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ksipma\AppData\Roaming\OpenText\OTEdit\EC_production\c2748028\"/>
    </mc:Choice>
  </mc:AlternateContent>
  <bookViews>
    <workbookView xWindow="0" yWindow="0" windowWidth="23040" windowHeight="7680" tabRatio="737"/>
  </bookViews>
  <sheets>
    <sheet name="Nonlevelized-EIA 412" sheetId="10" r:id="rId1"/>
    <sheet name="Schedule 2" sheetId="1" r:id="rId2"/>
    <sheet name="Schedule 3" sheetId="4" r:id="rId3"/>
    <sheet name="Schedule 4" sheetId="8" r:id="rId4"/>
    <sheet name="Depreciation Schedule" sheetId="17" r:id="rId5"/>
    <sheet name="Schedule 5" sheetId="7" r:id="rId6"/>
    <sheet name="Schedule 7" sheetId="5" r:id="rId7"/>
    <sheet name="Salaries" sheetId="12" r:id="rId8"/>
    <sheet name="Acct 456.1" sheetId="16" r:id="rId9"/>
    <sheet name="Other Data" sheetId="13" r:id="rId10"/>
  </sheets>
  <externalReferences>
    <externalReference r:id="rId11"/>
    <externalReference r:id="rId12"/>
    <externalReference r:id="rId13"/>
    <externalReference r:id="rId14"/>
    <externalReference r:id="rId15"/>
    <externalReference r:id="rId16"/>
    <externalReference r:id="rId17"/>
    <externalReference r:id="rId18"/>
  </externalReferences>
  <definedNames>
    <definedName name="\___C_._RIGHT_">#REF!</definedName>
    <definedName name="\C">#REF!</definedName>
    <definedName name="\D">#REF!</definedName>
    <definedName name="\E">#REF!</definedName>
    <definedName name="\p" localSheetId="9">#REF!</definedName>
    <definedName name="\P">#REF!</definedName>
    <definedName name="\S">#REF!</definedName>
    <definedName name="\U">#REF!</definedName>
    <definedName name="\V">#REF!</definedName>
    <definedName name="\W">#REF!</definedName>
    <definedName name="____C_._DOWN_">#REF!</definedName>
    <definedName name="__123Graph_A" hidden="1">[1]Sheet3!#REF!</definedName>
    <definedName name="__123Graph_A1991" hidden="1">[1]Sheet3!#REF!</definedName>
    <definedName name="__123Graph_A1992" hidden="1">[1]Sheet3!#REF!</definedName>
    <definedName name="__123Graph_A1993" hidden="1">[1]Sheet3!#REF!</definedName>
    <definedName name="__123Graph_A1994" hidden="1">[1]Sheet3!#REF!</definedName>
    <definedName name="__123Graph_A1995" hidden="1">[1]Sheet3!#REF!</definedName>
    <definedName name="__123Graph_A1996" hidden="1">[1]Sheet3!#REF!</definedName>
    <definedName name="__123Graph_ABAR" hidden="1">[1]Sheet3!#REF!</definedName>
    <definedName name="__123Graph_B" hidden="1">[1]Sheet3!#REF!</definedName>
    <definedName name="__123Graph_B1991" hidden="1">[1]Sheet3!#REF!</definedName>
    <definedName name="__123Graph_B1992" hidden="1">[1]Sheet3!#REF!</definedName>
    <definedName name="__123Graph_B1993" hidden="1">[1]Sheet3!#REF!</definedName>
    <definedName name="__123Graph_B1994" hidden="1">[1]Sheet3!#REF!</definedName>
    <definedName name="__123Graph_B1995" hidden="1">[1]Sheet3!#REF!</definedName>
    <definedName name="__123Graph_B1996" hidden="1">[1]Sheet3!#REF!</definedName>
    <definedName name="__123Graph_BBAR" hidden="1">[1]Sheet3!#REF!</definedName>
    <definedName name="__123Graph_CBAR" hidden="1">[1]Sheet3!#REF!</definedName>
    <definedName name="__123Graph_DBAR" hidden="1">[1]Sheet3!#REF!</definedName>
    <definedName name="__123Graph_EBAR" hidden="1">[1]Sheet3!#REF!</definedName>
    <definedName name="__123Graph_FBAR" hidden="1">[1]Sheet3!#REF!</definedName>
    <definedName name="__123Graph_X" hidden="1">[1]Sheet3!#REF!</definedName>
    <definedName name="__123Graph_X1991" hidden="1">[1]Sheet3!#REF!</definedName>
    <definedName name="__123Graph_X1992" hidden="1">[1]Sheet3!#REF!</definedName>
    <definedName name="__123Graph_X1993" hidden="1">[1]Sheet3!#REF!</definedName>
    <definedName name="__123Graph_X1994" hidden="1">[1]Sheet3!#REF!</definedName>
    <definedName name="__123Graph_X1995" hidden="1">[1]Sheet3!#REF!</definedName>
    <definedName name="__123Graph_X1996" hidden="1">[1]Sheet3!#REF!</definedName>
    <definedName name="_Check_Input" localSheetId="9">#REF!</definedName>
    <definedName name="_Check_Input" localSheetId="7">#REF!</definedName>
    <definedName name="_Check_Input">#REF!</definedName>
    <definedName name="_Checks" localSheetId="7">#REF!</definedName>
    <definedName name="_Checks">#REF!</definedName>
    <definedName name="_CurrCase" localSheetId="9">[2]DANDE!#REF!</definedName>
    <definedName name="_CurrCase">[3]DANDE!#REF!</definedName>
    <definedName name="_Data_Query" localSheetId="9">#REF!</definedName>
    <definedName name="_Data_Query" localSheetId="7">#REF!</definedName>
    <definedName name="_Data_Query">#REF!</definedName>
    <definedName name="_Data_Query2" localSheetId="9">#REF!</definedName>
    <definedName name="_Data_Query2" localSheetId="7">#REF!</definedName>
    <definedName name="_Data_Query2">#REF!</definedName>
    <definedName name="_DATE_87__?___?">#REF!</definedName>
    <definedName name="_End_Yr" localSheetId="9">#REF!</definedName>
    <definedName name="_End_Yr" localSheetId="7">#REF!</definedName>
    <definedName name="_End_Yr">#REF!</definedName>
    <definedName name="_EndYr2" localSheetId="7">#REF!</definedName>
    <definedName name="_EndYr2">#REF!</definedName>
    <definedName name="_FC_ID" localSheetId="7">#REF!</definedName>
    <definedName name="_FC_ID">#REF!</definedName>
    <definedName name="_FC_Query" localSheetId="7">#REF!</definedName>
    <definedName name="_FC_Query">#REF!</definedName>
    <definedName name="_FC_Table" localSheetId="7">#REF!</definedName>
    <definedName name="_FC_Table">#REF!</definedName>
    <definedName name="_FEB01" hidden="1">{#N/A,#N/A,FALSE,"EMPPAY"}</definedName>
    <definedName name="_Fill" hidden="1">'[4]Exp Detail'!#REF!</definedName>
    <definedName name="_FS_R">#REF!</definedName>
    <definedName name="_JAN01" hidden="1">{#N/A,#N/A,FALSE,"EMPPAY"}</definedName>
    <definedName name="_JAN2001" hidden="1">{#N/A,#N/A,FALSE,"EMPPAY"}</definedName>
    <definedName name="_Key1" hidden="1">'[4]Exp Detail'!#REF!</definedName>
    <definedName name="_lookup1">#REF!</definedName>
    <definedName name="_lookup2">#REF!</definedName>
    <definedName name="_lookup3">#REF!</definedName>
    <definedName name="_Meter_Pt" localSheetId="9">#REF!</definedName>
    <definedName name="_Meter_Pt" localSheetId="7">#REF!</definedName>
    <definedName name="_Meter_Pt">#REF!</definedName>
    <definedName name="_Order1" hidden="1">255</definedName>
    <definedName name="_PPR_?__AGAQ">#REF!</definedName>
    <definedName name="_Query1a" localSheetId="9">#REF!</definedName>
    <definedName name="_Query1a" localSheetId="7">#REF!</definedName>
    <definedName name="_Query1a">#REF!</definedName>
    <definedName name="_Query1b" localSheetId="9">#REF!</definedName>
    <definedName name="_Query1b" localSheetId="7">#REF!</definedName>
    <definedName name="_Query1b">#REF!</definedName>
    <definedName name="_Query2a" localSheetId="7">#REF!</definedName>
    <definedName name="_Query2a">#REF!</definedName>
    <definedName name="_Query2b" localSheetId="7">#REF!</definedName>
    <definedName name="_Query2b">#REF!</definedName>
    <definedName name="_RE_">#REF!</definedName>
    <definedName name="_RFD1__WCS10_">#REF!</definedName>
    <definedName name="_RunCase" localSheetId="9">[2]DANDE!#REF!</definedName>
    <definedName name="_RunCase">[3]DANDE!#REF!</definedName>
    <definedName name="_Sort" hidden="1">'[4]Exp Detail'!#REF!</definedName>
    <definedName name="_Split_Mthd" localSheetId="9">#REF!</definedName>
    <definedName name="_Split_Mthd" localSheetId="7">#REF!</definedName>
    <definedName name="_Split_Mthd">#REF!</definedName>
    <definedName name="_Start_Yr" localSheetId="9">#REF!</definedName>
    <definedName name="_Start_Yr" localSheetId="7">#REF!</definedName>
    <definedName name="_Start_Yr">#REF!</definedName>
    <definedName name="_StartYr2" localSheetId="9">#REF!</definedName>
    <definedName name="_StartYr2" localSheetId="7">#REF!</definedName>
    <definedName name="_StartYr2">#REF!</definedName>
    <definedName name="_WCS_?__">#REF!</definedName>
    <definedName name="_WIC_">#REF!</definedName>
    <definedName name="_WIR_">#REF!</definedName>
    <definedName name="A" hidden="1">{#N/A,#N/A,FALSE,"EMPPAY"}</definedName>
    <definedName name="Adjusted_KW">[5]CALCULATIONS!$C$29</definedName>
    <definedName name="CIP_Year">OFFSET(#REF!,0,0,COUNTA(#REF!)-1,1)</definedName>
    <definedName name="Coincidence_Factor">[5]CALCULATIONS!#REF!</definedName>
    <definedName name="CROD_S">'[6]Brewster Purchases'!#REF!</definedName>
    <definedName name="Current_Year">'[7]Electric Fund Historical'!$D$1</definedName>
    <definedName name="CUSTAR">#REF!</definedName>
    <definedName name="CUYAHOGA_FALLS">#REF!</definedName>
    <definedName name="_xlnm.Database">OFFSET(#REF!,0,0,COUNTA(#REF!),11)</definedName>
    <definedName name="DEC00" hidden="1">{#N/A,#N/A,FALSE,"ARREC"}</definedName>
    <definedName name="EDGERTON">#REF!</definedName>
    <definedName name="Ellwood_City">#REF!</definedName>
    <definedName name="ELMORE">#REF!</definedName>
    <definedName name="FEB00" hidden="1">{#N/A,#N/A,FALSE,"ARREC"}</definedName>
    <definedName name="Fibro_Q1">[8]!Table_Query_from__PSO_1[[#Headers],[est_stamp]]</definedName>
    <definedName name="Fibro_Q2">[8]!Table_Query_from_MRBILL[[#Headers],[rate_id]]</definedName>
    <definedName name="Fibro_Q3">[8]!Table_Query_from__PSO[[#Headers],[city_id]]</definedName>
    <definedName name="GALION">#REF!</definedName>
    <definedName name="GENOA">#REF!</definedName>
    <definedName name="GENOA_NORTH">#REF!</definedName>
    <definedName name="GENOA_SOUTH">#REF!</definedName>
    <definedName name="GRAFTON">#REF!</definedName>
    <definedName name="Grove_City">#REF!</definedName>
    <definedName name="HASKINS">#REF!</definedName>
    <definedName name="hourending">#REF!</definedName>
    <definedName name="Hours">[5]CALCULATIONS!$C$11</definedName>
    <definedName name="HUBBARD" localSheetId="9">#REF!</definedName>
    <definedName name="HUBBARD">#REF!</definedName>
    <definedName name="LHMonth" localSheetId="7">#REF!</definedName>
    <definedName name="LHMonth">#REF!</definedName>
    <definedName name="LHYear" localSheetId="7">#REF!</definedName>
    <definedName name="LHYear">#REF!</definedName>
    <definedName name="Load_Factor">[5]CALCULATIONS!#REF!</definedName>
    <definedName name="LODI" localSheetId="9">#REF!</definedName>
    <definedName name="LODI">#REF!</definedName>
    <definedName name="Loss_KW">[5]CALCULATIONS!$C$40</definedName>
    <definedName name="Loss_kWh">[5]CALCULATIONS!$E$40</definedName>
    <definedName name="Loss_Rate">[5]CALCULATIONS!$B$40</definedName>
    <definedName name="LUCAS" localSheetId="9">#REF!</definedName>
    <definedName name="LUCAS">#REF!</definedName>
    <definedName name="MAY" hidden="1">{#N/A,#N/A,FALSE,"EMPPAY"}</definedName>
    <definedName name="MILAN">#REF!</definedName>
    <definedName name="MONROEVILLE">#REF!</definedName>
    <definedName name="Monthly_Peak">[5]CALCULATIONS!$C$29</definedName>
    <definedName name="MRES_Demand">[5]CALCULATIONS!$C$38</definedName>
    <definedName name="MRES_Energy">[5]CALCULATIONS!$E$38</definedName>
    <definedName name="MRES_KW_with_Loss">[5]CALCULATIONS!$C$41</definedName>
    <definedName name="MRES_kWh_with_Loss">[5]CALCULATIONS!$E$41</definedName>
    <definedName name="Multiplier">[5]Reads!$F$1</definedName>
    <definedName name="NAPOLEON">#REF!</definedName>
    <definedName name="NEASG" localSheetId="9">#REF!</definedName>
    <definedName name="NEASG">#REF!</definedName>
    <definedName name="New_Wilmington" localSheetId="9">#REF!</definedName>
    <definedName name="New_Wilmington">#REF!</definedName>
    <definedName name="NEWTON_FALLS">#REF!</definedName>
    <definedName name="NILES">#REF!</definedName>
    <definedName name="NWASG">#REF!</definedName>
    <definedName name="OAK_HARBOR">#REF!</definedName>
    <definedName name="OBERLIN">#REF!</definedName>
    <definedName name="PEAK">[5]TRANSMISSION!#REF!</definedName>
    <definedName name="PEMBERVILLE" localSheetId="9">#REF!</definedName>
    <definedName name="PEMBERVILLE">#REF!</definedName>
    <definedName name="PIONEER" localSheetId="9">#REF!</definedName>
    <definedName name="PIONEER">#REF!</definedName>
    <definedName name="Previous_Meter_Reading">[5]CALCULATIONS!$C$16</definedName>
    <definedName name="_xlnm.Print_Area" localSheetId="8">'Acct 456.1'!$A$1:$O$29</definedName>
    <definedName name="_xlnm.Print_Area" localSheetId="0">'Nonlevelized-EIA 412'!$A$1:$K$312</definedName>
    <definedName name="_xlnm.Print_Area" localSheetId="7">Salaries!$A$1:$J$31</definedName>
    <definedName name="_xlnm.Print_Area" localSheetId="2">'Schedule 3'!$A$1:$C$31</definedName>
    <definedName name="_xlnm.Print_Area" localSheetId="3">'Schedule 4'!$A$1:$M$30</definedName>
    <definedName name="_xlnm.Print_Area">#REF!</definedName>
    <definedName name="Print_Area_MI">#REF!</definedName>
    <definedName name="Print_Titles_MI">#REF!</definedName>
    <definedName name="PROSPECT">#REF!</definedName>
    <definedName name="queryp1" localSheetId="9">[2]DANDE!#REF!</definedName>
    <definedName name="queryp1">[3]DANDE!#REF!</definedName>
    <definedName name="Reading_Date">[5]CALCULATIONS!$C$8</definedName>
    <definedName name="revreq">#REF!</definedName>
    <definedName name="Service_Metered">[5]CALCULATIONS!$C$19</definedName>
    <definedName name="SEVILLE">#REF!</definedName>
    <definedName name="SOUTH_VIENNA">#REF!</definedName>
    <definedName name="TEST" hidden="1">{#N/A,#N/A,FALSE,"EMPPAY"}</definedName>
    <definedName name="TOTAL_COLUMBIANA">#REF!</definedName>
    <definedName name="Total_Grove_City">#REF!</definedName>
    <definedName name="TOTAL_HUDSON">#REF!</definedName>
    <definedName name="Total_kWh">[5]CALCULATIONS!$C$21</definedName>
    <definedName name="TOTAL_MONTPELIER" localSheetId="9">#REF!</definedName>
    <definedName name="TOTAL_MONTPELIER">#REF!</definedName>
    <definedName name="TOTAL_WOODVILLE" localSheetId="9">#REF!</definedName>
    <definedName name="TOTAL_WOODVILLE">#REF!</definedName>
    <definedName name="TOTALS">#REF!</definedName>
    <definedName name="TRANSMISSION_PEAK">[5]TRANSMISSION!$C$15</definedName>
    <definedName name="username" localSheetId="9">[2]DANDE!#REF!</definedName>
    <definedName name="username">[3]DANDE!#REF!</definedName>
    <definedName name="WADSWORTH">#REF!</definedName>
    <definedName name="WAPA_CROD">[5]CALCULATIONS!#REF!</definedName>
    <definedName name="WAPA_Demand">[5]CALCULATIONS!$C$33</definedName>
    <definedName name="WAPA_Energy">[5]CALCULATIONS!$C$32</definedName>
    <definedName name="WESTERN_DEMAND">[5]CALCULATIONS!#REF!</definedName>
    <definedName name="WESTERN_ENERGY">[5]CALCULATIONS!#REF!</definedName>
    <definedName name="wrn.ARREC." hidden="1">{#N/A,#N/A,FALSE,"ARREC"}</definedName>
    <definedName name="wrn.EMPPAY." hidden="1">{#N/A,#N/A,FALSE,"EMPPAY"}</definedName>
    <definedName name="xx" hidden="1">{#N/A,#N/A,FALSE,"EMPPAY"}</definedName>
    <definedName name="Year">OFFSET(#REF!,0,0,COUNTA(#REF!),1)</definedName>
  </definedNames>
  <calcPr calcId="152511"/>
</workbook>
</file>

<file path=xl/calcChain.xml><?xml version="1.0" encoding="utf-8"?>
<calcChain xmlns="http://schemas.openxmlformats.org/spreadsheetml/2006/main">
  <c r="D152" i="10" l="1"/>
  <c r="K30" i="5"/>
  <c r="K29" i="5"/>
  <c r="K28" i="5"/>
  <c r="D168" i="10" l="1"/>
  <c r="AL9" i="17" l="1"/>
  <c r="I20" i="8"/>
  <c r="E230" i="17"/>
  <c r="E224" i="17"/>
  <c r="E208" i="17"/>
  <c r="E191" i="17"/>
  <c r="E113" i="17"/>
  <c r="E108" i="17"/>
  <c r="E83" i="17"/>
  <c r="E27" i="17"/>
  <c r="E24" i="17"/>
  <c r="E9" i="17"/>
  <c r="AL108" i="17"/>
  <c r="P245" i="10"/>
  <c r="Q245" i="10" s="1"/>
  <c r="P248" i="10"/>
  <c r="Q248" i="10"/>
  <c r="P249" i="10"/>
  <c r="Q249" i="10" s="1"/>
  <c r="D161" i="10"/>
  <c r="O268" i="10"/>
  <c r="D29" i="13" l="1"/>
  <c r="D16" i="5" l="1"/>
  <c r="D21" i="5"/>
  <c r="C19" i="4" l="1"/>
  <c r="F58" i="1"/>
  <c r="F31" i="1"/>
  <c r="C58" i="1"/>
  <c r="D18" i="8" l="1"/>
  <c r="H22" i="17"/>
  <c r="H214" i="17"/>
  <c r="AL214" i="17"/>
  <c r="AL83" i="17"/>
  <c r="K7" i="17"/>
  <c r="L7" i="17"/>
  <c r="M7" i="17"/>
  <c r="N7" i="17"/>
  <c r="O7" i="17"/>
  <c r="P7" i="17"/>
  <c r="Q7" i="17"/>
  <c r="R7" i="17"/>
  <c r="S7" i="17"/>
  <c r="T7" i="17"/>
  <c r="U7" i="17"/>
  <c r="V7" i="17"/>
  <c r="W7" i="17"/>
  <c r="X7" i="17"/>
  <c r="Y7" i="17"/>
  <c r="Z7" i="17"/>
  <c r="AA7" i="17"/>
  <c r="AB7" i="17"/>
  <c r="AC7" i="17"/>
  <c r="AD7" i="17"/>
  <c r="AE7" i="17"/>
  <c r="AF7" i="17"/>
  <c r="AG7" i="17"/>
  <c r="AH7" i="17"/>
  <c r="AI7" i="17"/>
  <c r="AJ7" i="17"/>
  <c r="AK7" i="17"/>
  <c r="E8" i="17"/>
  <c r="K8" i="17"/>
  <c r="L8" i="17"/>
  <c r="M8" i="17"/>
  <c r="N8" i="17"/>
  <c r="O8" i="17"/>
  <c r="P8" i="17"/>
  <c r="Q8" i="17"/>
  <c r="R8" i="17"/>
  <c r="S8" i="17"/>
  <c r="T8" i="17"/>
  <c r="U8" i="17"/>
  <c r="V8" i="17"/>
  <c r="W8" i="17"/>
  <c r="X8" i="17"/>
  <c r="Y8" i="17"/>
  <c r="Z8" i="17"/>
  <c r="AA8" i="17"/>
  <c r="AB8" i="17"/>
  <c r="AC8" i="17"/>
  <c r="AD8" i="17"/>
  <c r="AE8" i="17"/>
  <c r="AF8" i="17"/>
  <c r="AG8" i="17"/>
  <c r="AH8" i="17"/>
  <c r="AI8" i="17"/>
  <c r="AJ8" i="17"/>
  <c r="AK8" i="17"/>
  <c r="AL8" i="17"/>
  <c r="K9" i="17"/>
  <c r="L9" i="17"/>
  <c r="M9" i="17"/>
  <c r="N9" i="17"/>
  <c r="O9" i="17"/>
  <c r="P9" i="17"/>
  <c r="Q9" i="17"/>
  <c r="R9" i="17"/>
  <c r="S9" i="17"/>
  <c r="T9" i="17"/>
  <c r="U9" i="17"/>
  <c r="V9" i="17"/>
  <c r="W9" i="17"/>
  <c r="X9" i="17"/>
  <c r="Y9" i="17"/>
  <c r="Z9" i="17"/>
  <c r="AA9" i="17"/>
  <c r="AB9" i="17"/>
  <c r="AC9" i="17"/>
  <c r="AD9" i="17"/>
  <c r="AE9" i="17"/>
  <c r="AF9" i="17"/>
  <c r="AG9" i="17"/>
  <c r="AH9" i="17"/>
  <c r="AI9" i="17"/>
  <c r="AJ9" i="17"/>
  <c r="AK9" i="17"/>
  <c r="K10" i="17"/>
  <c r="L10" i="17"/>
  <c r="M10" i="17"/>
  <c r="N10" i="17"/>
  <c r="O10" i="17"/>
  <c r="P10" i="17"/>
  <c r="Q10" i="17"/>
  <c r="R10" i="17"/>
  <c r="S10" i="17"/>
  <c r="T10" i="17"/>
  <c r="U10" i="17"/>
  <c r="V10" i="17"/>
  <c r="W10" i="17"/>
  <c r="X10" i="17"/>
  <c r="Y10" i="17"/>
  <c r="Z10" i="17"/>
  <c r="AA10" i="17"/>
  <c r="AB10" i="17"/>
  <c r="AC10" i="17"/>
  <c r="AD10" i="17"/>
  <c r="AE10" i="17"/>
  <c r="AF10" i="17"/>
  <c r="AG10" i="17"/>
  <c r="AH10" i="17"/>
  <c r="AI10" i="17"/>
  <c r="AJ10" i="17"/>
  <c r="AK10" i="17"/>
  <c r="D10" i="17"/>
  <c r="D9" i="17"/>
  <c r="D11" i="17" s="1"/>
  <c r="AK11" i="17"/>
  <c r="D8" i="17"/>
  <c r="D7" i="17"/>
  <c r="AI281" i="17" l="1"/>
  <c r="AE281" i="17"/>
  <c r="AA281" i="17"/>
  <c r="W281" i="17"/>
  <c r="G281" i="17"/>
  <c r="D281" i="17"/>
  <c r="P280" i="17"/>
  <c r="O280" i="17"/>
  <c r="N280" i="17"/>
  <c r="H280" i="17" s="1"/>
  <c r="F280" i="17" s="1"/>
  <c r="M280" i="17"/>
  <c r="C280" i="17"/>
  <c r="W279" i="17"/>
  <c r="V279" i="17"/>
  <c r="U279" i="17"/>
  <c r="T279" i="17"/>
  <c r="S279" i="17"/>
  <c r="R279" i="17"/>
  <c r="Q279" i="17"/>
  <c r="P279" i="17"/>
  <c r="O279" i="17"/>
  <c r="N279" i="17"/>
  <c r="M279" i="17"/>
  <c r="L279" i="17"/>
  <c r="H279" i="17" s="1"/>
  <c r="F279" i="17" s="1"/>
  <c r="C279" i="17"/>
  <c r="W278" i="17"/>
  <c r="V278" i="17"/>
  <c r="U278" i="17"/>
  <c r="T278" i="17"/>
  <c r="S278" i="17"/>
  <c r="S281" i="17" s="1"/>
  <c r="R278" i="17"/>
  <c r="Q278" i="17"/>
  <c r="P278" i="17"/>
  <c r="O278" i="17"/>
  <c r="O281" i="17" s="1"/>
  <c r="N278" i="17"/>
  <c r="M278" i="17"/>
  <c r="L278" i="17"/>
  <c r="K278" i="17"/>
  <c r="H278" i="17" s="1"/>
  <c r="F278" i="17" s="1"/>
  <c r="C278" i="17"/>
  <c r="U277" i="17"/>
  <c r="T277" i="17"/>
  <c r="S277" i="17"/>
  <c r="R277" i="17"/>
  <c r="Q277" i="17"/>
  <c r="P277" i="17"/>
  <c r="O277" i="17"/>
  <c r="N277" i="17"/>
  <c r="M277" i="17"/>
  <c r="H277" i="17" s="1"/>
  <c r="F277" i="17" s="1"/>
  <c r="L277" i="17"/>
  <c r="K277" i="17"/>
  <c r="C277" i="17"/>
  <c r="AD276" i="17"/>
  <c r="AC276" i="17"/>
  <c r="AB276" i="17"/>
  <c r="AA276" i="17"/>
  <c r="Z276" i="17"/>
  <c r="W276" i="17"/>
  <c r="V276" i="17"/>
  <c r="U276" i="17"/>
  <c r="T276" i="17"/>
  <c r="S276" i="17"/>
  <c r="R276" i="17"/>
  <c r="Q276" i="17"/>
  <c r="P276" i="17"/>
  <c r="O276" i="17"/>
  <c r="N276" i="17"/>
  <c r="M276" i="17"/>
  <c r="L276" i="17"/>
  <c r="K276" i="17"/>
  <c r="H276" i="17"/>
  <c r="F276" i="17" s="1"/>
  <c r="C276" i="17"/>
  <c r="AL275" i="17"/>
  <c r="AL281" i="17" s="1"/>
  <c r="AK275" i="17"/>
  <c r="AK281" i="17" s="1"/>
  <c r="AJ275" i="17"/>
  <c r="AJ281" i="17" s="1"/>
  <c r="AI275" i="17"/>
  <c r="AH275" i="17"/>
  <c r="AH281" i="17" s="1"/>
  <c r="AG275" i="17"/>
  <c r="AG281" i="17" s="1"/>
  <c r="AF275" i="17"/>
  <c r="AF281" i="17" s="1"/>
  <c r="AE275" i="17"/>
  <c r="AD275" i="17"/>
  <c r="AD281" i="17" s="1"/>
  <c r="AC275" i="17"/>
  <c r="AC281" i="17" s="1"/>
  <c r="AB275" i="17"/>
  <c r="AB281" i="17" s="1"/>
  <c r="AA275" i="17"/>
  <c r="Z275" i="17"/>
  <c r="Z281" i="17" s="1"/>
  <c r="Y275" i="17"/>
  <c r="Y281" i="17" s="1"/>
  <c r="X275" i="17"/>
  <c r="X281" i="17" s="1"/>
  <c r="W275" i="17"/>
  <c r="V275" i="17"/>
  <c r="V281" i="17" s="1"/>
  <c r="U275" i="17"/>
  <c r="U281" i="17" s="1"/>
  <c r="T275" i="17"/>
  <c r="T281" i="17" s="1"/>
  <c r="S275" i="17"/>
  <c r="R275" i="17"/>
  <c r="R281" i="17" s="1"/>
  <c r="Q275" i="17"/>
  <c r="Q281" i="17" s="1"/>
  <c r="P275" i="17"/>
  <c r="P281" i="17" s="1"/>
  <c r="O275" i="17"/>
  <c r="N275" i="17"/>
  <c r="N281" i="17" s="1"/>
  <c r="M275" i="17"/>
  <c r="L275" i="17"/>
  <c r="L281" i="17" s="1"/>
  <c r="K275" i="17"/>
  <c r="C275" i="17"/>
  <c r="AL274" i="17"/>
  <c r="AK274" i="17"/>
  <c r="AJ274" i="17"/>
  <c r="AI274" i="17"/>
  <c r="AH274" i="17"/>
  <c r="AG274" i="17"/>
  <c r="AF274" i="17"/>
  <c r="AE274" i="17"/>
  <c r="AD274" i="17"/>
  <c r="AC274" i="17"/>
  <c r="AB274" i="17"/>
  <c r="AA274" i="17"/>
  <c r="Z274" i="17"/>
  <c r="Y274" i="17"/>
  <c r="X274" i="17"/>
  <c r="W274" i="17"/>
  <c r="V274" i="17"/>
  <c r="U274" i="17"/>
  <c r="T274" i="17"/>
  <c r="S274" i="17"/>
  <c r="R274" i="17"/>
  <c r="Q274" i="17"/>
  <c r="P274" i="17"/>
  <c r="O274" i="17"/>
  <c r="N274" i="17"/>
  <c r="M274" i="17"/>
  <c r="L274" i="17"/>
  <c r="K274" i="17"/>
  <c r="C274" i="17"/>
  <c r="AI272" i="17"/>
  <c r="AB271" i="17"/>
  <c r="T271" i="17"/>
  <c r="L271" i="17"/>
  <c r="D271" i="17"/>
  <c r="C271" i="17"/>
  <c r="AL270" i="17"/>
  <c r="AL272" i="17" s="1"/>
  <c r="AK270" i="17"/>
  <c r="AK272" i="17" s="1"/>
  <c r="AJ270" i="17"/>
  <c r="AJ272" i="17" s="1"/>
  <c r="AI270" i="17"/>
  <c r="AH270" i="17"/>
  <c r="AG270" i="17"/>
  <c r="AG272" i="17" s="1"/>
  <c r="AF270" i="17"/>
  <c r="AF272" i="17" s="1"/>
  <c r="AE270" i="17"/>
  <c r="AD270" i="17"/>
  <c r="AC270" i="17"/>
  <c r="AB270" i="17"/>
  <c r="AA270" i="17"/>
  <c r="Z270" i="17"/>
  <c r="Y270" i="17"/>
  <c r="X270" i="17"/>
  <c r="W270" i="17"/>
  <c r="V270" i="17"/>
  <c r="U270" i="17"/>
  <c r="T270" i="17"/>
  <c r="S270" i="17"/>
  <c r="R270" i="17"/>
  <c r="Q270" i="17"/>
  <c r="P270" i="17"/>
  <c r="O270" i="17"/>
  <c r="N270" i="17"/>
  <c r="M270" i="17"/>
  <c r="L270" i="17"/>
  <c r="H270" i="17" s="1"/>
  <c r="F270" i="17" s="1"/>
  <c r="K270" i="17"/>
  <c r="C270" i="17"/>
  <c r="AL268" i="17"/>
  <c r="AK268" i="17"/>
  <c r="AJ268" i="17"/>
  <c r="AI268" i="17"/>
  <c r="AH268" i="17"/>
  <c r="AG268" i="17"/>
  <c r="AF268" i="17"/>
  <c r="AE268" i="17"/>
  <c r="Y268" i="17"/>
  <c r="X268" i="17"/>
  <c r="K268" i="17"/>
  <c r="G268" i="17"/>
  <c r="W266" i="17"/>
  <c r="V266" i="17"/>
  <c r="H266" i="17"/>
  <c r="F266" i="17" s="1"/>
  <c r="C266" i="17"/>
  <c r="AD265" i="17"/>
  <c r="AD268" i="17" s="1"/>
  <c r="AC265" i="17"/>
  <c r="AB265" i="17"/>
  <c r="AA265" i="17"/>
  <c r="Z265" i="17"/>
  <c r="W265" i="17"/>
  <c r="H265" i="17" s="1"/>
  <c r="F265" i="17" s="1"/>
  <c r="V265" i="17"/>
  <c r="C265" i="17"/>
  <c r="AC264" i="17"/>
  <c r="AB264" i="17"/>
  <c r="AA264" i="17"/>
  <c r="Z264" i="17"/>
  <c r="W264" i="17"/>
  <c r="V264" i="17"/>
  <c r="U264" i="17"/>
  <c r="H264" i="17"/>
  <c r="F264" i="17" s="1"/>
  <c r="C264" i="17"/>
  <c r="AC263" i="17"/>
  <c r="AC268" i="17" s="1"/>
  <c r="AB263" i="17"/>
  <c r="AA263" i="17"/>
  <c r="Z263" i="17"/>
  <c r="W263" i="17"/>
  <c r="V263" i="17"/>
  <c r="U263" i="17"/>
  <c r="T263" i="17"/>
  <c r="H263" i="17" s="1"/>
  <c r="F263" i="17"/>
  <c r="C263" i="17"/>
  <c r="D262" i="17"/>
  <c r="C262" i="17"/>
  <c r="AA261" i="17"/>
  <c r="Z261" i="17"/>
  <c r="W261" i="17"/>
  <c r="V261" i="17"/>
  <c r="U261" i="17"/>
  <c r="T261" i="17"/>
  <c r="S261" i="17"/>
  <c r="H261" i="17" s="1"/>
  <c r="F261" i="17" s="1"/>
  <c r="C261" i="17"/>
  <c r="AA260" i="17"/>
  <c r="Z260" i="17"/>
  <c r="W260" i="17"/>
  <c r="V260" i="17"/>
  <c r="U260" i="17"/>
  <c r="T260" i="17"/>
  <c r="S260" i="17"/>
  <c r="R260" i="17"/>
  <c r="H260" i="17"/>
  <c r="F260" i="17" s="1"/>
  <c r="C260" i="17"/>
  <c r="W259" i="17"/>
  <c r="V259" i="17"/>
  <c r="U259" i="17"/>
  <c r="T259" i="17"/>
  <c r="S259" i="17"/>
  <c r="R259" i="17"/>
  <c r="Q259" i="17"/>
  <c r="P259" i="17"/>
  <c r="O259" i="17"/>
  <c r="H259" i="17"/>
  <c r="F259" i="17" s="1"/>
  <c r="C259" i="17"/>
  <c r="W258" i="17"/>
  <c r="V258" i="17"/>
  <c r="U258" i="17"/>
  <c r="T258" i="17"/>
  <c r="S258" i="17"/>
  <c r="R258" i="17"/>
  <c r="Q258" i="17"/>
  <c r="P258" i="17"/>
  <c r="O258" i="17"/>
  <c r="H258" i="17"/>
  <c r="F258" i="17" s="1"/>
  <c r="C258" i="17"/>
  <c r="V257" i="17"/>
  <c r="U257" i="17"/>
  <c r="T257" i="17"/>
  <c r="S257" i="17"/>
  <c r="R257" i="17"/>
  <c r="Q257" i="17"/>
  <c r="P257" i="17"/>
  <c r="O257" i="17"/>
  <c r="N257" i="17"/>
  <c r="H257" i="17"/>
  <c r="F257" i="17" s="1"/>
  <c r="C257" i="17"/>
  <c r="V256" i="17"/>
  <c r="U256" i="17"/>
  <c r="T256" i="17"/>
  <c r="S256" i="17"/>
  <c r="R256" i="17"/>
  <c r="Q256" i="17"/>
  <c r="P256" i="17"/>
  <c r="O256" i="17"/>
  <c r="N256" i="17"/>
  <c r="H256" i="17"/>
  <c r="F256" i="17" s="1"/>
  <c r="C256" i="17"/>
  <c r="V255" i="17"/>
  <c r="U255" i="17"/>
  <c r="T255" i="17"/>
  <c r="S255" i="17"/>
  <c r="R255" i="17"/>
  <c r="Q255" i="17"/>
  <c r="P255" i="17"/>
  <c r="O255" i="17"/>
  <c r="N255" i="17"/>
  <c r="M255" i="17"/>
  <c r="H255" i="17" s="1"/>
  <c r="F255" i="17" s="1"/>
  <c r="L255" i="17"/>
  <c r="C255" i="17"/>
  <c r="V254" i="17"/>
  <c r="U254" i="17"/>
  <c r="T254" i="17"/>
  <c r="S254" i="17"/>
  <c r="R254" i="17"/>
  <c r="Q254" i="17"/>
  <c r="P254" i="17"/>
  <c r="O254" i="17"/>
  <c r="N254" i="17"/>
  <c r="M254" i="17"/>
  <c r="L254" i="17"/>
  <c r="H254" i="17"/>
  <c r="F254" i="17" s="1"/>
  <c r="C254" i="17"/>
  <c r="V253" i="17"/>
  <c r="U253" i="17"/>
  <c r="T253" i="17"/>
  <c r="S253" i="17"/>
  <c r="R253" i="17"/>
  <c r="Q253" i="17"/>
  <c r="P253" i="17"/>
  <c r="O253" i="17"/>
  <c r="N253" i="17"/>
  <c r="M253" i="17"/>
  <c r="H253" i="17" s="1"/>
  <c r="F253" i="17" s="1"/>
  <c r="L253" i="17"/>
  <c r="C253" i="17"/>
  <c r="V252" i="17"/>
  <c r="U252" i="17"/>
  <c r="T252" i="17"/>
  <c r="S252" i="17"/>
  <c r="R252" i="17"/>
  <c r="Q252" i="17"/>
  <c r="P252" i="17"/>
  <c r="O252" i="17"/>
  <c r="N252" i="17"/>
  <c r="M252" i="17"/>
  <c r="L252" i="17"/>
  <c r="H252" i="17"/>
  <c r="F252" i="17" s="1"/>
  <c r="C252" i="17"/>
  <c r="V251" i="17"/>
  <c r="U251" i="17"/>
  <c r="T251" i="17"/>
  <c r="S251" i="17"/>
  <c r="R251" i="17"/>
  <c r="Q251" i="17"/>
  <c r="P251" i="17"/>
  <c r="O251" i="17"/>
  <c r="N251" i="17"/>
  <c r="M251" i="17"/>
  <c r="H251" i="17" s="1"/>
  <c r="F251" i="17" s="1"/>
  <c r="L251" i="17"/>
  <c r="C251" i="17"/>
  <c r="U250" i="17"/>
  <c r="T250" i="17"/>
  <c r="S250" i="17"/>
  <c r="R250" i="17"/>
  <c r="Q250" i="17"/>
  <c r="P250" i="17"/>
  <c r="O250" i="17"/>
  <c r="N250" i="17"/>
  <c r="M250" i="17"/>
  <c r="L250" i="17"/>
  <c r="K250" i="17"/>
  <c r="H250" i="17"/>
  <c r="F250" i="17" s="1"/>
  <c r="C250" i="17"/>
  <c r="U249" i="17"/>
  <c r="S249" i="17"/>
  <c r="R249" i="17"/>
  <c r="Q249" i="17"/>
  <c r="Q268" i="17" s="1"/>
  <c r="P249" i="17"/>
  <c r="P268" i="17" s="1"/>
  <c r="O249" i="17"/>
  <c r="O268" i="17" s="1"/>
  <c r="N249" i="17"/>
  <c r="N268" i="17" s="1"/>
  <c r="M249" i="17"/>
  <c r="M268" i="17" s="1"/>
  <c r="L249" i="17"/>
  <c r="K249" i="17"/>
  <c r="H249" i="17" s="1"/>
  <c r="F249" i="17" s="1"/>
  <c r="C249" i="17"/>
  <c r="L248" i="17"/>
  <c r="K248" i="17"/>
  <c r="C248" i="17"/>
  <c r="AI244" i="17"/>
  <c r="AH244" i="17"/>
  <c r="AG244" i="17"/>
  <c r="AF244" i="17"/>
  <c r="AE244" i="17"/>
  <c r="AD244" i="17"/>
  <c r="AC244" i="17"/>
  <c r="AB244" i="17"/>
  <c r="AA244" i="17"/>
  <c r="Y244" i="17"/>
  <c r="X244" i="17"/>
  <c r="W244" i="17"/>
  <c r="S244" i="17"/>
  <c r="P244" i="17"/>
  <c r="O244" i="17"/>
  <c r="N244" i="17"/>
  <c r="M244" i="17"/>
  <c r="L244" i="17"/>
  <c r="K244" i="17"/>
  <c r="G244" i="17"/>
  <c r="D244" i="17"/>
  <c r="Z243" i="17"/>
  <c r="Z244" i="17" s="1"/>
  <c r="W243" i="17"/>
  <c r="V243" i="17"/>
  <c r="V244" i="17" s="1"/>
  <c r="U243" i="17"/>
  <c r="T243" i="17"/>
  <c r="S243" i="17"/>
  <c r="R243" i="17"/>
  <c r="Q243" i="17"/>
  <c r="C243" i="17"/>
  <c r="AL242" i="17"/>
  <c r="AL244" i="17" s="1"/>
  <c r="AK242" i="17"/>
  <c r="AK244" i="17" s="1"/>
  <c r="AJ242" i="17"/>
  <c r="AJ244" i="17" s="1"/>
  <c r="H242" i="17"/>
  <c r="F242" i="17" s="1"/>
  <c r="C242" i="17"/>
  <c r="H241" i="17"/>
  <c r="F241" i="17"/>
  <c r="C241" i="17"/>
  <c r="W240" i="17"/>
  <c r="V240" i="17"/>
  <c r="U240" i="17"/>
  <c r="U244" i="17" s="1"/>
  <c r="T240" i="17"/>
  <c r="T244" i="17" s="1"/>
  <c r="S240" i="17"/>
  <c r="R240" i="17"/>
  <c r="Q240" i="17"/>
  <c r="C240" i="17"/>
  <c r="H239" i="17"/>
  <c r="F239" i="17" s="1"/>
  <c r="C239" i="17"/>
  <c r="H238" i="17"/>
  <c r="F238" i="17"/>
  <c r="AI235" i="17"/>
  <c r="D235" i="17"/>
  <c r="AL234" i="17"/>
  <c r="AL235" i="17" s="1"/>
  <c r="AK234" i="17"/>
  <c r="AK235" i="17" s="1"/>
  <c r="AJ234" i="17"/>
  <c r="AJ235" i="17" s="1"/>
  <c r="AI234" i="17"/>
  <c r="H234" i="17" s="1"/>
  <c r="F234" i="17" s="1"/>
  <c r="C234" i="17"/>
  <c r="N233" i="17"/>
  <c r="M233" i="17"/>
  <c r="L233" i="17"/>
  <c r="K233" i="17"/>
  <c r="H233" i="17"/>
  <c r="F233" i="17" s="1"/>
  <c r="F235" i="17" s="1"/>
  <c r="E235" i="17" s="1"/>
  <c r="AJ230" i="17"/>
  <c r="AA230" i="17"/>
  <c r="Z230" i="17"/>
  <c r="Y230" i="17"/>
  <c r="X230" i="17"/>
  <c r="W230" i="17"/>
  <c r="V230" i="17"/>
  <c r="U230" i="17"/>
  <c r="T230" i="17"/>
  <c r="S230" i="17"/>
  <c r="R230" i="17"/>
  <c r="Q230" i="17"/>
  <c r="P230" i="17"/>
  <c r="O230" i="17"/>
  <c r="L230" i="17"/>
  <c r="K230" i="17"/>
  <c r="G230" i="17"/>
  <c r="D230" i="17"/>
  <c r="H229" i="17"/>
  <c r="F229" i="17"/>
  <c r="C229" i="17"/>
  <c r="AL228" i="17"/>
  <c r="AL230" i="17" s="1"/>
  <c r="AK228" i="17"/>
  <c r="AK230" i="17" s="1"/>
  <c r="AJ228" i="17"/>
  <c r="AI228" i="17"/>
  <c r="AI230" i="17" s="1"/>
  <c r="AH228" i="17"/>
  <c r="AH230" i="17" s="1"/>
  <c r="AG228" i="17"/>
  <c r="AG230" i="17" s="1"/>
  <c r="AF228" i="17"/>
  <c r="AF230" i="17" s="1"/>
  <c r="AE228" i="17"/>
  <c r="AE230" i="17" s="1"/>
  <c r="AD228" i="17"/>
  <c r="AD230" i="17" s="1"/>
  <c r="AC228" i="17"/>
  <c r="AC230" i="17" s="1"/>
  <c r="AB228" i="17"/>
  <c r="H228" i="17" s="1"/>
  <c r="F228" i="17" s="1"/>
  <c r="C228" i="17"/>
  <c r="N227" i="17"/>
  <c r="M227" i="17"/>
  <c r="L227" i="17"/>
  <c r="K227" i="17"/>
  <c r="H227" i="17"/>
  <c r="F227" i="17" s="1"/>
  <c r="F230" i="17" s="1"/>
  <c r="C227" i="17"/>
  <c r="V226" i="17"/>
  <c r="N226" i="17"/>
  <c r="M226" i="17"/>
  <c r="M230" i="17" s="1"/>
  <c r="L226" i="17"/>
  <c r="K226" i="17"/>
  <c r="H226" i="17"/>
  <c r="AL223" i="17"/>
  <c r="AL7" i="17" s="1"/>
  <c r="AH223" i="17"/>
  <c r="X223" i="17"/>
  <c r="V223" i="17"/>
  <c r="G223" i="17"/>
  <c r="D223" i="17"/>
  <c r="U222" i="17"/>
  <c r="T222" i="17"/>
  <c r="S222" i="17"/>
  <c r="R222" i="17"/>
  <c r="H222" i="17" s="1"/>
  <c r="F222" i="17" s="1"/>
  <c r="Q222" i="17"/>
  <c r="C222" i="17"/>
  <c r="AL221" i="17"/>
  <c r="AK221" i="17"/>
  <c r="AJ221" i="17"/>
  <c r="AI221" i="17"/>
  <c r="AH221" i="17"/>
  <c r="AG221" i="17"/>
  <c r="AF221" i="17"/>
  <c r="AE221" i="17"/>
  <c r="AD221" i="17"/>
  <c r="AC221" i="17"/>
  <c r="AB221" i="17"/>
  <c r="AA221" i="17"/>
  <c r="Z221" i="17"/>
  <c r="Y221" i="17"/>
  <c r="Y223" i="17" s="1"/>
  <c r="C221" i="17"/>
  <c r="AG220" i="17"/>
  <c r="AF220" i="17"/>
  <c r="AE220" i="17"/>
  <c r="AD220" i="17"/>
  <c r="AC220" i="17"/>
  <c r="AB220" i="17"/>
  <c r="AA220" i="17"/>
  <c r="Z220" i="17"/>
  <c r="H220" i="17" s="1"/>
  <c r="F220" i="17" s="1"/>
  <c r="C220" i="17"/>
  <c r="AE219" i="17"/>
  <c r="AD219" i="17"/>
  <c r="AC219" i="17"/>
  <c r="AB219" i="17"/>
  <c r="AA219" i="17"/>
  <c r="Z219" i="17"/>
  <c r="W219" i="17"/>
  <c r="H219" i="17"/>
  <c r="F219" i="17" s="1"/>
  <c r="C219" i="17"/>
  <c r="AE218" i="17"/>
  <c r="AD218" i="17"/>
  <c r="AC218" i="17"/>
  <c r="AB218" i="17"/>
  <c r="AA218" i="17"/>
  <c r="Z218" i="17"/>
  <c r="H218" i="17" s="1"/>
  <c r="F218" i="17" s="1"/>
  <c r="W218" i="17"/>
  <c r="C218" i="17"/>
  <c r="AE217" i="17"/>
  <c r="AD217" i="17"/>
  <c r="AC217" i="17"/>
  <c r="AB217" i="17"/>
  <c r="AA217" i="17"/>
  <c r="Z217" i="17"/>
  <c r="W217" i="17"/>
  <c r="H217" i="17"/>
  <c r="F217" i="17" s="1"/>
  <c r="C217" i="17"/>
  <c r="AE216" i="17"/>
  <c r="AD216" i="17"/>
  <c r="AD223" i="17" s="1"/>
  <c r="AC216" i="17"/>
  <c r="AB216" i="17"/>
  <c r="AA216" i="17"/>
  <c r="Z216" i="17"/>
  <c r="W216" i="17"/>
  <c r="C216" i="17"/>
  <c r="AB215" i="17"/>
  <c r="AA215" i="17"/>
  <c r="Z215" i="17"/>
  <c r="W215" i="17"/>
  <c r="V215" i="17"/>
  <c r="U215" i="17"/>
  <c r="H215" i="17" s="1"/>
  <c r="F215" i="17" s="1"/>
  <c r="T215" i="17"/>
  <c r="C215" i="17"/>
  <c r="AK214" i="17"/>
  <c r="AJ214" i="17"/>
  <c r="AI214" i="17"/>
  <c r="AH214" i="17"/>
  <c r="AG214" i="17"/>
  <c r="AF214" i="17"/>
  <c r="AE214" i="17"/>
  <c r="AD214" i="17"/>
  <c r="AC214" i="17"/>
  <c r="AB214" i="17"/>
  <c r="AA214" i="17"/>
  <c r="Z214" i="17"/>
  <c r="W214" i="17"/>
  <c r="V214" i="17"/>
  <c r="U214" i="17"/>
  <c r="F214" i="17" s="1"/>
  <c r="T214" i="17"/>
  <c r="S214" i="17"/>
  <c r="C214" i="17"/>
  <c r="AK213" i="17"/>
  <c r="AK223" i="17" s="1"/>
  <c r="AJ213" i="17"/>
  <c r="AJ223" i="17" s="1"/>
  <c r="AI213" i="17"/>
  <c r="AH213" i="17"/>
  <c r="AG213" i="17"/>
  <c r="AG223" i="17" s="1"/>
  <c r="AF213" i="17"/>
  <c r="AE213" i="17"/>
  <c r="AD213" i="17"/>
  <c r="AC213" i="17"/>
  <c r="AB213" i="17"/>
  <c r="AA213" i="17"/>
  <c r="Z213" i="17"/>
  <c r="W213" i="17"/>
  <c r="V213" i="17"/>
  <c r="U213" i="17"/>
  <c r="T213" i="17"/>
  <c r="S213" i="17"/>
  <c r="R213" i="17"/>
  <c r="H213" i="17"/>
  <c r="F213" i="17" s="1"/>
  <c r="C213" i="17"/>
  <c r="AF212" i="17"/>
  <c r="AF223" i="17" s="1"/>
  <c r="AE212" i="17"/>
  <c r="AD212" i="17"/>
  <c r="AC212" i="17"/>
  <c r="AB212" i="17"/>
  <c r="AA212" i="17"/>
  <c r="Z212" i="17"/>
  <c r="W212" i="17"/>
  <c r="V212" i="17"/>
  <c r="U212" i="17"/>
  <c r="T212" i="17"/>
  <c r="S212" i="17"/>
  <c r="R212" i="17"/>
  <c r="R223" i="17" s="1"/>
  <c r="Q212" i="17"/>
  <c r="P212" i="17"/>
  <c r="O212" i="17"/>
  <c r="N212" i="17"/>
  <c r="N223" i="17" s="1"/>
  <c r="M212" i="17"/>
  <c r="H212" i="17" s="1"/>
  <c r="F212" i="17"/>
  <c r="C212" i="17"/>
  <c r="W211" i="17"/>
  <c r="W223" i="17" s="1"/>
  <c r="V211" i="17"/>
  <c r="U211" i="17"/>
  <c r="T211" i="17"/>
  <c r="T223" i="17" s="1"/>
  <c r="S211" i="17"/>
  <c r="S223" i="17" s="1"/>
  <c r="R211" i="17"/>
  <c r="Q211" i="17"/>
  <c r="Q223" i="17" s="1"/>
  <c r="P211" i="17"/>
  <c r="P223" i="17" s="1"/>
  <c r="O211" i="17"/>
  <c r="O223" i="17" s="1"/>
  <c r="N211" i="17"/>
  <c r="M211" i="17"/>
  <c r="M223" i="17" s="1"/>
  <c r="L211" i="17"/>
  <c r="L223" i="17" s="1"/>
  <c r="K211" i="17"/>
  <c r="C211" i="17"/>
  <c r="W208" i="17"/>
  <c r="W224" i="17" s="1"/>
  <c r="G208" i="17"/>
  <c r="X207" i="17"/>
  <c r="V207" i="17"/>
  <c r="U207" i="17"/>
  <c r="T207" i="17"/>
  <c r="S207" i="17"/>
  <c r="R207" i="17"/>
  <c r="Q207" i="17"/>
  <c r="P207" i="17"/>
  <c r="O207" i="17"/>
  <c r="N207" i="17"/>
  <c r="H207" i="17" s="1"/>
  <c r="F207" i="17" s="1"/>
  <c r="M207" i="17"/>
  <c r="C207" i="17"/>
  <c r="AL206" i="17"/>
  <c r="AK206" i="17"/>
  <c r="AJ206" i="17"/>
  <c r="H206" i="17"/>
  <c r="F206" i="17"/>
  <c r="C206" i="17"/>
  <c r="AL205" i="17"/>
  <c r="AK205" i="17"/>
  <c r="AJ205" i="17"/>
  <c r="AI205" i="17"/>
  <c r="AH205" i="17"/>
  <c r="AG205" i="17"/>
  <c r="AF205" i="17"/>
  <c r="AE205" i="17"/>
  <c r="AD205" i="17"/>
  <c r="AC205" i="17"/>
  <c r="AB205" i="17"/>
  <c r="H205" i="17" s="1"/>
  <c r="AA205" i="17"/>
  <c r="Z205" i="17"/>
  <c r="F205" i="17"/>
  <c r="D204" i="17"/>
  <c r="C204" i="17"/>
  <c r="AI203" i="17"/>
  <c r="AH203" i="17"/>
  <c r="AG203" i="17"/>
  <c r="AF203" i="17"/>
  <c r="AE203" i="17"/>
  <c r="AD203" i="17"/>
  <c r="AC203" i="17"/>
  <c r="AB203" i="17"/>
  <c r="AA203" i="17"/>
  <c r="Z203" i="17"/>
  <c r="H203" i="17"/>
  <c r="F203" i="17" s="1"/>
  <c r="C203" i="17"/>
  <c r="AK202" i="17"/>
  <c r="AJ202" i="17"/>
  <c r="AI202" i="17"/>
  <c r="AH202" i="17"/>
  <c r="AG202" i="17"/>
  <c r="AF202" i="17"/>
  <c r="AE202" i="17"/>
  <c r="AD202" i="17"/>
  <c r="AC202" i="17"/>
  <c r="AB202" i="17"/>
  <c r="H202" i="17" s="1"/>
  <c r="F202" i="17" s="1"/>
  <c r="AA202" i="17"/>
  <c r="Z202" i="17"/>
  <c r="C202" i="17"/>
  <c r="AJ201" i="17"/>
  <c r="AI201" i="17"/>
  <c r="AE201" i="17"/>
  <c r="AC201" i="17"/>
  <c r="Z201" i="17"/>
  <c r="D201" i="17"/>
  <c r="C201" i="17"/>
  <c r="AL200" i="17"/>
  <c r="AK200" i="17"/>
  <c r="AJ200" i="17"/>
  <c r="AI200" i="17"/>
  <c r="AH200" i="17"/>
  <c r="AG200" i="17"/>
  <c r="AF200" i="17"/>
  <c r="AE200" i="17"/>
  <c r="AD200" i="17"/>
  <c r="AC200" i="17"/>
  <c r="AB200" i="17"/>
  <c r="AA200" i="17"/>
  <c r="Z200" i="17"/>
  <c r="H200" i="17" s="1"/>
  <c r="F200" i="17" s="1"/>
  <c r="C200" i="17"/>
  <c r="H199" i="17"/>
  <c r="AJ198" i="17"/>
  <c r="AI198" i="17"/>
  <c r="AH198" i="17"/>
  <c r="AG198" i="17"/>
  <c r="AF198" i="17"/>
  <c r="AE198" i="17"/>
  <c r="AD198" i="17"/>
  <c r="AC198" i="17"/>
  <c r="H198" i="17" s="1"/>
  <c r="AB198" i="17"/>
  <c r="AA198" i="17"/>
  <c r="F198" i="17"/>
  <c r="C198" i="17"/>
  <c r="AD197" i="17"/>
  <c r="AC197" i="17"/>
  <c r="AB197" i="17"/>
  <c r="AA197" i="17"/>
  <c r="Z197" i="17"/>
  <c r="W197" i="17"/>
  <c r="V197" i="17"/>
  <c r="H197" i="17" s="1"/>
  <c r="F197" i="17" s="1"/>
  <c r="C197" i="17"/>
  <c r="AL196" i="17"/>
  <c r="AI196" i="17"/>
  <c r="AH196" i="17"/>
  <c r="AE196" i="17"/>
  <c r="AD196" i="17"/>
  <c r="AA196" i="17"/>
  <c r="Z196" i="17"/>
  <c r="W196" i="17"/>
  <c r="V196" i="17"/>
  <c r="S196" i="17"/>
  <c r="R196" i="17"/>
  <c r="R208" i="17" s="1"/>
  <c r="R224" i="17" s="1"/>
  <c r="O196" i="17"/>
  <c r="N196" i="17"/>
  <c r="K196" i="17"/>
  <c r="D196" i="17"/>
  <c r="AK196" i="17" s="1"/>
  <c r="AL195" i="17"/>
  <c r="AK195" i="17"/>
  <c r="AJ195" i="17"/>
  <c r="AI195" i="17"/>
  <c r="AH195" i="17"/>
  <c r="AG195" i="17"/>
  <c r="AF195" i="17"/>
  <c r="AE195" i="17"/>
  <c r="AD195" i="17"/>
  <c r="AC195" i="17"/>
  <c r="AB195" i="17"/>
  <c r="AA195" i="17"/>
  <c r="Z195" i="17"/>
  <c r="Y195" i="17"/>
  <c r="X195" i="17"/>
  <c r="W195" i="17"/>
  <c r="V195" i="17"/>
  <c r="V208" i="17" s="1"/>
  <c r="V224" i="17" s="1"/>
  <c r="U195" i="17"/>
  <c r="T195" i="17"/>
  <c r="S195" i="17"/>
  <c r="S208" i="17" s="1"/>
  <c r="S224" i="17" s="1"/>
  <c r="R195" i="17"/>
  <c r="Q195" i="17"/>
  <c r="P195" i="17"/>
  <c r="O195" i="17"/>
  <c r="O208" i="17" s="1"/>
  <c r="O224" i="17" s="1"/>
  <c r="N195" i="17"/>
  <c r="N208" i="17" s="1"/>
  <c r="N224" i="17" s="1"/>
  <c r="M195" i="17"/>
  <c r="L195" i="17"/>
  <c r="K195" i="17"/>
  <c r="K208" i="17" s="1"/>
  <c r="G191" i="17"/>
  <c r="AL190" i="17"/>
  <c r="AK190" i="17"/>
  <c r="AJ190" i="17"/>
  <c r="AI190" i="17"/>
  <c r="AH190" i="17"/>
  <c r="AG190" i="17"/>
  <c r="AF190" i="17"/>
  <c r="AE190" i="17"/>
  <c r="AD190" i="17"/>
  <c r="AC190" i="17"/>
  <c r="AB190" i="17"/>
  <c r="AA190" i="17"/>
  <c r="Z190" i="17"/>
  <c r="Y190" i="17"/>
  <c r="Y191" i="17" s="1"/>
  <c r="X190" i="17"/>
  <c r="W190" i="17"/>
  <c r="V190" i="17"/>
  <c r="U190" i="17"/>
  <c r="T190" i="17"/>
  <c r="S190" i="17"/>
  <c r="R190" i="17"/>
  <c r="Q190" i="17"/>
  <c r="H190" i="17"/>
  <c r="F190" i="17" s="1"/>
  <c r="C190" i="17"/>
  <c r="AK189" i="17"/>
  <c r="AJ189" i="17"/>
  <c r="AI189" i="17"/>
  <c r="AH189" i="17"/>
  <c r="AG189" i="17"/>
  <c r="AF189" i="17"/>
  <c r="AE189" i="17"/>
  <c r="AD189" i="17"/>
  <c r="AC189" i="17"/>
  <c r="AB189" i="17"/>
  <c r="AA189" i="17"/>
  <c r="Z189" i="17"/>
  <c r="W189" i="17"/>
  <c r="V189" i="17"/>
  <c r="U189" i="17"/>
  <c r="T189" i="17"/>
  <c r="S189" i="17"/>
  <c r="R189" i="17"/>
  <c r="Q189" i="17"/>
  <c r="P189" i="17"/>
  <c r="O189" i="17"/>
  <c r="N189" i="17"/>
  <c r="H189" i="17" s="1"/>
  <c r="F189" i="17" s="1"/>
  <c r="M189" i="17"/>
  <c r="C189" i="17"/>
  <c r="AK188" i="17"/>
  <c r="AJ188" i="17"/>
  <c r="AI188" i="17"/>
  <c r="AH188" i="17"/>
  <c r="AG188" i="17"/>
  <c r="AF188" i="17"/>
  <c r="AE188" i="17"/>
  <c r="AD188" i="17"/>
  <c r="AC188" i="17"/>
  <c r="AB188" i="17"/>
  <c r="AA188" i="17"/>
  <c r="Z188" i="17"/>
  <c r="W188" i="17"/>
  <c r="V188" i="17"/>
  <c r="U188" i="17"/>
  <c r="T188" i="17"/>
  <c r="S188" i="17"/>
  <c r="R188" i="17"/>
  <c r="Q188" i="17"/>
  <c r="P188" i="17"/>
  <c r="O188" i="17"/>
  <c r="N188" i="17"/>
  <c r="M188" i="17"/>
  <c r="H188" i="17"/>
  <c r="F188" i="17" s="1"/>
  <c r="C188" i="17"/>
  <c r="Q187" i="17"/>
  <c r="P187" i="17"/>
  <c r="O187" i="17"/>
  <c r="N187" i="17"/>
  <c r="C187" i="17"/>
  <c r="X186" i="17"/>
  <c r="V186" i="17"/>
  <c r="U186" i="17"/>
  <c r="S186" i="17"/>
  <c r="R186" i="17"/>
  <c r="Q186" i="17"/>
  <c r="P186" i="17"/>
  <c r="O186" i="17"/>
  <c r="N186" i="17"/>
  <c r="M186" i="17"/>
  <c r="L186" i="17"/>
  <c r="H186" i="17" s="1"/>
  <c r="F186" i="17" s="1"/>
  <c r="K186" i="17"/>
  <c r="C186" i="17"/>
  <c r="X185" i="17"/>
  <c r="W185" i="17"/>
  <c r="V185" i="17"/>
  <c r="U185" i="17"/>
  <c r="T185" i="17"/>
  <c r="S185" i="17"/>
  <c r="R185" i="17"/>
  <c r="Q185" i="17"/>
  <c r="P185" i="17"/>
  <c r="O185" i="17"/>
  <c r="N185" i="17"/>
  <c r="M185" i="17"/>
  <c r="L185" i="17"/>
  <c r="K185" i="17"/>
  <c r="C185" i="17"/>
  <c r="AH184" i="17"/>
  <c r="AG184" i="17"/>
  <c r="AF184" i="17"/>
  <c r="AE184" i="17"/>
  <c r="AD184" i="17"/>
  <c r="AC184" i="17"/>
  <c r="AB184" i="17"/>
  <c r="AA184" i="17"/>
  <c r="Z184" i="17"/>
  <c r="W184" i="17"/>
  <c r="V184" i="17"/>
  <c r="U184" i="17"/>
  <c r="T184" i="17"/>
  <c r="S184" i="17"/>
  <c r="R184" i="17"/>
  <c r="Q184" i="17"/>
  <c r="P184" i="17"/>
  <c r="O184" i="17"/>
  <c r="N184" i="17"/>
  <c r="M184" i="17"/>
  <c r="L184" i="17"/>
  <c r="K184" i="17"/>
  <c r="H184" i="17"/>
  <c r="F184" i="17" s="1"/>
  <c r="C184" i="17"/>
  <c r="AH183" i="17"/>
  <c r="AG183" i="17"/>
  <c r="AF183" i="17"/>
  <c r="AE183" i="17"/>
  <c r="AD183" i="17"/>
  <c r="AC183" i="17"/>
  <c r="AB183" i="17"/>
  <c r="AA183" i="17"/>
  <c r="Z183" i="17"/>
  <c r="W183" i="17"/>
  <c r="V183" i="17"/>
  <c r="U183" i="17"/>
  <c r="T183" i="17"/>
  <c r="S183" i="17"/>
  <c r="R183" i="17"/>
  <c r="Q183" i="17"/>
  <c r="P183" i="17"/>
  <c r="O183" i="17"/>
  <c r="N183" i="17"/>
  <c r="M183" i="17"/>
  <c r="L183" i="17"/>
  <c r="K183" i="17"/>
  <c r="H183" i="17" s="1"/>
  <c r="F183" i="17" s="1"/>
  <c r="C183" i="17"/>
  <c r="AG182" i="17"/>
  <c r="AF182" i="17"/>
  <c r="AE182" i="17"/>
  <c r="AD182" i="17"/>
  <c r="AC182" i="17"/>
  <c r="AB182" i="17"/>
  <c r="AA182" i="17"/>
  <c r="Z182" i="17"/>
  <c r="W182" i="17"/>
  <c r="V182" i="17"/>
  <c r="U182" i="17"/>
  <c r="T182" i="17"/>
  <c r="S182" i="17"/>
  <c r="R182" i="17"/>
  <c r="Q182" i="17"/>
  <c r="P182" i="17"/>
  <c r="O182" i="17"/>
  <c r="N182" i="17"/>
  <c r="M182" i="17"/>
  <c r="L182" i="17"/>
  <c r="K182" i="17"/>
  <c r="H182" i="17" s="1"/>
  <c r="F182" i="17" s="1"/>
  <c r="C182" i="17"/>
  <c r="AG181" i="17"/>
  <c r="AF181" i="17"/>
  <c r="AE181" i="17"/>
  <c r="AD181" i="17"/>
  <c r="AC181" i="17"/>
  <c r="AB181" i="17"/>
  <c r="AA181" i="17"/>
  <c r="Z181" i="17"/>
  <c r="W181" i="17"/>
  <c r="V181" i="17"/>
  <c r="U181" i="17"/>
  <c r="T181" i="17"/>
  <c r="S181" i="17"/>
  <c r="R181" i="17"/>
  <c r="Q181" i="17"/>
  <c r="P181" i="17"/>
  <c r="O181" i="17"/>
  <c r="N181" i="17"/>
  <c r="M181" i="17"/>
  <c r="L181" i="17"/>
  <c r="K181" i="17"/>
  <c r="H181" i="17" s="1"/>
  <c r="F181" i="17" s="1"/>
  <c r="C181" i="17"/>
  <c r="AL180" i="17"/>
  <c r="H180" i="17"/>
  <c r="F180" i="17"/>
  <c r="C180" i="17"/>
  <c r="AL179" i="17"/>
  <c r="H179" i="17"/>
  <c r="F179" i="17"/>
  <c r="C179" i="17"/>
  <c r="AL178" i="17"/>
  <c r="H178" i="17"/>
  <c r="F178" i="17"/>
  <c r="C178" i="17"/>
  <c r="AL177" i="17"/>
  <c r="H177" i="17"/>
  <c r="F177" i="17"/>
  <c r="C177" i="17"/>
  <c r="AL176" i="17"/>
  <c r="H176" i="17"/>
  <c r="F176" i="17"/>
  <c r="C176" i="17"/>
  <c r="AL175" i="17"/>
  <c r="H175" i="17"/>
  <c r="F175" i="17"/>
  <c r="C175" i="17"/>
  <c r="AL174" i="17"/>
  <c r="AK174" i="17"/>
  <c r="H174" i="17"/>
  <c r="F174" i="17" s="1"/>
  <c r="C174" i="17"/>
  <c r="AL173" i="17"/>
  <c r="AK173" i="17"/>
  <c r="H173" i="17" s="1"/>
  <c r="F173" i="17"/>
  <c r="C173" i="17"/>
  <c r="AL172" i="17"/>
  <c r="AK172" i="17"/>
  <c r="H172" i="17"/>
  <c r="F172" i="17" s="1"/>
  <c r="C172" i="17"/>
  <c r="AL171" i="17"/>
  <c r="AK171" i="17"/>
  <c r="H171" i="17" s="1"/>
  <c r="F171" i="17" s="1"/>
  <c r="C171" i="17"/>
  <c r="AL170" i="17"/>
  <c r="AK170" i="17"/>
  <c r="AJ170" i="17"/>
  <c r="H170" i="17" s="1"/>
  <c r="F170" i="17"/>
  <c r="C170" i="17"/>
  <c r="AL169" i="17"/>
  <c r="AK169" i="17"/>
  <c r="AJ169" i="17"/>
  <c r="H169" i="17" s="1"/>
  <c r="F169" i="17" s="1"/>
  <c r="C169" i="17"/>
  <c r="AL168" i="17"/>
  <c r="AK168" i="17"/>
  <c r="AJ168" i="17"/>
  <c r="AI168" i="17"/>
  <c r="H168" i="17"/>
  <c r="F168" i="17" s="1"/>
  <c r="C168" i="17"/>
  <c r="AL167" i="17"/>
  <c r="AK167" i="17"/>
  <c r="H167" i="17" s="1"/>
  <c r="F167" i="17" s="1"/>
  <c r="AJ167" i="17"/>
  <c r="AI167" i="17"/>
  <c r="C167" i="17"/>
  <c r="AL166" i="17"/>
  <c r="AK166" i="17"/>
  <c r="AJ166" i="17"/>
  <c r="H166" i="17" s="1"/>
  <c r="F166" i="17" s="1"/>
  <c r="AI166" i="17"/>
  <c r="C166" i="17"/>
  <c r="AL165" i="17"/>
  <c r="AK165" i="17"/>
  <c r="AJ165" i="17"/>
  <c r="AI165" i="17"/>
  <c r="H165" i="17" s="1"/>
  <c r="F165" i="17" s="1"/>
  <c r="C165" i="17"/>
  <c r="AL164" i="17"/>
  <c r="AK164" i="17"/>
  <c r="AJ164" i="17"/>
  <c r="AI164" i="17"/>
  <c r="H164" i="17"/>
  <c r="F164" i="17" s="1"/>
  <c r="C164" i="17"/>
  <c r="AL163" i="17"/>
  <c r="AK163" i="17"/>
  <c r="AJ163" i="17"/>
  <c r="AI163" i="17"/>
  <c r="AH163" i="17"/>
  <c r="H163" i="17"/>
  <c r="F163" i="17" s="1"/>
  <c r="C163" i="17"/>
  <c r="AL162" i="17"/>
  <c r="AK162" i="17"/>
  <c r="AJ162" i="17"/>
  <c r="AI162" i="17"/>
  <c r="AH162" i="17"/>
  <c r="H162" i="17"/>
  <c r="F162" i="17" s="1"/>
  <c r="C162" i="17"/>
  <c r="AL161" i="17"/>
  <c r="AK161" i="17"/>
  <c r="AJ161" i="17"/>
  <c r="AI161" i="17"/>
  <c r="AH161" i="17"/>
  <c r="H161" i="17"/>
  <c r="F161" i="17" s="1"/>
  <c r="C161" i="17"/>
  <c r="AL160" i="17"/>
  <c r="AK160" i="17"/>
  <c r="AJ160" i="17"/>
  <c r="AI160" i="17"/>
  <c r="AH160" i="17"/>
  <c r="H160" i="17"/>
  <c r="F160" i="17" s="1"/>
  <c r="C160" i="17"/>
  <c r="AL159" i="17"/>
  <c r="AK159" i="17"/>
  <c r="AJ159" i="17"/>
  <c r="AI159" i="17"/>
  <c r="AH159" i="17"/>
  <c r="H159" i="17"/>
  <c r="F159" i="17" s="1"/>
  <c r="C159" i="17"/>
  <c r="AL158" i="17"/>
  <c r="AK158" i="17"/>
  <c r="AJ158" i="17"/>
  <c r="AI158" i="17"/>
  <c r="AH158" i="17"/>
  <c r="H158" i="17"/>
  <c r="F158" i="17" s="1"/>
  <c r="C158" i="17"/>
  <c r="AL157" i="17"/>
  <c r="AK157" i="17"/>
  <c r="AJ157" i="17"/>
  <c r="AI157" i="17"/>
  <c r="AH157" i="17"/>
  <c r="H157" i="17"/>
  <c r="F157" i="17" s="1"/>
  <c r="C157" i="17"/>
  <c r="AL156" i="17"/>
  <c r="AK156" i="17"/>
  <c r="AJ156" i="17"/>
  <c r="AI156" i="17"/>
  <c r="AH156" i="17"/>
  <c r="H156" i="17"/>
  <c r="F156" i="17" s="1"/>
  <c r="C156" i="17"/>
  <c r="AL155" i="17"/>
  <c r="AK155" i="17"/>
  <c r="AJ155" i="17"/>
  <c r="AI155" i="17"/>
  <c r="AH155" i="17"/>
  <c r="AG155" i="17"/>
  <c r="H155" i="17" s="1"/>
  <c r="F155" i="17" s="1"/>
  <c r="C155" i="17"/>
  <c r="AL154" i="17"/>
  <c r="AK154" i="17"/>
  <c r="AJ154" i="17"/>
  <c r="AI154" i="17"/>
  <c r="AH154" i="17"/>
  <c r="H154" i="17" s="1"/>
  <c r="F154" i="17" s="1"/>
  <c r="AG154" i="17"/>
  <c r="C154" i="17"/>
  <c r="AL153" i="17"/>
  <c r="AK153" i="17"/>
  <c r="AJ153" i="17"/>
  <c r="AI153" i="17"/>
  <c r="AH153" i="17"/>
  <c r="AG153" i="17"/>
  <c r="H153" i="17" s="1"/>
  <c r="F153" i="17"/>
  <c r="C153" i="17"/>
  <c r="AL152" i="17"/>
  <c r="AK152" i="17"/>
  <c r="AJ152" i="17"/>
  <c r="AI152" i="17"/>
  <c r="AH152" i="17"/>
  <c r="AG152" i="17"/>
  <c r="H152" i="17"/>
  <c r="F152" i="17" s="1"/>
  <c r="C152" i="17"/>
  <c r="AL151" i="17"/>
  <c r="AK151" i="17"/>
  <c r="AJ151" i="17"/>
  <c r="AI151" i="17"/>
  <c r="AH151" i="17"/>
  <c r="AG151" i="17"/>
  <c r="H151" i="17" s="1"/>
  <c r="F151" i="17" s="1"/>
  <c r="C151" i="17"/>
  <c r="AL150" i="17"/>
  <c r="AK150" i="17"/>
  <c r="AJ150" i="17"/>
  <c r="AI150" i="17"/>
  <c r="AH150" i="17"/>
  <c r="H150" i="17" s="1"/>
  <c r="F150" i="17" s="1"/>
  <c r="AG150" i="17"/>
  <c r="C150" i="17"/>
  <c r="AL149" i="17"/>
  <c r="AK149" i="17"/>
  <c r="AJ149" i="17"/>
  <c r="AI149" i="17"/>
  <c r="AH149" i="17"/>
  <c r="AG149" i="17"/>
  <c r="C149" i="17"/>
  <c r="AL148" i="17"/>
  <c r="AK148" i="17"/>
  <c r="AJ148" i="17"/>
  <c r="AI148" i="17"/>
  <c r="AH148" i="17"/>
  <c r="AG148" i="17"/>
  <c r="AF148" i="17"/>
  <c r="H148" i="17" s="1"/>
  <c r="F148" i="17" s="1"/>
  <c r="C148" i="17"/>
  <c r="AL147" i="17"/>
  <c r="AK147" i="17"/>
  <c r="AJ147" i="17"/>
  <c r="AI147" i="17"/>
  <c r="AH147" i="17"/>
  <c r="AG147" i="17"/>
  <c r="AF147" i="17"/>
  <c r="C147" i="17"/>
  <c r="AL146" i="17"/>
  <c r="AK146" i="17"/>
  <c r="AJ146" i="17"/>
  <c r="AI146" i="17"/>
  <c r="AH146" i="17"/>
  <c r="AG146" i="17"/>
  <c r="AF146" i="17"/>
  <c r="H146" i="17" s="1"/>
  <c r="F146" i="17" s="1"/>
  <c r="C146" i="17"/>
  <c r="AL145" i="17"/>
  <c r="AK145" i="17"/>
  <c r="AJ145" i="17"/>
  <c r="AI145" i="17"/>
  <c r="AH145" i="17"/>
  <c r="AG145" i="17"/>
  <c r="AF145" i="17"/>
  <c r="AE145" i="17"/>
  <c r="H145" i="17"/>
  <c r="F145" i="17" s="1"/>
  <c r="C145" i="17"/>
  <c r="AL144" i="17"/>
  <c r="AK144" i="17"/>
  <c r="AJ144" i="17"/>
  <c r="AI144" i="17"/>
  <c r="AH144" i="17"/>
  <c r="AG144" i="17"/>
  <c r="AF144" i="17"/>
  <c r="AE144" i="17"/>
  <c r="AD144" i="17"/>
  <c r="H144" i="17"/>
  <c r="F144" i="17" s="1"/>
  <c r="C144" i="17"/>
  <c r="AK143" i="17"/>
  <c r="AI143" i="17"/>
  <c r="AG143" i="17"/>
  <c r="AE143" i="17"/>
  <c r="AC143" i="17"/>
  <c r="D143" i="17"/>
  <c r="AJ143" i="17" s="1"/>
  <c r="C143" i="17"/>
  <c r="AL142" i="17"/>
  <c r="AK142" i="17"/>
  <c r="AJ142" i="17"/>
  <c r="AI142" i="17"/>
  <c r="AH142" i="17"/>
  <c r="AG142" i="17"/>
  <c r="AF142" i="17"/>
  <c r="AE142" i="17"/>
  <c r="AD142" i="17"/>
  <c r="AC142" i="17"/>
  <c r="AB142" i="17"/>
  <c r="H142" i="17"/>
  <c r="F142" i="17" s="1"/>
  <c r="C142" i="17"/>
  <c r="AL141" i="17"/>
  <c r="AK141" i="17"/>
  <c r="AJ141" i="17"/>
  <c r="AI141" i="17"/>
  <c r="AH141" i="17"/>
  <c r="AG141" i="17"/>
  <c r="AF141" i="17"/>
  <c r="AE141" i="17"/>
  <c r="AD141" i="17"/>
  <c r="AC141" i="17"/>
  <c r="AB141" i="17"/>
  <c r="AA141" i="17"/>
  <c r="C141" i="17"/>
  <c r="AL140" i="17"/>
  <c r="AK140" i="17"/>
  <c r="AJ140" i="17"/>
  <c r="AI140" i="17"/>
  <c r="AH140" i="17"/>
  <c r="AG140" i="17"/>
  <c r="AF140" i="17"/>
  <c r="AE140" i="17"/>
  <c r="AD140" i="17"/>
  <c r="AC140" i="17"/>
  <c r="AB140" i="17"/>
  <c r="AA140" i="17"/>
  <c r="Z140" i="17"/>
  <c r="H140" i="17" s="1"/>
  <c r="F140" i="17" s="1"/>
  <c r="C140" i="17"/>
  <c r="AL139" i="17"/>
  <c r="AK139" i="17"/>
  <c r="AJ139" i="17"/>
  <c r="AH139" i="17"/>
  <c r="AG139" i="17"/>
  <c r="AF139" i="17"/>
  <c r="AD139" i="17"/>
  <c r="AC139" i="17"/>
  <c r="AB139" i="17"/>
  <c r="Z139" i="17"/>
  <c r="D139" i="17"/>
  <c r="AI139" i="17" s="1"/>
  <c r="C139" i="17"/>
  <c r="AL138" i="17"/>
  <c r="AK138" i="17"/>
  <c r="AJ138" i="17"/>
  <c r="AI138" i="17"/>
  <c r="AH138" i="17"/>
  <c r="AG138" i="17"/>
  <c r="AF138" i="17"/>
  <c r="AE138" i="17"/>
  <c r="AD138" i="17"/>
  <c r="AC138" i="17"/>
  <c r="AB138" i="17"/>
  <c r="AA138" i="17"/>
  <c r="Z138" i="17"/>
  <c r="H138" i="17"/>
  <c r="F138" i="17" s="1"/>
  <c r="C138" i="17"/>
  <c r="AL137" i="17"/>
  <c r="AK137" i="17"/>
  <c r="AJ137" i="17"/>
  <c r="AI137" i="17"/>
  <c r="AH137" i="17"/>
  <c r="AG137" i="17"/>
  <c r="AF137" i="17"/>
  <c r="AE137" i="17"/>
  <c r="AD137" i="17"/>
  <c r="AC137" i="17"/>
  <c r="AB137" i="17"/>
  <c r="AA137" i="17"/>
  <c r="Z137" i="17"/>
  <c r="W137" i="17"/>
  <c r="C137" i="17"/>
  <c r="AL136" i="17"/>
  <c r="AK136" i="17"/>
  <c r="AJ136" i="17"/>
  <c r="AI136" i="17"/>
  <c r="AH136" i="17"/>
  <c r="AG136" i="17"/>
  <c r="AF136" i="17"/>
  <c r="AE136" i="17"/>
  <c r="AD136" i="17"/>
  <c r="AC136" i="17"/>
  <c r="AB136" i="17"/>
  <c r="AA136" i="17"/>
  <c r="Z136" i="17"/>
  <c r="W136" i="17"/>
  <c r="V136" i="17"/>
  <c r="H136" i="17"/>
  <c r="F136" i="17" s="1"/>
  <c r="C136" i="17"/>
  <c r="AL135" i="17"/>
  <c r="AK135" i="17"/>
  <c r="AJ135" i="17"/>
  <c r="AI135" i="17"/>
  <c r="AH135" i="17"/>
  <c r="AG135" i="17"/>
  <c r="AF135" i="17"/>
  <c r="AE135" i="17"/>
  <c r="AD135" i="17"/>
  <c r="AC135" i="17"/>
  <c r="AB135" i="17"/>
  <c r="AA135" i="17"/>
  <c r="Z135" i="17"/>
  <c r="W135" i="17"/>
  <c r="H135" i="17" s="1"/>
  <c r="F135" i="17" s="1"/>
  <c r="V135" i="17"/>
  <c r="U135" i="17"/>
  <c r="C135" i="17"/>
  <c r="AL134" i="17"/>
  <c r="AK134" i="17"/>
  <c r="AJ134" i="17"/>
  <c r="AI134" i="17"/>
  <c r="AH134" i="17"/>
  <c r="AG134" i="17"/>
  <c r="AF134" i="17"/>
  <c r="AE134" i="17"/>
  <c r="AD134" i="17"/>
  <c r="AC134" i="17"/>
  <c r="AB134" i="17"/>
  <c r="AA134" i="17"/>
  <c r="Z134" i="17"/>
  <c r="W134" i="17"/>
  <c r="V134" i="17"/>
  <c r="H134" i="17" s="1"/>
  <c r="U134" i="17"/>
  <c r="T134" i="17"/>
  <c r="F134" i="17"/>
  <c r="C134" i="17"/>
  <c r="AL133" i="17"/>
  <c r="AK133" i="17"/>
  <c r="AJ133" i="17"/>
  <c r="AI133" i="17"/>
  <c r="AH133" i="17"/>
  <c r="AG133" i="17"/>
  <c r="AF133" i="17"/>
  <c r="AE133" i="17"/>
  <c r="AD133" i="17"/>
  <c r="AC133" i="17"/>
  <c r="AB133" i="17"/>
  <c r="AA133" i="17"/>
  <c r="Z133" i="17"/>
  <c r="W133" i="17"/>
  <c r="V133" i="17"/>
  <c r="U133" i="17"/>
  <c r="T133" i="17"/>
  <c r="S133" i="17"/>
  <c r="H133" i="17"/>
  <c r="F133" i="17" s="1"/>
  <c r="C133" i="17"/>
  <c r="AJ132" i="17"/>
  <c r="AI132" i="17"/>
  <c r="AI191" i="17" s="1"/>
  <c r="AH132" i="17"/>
  <c r="AG132" i="17"/>
  <c r="AF132" i="17"/>
  <c r="AE132" i="17"/>
  <c r="AD132" i="17"/>
  <c r="AC132" i="17"/>
  <c r="AB132" i="17"/>
  <c r="AA132" i="17"/>
  <c r="Z132" i="17"/>
  <c r="W132" i="17"/>
  <c r="V132" i="17"/>
  <c r="U132" i="17"/>
  <c r="T132" i="17"/>
  <c r="S132" i="17"/>
  <c r="R132" i="17"/>
  <c r="H132" i="17"/>
  <c r="F132" i="17" s="1"/>
  <c r="C132" i="17"/>
  <c r="AI131" i="17"/>
  <c r="AH131" i="17"/>
  <c r="AG131" i="17"/>
  <c r="AF131" i="17"/>
  <c r="AE131" i="17"/>
  <c r="AD131" i="17"/>
  <c r="AC131" i="17"/>
  <c r="AB131" i="17"/>
  <c r="AA131" i="17"/>
  <c r="Z131" i="17"/>
  <c r="W131" i="17"/>
  <c r="V131" i="17"/>
  <c r="U131" i="17"/>
  <c r="T131" i="17"/>
  <c r="S131" i="17"/>
  <c r="R131" i="17"/>
  <c r="Q131" i="17"/>
  <c r="H131" i="17"/>
  <c r="F131" i="17" s="1"/>
  <c r="C131" i="17"/>
  <c r="AG130" i="17"/>
  <c r="AC130" i="17"/>
  <c r="W130" i="17"/>
  <c r="S130" i="17"/>
  <c r="D130" i="17"/>
  <c r="D191" i="17" s="1"/>
  <c r="C130" i="17"/>
  <c r="AH129" i="17"/>
  <c r="AG129" i="17"/>
  <c r="AF129" i="17"/>
  <c r="AE129" i="17"/>
  <c r="AD129" i="17"/>
  <c r="AC129" i="17"/>
  <c r="AB129" i="17"/>
  <c r="AA129" i="17"/>
  <c r="Z129" i="17"/>
  <c r="W129" i="17"/>
  <c r="V129" i="17"/>
  <c r="U129" i="17"/>
  <c r="T129" i="17"/>
  <c r="S129" i="17"/>
  <c r="R129" i="17"/>
  <c r="Q129" i="17"/>
  <c r="P129" i="17"/>
  <c r="O129" i="17"/>
  <c r="H129" i="17" s="1"/>
  <c r="F129" i="17" s="1"/>
  <c r="C129" i="17"/>
  <c r="AF128" i="17"/>
  <c r="AE128" i="17"/>
  <c r="AD128" i="17"/>
  <c r="AC128" i="17"/>
  <c r="AB128" i="17"/>
  <c r="AA128" i="17"/>
  <c r="Z128" i="17"/>
  <c r="W128" i="17"/>
  <c r="V128" i="17"/>
  <c r="U128" i="17"/>
  <c r="T128" i="17"/>
  <c r="S128" i="17"/>
  <c r="R128" i="17"/>
  <c r="Q128" i="17"/>
  <c r="P128" i="17"/>
  <c r="O128" i="17"/>
  <c r="N128" i="17"/>
  <c r="H128" i="17" s="1"/>
  <c r="F128" i="17" s="1"/>
  <c r="C128" i="17"/>
  <c r="AF127" i="17"/>
  <c r="AE127" i="17"/>
  <c r="AD127" i="17"/>
  <c r="AC127" i="17"/>
  <c r="AB127" i="17"/>
  <c r="AA127" i="17"/>
  <c r="Z127" i="17"/>
  <c r="W127" i="17"/>
  <c r="V127" i="17"/>
  <c r="U127" i="17"/>
  <c r="T127" i="17"/>
  <c r="S127" i="17"/>
  <c r="R127" i="17"/>
  <c r="Q127" i="17"/>
  <c r="P127" i="17"/>
  <c r="O127" i="17"/>
  <c r="N127" i="17"/>
  <c r="M127" i="17"/>
  <c r="C127" i="17"/>
  <c r="AE126" i="17"/>
  <c r="AD126" i="17"/>
  <c r="AC126" i="17"/>
  <c r="AB126" i="17"/>
  <c r="AA126" i="17"/>
  <c r="Z126" i="17"/>
  <c r="W126" i="17"/>
  <c r="V126" i="17"/>
  <c r="U126" i="17"/>
  <c r="T126" i="17"/>
  <c r="S126" i="17"/>
  <c r="R126" i="17"/>
  <c r="Q126" i="17"/>
  <c r="P126" i="17"/>
  <c r="O126" i="17"/>
  <c r="N126" i="17"/>
  <c r="M126" i="17"/>
  <c r="L126" i="17"/>
  <c r="C126" i="17"/>
  <c r="AD125" i="17"/>
  <c r="AC125" i="17"/>
  <c r="AB125" i="17"/>
  <c r="AA125" i="17"/>
  <c r="Z125" i="17"/>
  <c r="W125" i="17"/>
  <c r="V125" i="17"/>
  <c r="U125" i="17"/>
  <c r="T125" i="17"/>
  <c r="S125" i="17"/>
  <c r="R125" i="17"/>
  <c r="Q125" i="17"/>
  <c r="P125" i="17"/>
  <c r="O125" i="17"/>
  <c r="N125" i="17"/>
  <c r="M125" i="17"/>
  <c r="L125" i="17"/>
  <c r="K125" i="17"/>
  <c r="H125" i="17"/>
  <c r="F125" i="17" s="1"/>
  <c r="C125" i="17"/>
  <c r="AD124" i="17"/>
  <c r="AC124" i="17"/>
  <c r="AB124" i="17"/>
  <c r="AA124" i="17"/>
  <c r="Z124" i="17"/>
  <c r="W124" i="17"/>
  <c r="V124" i="17"/>
  <c r="U124" i="17"/>
  <c r="T124" i="17"/>
  <c r="S124" i="17"/>
  <c r="R124" i="17"/>
  <c r="Q124" i="17"/>
  <c r="P124" i="17"/>
  <c r="O124" i="17"/>
  <c r="N124" i="17"/>
  <c r="M124" i="17"/>
  <c r="L124" i="17"/>
  <c r="K124" i="17"/>
  <c r="H124" i="17" s="1"/>
  <c r="F124" i="17" s="1"/>
  <c r="C124" i="17"/>
  <c r="AC123" i="17"/>
  <c r="AC191" i="17" s="1"/>
  <c r="AB123" i="17"/>
  <c r="AA123" i="17"/>
  <c r="Z123" i="17"/>
  <c r="W123" i="17"/>
  <c r="V123" i="17"/>
  <c r="U123" i="17"/>
  <c r="T123" i="17"/>
  <c r="S123" i="17"/>
  <c r="S191" i="17" s="1"/>
  <c r="R123" i="17"/>
  <c r="Q123" i="17"/>
  <c r="P123" i="17"/>
  <c r="O123" i="17"/>
  <c r="N123" i="17"/>
  <c r="M123" i="17"/>
  <c r="L123" i="17"/>
  <c r="K123" i="17"/>
  <c r="H123" i="17" s="1"/>
  <c r="F123" i="17" s="1"/>
  <c r="C123" i="17"/>
  <c r="AA122" i="17"/>
  <c r="Z122" i="17"/>
  <c r="W122" i="17"/>
  <c r="W191" i="17" s="1"/>
  <c r="V122" i="17"/>
  <c r="U122" i="17"/>
  <c r="T122" i="17"/>
  <c r="S122" i="17"/>
  <c r="R122" i="17"/>
  <c r="Q122" i="17"/>
  <c r="P122" i="17"/>
  <c r="O122" i="17"/>
  <c r="O191" i="17" s="1"/>
  <c r="N122" i="17"/>
  <c r="M122" i="17"/>
  <c r="M191" i="17" s="1"/>
  <c r="L122" i="17"/>
  <c r="L191" i="17" s="1"/>
  <c r="K122" i="17"/>
  <c r="K191" i="17" s="1"/>
  <c r="C122" i="17"/>
  <c r="H121" i="17"/>
  <c r="F121" i="17" s="1"/>
  <c r="H120" i="17"/>
  <c r="F120" i="17" s="1"/>
  <c r="H119" i="17"/>
  <c r="F119" i="17" s="1"/>
  <c r="H118" i="17"/>
  <c r="F118" i="17" s="1"/>
  <c r="H117" i="17"/>
  <c r="F117" i="17" s="1"/>
  <c r="H116" i="17"/>
  <c r="F116" i="17" s="1"/>
  <c r="C116" i="17"/>
  <c r="AL113" i="17"/>
  <c r="AK113" i="17"/>
  <c r="AJ113" i="17"/>
  <c r="AI113" i="17"/>
  <c r="AG113" i="17"/>
  <c r="AF113" i="17"/>
  <c r="U113" i="17"/>
  <c r="T113" i="17"/>
  <c r="S113" i="17"/>
  <c r="R113" i="17"/>
  <c r="Q113" i="17"/>
  <c r="P113" i="17"/>
  <c r="O113" i="17"/>
  <c r="N113" i="17"/>
  <c r="M113" i="17"/>
  <c r="L113" i="17"/>
  <c r="K113" i="17"/>
  <c r="H113" i="17" s="1"/>
  <c r="J113" i="17"/>
  <c r="I113" i="17"/>
  <c r="G113" i="17"/>
  <c r="D113" i="17"/>
  <c r="AH112" i="17"/>
  <c r="AH113" i="17" s="1"/>
  <c r="AG112" i="17"/>
  <c r="AF112" i="17"/>
  <c r="H112" i="17" s="1"/>
  <c r="F112" i="17"/>
  <c r="F113" i="17" s="1"/>
  <c r="C112" i="17"/>
  <c r="AB108" i="17"/>
  <c r="X108" i="17"/>
  <c r="AA107" i="17"/>
  <c r="Z107" i="17"/>
  <c r="Y107" i="17"/>
  <c r="Y108" i="17" s="1"/>
  <c r="W107" i="17"/>
  <c r="V107" i="17"/>
  <c r="U107" i="17"/>
  <c r="T107" i="17"/>
  <c r="S107" i="17"/>
  <c r="R107" i="17"/>
  <c r="Q107" i="17"/>
  <c r="H107" i="17" s="1"/>
  <c r="F107" i="17" s="1"/>
  <c r="C107" i="17"/>
  <c r="AA106" i="17"/>
  <c r="Z106" i="17"/>
  <c r="W106" i="17"/>
  <c r="V106" i="17"/>
  <c r="U106" i="17"/>
  <c r="T106" i="17"/>
  <c r="S106" i="17"/>
  <c r="R106" i="17"/>
  <c r="Q106" i="17"/>
  <c r="P106" i="17"/>
  <c r="H106" i="17" s="1"/>
  <c r="F106" i="17" s="1"/>
  <c r="C106" i="17"/>
  <c r="Z105" i="17"/>
  <c r="W105" i="17"/>
  <c r="V105" i="17"/>
  <c r="U105" i="17"/>
  <c r="T105" i="17"/>
  <c r="S105" i="17"/>
  <c r="R105" i="17"/>
  <c r="Q105" i="17"/>
  <c r="H105" i="17" s="1"/>
  <c r="P105" i="17"/>
  <c r="O105" i="17"/>
  <c r="F105" i="17"/>
  <c r="C105" i="17"/>
  <c r="AL104" i="17"/>
  <c r="H104" i="17"/>
  <c r="F104" i="17"/>
  <c r="C104" i="17"/>
  <c r="AL103" i="17"/>
  <c r="AK103" i="17"/>
  <c r="H103" i="17"/>
  <c r="F103" i="17" s="1"/>
  <c r="C103" i="17"/>
  <c r="AL102" i="17"/>
  <c r="AK102" i="17"/>
  <c r="H102" i="17" s="1"/>
  <c r="F102" i="17" s="1"/>
  <c r="AJ102" i="17"/>
  <c r="C102" i="17"/>
  <c r="AL101" i="17"/>
  <c r="AK101" i="17"/>
  <c r="AJ101" i="17"/>
  <c r="AI101" i="17"/>
  <c r="H101" i="17" s="1"/>
  <c r="F101" i="17" s="1"/>
  <c r="C101" i="17"/>
  <c r="AL100" i="17"/>
  <c r="AK100" i="17"/>
  <c r="AJ100" i="17"/>
  <c r="AI100" i="17"/>
  <c r="AH100" i="17"/>
  <c r="H100" i="17" s="1"/>
  <c r="F100" i="17" s="1"/>
  <c r="C100" i="17"/>
  <c r="AL99" i="17"/>
  <c r="AK99" i="17"/>
  <c r="AJ99" i="17"/>
  <c r="AI99" i="17"/>
  <c r="AH99" i="17"/>
  <c r="H99" i="17" s="1"/>
  <c r="AG99" i="17"/>
  <c r="AF99" i="17"/>
  <c r="F99" i="17"/>
  <c r="C99" i="17"/>
  <c r="AL98" i="17"/>
  <c r="AK98" i="17"/>
  <c r="AJ98" i="17"/>
  <c r="AI98" i="17"/>
  <c r="AH98" i="17"/>
  <c r="AG98" i="17"/>
  <c r="AF98" i="17"/>
  <c r="H98" i="17" s="1"/>
  <c r="F98" i="17" s="1"/>
  <c r="AE98" i="17"/>
  <c r="C98" i="17"/>
  <c r="AL97" i="17"/>
  <c r="AK97" i="17"/>
  <c r="AJ97" i="17"/>
  <c r="AI97" i="17"/>
  <c r="AH97" i="17"/>
  <c r="AG97" i="17"/>
  <c r="AF97" i="17"/>
  <c r="AE97" i="17"/>
  <c r="H97" i="17" s="1"/>
  <c r="F97" i="17" s="1"/>
  <c r="AD97" i="17"/>
  <c r="C97" i="17"/>
  <c r="AI96" i="17"/>
  <c r="AE96" i="17"/>
  <c r="D96" i="17"/>
  <c r="AL96" i="17" s="1"/>
  <c r="C96" i="17"/>
  <c r="AL95" i="17"/>
  <c r="AK95" i="17"/>
  <c r="AJ95" i="17"/>
  <c r="AI95" i="17"/>
  <c r="AH95" i="17"/>
  <c r="AG95" i="17"/>
  <c r="AF95" i="17"/>
  <c r="AE95" i="17"/>
  <c r="AD95" i="17"/>
  <c r="AC95" i="17"/>
  <c r="H95" i="17" s="1"/>
  <c r="F95" i="17" s="1"/>
  <c r="AB95" i="17"/>
  <c r="C95" i="17"/>
  <c r="AL94" i="17"/>
  <c r="AK94" i="17"/>
  <c r="AJ94" i="17"/>
  <c r="AI94" i="17"/>
  <c r="AH94" i="17"/>
  <c r="AG94" i="17"/>
  <c r="AF94" i="17"/>
  <c r="AE94" i="17"/>
  <c r="AD94" i="17"/>
  <c r="AC94" i="17"/>
  <c r="AB94" i="17"/>
  <c r="AA94" i="17"/>
  <c r="H94" i="17" s="1"/>
  <c r="F94" i="17" s="1"/>
  <c r="C94" i="17"/>
  <c r="AE93" i="17"/>
  <c r="AD93" i="17"/>
  <c r="AC93" i="17"/>
  <c r="AB93" i="17"/>
  <c r="AA93" i="17"/>
  <c r="Z93" i="17"/>
  <c r="W93" i="17"/>
  <c r="H93" i="17" s="1"/>
  <c r="F93" i="17"/>
  <c r="C93" i="17"/>
  <c r="AA92" i="17"/>
  <c r="AA108" i="17" s="1"/>
  <c r="Z92" i="17"/>
  <c r="W92" i="17"/>
  <c r="V92" i="17"/>
  <c r="U92" i="17"/>
  <c r="T92" i="17"/>
  <c r="S92" i="17"/>
  <c r="R92" i="17"/>
  <c r="Q92" i="17"/>
  <c r="P92" i="17"/>
  <c r="O92" i="17"/>
  <c r="N92" i="17"/>
  <c r="C92" i="17"/>
  <c r="Z91" i="17"/>
  <c r="W91" i="17"/>
  <c r="V91" i="17"/>
  <c r="U91" i="17"/>
  <c r="T91" i="17"/>
  <c r="S91" i="17"/>
  <c r="R91" i="17"/>
  <c r="Q91" i="17"/>
  <c r="P91" i="17"/>
  <c r="O91" i="17"/>
  <c r="N91" i="17"/>
  <c r="M91" i="17"/>
  <c r="H91" i="17" s="1"/>
  <c r="F91" i="17" s="1"/>
  <c r="C91" i="17"/>
  <c r="Z90" i="17"/>
  <c r="Z108" i="17" s="1"/>
  <c r="W90" i="17"/>
  <c r="V90" i="17"/>
  <c r="U90" i="17"/>
  <c r="T90" i="17"/>
  <c r="S90" i="17"/>
  <c r="R90" i="17"/>
  <c r="Q90" i="17"/>
  <c r="P90" i="17"/>
  <c r="O90" i="17"/>
  <c r="N90" i="17"/>
  <c r="M90" i="17"/>
  <c r="L90" i="17"/>
  <c r="H90" i="17" s="1"/>
  <c r="F90" i="17" s="1"/>
  <c r="C90" i="17"/>
  <c r="W89" i="17"/>
  <c r="W108" i="17" s="1"/>
  <c r="V89" i="17"/>
  <c r="U89" i="17"/>
  <c r="T89" i="17"/>
  <c r="S89" i="17"/>
  <c r="R89" i="17"/>
  <c r="Q89" i="17"/>
  <c r="P89" i="17"/>
  <c r="O89" i="17"/>
  <c r="N89" i="17"/>
  <c r="M89" i="17"/>
  <c r="L89" i="17"/>
  <c r="K89" i="17"/>
  <c r="H89" i="17" s="1"/>
  <c r="F89" i="17" s="1"/>
  <c r="C89" i="17"/>
  <c r="P88" i="17"/>
  <c r="O88" i="17"/>
  <c r="N88" i="17"/>
  <c r="M88" i="17"/>
  <c r="L88" i="17"/>
  <c r="H88" i="17" s="1"/>
  <c r="F88" i="17" s="1"/>
  <c r="K88" i="17"/>
  <c r="C88" i="17"/>
  <c r="V87" i="17"/>
  <c r="V108" i="17" s="1"/>
  <c r="S87" i="17"/>
  <c r="O87" i="17"/>
  <c r="G87" i="17"/>
  <c r="G108" i="17" s="1"/>
  <c r="D87" i="17"/>
  <c r="R87" i="17" s="1"/>
  <c r="R108" i="17" s="1"/>
  <c r="C87" i="17"/>
  <c r="M86" i="17"/>
  <c r="M108" i="17" s="1"/>
  <c r="L86" i="17"/>
  <c r="K86" i="17"/>
  <c r="C86" i="17"/>
  <c r="AH83" i="17"/>
  <c r="AD83" i="17"/>
  <c r="Y83" i="17"/>
  <c r="X83" i="17"/>
  <c r="N83" i="17"/>
  <c r="G83" i="17"/>
  <c r="D83" i="17"/>
  <c r="W82" i="17"/>
  <c r="V82" i="17"/>
  <c r="U82" i="17"/>
  <c r="T82" i="17"/>
  <c r="S82" i="17"/>
  <c r="R82" i="17"/>
  <c r="Q82" i="17"/>
  <c r="P82" i="17"/>
  <c r="O82" i="17"/>
  <c r="H82" i="17" s="1"/>
  <c r="F82" i="17" s="1"/>
  <c r="C82" i="17"/>
  <c r="AL81" i="17"/>
  <c r="H81" i="17"/>
  <c r="F81" i="17" s="1"/>
  <c r="C81" i="17"/>
  <c r="AL80" i="17"/>
  <c r="H80" i="17"/>
  <c r="F80" i="17" s="1"/>
  <c r="C80" i="17"/>
  <c r="AL79" i="17"/>
  <c r="AK79" i="17"/>
  <c r="H79" i="17" s="1"/>
  <c r="F79" i="17"/>
  <c r="C79" i="17"/>
  <c r="AL78" i="17"/>
  <c r="AK78" i="17"/>
  <c r="H78" i="17"/>
  <c r="F78" i="17" s="1"/>
  <c r="C78" i="17"/>
  <c r="AL77" i="17"/>
  <c r="AK77" i="17"/>
  <c r="H77" i="17" s="1"/>
  <c r="F77" i="17" s="1"/>
  <c r="AJ77" i="17"/>
  <c r="C77" i="17"/>
  <c r="AL76" i="17"/>
  <c r="AK76" i="17"/>
  <c r="AJ76" i="17"/>
  <c r="AI76" i="17"/>
  <c r="AH76" i="17"/>
  <c r="AG76" i="17"/>
  <c r="H76" i="17" s="1"/>
  <c r="F76" i="17"/>
  <c r="C76" i="17"/>
  <c r="AL75" i="17"/>
  <c r="AK75" i="17"/>
  <c r="AJ75" i="17"/>
  <c r="AI75" i="17"/>
  <c r="AH75" i="17"/>
  <c r="AG75" i="17"/>
  <c r="H75" i="17"/>
  <c r="F75" i="17" s="1"/>
  <c r="C75" i="17"/>
  <c r="AL74" i="17"/>
  <c r="AK74" i="17"/>
  <c r="AJ74" i="17"/>
  <c r="AI74" i="17"/>
  <c r="AH74" i="17"/>
  <c r="AG74" i="17"/>
  <c r="AF74" i="17"/>
  <c r="AE74" i="17"/>
  <c r="C74" i="17"/>
  <c r="AL73" i="17"/>
  <c r="AK73" i="17"/>
  <c r="AJ73" i="17"/>
  <c r="AI73" i="17"/>
  <c r="AH73" i="17"/>
  <c r="AG73" i="17"/>
  <c r="AF73" i="17"/>
  <c r="AE73" i="17"/>
  <c r="AD73" i="17"/>
  <c r="C73" i="17"/>
  <c r="AL72" i="17"/>
  <c r="AK72" i="17"/>
  <c r="AJ72" i="17"/>
  <c r="AI72" i="17"/>
  <c r="AH72" i="17"/>
  <c r="AG72" i="17"/>
  <c r="AF72" i="17"/>
  <c r="AE72" i="17"/>
  <c r="AD72" i="17"/>
  <c r="H72" i="17" s="1"/>
  <c r="F72" i="17"/>
  <c r="C72" i="17"/>
  <c r="AL71" i="17"/>
  <c r="AK71" i="17"/>
  <c r="AJ71" i="17"/>
  <c r="AI71" i="17"/>
  <c r="AH71" i="17"/>
  <c r="AG71" i="17"/>
  <c r="AF71" i="17"/>
  <c r="AE71" i="17"/>
  <c r="AD71" i="17"/>
  <c r="H71" i="17" s="1"/>
  <c r="F71" i="17" s="1"/>
  <c r="C71" i="17"/>
  <c r="AL70" i="17"/>
  <c r="AK70" i="17"/>
  <c r="AJ70" i="17"/>
  <c r="AI70" i="17"/>
  <c r="AH70" i="17"/>
  <c r="AG70" i="17"/>
  <c r="AF70" i="17"/>
  <c r="AE70" i="17"/>
  <c r="AD70" i="17"/>
  <c r="C70" i="17"/>
  <c r="AL69" i="17"/>
  <c r="AK69" i="17"/>
  <c r="AJ69" i="17"/>
  <c r="AI69" i="17"/>
  <c r="AH69" i="17"/>
  <c r="AG69" i="17"/>
  <c r="AF69" i="17"/>
  <c r="H69" i="17" s="1"/>
  <c r="F69" i="17" s="1"/>
  <c r="AE69" i="17"/>
  <c r="AD69" i="17"/>
  <c r="AC69" i="17"/>
  <c r="C69" i="17"/>
  <c r="AL68" i="17"/>
  <c r="AK68" i="17"/>
  <c r="AJ68" i="17"/>
  <c r="AI68" i="17"/>
  <c r="AH68" i="17"/>
  <c r="AG68" i="17"/>
  <c r="AF68" i="17"/>
  <c r="AE68" i="17"/>
  <c r="AD68" i="17"/>
  <c r="AC68" i="17"/>
  <c r="AB68" i="17"/>
  <c r="AA68" i="17"/>
  <c r="Z68" i="17"/>
  <c r="H68" i="17"/>
  <c r="F68" i="17" s="1"/>
  <c r="C68" i="17"/>
  <c r="AL67" i="17"/>
  <c r="AK67" i="17"/>
  <c r="AJ67" i="17"/>
  <c r="AI67" i="17"/>
  <c r="AH67" i="17"/>
  <c r="AG67" i="17"/>
  <c r="AF67" i="17"/>
  <c r="AE67" i="17"/>
  <c r="AD67" i="17"/>
  <c r="AC67" i="17"/>
  <c r="AB67" i="17"/>
  <c r="AA67" i="17"/>
  <c r="Z67" i="17"/>
  <c r="H67" i="17"/>
  <c r="F67" i="17" s="1"/>
  <c r="C67" i="17"/>
  <c r="AL66" i="17"/>
  <c r="AK66" i="17"/>
  <c r="AJ66" i="17"/>
  <c r="AI66" i="17"/>
  <c r="AH66" i="17"/>
  <c r="AG66" i="17"/>
  <c r="AF66" i="17"/>
  <c r="AE66" i="17"/>
  <c r="AD66" i="17"/>
  <c r="AC66" i="17"/>
  <c r="AB66" i="17"/>
  <c r="AA66" i="17"/>
  <c r="Z66" i="17"/>
  <c r="H66" i="17"/>
  <c r="F66" i="17" s="1"/>
  <c r="C66" i="17"/>
  <c r="AF65" i="17"/>
  <c r="AE65" i="17"/>
  <c r="AD65" i="17"/>
  <c r="AC65" i="17"/>
  <c r="AB65" i="17"/>
  <c r="AA65" i="17"/>
  <c r="Z65" i="17"/>
  <c r="W65" i="17"/>
  <c r="C65" i="17"/>
  <c r="AA64" i="17"/>
  <c r="Z64" i="17"/>
  <c r="W64" i="17"/>
  <c r="H64" i="17" s="1"/>
  <c r="F64" i="17" s="1"/>
  <c r="C64" i="17"/>
  <c r="AD63" i="17"/>
  <c r="AC63" i="17"/>
  <c r="AB63" i="17"/>
  <c r="AA63" i="17"/>
  <c r="Z63" i="17"/>
  <c r="Z83" i="17" s="1"/>
  <c r="W63" i="17"/>
  <c r="V63" i="17"/>
  <c r="C63" i="17"/>
  <c r="AL62" i="17"/>
  <c r="AK62" i="17"/>
  <c r="AJ62" i="17"/>
  <c r="AJ83" i="17" s="1"/>
  <c r="AI62" i="17"/>
  <c r="AI83" i="17" s="1"/>
  <c r="AH62" i="17"/>
  <c r="AG62" i="17"/>
  <c r="AF62" i="17"/>
  <c r="AF83" i="17" s="1"/>
  <c r="AE62" i="17"/>
  <c r="AD62" i="17"/>
  <c r="AC62" i="17"/>
  <c r="AB62" i="17"/>
  <c r="AA62" i="17"/>
  <c r="Z62" i="17"/>
  <c r="W62" i="17"/>
  <c r="V62" i="17"/>
  <c r="H62" i="17" s="1"/>
  <c r="F62" i="17" s="1"/>
  <c r="C62" i="17"/>
  <c r="AC61" i="17"/>
  <c r="AB61" i="17"/>
  <c r="AA61" i="17"/>
  <c r="Z61" i="17"/>
  <c r="W61" i="17"/>
  <c r="V61" i="17"/>
  <c r="U61" i="17"/>
  <c r="H61" i="17" s="1"/>
  <c r="F61" i="17" s="1"/>
  <c r="C61" i="17"/>
  <c r="AC60" i="17"/>
  <c r="AB60" i="17"/>
  <c r="AA60" i="17"/>
  <c r="Z60" i="17"/>
  <c r="W60" i="17"/>
  <c r="V60" i="17"/>
  <c r="U60" i="17"/>
  <c r="H60" i="17" s="1"/>
  <c r="F60" i="17" s="1"/>
  <c r="C60" i="17"/>
  <c r="AC59" i="17"/>
  <c r="AB59" i="17"/>
  <c r="AB83" i="17" s="1"/>
  <c r="AA59" i="17"/>
  <c r="Z59" i="17"/>
  <c r="W59" i="17"/>
  <c r="V59" i="17"/>
  <c r="U59" i="17"/>
  <c r="T59" i="17"/>
  <c r="S59" i="17"/>
  <c r="H59" i="17" s="1"/>
  <c r="F59" i="17" s="1"/>
  <c r="C59" i="17"/>
  <c r="P58" i="17"/>
  <c r="O58" i="17"/>
  <c r="N58" i="17"/>
  <c r="M58" i="17"/>
  <c r="L58" i="17"/>
  <c r="H58" i="17" s="1"/>
  <c r="F58" i="17" s="1"/>
  <c r="C58" i="17"/>
  <c r="V57" i="17"/>
  <c r="U57" i="17"/>
  <c r="U83" i="17" s="1"/>
  <c r="T57" i="17"/>
  <c r="T83" i="17" s="1"/>
  <c r="S57" i="17"/>
  <c r="S83" i="17" s="1"/>
  <c r="R57" i="17"/>
  <c r="R83" i="17" s="1"/>
  <c r="Q57" i="17"/>
  <c r="Q83" i="17" s="1"/>
  <c r="P57" i="17"/>
  <c r="P83" i="17" s="1"/>
  <c r="O57" i="17"/>
  <c r="O83" i="17" s="1"/>
  <c r="N57" i="17"/>
  <c r="M57" i="17"/>
  <c r="L57" i="17"/>
  <c r="H57" i="17" s="1"/>
  <c r="F57" i="17"/>
  <c r="C57" i="17"/>
  <c r="N56" i="17"/>
  <c r="M56" i="17"/>
  <c r="M83" i="17" s="1"/>
  <c r="L56" i="17"/>
  <c r="L83" i="17" s="1"/>
  <c r="K56" i="17"/>
  <c r="K83" i="17" s="1"/>
  <c r="AJ51" i="17"/>
  <c r="X51" i="17"/>
  <c r="T51" i="17"/>
  <c r="G51" i="17"/>
  <c r="D51" i="17"/>
  <c r="AL50" i="17"/>
  <c r="AK50" i="17"/>
  <c r="AJ50" i="17"/>
  <c r="AI50" i="17"/>
  <c r="AH50" i="17"/>
  <c r="AG50" i="17"/>
  <c r="AF50" i="17"/>
  <c r="AE50" i="17"/>
  <c r="AD50" i="17"/>
  <c r="AC50" i="17"/>
  <c r="AB50" i="17"/>
  <c r="AA50" i="17"/>
  <c r="Z50" i="17"/>
  <c r="Y50" i="17"/>
  <c r="Y51" i="17" s="1"/>
  <c r="X50" i="17"/>
  <c r="W50" i="17"/>
  <c r="V50" i="17"/>
  <c r="U50" i="17"/>
  <c r="T50" i="17"/>
  <c r="S50" i="17"/>
  <c r="R50" i="17"/>
  <c r="Q50" i="17"/>
  <c r="H50" i="17" s="1"/>
  <c r="F50" i="17" s="1"/>
  <c r="P50" i="17"/>
  <c r="C50" i="17"/>
  <c r="AL49" i="17"/>
  <c r="AK49" i="17"/>
  <c r="AJ49" i="17"/>
  <c r="AI49" i="17"/>
  <c r="AH49" i="17"/>
  <c r="AG49" i="17"/>
  <c r="AF49" i="17"/>
  <c r="AE49" i="17"/>
  <c r="H49" i="17" s="1"/>
  <c r="F49" i="17" s="1"/>
  <c r="AD49" i="17"/>
  <c r="C49" i="17"/>
  <c r="AL48" i="17"/>
  <c r="AK48" i="17"/>
  <c r="AJ48" i="17"/>
  <c r="AI48" i="17"/>
  <c r="AH48" i="17"/>
  <c r="AG48" i="17"/>
  <c r="AF48" i="17"/>
  <c r="AE48" i="17"/>
  <c r="AD48" i="17"/>
  <c r="AC48" i="17"/>
  <c r="C48" i="17"/>
  <c r="AK47" i="17"/>
  <c r="AJ47" i="17"/>
  <c r="AI47" i="17"/>
  <c r="AH47" i="17"/>
  <c r="AG47" i="17"/>
  <c r="AF47" i="17"/>
  <c r="AE47" i="17"/>
  <c r="AD47" i="17"/>
  <c r="AC47" i="17"/>
  <c r="AB47" i="17"/>
  <c r="H47" i="17"/>
  <c r="F47" i="17" s="1"/>
  <c r="C47" i="17"/>
  <c r="AK46" i="17"/>
  <c r="AK51" i="17" s="1"/>
  <c r="AJ46" i="17"/>
  <c r="AI46" i="17"/>
  <c r="AH46" i="17"/>
  <c r="AG46" i="17"/>
  <c r="AG51" i="17" s="1"/>
  <c r="AF46" i="17"/>
  <c r="AF51" i="17" s="1"/>
  <c r="AE46" i="17"/>
  <c r="AD46" i="17"/>
  <c r="AC46" i="17"/>
  <c r="AB46" i="17"/>
  <c r="C46" i="17"/>
  <c r="AD45" i="17"/>
  <c r="AC45" i="17"/>
  <c r="AB45" i="17"/>
  <c r="AA45" i="17"/>
  <c r="H45" i="17"/>
  <c r="F45" i="17" s="1"/>
  <c r="C45" i="17"/>
  <c r="AD44" i="17"/>
  <c r="AC44" i="17"/>
  <c r="AB44" i="17"/>
  <c r="AA44" i="17"/>
  <c r="H44" i="17" s="1"/>
  <c r="F44" i="17" s="1"/>
  <c r="C44" i="17"/>
  <c r="AD43" i="17"/>
  <c r="AC43" i="17"/>
  <c r="AB43" i="17"/>
  <c r="AA43" i="17"/>
  <c r="Z43" i="17"/>
  <c r="H43" i="17" s="1"/>
  <c r="F43" i="17" s="1"/>
  <c r="C43" i="17"/>
  <c r="AD42" i="17"/>
  <c r="AC42" i="17"/>
  <c r="AB42" i="17"/>
  <c r="AA42" i="17"/>
  <c r="Z42" i="17"/>
  <c r="H42" i="17" s="1"/>
  <c r="F42" i="17" s="1"/>
  <c r="C42" i="17"/>
  <c r="AC41" i="17"/>
  <c r="AB41" i="17"/>
  <c r="AA41" i="17"/>
  <c r="H41" i="17" s="1"/>
  <c r="F41" i="17" s="1"/>
  <c r="Z41" i="17"/>
  <c r="C41" i="17"/>
  <c r="AC40" i="17"/>
  <c r="AB40" i="17"/>
  <c r="AA40" i="17"/>
  <c r="Z40" i="17"/>
  <c r="H40" i="17" s="1"/>
  <c r="F40" i="17" s="1"/>
  <c r="C40" i="17"/>
  <c r="AC39" i="17"/>
  <c r="AB39" i="17"/>
  <c r="AA39" i="17"/>
  <c r="Z39" i="17"/>
  <c r="H39" i="17"/>
  <c r="F39" i="17" s="1"/>
  <c r="C39" i="17"/>
  <c r="AA38" i="17"/>
  <c r="Z38" i="17"/>
  <c r="H38" i="17" s="1"/>
  <c r="F38" i="17" s="1"/>
  <c r="C38" i="17"/>
  <c r="AA37" i="17"/>
  <c r="H37" i="17" s="1"/>
  <c r="F37" i="17" s="1"/>
  <c r="Z37" i="17"/>
  <c r="C37" i="17"/>
  <c r="AA36" i="17"/>
  <c r="Z36" i="17"/>
  <c r="H36" i="17" s="1"/>
  <c r="F36" i="17" s="1"/>
  <c r="C36" i="17"/>
  <c r="AD35" i="17"/>
  <c r="AC35" i="17"/>
  <c r="AB35" i="17"/>
  <c r="AB51" i="17" s="1"/>
  <c r="AA35" i="17"/>
  <c r="Z35" i="17"/>
  <c r="W35" i="17"/>
  <c r="V35" i="17"/>
  <c r="H35" i="17" s="1"/>
  <c r="F35" i="17" s="1"/>
  <c r="C35" i="17"/>
  <c r="W34" i="17"/>
  <c r="V34" i="17"/>
  <c r="U34" i="17"/>
  <c r="H34" i="17" s="1"/>
  <c r="F34" i="17" s="1"/>
  <c r="C34" i="17"/>
  <c r="W33" i="17"/>
  <c r="V33" i="17"/>
  <c r="U33" i="17"/>
  <c r="H33" i="17" s="1"/>
  <c r="F33" i="17" s="1"/>
  <c r="C33" i="17"/>
  <c r="V32" i="17"/>
  <c r="U32" i="17"/>
  <c r="T32" i="17"/>
  <c r="S32" i="17"/>
  <c r="H32" i="17"/>
  <c r="F32" i="17" s="1"/>
  <c r="C32" i="17"/>
  <c r="V31" i="17"/>
  <c r="U31" i="17"/>
  <c r="T31" i="17"/>
  <c r="S31" i="17"/>
  <c r="R31" i="17"/>
  <c r="Q31" i="17"/>
  <c r="P31" i="17"/>
  <c r="O31" i="17"/>
  <c r="N31" i="17"/>
  <c r="M31" i="17"/>
  <c r="H31" i="17" s="1"/>
  <c r="F31" i="17" s="1"/>
  <c r="L31" i="17"/>
  <c r="C31" i="17"/>
  <c r="U30" i="17"/>
  <c r="T30" i="17"/>
  <c r="S30" i="17"/>
  <c r="R30" i="17"/>
  <c r="R51" i="17" s="1"/>
  <c r="Q30" i="17"/>
  <c r="P30" i="17"/>
  <c r="P51" i="17" s="1"/>
  <c r="O30" i="17"/>
  <c r="N30" i="17"/>
  <c r="N51" i="17" s="1"/>
  <c r="M30" i="17"/>
  <c r="L30" i="17"/>
  <c r="L51" i="17" s="1"/>
  <c r="K30" i="17"/>
  <c r="K51" i="17" s="1"/>
  <c r="H30" i="17"/>
  <c r="F30" i="17" s="1"/>
  <c r="C30" i="17"/>
  <c r="H27" i="17"/>
  <c r="F27" i="17"/>
  <c r="L26" i="17"/>
  <c r="K26" i="17"/>
  <c r="H26" i="17"/>
  <c r="F26" i="17" s="1"/>
  <c r="C26" i="17"/>
  <c r="AL24" i="17"/>
  <c r="AK24" i="17"/>
  <c r="AJ24" i="17"/>
  <c r="AI24" i="17"/>
  <c r="AH24" i="17"/>
  <c r="AG24" i="17"/>
  <c r="AF24" i="17"/>
  <c r="AE24" i="17"/>
  <c r="AD24" i="17"/>
  <c r="AC24" i="17"/>
  <c r="AB24" i="17"/>
  <c r="AA24" i="17"/>
  <c r="Z24" i="17"/>
  <c r="Y24" i="17"/>
  <c r="X24" i="17"/>
  <c r="U24" i="17"/>
  <c r="S24" i="17"/>
  <c r="K24" i="17"/>
  <c r="G24" i="17"/>
  <c r="D24" i="17"/>
  <c r="V23" i="17"/>
  <c r="U23" i="17"/>
  <c r="T23" i="17"/>
  <c r="S23" i="17"/>
  <c r="R23" i="17"/>
  <c r="Q23" i="17"/>
  <c r="P23" i="17"/>
  <c r="O23" i="17"/>
  <c r="N23" i="17"/>
  <c r="H23" i="17" s="1"/>
  <c r="F23" i="17" s="1"/>
  <c r="M23" i="17"/>
  <c r="C23" i="17"/>
  <c r="W22" i="17"/>
  <c r="V22" i="17"/>
  <c r="U22" i="17"/>
  <c r="F22" i="17"/>
  <c r="C22" i="17"/>
  <c r="W21" i="17"/>
  <c r="V21" i="17"/>
  <c r="U21" i="17"/>
  <c r="T21" i="17"/>
  <c r="R21" i="17"/>
  <c r="R24" i="17" s="1"/>
  <c r="Q21" i="17"/>
  <c r="Q24" i="17" s="1"/>
  <c r="P21" i="17"/>
  <c r="P24" i="17" s="1"/>
  <c r="O21" i="17"/>
  <c r="O24" i="17" s="1"/>
  <c r="N21" i="17"/>
  <c r="N24" i="17" s="1"/>
  <c r="M21" i="17"/>
  <c r="H21" i="17" s="1"/>
  <c r="F21" i="17" s="1"/>
  <c r="L21" i="17"/>
  <c r="L24" i="17" s="1"/>
  <c r="C21" i="17"/>
  <c r="W20" i="17"/>
  <c r="V20" i="17"/>
  <c r="U20" i="17"/>
  <c r="T20" i="17"/>
  <c r="T24" i="17" s="1"/>
  <c r="C20" i="17"/>
  <c r="W19" i="17"/>
  <c r="V19" i="17"/>
  <c r="U19" i="17"/>
  <c r="T19" i="17"/>
  <c r="H19" i="17"/>
  <c r="F19" i="17" s="1"/>
  <c r="C19" i="17"/>
  <c r="X18" i="17"/>
  <c r="W18" i="17"/>
  <c r="W24" i="17" s="1"/>
  <c r="V18" i="17"/>
  <c r="V24" i="17" s="1"/>
  <c r="U18" i="17"/>
  <c r="T18" i="17"/>
  <c r="H18" i="17"/>
  <c r="F18" i="17" s="1"/>
  <c r="C18" i="17"/>
  <c r="H15" i="17"/>
  <c r="H24" i="17" l="1"/>
  <c r="M24" i="17"/>
  <c r="O51" i="17"/>
  <c r="S51" i="17"/>
  <c r="V51" i="17"/>
  <c r="AC51" i="17"/>
  <c r="AH51" i="17"/>
  <c r="AL51" i="17"/>
  <c r="W83" i="17"/>
  <c r="AC83" i="17"/>
  <c r="AG83" i="17"/>
  <c r="AK83" i="17"/>
  <c r="H63" i="17"/>
  <c r="F63" i="17" s="1"/>
  <c r="H70" i="17"/>
  <c r="F70" i="17" s="1"/>
  <c r="H74" i="17"/>
  <c r="F74" i="17" s="1"/>
  <c r="O108" i="17"/>
  <c r="H92" i="17"/>
  <c r="F92" i="17" s="1"/>
  <c r="AE108" i="17"/>
  <c r="H127" i="17"/>
  <c r="F127" i="17" s="1"/>
  <c r="W51" i="17"/>
  <c r="Z51" i="17"/>
  <c r="AD51" i="17"/>
  <c r="AE51" i="17"/>
  <c r="AI51" i="17"/>
  <c r="H48" i="17"/>
  <c r="F48" i="17" s="1"/>
  <c r="H65" i="17"/>
  <c r="F65" i="17" s="1"/>
  <c r="F83" i="17" s="1"/>
  <c r="H73" i="17"/>
  <c r="F73" i="17" s="1"/>
  <c r="V83" i="17"/>
  <c r="H83" i="17" s="1"/>
  <c r="K108" i="17"/>
  <c r="S108" i="17"/>
  <c r="L108" i="17"/>
  <c r="Q191" i="17"/>
  <c r="H126" i="17"/>
  <c r="F126" i="17" s="1"/>
  <c r="AF191" i="17"/>
  <c r="AG191" i="17"/>
  <c r="H195" i="17"/>
  <c r="F195" i="17" s="1"/>
  <c r="H235" i="17"/>
  <c r="H20" i="17"/>
  <c r="F20" i="17" s="1"/>
  <c r="F24" i="17" s="1"/>
  <c r="M51" i="17"/>
  <c r="Q51" i="17"/>
  <c r="U51" i="17"/>
  <c r="H51" i="17" s="1"/>
  <c r="AA51" i="17"/>
  <c r="H46" i="17"/>
  <c r="F46" i="17" s="1"/>
  <c r="F51" i="17" s="1"/>
  <c r="AA83" i="17"/>
  <c r="AE83" i="17"/>
  <c r="AI108" i="17"/>
  <c r="AK204" i="17"/>
  <c r="AG204" i="17"/>
  <c r="AC204" i="17"/>
  <c r="AL204" i="17"/>
  <c r="AF204" i="17"/>
  <c r="AA204" i="17"/>
  <c r="AJ204" i="17"/>
  <c r="AE204" i="17"/>
  <c r="Z204" i="17"/>
  <c r="H204" i="17" s="1"/>
  <c r="F204" i="17" s="1"/>
  <c r="AI204" i="17"/>
  <c r="AD204" i="17"/>
  <c r="AH204" i="17"/>
  <c r="AB204" i="17"/>
  <c r="P87" i="17"/>
  <c r="P108" i="17" s="1"/>
  <c r="T87" i="17"/>
  <c r="T108" i="17" s="1"/>
  <c r="AF96" i="17"/>
  <c r="AF108" i="17" s="1"/>
  <c r="AJ96" i="17"/>
  <c r="AJ108" i="17" s="1"/>
  <c r="H122" i="17"/>
  <c r="F122" i="17" s="1"/>
  <c r="N191" i="17"/>
  <c r="V191" i="17"/>
  <c r="T130" i="17"/>
  <c r="Z130" i="17"/>
  <c r="AD130" i="17"/>
  <c r="AD191" i="17" s="1"/>
  <c r="AH130" i="17"/>
  <c r="AH191" i="17" s="1"/>
  <c r="AJ191" i="17"/>
  <c r="AK191" i="17"/>
  <c r="U223" i="17"/>
  <c r="AI223" i="17"/>
  <c r="H86" i="17"/>
  <c r="Q87" i="17"/>
  <c r="Q108" i="17" s="1"/>
  <c r="U87" i="17"/>
  <c r="U108" i="17" s="1"/>
  <c r="AC96" i="17"/>
  <c r="AG96" i="17"/>
  <c r="AG108" i="17" s="1"/>
  <c r="AK96" i="17"/>
  <c r="AK108" i="17" s="1"/>
  <c r="D108" i="17"/>
  <c r="Q130" i="17"/>
  <c r="U130" i="17"/>
  <c r="U191" i="17" s="1"/>
  <c r="AA130" i="17"/>
  <c r="AA191" i="17" s="1"/>
  <c r="AE130" i="17"/>
  <c r="AE191" i="17" s="1"/>
  <c r="H137" i="17"/>
  <c r="F137" i="17" s="1"/>
  <c r="H143" i="17"/>
  <c r="F143" i="17" s="1"/>
  <c r="H147" i="17"/>
  <c r="F147" i="17" s="1"/>
  <c r="H185" i="17"/>
  <c r="F185" i="17" s="1"/>
  <c r="AE208" i="17"/>
  <c r="AI208" i="17"/>
  <c r="AI224" i="17" s="1"/>
  <c r="H216" i="17"/>
  <c r="F216" i="17" s="1"/>
  <c r="Z223" i="17"/>
  <c r="N87" i="17"/>
  <c r="AD96" i="17"/>
  <c r="AD108" i="17" s="1"/>
  <c r="AH96" i="17"/>
  <c r="AH108" i="17" s="1"/>
  <c r="P191" i="17"/>
  <c r="T191" i="17"/>
  <c r="Z191" i="17"/>
  <c r="R130" i="17"/>
  <c r="R191" i="17" s="1"/>
  <c r="V130" i="17"/>
  <c r="AB130" i="17"/>
  <c r="AB191" i="17" s="1"/>
  <c r="AF130" i="17"/>
  <c r="H141" i="17"/>
  <c r="F141" i="17" s="1"/>
  <c r="H149" i="17"/>
  <c r="F149" i="17" s="1"/>
  <c r="X191" i="17"/>
  <c r="H187" i="17"/>
  <c r="F187" i="17" s="1"/>
  <c r="W268" i="17"/>
  <c r="D268" i="17"/>
  <c r="W262" i="17"/>
  <c r="S262" i="17"/>
  <c r="AB262" i="17"/>
  <c r="AB268" i="17" s="1"/>
  <c r="V262" i="17"/>
  <c r="AA262" i="17"/>
  <c r="AA268" i="17" s="1"/>
  <c r="U262" i="17"/>
  <c r="Z262" i="17"/>
  <c r="T262" i="17"/>
  <c r="T268" i="17" s="1"/>
  <c r="AD143" i="17"/>
  <c r="AH143" i="17"/>
  <c r="AL143" i="17"/>
  <c r="AL191" i="17" s="1"/>
  <c r="AA223" i="17"/>
  <c r="AE223" i="17"/>
  <c r="N230" i="17"/>
  <c r="H230" i="17" s="1"/>
  <c r="F244" i="17"/>
  <c r="E244" i="17" s="1"/>
  <c r="U268" i="17"/>
  <c r="Z268" i="17"/>
  <c r="AE271" i="17"/>
  <c r="AA271" i="17"/>
  <c r="W271" i="17"/>
  <c r="S271" i="17"/>
  <c r="O271" i="17"/>
  <c r="K271" i="17"/>
  <c r="AD271" i="17"/>
  <c r="Z271" i="17"/>
  <c r="V271" i="17"/>
  <c r="R271" i="17"/>
  <c r="N271" i="17"/>
  <c r="D272" i="17"/>
  <c r="AC271" i="17"/>
  <c r="Y271" i="17"/>
  <c r="U271" i="17"/>
  <c r="Q271" i="17"/>
  <c r="M271" i="17"/>
  <c r="X271" i="17"/>
  <c r="K281" i="17"/>
  <c r="H281" i="17" s="1"/>
  <c r="L196" i="17"/>
  <c r="P196" i="17"/>
  <c r="P208" i="17" s="1"/>
  <c r="P224" i="17" s="1"/>
  <c r="T196" i="17"/>
  <c r="T208" i="17" s="1"/>
  <c r="T224" i="17" s="1"/>
  <c r="X196" i="17"/>
  <c r="X208" i="17" s="1"/>
  <c r="X224" i="17" s="1"/>
  <c r="AB196" i="17"/>
  <c r="AF196" i="17"/>
  <c r="AF208" i="17" s="1"/>
  <c r="AF224" i="17" s="1"/>
  <c r="AJ196" i="17"/>
  <c r="AJ208" i="17" s="1"/>
  <c r="AJ224" i="17" s="1"/>
  <c r="AL201" i="17"/>
  <c r="AL208" i="17" s="1"/>
  <c r="AL224" i="17" s="1"/>
  <c r="AH201" i="17"/>
  <c r="AH208" i="17" s="1"/>
  <c r="AH224" i="17" s="1"/>
  <c r="AD201" i="17"/>
  <c r="AD208" i="17" s="1"/>
  <c r="AD224" i="17" s="1"/>
  <c r="AA201" i="17"/>
  <c r="AF201" i="17"/>
  <c r="AK201" i="17"/>
  <c r="AK208" i="17" s="1"/>
  <c r="AK224" i="17" s="1"/>
  <c r="D208" i="17"/>
  <c r="K223" i="17"/>
  <c r="H211" i="17"/>
  <c r="F211" i="17" s="1"/>
  <c r="F223" i="17" s="1"/>
  <c r="E223" i="17" s="1"/>
  <c r="E7" i="17" s="1"/>
  <c r="AB223" i="17"/>
  <c r="AB230" i="17"/>
  <c r="H240" i="17"/>
  <c r="F240" i="17" s="1"/>
  <c r="Q244" i="17"/>
  <c r="H244" i="17" s="1"/>
  <c r="H248" i="17"/>
  <c r="F248" i="17" s="1"/>
  <c r="L268" i="17"/>
  <c r="V268" i="17"/>
  <c r="AA139" i="17"/>
  <c r="H139" i="17" s="1"/>
  <c r="F139" i="17" s="1"/>
  <c r="AE139" i="17"/>
  <c r="AF143" i="17"/>
  <c r="M196" i="17"/>
  <c r="M208" i="17" s="1"/>
  <c r="M224" i="17" s="1"/>
  <c r="Q196" i="17"/>
  <c r="Q208" i="17" s="1"/>
  <c r="Q224" i="17" s="1"/>
  <c r="U196" i="17"/>
  <c r="U208" i="17" s="1"/>
  <c r="U224" i="17" s="1"/>
  <c r="Y196" i="17"/>
  <c r="Y208" i="17" s="1"/>
  <c r="Y224" i="17" s="1"/>
  <c r="AC196" i="17"/>
  <c r="AC208" i="17" s="1"/>
  <c r="AC224" i="17" s="1"/>
  <c r="AG196" i="17"/>
  <c r="AG208" i="17" s="1"/>
  <c r="AG224" i="17" s="1"/>
  <c r="AB201" i="17"/>
  <c r="AG201" i="17"/>
  <c r="AC223" i="17"/>
  <c r="R244" i="17"/>
  <c r="H243" i="17"/>
  <c r="F243" i="17" s="1"/>
  <c r="R268" i="17"/>
  <c r="P271" i="17"/>
  <c r="AH271" i="17"/>
  <c r="AH272" i="17" s="1"/>
  <c r="H272" i="17" s="1"/>
  <c r="H274" i="17"/>
  <c r="F274" i="17" s="1"/>
  <c r="M281" i="17"/>
  <c r="H275" i="17"/>
  <c r="F275" i="17" s="1"/>
  <c r="F281" i="17" s="1"/>
  <c r="E281" i="17" s="1"/>
  <c r="H221" i="17"/>
  <c r="F221" i="17" s="1"/>
  <c r="AL10" i="17" l="1"/>
  <c r="AL11" i="17" s="1"/>
  <c r="E51" i="17"/>
  <c r="E10" i="17" s="1"/>
  <c r="E11" i="17" s="1"/>
  <c r="H268" i="17"/>
  <c r="H191" i="17"/>
  <c r="H223" i="17"/>
  <c r="H201" i="17"/>
  <c r="F201" i="17" s="1"/>
  <c r="H271" i="17"/>
  <c r="F271" i="17" s="1"/>
  <c r="F272" i="17" s="1"/>
  <c r="E272" i="17" s="1"/>
  <c r="H262" i="17"/>
  <c r="F262" i="17" s="1"/>
  <c r="F268" i="17" s="1"/>
  <c r="E268" i="17" s="1"/>
  <c r="S268" i="17"/>
  <c r="N108" i="17"/>
  <c r="H87" i="17"/>
  <c r="F87" i="17" s="1"/>
  <c r="F108" i="17" s="1"/>
  <c r="K224" i="17"/>
  <c r="AE224" i="17"/>
  <c r="H130" i="17"/>
  <c r="F130" i="17" s="1"/>
  <c r="F191" i="17" s="1"/>
  <c r="H96" i="17"/>
  <c r="F96" i="17" s="1"/>
  <c r="AB208" i="17"/>
  <c r="AB224" i="17" s="1"/>
  <c r="H196" i="17"/>
  <c r="F196" i="17" s="1"/>
  <c r="F208" i="17" s="1"/>
  <c r="L208" i="17"/>
  <c r="AA208" i="17"/>
  <c r="AA224" i="17" s="1"/>
  <c r="Z208" i="17"/>
  <c r="Z224" i="17" s="1"/>
  <c r="AC108" i="17"/>
  <c r="H108" i="17" s="1"/>
  <c r="F224" i="17" l="1"/>
  <c r="L224" i="17"/>
  <c r="H224" i="17" s="1"/>
  <c r="H208" i="17"/>
  <c r="D248" i="10" l="1"/>
  <c r="D245" i="10"/>
  <c r="D174" i="10"/>
  <c r="D162" i="10"/>
  <c r="D155" i="10"/>
  <c r="D151" i="10"/>
  <c r="D119" i="10"/>
  <c r="D94" i="10"/>
  <c r="D93" i="10"/>
  <c r="D92" i="10"/>
  <c r="D91" i="10"/>
  <c r="D276" i="10" l="1"/>
  <c r="D275" i="10"/>
  <c r="K274" i="10"/>
  <c r="C274" i="10"/>
  <c r="B274" i="10"/>
  <c r="I259" i="10"/>
  <c r="G249" i="10"/>
  <c r="G248" i="10"/>
  <c r="D211" i="10"/>
  <c r="D209" i="10"/>
  <c r="K208" i="10"/>
  <c r="D208" i="10"/>
  <c r="B208" i="10"/>
  <c r="D178" i="10"/>
  <c r="D182" i="10" s="1"/>
  <c r="D186" i="10" s="1"/>
  <c r="D175" i="10"/>
  <c r="F173" i="10"/>
  <c r="F169" i="10"/>
  <c r="D164" i="10"/>
  <c r="B163" i="10"/>
  <c r="B161" i="10"/>
  <c r="I157" i="10"/>
  <c r="F155" i="10"/>
  <c r="F153" i="10"/>
  <c r="F154" i="10" s="1"/>
  <c r="I150" i="10"/>
  <c r="D144" i="10"/>
  <c r="D142" i="10"/>
  <c r="K141" i="10"/>
  <c r="D141" i="10"/>
  <c r="B141" i="10"/>
  <c r="D112" i="10"/>
  <c r="F110" i="10"/>
  <c r="D103" i="10"/>
  <c r="B101" i="10"/>
  <c r="D96" i="10"/>
  <c r="F95" i="10"/>
  <c r="B95" i="10"/>
  <c r="B103" i="10" s="1"/>
  <c r="F94" i="10"/>
  <c r="B94" i="10"/>
  <c r="B102" i="10" s="1"/>
  <c r="G93" i="10"/>
  <c r="F93" i="10"/>
  <c r="B93" i="10"/>
  <c r="F92" i="10"/>
  <c r="F114" i="10" s="1"/>
  <c r="B92" i="10"/>
  <c r="B100" i="10" s="1"/>
  <c r="G91" i="10"/>
  <c r="F91" i="10"/>
  <c r="B91" i="10"/>
  <c r="B99" i="10" s="1"/>
  <c r="D78" i="10"/>
  <c r="D76" i="10"/>
  <c r="K75" i="10"/>
  <c r="D75" i="10"/>
  <c r="B75" i="10"/>
  <c r="I46" i="10"/>
  <c r="I45" i="10"/>
  <c r="I34" i="10"/>
  <c r="D36" i="10" s="1"/>
  <c r="I22" i="10"/>
  <c r="F15" i="10"/>
  <c r="D14" i="10"/>
  <c r="D41" i="10" l="1"/>
  <c r="I42" i="10"/>
  <c r="I40" i="10"/>
  <c r="D42" i="10"/>
  <c r="D40" i="10"/>
  <c r="D37" i="10"/>
  <c r="I41" i="10"/>
  <c r="C9" i="16" l="1"/>
  <c r="D9" i="16"/>
  <c r="E9" i="16"/>
  <c r="F9" i="16"/>
  <c r="G9" i="16"/>
  <c r="H9" i="16"/>
  <c r="I9" i="16"/>
  <c r="J9" i="16"/>
  <c r="K9" i="16"/>
  <c r="L9" i="16"/>
  <c r="M9" i="16"/>
  <c r="B9" i="16"/>
  <c r="A3" i="16"/>
  <c r="A1" i="16"/>
  <c r="L28" i="16"/>
  <c r="L27" i="16"/>
  <c r="N8" i="16"/>
  <c r="L14" i="16" s="1"/>
  <c r="N7" i="16"/>
  <c r="L13" i="16" s="1"/>
  <c r="L22" i="16" l="1"/>
  <c r="N9" i="16"/>
  <c r="L26" i="16"/>
  <c r="I265" i="10" s="1"/>
  <c r="P265" i="10" s="1"/>
  <c r="Q265" i="10" s="1"/>
  <c r="L25" i="16" l="1"/>
  <c r="I264" i="10" s="1"/>
  <c r="I268" i="10" l="1"/>
  <c r="D15" i="10" s="1"/>
  <c r="P264" i="10"/>
  <c r="Q264" i="10" s="1"/>
  <c r="L29" i="16"/>
  <c r="D27" i="13" l="1"/>
  <c r="D154" i="10" s="1"/>
  <c r="D15" i="13"/>
  <c r="D118" i="10" s="1"/>
  <c r="E30" i="12" l="1"/>
  <c r="D30" i="12"/>
  <c r="G28" i="12"/>
  <c r="G27" i="12"/>
  <c r="G24" i="12"/>
  <c r="G23" i="12"/>
  <c r="G22" i="12"/>
  <c r="G21" i="12"/>
  <c r="G20" i="12"/>
  <c r="G19" i="12"/>
  <c r="G18" i="12"/>
  <c r="G17" i="12"/>
  <c r="G14" i="12"/>
  <c r="I14" i="12" s="1"/>
  <c r="D233" i="10" s="1"/>
  <c r="G11" i="12"/>
  <c r="G10" i="12"/>
  <c r="F33" i="1"/>
  <c r="F28" i="1"/>
  <c r="F16" i="1"/>
  <c r="D249" i="10" s="1"/>
  <c r="D250" i="10" s="1"/>
  <c r="C46" i="1"/>
  <c r="C30" i="1"/>
  <c r="C16" i="1"/>
  <c r="C22" i="1" s="1"/>
  <c r="M15" i="8"/>
  <c r="M20" i="8" s="1"/>
  <c r="M25" i="8" s="1"/>
  <c r="I15" i="8"/>
  <c r="I25" i="8" s="1"/>
  <c r="I28" i="8" s="1"/>
  <c r="D15" i="8"/>
  <c r="C15" i="8"/>
  <c r="M28" i="8" l="1"/>
  <c r="O25" i="8"/>
  <c r="E248" i="10"/>
  <c r="E249" i="10"/>
  <c r="I249" i="10" s="1"/>
  <c r="G30" i="12"/>
  <c r="I17" i="12"/>
  <c r="D234" i="10" s="1"/>
  <c r="G234" i="10" s="1"/>
  <c r="I27" i="12"/>
  <c r="D235" i="10" s="1"/>
  <c r="I10" i="12"/>
  <c r="D232" i="10" s="1"/>
  <c r="G232" i="10" s="1"/>
  <c r="G235" i="10" l="1"/>
  <c r="D236" i="10"/>
  <c r="I248" i="10"/>
  <c r="I250" i="10" s="1"/>
  <c r="I253" i="10" s="1"/>
  <c r="E250" i="10"/>
  <c r="I30" i="12"/>
  <c r="D179" i="10" l="1"/>
  <c r="D19" i="5"/>
  <c r="D31" i="5" s="1"/>
  <c r="C10" i="4" s="1"/>
  <c r="E19" i="5"/>
  <c r="E31" i="5" s="1"/>
  <c r="C11" i="4" s="1"/>
  <c r="C19" i="5"/>
  <c r="F18" i="5"/>
  <c r="F16" i="5"/>
  <c r="F13" i="5"/>
  <c r="F11" i="5"/>
  <c r="G9" i="8"/>
  <c r="F45" i="1"/>
  <c r="F54" i="1"/>
  <c r="C54" i="1"/>
  <c r="C20" i="8"/>
  <c r="C25" i="8" s="1"/>
  <c r="E15" i="8"/>
  <c r="E20" i="8" s="1"/>
  <c r="E25" i="8" s="1"/>
  <c r="E28" i="8" s="1"/>
  <c r="F15" i="8"/>
  <c r="G27" i="8"/>
  <c r="K27" i="8" s="1"/>
  <c r="G19" i="8"/>
  <c r="G17" i="8"/>
  <c r="G14" i="8"/>
  <c r="D83" i="10" s="1"/>
  <c r="D99" i="10" s="1"/>
  <c r="G13" i="8"/>
  <c r="G12" i="8"/>
  <c r="G11" i="8"/>
  <c r="G18" i="8"/>
  <c r="A1" i="8"/>
  <c r="A4" i="8"/>
  <c r="G24" i="8"/>
  <c r="G23" i="8"/>
  <c r="G22" i="8"/>
  <c r="A1" i="4"/>
  <c r="A4" i="4"/>
  <c r="C27" i="4"/>
  <c r="F29" i="5"/>
  <c r="F27" i="5"/>
  <c r="F28" i="5"/>
  <c r="F25" i="5"/>
  <c r="F23" i="5"/>
  <c r="F15" i="5"/>
  <c r="F10" i="5"/>
  <c r="A1" i="5"/>
  <c r="A1" i="12" s="1"/>
  <c r="A4" i="5"/>
  <c r="A2" i="12" s="1"/>
  <c r="F21" i="5"/>
  <c r="D149" i="10" s="1"/>
  <c r="A1" i="7"/>
  <c r="A4" i="7"/>
  <c r="D20" i="8"/>
  <c r="D25" i="8" s="1"/>
  <c r="D28" i="8" s="1"/>
  <c r="C15" i="4" l="1"/>
  <c r="G11" i="4"/>
  <c r="D85" i="10"/>
  <c r="D101" i="10" s="1"/>
  <c r="D84" i="10"/>
  <c r="D86" i="10"/>
  <c r="D102" i="10" s="1"/>
  <c r="D158" i="10"/>
  <c r="D117" i="10" s="1"/>
  <c r="D120" i="10" s="1"/>
  <c r="I223" i="10"/>
  <c r="G15" i="8"/>
  <c r="C16" i="4"/>
  <c r="C18" i="4" s="1"/>
  <c r="C23" i="4" s="1"/>
  <c r="C28" i="4" s="1"/>
  <c r="F20" i="8"/>
  <c r="F25" i="8" s="1"/>
  <c r="F28" i="8" s="1"/>
  <c r="K17" i="8"/>
  <c r="K14" i="8"/>
  <c r="K15" i="8" s="1"/>
  <c r="F19" i="5"/>
  <c r="F31" i="5" s="1"/>
  <c r="K19" i="8"/>
  <c r="K18" i="8"/>
  <c r="F59" i="1"/>
  <c r="C28" i="8"/>
  <c r="C31" i="4" l="1"/>
  <c r="E28" i="4"/>
  <c r="I215" i="10"/>
  <c r="D100" i="10"/>
  <c r="D104" i="10" s="1"/>
  <c r="D122" i="10" s="1"/>
  <c r="D189" i="10" s="1"/>
  <c r="D185" i="10" s="1"/>
  <c r="D187" i="10" s="1"/>
  <c r="D192" i="10" s="1"/>
  <c r="D201" i="10" s="1"/>
  <c r="D88" i="10"/>
  <c r="I225" i="10"/>
  <c r="I227" i="10" s="1"/>
  <c r="G28" i="8"/>
  <c r="D239" i="10" s="1"/>
  <c r="D242" i="10" s="1"/>
  <c r="G240" i="10" s="1"/>
  <c r="G25" i="8"/>
  <c r="G20" i="8"/>
  <c r="K20" i="8"/>
  <c r="K25" i="8" s="1"/>
  <c r="K28" i="8" s="1"/>
  <c r="I218" i="10" l="1"/>
  <c r="I220" i="10"/>
  <c r="E233" i="10" l="1"/>
  <c r="G233" i="10" s="1"/>
  <c r="G236" i="10" s="1"/>
  <c r="I236" i="10" s="1"/>
  <c r="I228" i="10"/>
  <c r="I229" i="10" s="1"/>
  <c r="G84" i="10"/>
  <c r="G14" i="10"/>
  <c r="G118" i="10" l="1"/>
  <c r="I118" i="10" s="1"/>
  <c r="G149" i="10"/>
  <c r="G152" i="10"/>
  <c r="G154" i="10"/>
  <c r="I154" i="10" s="1"/>
  <c r="G86" i="10"/>
  <c r="G153" i="10"/>
  <c r="I153" i="10" s="1"/>
  <c r="I240" i="10"/>
  <c r="K240" i="10" s="1"/>
  <c r="G16" i="10"/>
  <c r="I16" i="10" s="1"/>
  <c r="G15" i="10"/>
  <c r="I15" i="10" s="1"/>
  <c r="G17" i="10"/>
  <c r="I17" i="10" s="1"/>
  <c r="I14" i="10"/>
  <c r="I84" i="10"/>
  <c r="G92" i="10"/>
  <c r="I18" i="10" l="1"/>
  <c r="G162" i="10"/>
  <c r="I152" i="10"/>
  <c r="G87" i="10"/>
  <c r="G156" i="10"/>
  <c r="G151" i="10"/>
  <c r="I151" i="10" s="1"/>
  <c r="I149" i="10"/>
  <c r="G155" i="10"/>
  <c r="I155" i="10" s="1"/>
  <c r="G114" i="10"/>
  <c r="I92" i="10"/>
  <c r="I100" i="10" s="1"/>
  <c r="G94" i="10"/>
  <c r="I94" i="10" s="1"/>
  <c r="I86" i="10"/>
  <c r="I102" i="10" l="1"/>
  <c r="G95" i="10"/>
  <c r="I95" i="10" s="1"/>
  <c r="I96" i="10" s="1"/>
  <c r="I87" i="10"/>
  <c r="I88" i="10" s="1"/>
  <c r="G88" i="10" s="1"/>
  <c r="G161" i="10"/>
  <c r="I161" i="10" s="1"/>
  <c r="I114" i="10"/>
  <c r="I156" i="10"/>
  <c r="I158" i="10" s="1"/>
  <c r="G163" i="10"/>
  <c r="I163" i="10" s="1"/>
  <c r="I162" i="10"/>
  <c r="G168" i="10"/>
  <c r="I117" i="10" l="1"/>
  <c r="I164" i="10"/>
  <c r="I103" i="10"/>
  <c r="I104" i="10" s="1"/>
  <c r="I168" i="10"/>
  <c r="G169" i="10"/>
  <c r="I169" i="10" s="1"/>
  <c r="G171" i="10"/>
  <c r="G119" i="10"/>
  <c r="I119" i="10" s="1"/>
  <c r="I120" i="10" l="1"/>
  <c r="G104" i="10"/>
  <c r="G108" i="10" s="1"/>
  <c r="G173" i="10"/>
  <c r="I171" i="10"/>
  <c r="G186" i="10" l="1"/>
  <c r="I186" i="10" s="1"/>
  <c r="G174" i="10"/>
  <c r="I174" i="10" s="1"/>
  <c r="I173" i="10"/>
  <c r="I108" i="10"/>
  <c r="G109" i="10"/>
  <c r="I175" i="10" l="1"/>
  <c r="G110" i="10"/>
  <c r="I110" i="10" s="1"/>
  <c r="I109" i="10"/>
  <c r="G111" i="10"/>
  <c r="I111" i="10" s="1"/>
  <c r="I112" i="10" l="1"/>
  <c r="I122" i="10" s="1"/>
  <c r="I189" i="10" l="1"/>
  <c r="I185" i="10" l="1"/>
  <c r="I187" i="10" s="1"/>
  <c r="I192" i="10" s="1"/>
  <c r="I201" i="10" l="1"/>
  <c r="I11" i="10" l="1"/>
  <c r="I24" i="10" l="1"/>
</calcChain>
</file>

<file path=xl/comments1.xml><?xml version="1.0" encoding="utf-8"?>
<comments xmlns="http://schemas.openxmlformats.org/spreadsheetml/2006/main">
  <authors>
    <author>Kristina Sipma</author>
    <author>karen</author>
  </authors>
  <commentList>
    <comment ref="C11" authorId="0" shapeId="0">
      <text>
        <r>
          <rPr>
            <b/>
            <sz val="9"/>
            <color indexed="81"/>
            <rFont val="Tahoma"/>
            <family val="2"/>
          </rPr>
          <t>Kristina Sipma:</t>
        </r>
        <r>
          <rPr>
            <sz val="9"/>
            <color indexed="81"/>
            <rFont val="Tahoma"/>
            <family val="2"/>
          </rPr>
          <t xml:space="preserve">
Updated to agree to schedule 4</t>
        </r>
      </text>
    </comment>
    <comment ref="F31" authorId="1" shapeId="0">
      <text>
        <r>
          <rPr>
            <sz val="9"/>
            <color indexed="81"/>
            <rFont val="Tahoma"/>
            <family val="2"/>
          </rPr>
          <t>Compensated Absences and OPEB</t>
        </r>
      </text>
    </comment>
  </commentList>
</comments>
</file>

<file path=xl/comments2.xml><?xml version="1.0" encoding="utf-8"?>
<comments xmlns="http://schemas.openxmlformats.org/spreadsheetml/2006/main">
  <authors>
    <author>karen</author>
  </authors>
  <commentList>
    <comment ref="C19" authorId="0" shapeId="0">
      <text>
        <r>
          <rPr>
            <sz val="9"/>
            <color indexed="81"/>
            <rFont val="Tahoma"/>
            <family val="2"/>
          </rPr>
          <t>Interest income and rent</t>
        </r>
      </text>
    </comment>
  </commentList>
</comments>
</file>

<file path=xl/comments3.xml><?xml version="1.0" encoding="utf-8"?>
<comments xmlns="http://schemas.openxmlformats.org/spreadsheetml/2006/main">
  <authors>
    <author>Karen Weeden</author>
  </authors>
  <commentList>
    <comment ref="D21" authorId="0" shapeId="0">
      <text>
        <r>
          <rPr>
            <sz val="9"/>
            <color indexed="81"/>
            <rFont val="Tahoma"/>
            <family val="2"/>
          </rPr>
          <t>Northern Cities and IS Del Trans charges</t>
        </r>
      </text>
    </comment>
  </commentList>
</comments>
</file>

<file path=xl/sharedStrings.xml><?xml version="1.0" encoding="utf-8"?>
<sst xmlns="http://schemas.openxmlformats.org/spreadsheetml/2006/main" count="1093" uniqueCount="849">
  <si>
    <t>EIA-412</t>
  </si>
  <si>
    <t>Line</t>
  </si>
  <si>
    <t>No.</t>
  </si>
  <si>
    <t>ASSETS and OTHER DEBITS</t>
  </si>
  <si>
    <t>AMOUNT</t>
  </si>
  <si>
    <t>No</t>
  </si>
  <si>
    <t>LIABILITIES and OTHER CREDITS</t>
  </si>
  <si>
    <t>(Dollars)</t>
  </si>
  <si>
    <t>Electric Plant &amp; Adjustments</t>
  </si>
  <si>
    <t>(101-106,114,116)</t>
  </si>
  <si>
    <t xml:space="preserve">Construction Work In Progress (107) </t>
  </si>
  <si>
    <t>(Less) Accumulated Provision for</t>
  </si>
  <si>
    <t xml:space="preserve">Depreciation, Amortization and </t>
  </si>
  <si>
    <t>Depletion (108,111,115)</t>
  </si>
  <si>
    <t xml:space="preserve">Net Electric Plant </t>
  </si>
  <si>
    <t>Nuclear Fuel (120.1-120.4, 120.6)</t>
  </si>
  <si>
    <t>Amortization of Nuclear Fuel</t>
  </si>
  <si>
    <t>Assemblies (120.5)</t>
  </si>
  <si>
    <t>Net Electric Plant including Nuclear</t>
  </si>
  <si>
    <t xml:space="preserve">Fuel </t>
  </si>
  <si>
    <t>OTHER PROPERTY &amp; INVESTMENTS</t>
  </si>
  <si>
    <t>ELECTRIC PLANT</t>
  </si>
  <si>
    <t>Non-Electric Plant Property (121)</t>
  </si>
  <si>
    <t>Depreciation and Amortization (122)</t>
  </si>
  <si>
    <t>Investment in Associated Enterprises</t>
  </si>
  <si>
    <t>(123-123.1)</t>
  </si>
  <si>
    <t>Investments &amp; Special Funds (124-129)</t>
  </si>
  <si>
    <t>Total Other Property and Investments</t>
  </si>
  <si>
    <t>CURRENT &amp; ACCRUED ASSETS</t>
  </si>
  <si>
    <t>Cash, Working Funds &amp; Investments</t>
  </si>
  <si>
    <t>(131-136)</t>
  </si>
  <si>
    <t>Notes &amp; Other Receivables</t>
  </si>
  <si>
    <t>(141, 143, 145, 146, 172)</t>
  </si>
  <si>
    <t>Customer Accounts Recevable (142)</t>
  </si>
  <si>
    <t>Uncollectible Accounts (144)</t>
  </si>
  <si>
    <t>Fuel Stock &amp; Expenses Undistributed</t>
  </si>
  <si>
    <t>(151-152)</t>
  </si>
  <si>
    <t>Plant Materials &amp; Operating Supplies (154)</t>
  </si>
  <si>
    <t>Other Supplies &amp; Misc (153, 155-163)</t>
  </si>
  <si>
    <t>Prepayments (165)</t>
  </si>
  <si>
    <t xml:space="preserve">Accrued revenues (173) </t>
  </si>
  <si>
    <t>Misc Current &amp; Accrued Assets (171, 174)</t>
  </si>
  <si>
    <t>Total Current &amp; Accrued Assets</t>
  </si>
  <si>
    <t>Unamortized Debt Expense (181)</t>
  </si>
  <si>
    <t>Extraordinary Property Losses, Study Costs,</t>
  </si>
  <si>
    <t>and Charges (182.1, 182.2, 182.3, 183)</t>
  </si>
  <si>
    <t xml:space="preserve">Miscellaneous Debt, Research and </t>
  </si>
  <si>
    <t>Development Expenses &amp; Unamortized</t>
  </si>
  <si>
    <t>Losses (184-191)</t>
  </si>
  <si>
    <t xml:space="preserve">Total Deferred Debits </t>
  </si>
  <si>
    <t>DEFERRED DEBITS</t>
  </si>
  <si>
    <t>PROPIETARY CAPITAL</t>
  </si>
  <si>
    <t>Investment of Municipality (208)</t>
  </si>
  <si>
    <t>Miscellaneous Capital (211, 219, 219.1)</t>
  </si>
  <si>
    <t>Retained Earnings</t>
  </si>
  <si>
    <t>(215, 215.1, 216)</t>
  </si>
  <si>
    <t>TOTAL PROPRIETARY CAPITAL</t>
  </si>
  <si>
    <t>LONG TERM DEBT</t>
  </si>
  <si>
    <t>Bonds (221, 222)</t>
  </si>
  <si>
    <t>Advances from Municipality and Other</t>
  </si>
  <si>
    <t>Long Term Debt (223, 224)</t>
  </si>
  <si>
    <t xml:space="preserve">Unamortized Premium on Long Term </t>
  </si>
  <si>
    <t>Debt (225)</t>
  </si>
  <si>
    <t>(Less) Unamortized Discount on Long</t>
  </si>
  <si>
    <t>Term Debt (226)</t>
  </si>
  <si>
    <t>Total Long Term Debt</t>
  </si>
  <si>
    <t>OTHER NONCURRENT LIABILITIES</t>
  </si>
  <si>
    <t>Accumulated Operating Provisions (228.1-.4)</t>
  </si>
  <si>
    <t>Accumulated Provisions for Rate Refunds</t>
  </si>
  <si>
    <t>Total Other Non Current Liabilities</t>
  </si>
  <si>
    <t>CURRENT AND ACCRUED LIABILITIES</t>
  </si>
  <si>
    <t>Notes Payable (231)</t>
  </si>
  <si>
    <t>Accounts Payable (232)</t>
  </si>
  <si>
    <t>Associated Enterprises (233, 234)</t>
  </si>
  <si>
    <t>Notes and Accounts Payable to</t>
  </si>
  <si>
    <t>Customer Deposits (235)</t>
  </si>
  <si>
    <t>Accrued taxes (236)</t>
  </si>
  <si>
    <t>Accrued Interest payable (237)</t>
  </si>
  <si>
    <t>Misc Curr &amp; Accr Liabilities (239-245)</t>
  </si>
  <si>
    <t>Total Current &amp; Accrued Liabilities</t>
  </si>
  <si>
    <t>Total Deferred Credits</t>
  </si>
  <si>
    <t xml:space="preserve">Unamortized gain on Reacquired Debt </t>
  </si>
  <si>
    <t>DEFERRED CREDITS</t>
  </si>
  <si>
    <t>Customer Advances for Construction</t>
  </si>
  <si>
    <t>(252)</t>
  </si>
  <si>
    <t xml:space="preserve">Other Deferred Credits </t>
  </si>
  <si>
    <t>(253, 256, 281-283)</t>
  </si>
  <si>
    <t>(257)</t>
  </si>
  <si>
    <t>ELECTRIC BALANCE SHEET</t>
  </si>
  <si>
    <t>ELECTRIC INCOME STATEMENT</t>
  </si>
  <si>
    <t>Electric Operating Revenues (400)</t>
  </si>
  <si>
    <t>Amount</t>
  </si>
  <si>
    <t>Operation Expenses (401)</t>
  </si>
  <si>
    <t>Maintenance Expenses (402)</t>
  </si>
  <si>
    <t>Depreciation Expenses (403)</t>
  </si>
  <si>
    <t>Amortization of Electric Plant, Property Losses, and Regulatory Study Costs (404-407)</t>
  </si>
  <si>
    <t>Taxes and Tax Equivalents (408.1, 409.1)</t>
  </si>
  <si>
    <t xml:space="preserve">    TOTAL ELECTRIC OPERATING EXPENSES</t>
  </si>
  <si>
    <t xml:space="preserve">        NET ELECTRIC OPERATING INCOME</t>
  </si>
  <si>
    <t>Income from Electric Plant Leased to Others (412, 413)</t>
  </si>
  <si>
    <t xml:space="preserve">    Electric Operating Income</t>
  </si>
  <si>
    <t>Other Electric Income (415, 417, 418, 419, 421, 421.1)</t>
  </si>
  <si>
    <t>Other Electric Deductions (416, 417, 421.2)</t>
  </si>
  <si>
    <t>Allowance for Other Funds Used During Construction (419.1)</t>
  </si>
  <si>
    <t>Taxes Applicable to Other Income and Deductions (408.2, 409.2)</t>
  </si>
  <si>
    <t xml:space="preserve">    Electric Income</t>
  </si>
  <si>
    <t>Income Deductions from Interest on Long Term Debt (427)</t>
  </si>
  <si>
    <t>Other Income Deductions (428-431)</t>
  </si>
  <si>
    <t>Allowance for Borrowed Funds Used During Constructions (432)</t>
  </si>
  <si>
    <t xml:space="preserve">    Total Income Deductions</t>
  </si>
  <si>
    <t xml:space="preserve">        Income Before Extraordinary Items</t>
  </si>
  <si>
    <t>Extraordinary Items (434)</t>
  </si>
  <si>
    <t>Extraordinary Deductions (435)</t>
  </si>
  <si>
    <t xml:space="preserve">        NET INCOME</t>
  </si>
  <si>
    <t xml:space="preserve">Beginning </t>
  </si>
  <si>
    <t>Balance</t>
  </si>
  <si>
    <t>Additions</t>
  </si>
  <si>
    <t>Retirements</t>
  </si>
  <si>
    <t>Transfers</t>
  </si>
  <si>
    <t>Ending</t>
  </si>
  <si>
    <t>Intangible Plant (301-303)</t>
  </si>
  <si>
    <t>Steam Production (310-316)</t>
  </si>
  <si>
    <t>Nuclear Production (320-325)</t>
  </si>
  <si>
    <t>Hydraulic Production (330-336)</t>
  </si>
  <si>
    <t>Other Production (340-346)</t>
  </si>
  <si>
    <t>Total Production Plant</t>
  </si>
  <si>
    <t>NOTE FOR LINE 5:  Combustion Turbine</t>
  </si>
  <si>
    <t>Transmission Plant (350-359)</t>
  </si>
  <si>
    <t>Distribution Plant (360-373)</t>
  </si>
  <si>
    <t>General Plant (389-399)</t>
  </si>
  <si>
    <t>Total Electric Plant In Service</t>
  </si>
  <si>
    <t>Electric Plant Leased to Others</t>
  </si>
  <si>
    <t>Electric Plant Held for Future Use</t>
  </si>
  <si>
    <t>Electric Plant Miscellaneous</t>
  </si>
  <si>
    <t>Construction Work in Progress</t>
  </si>
  <si>
    <t>Total Electric Plant &amp; Adj's</t>
  </si>
  <si>
    <t xml:space="preserve">Line </t>
  </si>
  <si>
    <t>Taxes other than Income Taxes, Operating Income</t>
  </si>
  <si>
    <t>Fuel Cost</t>
  </si>
  <si>
    <t>ELECTRIC OPERATION AND MAINTENANCE EXPENSES (Dollars)</t>
  </si>
  <si>
    <t>Operation</t>
  </si>
  <si>
    <t>Maintenance</t>
  </si>
  <si>
    <t>Total</t>
  </si>
  <si>
    <t>Steam Power Generation</t>
  </si>
  <si>
    <t>(500-507, 510-514) Fuel Cost (501)</t>
  </si>
  <si>
    <t>Nuclear Power Generation</t>
  </si>
  <si>
    <t>Hydraulic Power Generation</t>
  </si>
  <si>
    <t>(535-540, 541-545)</t>
  </si>
  <si>
    <t>Other Power Generation</t>
  </si>
  <si>
    <t>(546-550, 551-554) Fuel cost (547)</t>
  </si>
  <si>
    <t>Purchased Power (555)</t>
  </si>
  <si>
    <t>Other Production Expenses</t>
  </si>
  <si>
    <t>(556-557)</t>
  </si>
  <si>
    <t xml:space="preserve">   Total Production Expenses</t>
  </si>
  <si>
    <t>Transmission Expenses</t>
  </si>
  <si>
    <t>(560-567, 568-573)</t>
  </si>
  <si>
    <t>Distribution Expenses</t>
  </si>
  <si>
    <t>(580-589, 590-598)</t>
  </si>
  <si>
    <t>Customer Account Expenses</t>
  </si>
  <si>
    <t>(901-905)</t>
  </si>
  <si>
    <t>Customer Service &amp; Information</t>
  </si>
  <si>
    <t>Expenses (907-910)</t>
  </si>
  <si>
    <t>Sales Expenses (911-916)</t>
  </si>
  <si>
    <t>Admin &amp; General exp (920-935)</t>
  </si>
  <si>
    <t>Total Electric Operation and</t>
  </si>
  <si>
    <t>Maintenance Expenses</t>
  </si>
  <si>
    <t>Total Number of Full Time Employees</t>
  </si>
  <si>
    <t>Total Number of Part Time Employees</t>
  </si>
  <si>
    <t>Note for Line 4 - Combustion Turbine</t>
  </si>
  <si>
    <t xml:space="preserve"> </t>
  </si>
  <si>
    <t>XXXXXXXXXXXXX</t>
  </si>
  <si>
    <t>XXXXXXXXXXX</t>
  </si>
  <si>
    <t>Schedule 2</t>
  </si>
  <si>
    <t>Schedule 3</t>
  </si>
  <si>
    <t>Schedule 4</t>
  </si>
  <si>
    <t>Schedule 5</t>
  </si>
  <si>
    <t>Schedule 7</t>
  </si>
  <si>
    <t>(a)</t>
  </si>
  <si>
    <t>(b)</t>
  </si>
  <si>
    <t>(d)</t>
  </si>
  <si>
    <t>(c)</t>
  </si>
  <si>
    <t>Page 1 of 5</t>
  </si>
  <si>
    <t xml:space="preserve">Formula Rate - Non-Levelized </t>
  </si>
  <si>
    <t xml:space="preserve">   Rate Formula Template</t>
  </si>
  <si>
    <t>Utilizing EIA Form 412 Data</t>
  </si>
  <si>
    <t>Benson (Minnesota) Municipal Utilities</t>
  </si>
  <si>
    <t>Allocated</t>
  </si>
  <si>
    <t>GROSS REVENUE REQUIREMENT  (page 3, line 31)</t>
  </si>
  <si>
    <t xml:space="preserve">REVENUE CREDITS </t>
  </si>
  <si>
    <t>(Note T)</t>
  </si>
  <si>
    <t>Allocator</t>
  </si>
  <si>
    <t xml:space="preserve">  Account No. 454</t>
  </si>
  <si>
    <t>(page 4, line 30)</t>
  </si>
  <si>
    <t>TP</t>
  </si>
  <si>
    <t xml:space="preserve">  Account No. 456.1</t>
  </si>
  <si>
    <t>(page 4, line 33)</t>
  </si>
  <si>
    <t>Revenues from Grandfathered Interzonal Transactions</t>
  </si>
  <si>
    <t>Revenues from service provided by the ISO at a discount</t>
  </si>
  <si>
    <t>TOTAL REVENUE CREDITS  (sum lines 2-5)</t>
  </si>
  <si>
    <t>NET REVENUE REQUIREMENT</t>
  </si>
  <si>
    <t>DIVISOR</t>
  </si>
  <si>
    <t xml:space="preserve">  Average of 12 coincident system peaks for requirements (RQ) service       </t>
  </si>
  <si>
    <t>(Note A)</t>
  </si>
  <si>
    <t xml:space="preserve">  Plus 12 CP of firm bundled sales over one year not in line 8.</t>
  </si>
  <si>
    <t>(Note B)</t>
  </si>
  <si>
    <t xml:space="preserve">  Plus 12 CP of Network Load not in line 8</t>
  </si>
  <si>
    <t>(Note C)</t>
  </si>
  <si>
    <t xml:space="preserve">  Less 12 CP of firm P-T-P over one year (enter negative)</t>
  </si>
  <si>
    <t>(Note D)</t>
  </si>
  <si>
    <t xml:space="preserve">  Plus Contract Demand of firm P-T-P over one year</t>
  </si>
  <si>
    <t xml:space="preserve">  Less Contract Demand from Grandfathered Interzonal transactions over one year (enter negative)  (Note S)</t>
  </si>
  <si>
    <t xml:space="preserve">  Less 12 CP or Contract Demands from service over one year provided by ISO at a discount (enter negative)</t>
  </si>
  <si>
    <t>Divisor  (sum lines 8-14)</t>
  </si>
  <si>
    <t>Annual Cost ($/kW/Yr)</t>
  </si>
  <si>
    <t>(line 7 / line 15)</t>
  </si>
  <si>
    <t>Network &amp; P-to-P Rate ($/kW/Mo)  (line 11 / 12)</t>
  </si>
  <si>
    <t>Peak Rate</t>
  </si>
  <si>
    <t>Off-Peak Rate</t>
  </si>
  <si>
    <t>Point-To-Point Rate ($/kW/Wk)</t>
  </si>
  <si>
    <t>(line 16 / 52; line 16 /  52)</t>
  </si>
  <si>
    <t>Point-To-Point Rate ($/kW/Day)</t>
  </si>
  <si>
    <t>(line 16 / 260; line 16 / 365)</t>
  </si>
  <si>
    <t xml:space="preserve"> Capped at weekly rate</t>
  </si>
  <si>
    <t>Point-To-Point Rate ($/MWh)</t>
  </si>
  <si>
    <t>(line 16 / 4,160; line 16 / 8,760</t>
  </si>
  <si>
    <t xml:space="preserve"> Capped at weekly</t>
  </si>
  <si>
    <t xml:space="preserve"> times 1,000)</t>
  </si>
  <si>
    <t xml:space="preserve"> and daily rates</t>
  </si>
  <si>
    <t>FERC Annual Charge ($/MWh)</t>
  </si>
  <si>
    <t>(Note E)</t>
  </si>
  <si>
    <t>Short Term</t>
  </si>
  <si>
    <t>Long Term</t>
  </si>
  <si>
    <t>Page 2 of 5</t>
  </si>
  <si>
    <t>(1)</t>
  </si>
  <si>
    <t>(2)</t>
  </si>
  <si>
    <t>(3)</t>
  </si>
  <si>
    <t>(4)</t>
  </si>
  <si>
    <t>(5)</t>
  </si>
  <si>
    <t>EIA 412</t>
  </si>
  <si>
    <t>Transmission</t>
  </si>
  <si>
    <t>RATE BASE:</t>
  </si>
  <si>
    <t>Reference</t>
  </si>
  <si>
    <t>Company Total</t>
  </si>
  <si>
    <t xml:space="preserve">                  Allocator</t>
  </si>
  <si>
    <t>(Col 3 times Col 4)</t>
  </si>
  <si>
    <t>GROSS PLANT IN SERVICE (Note AA)</t>
  </si>
  <si>
    <t xml:space="preserve">  Production</t>
  </si>
  <si>
    <t>IV.6.e</t>
  </si>
  <si>
    <t>NA</t>
  </si>
  <si>
    <t xml:space="preserve">  Transmission</t>
  </si>
  <si>
    <t>IV.7.e</t>
  </si>
  <si>
    <t xml:space="preserve">  Distribution</t>
  </si>
  <si>
    <t>IV.8.e</t>
  </si>
  <si>
    <t xml:space="preserve">  General &amp; Intangible</t>
  </si>
  <si>
    <t>IV.9.e &amp; IV.1.e</t>
  </si>
  <si>
    <t>W/S</t>
  </si>
  <si>
    <t xml:space="preserve">  Common</t>
  </si>
  <si>
    <t>CE</t>
  </si>
  <si>
    <t>TOTAL GROSS PLANT  (sum lines 1-5)</t>
  </si>
  <si>
    <t>GP=</t>
  </si>
  <si>
    <t>ACCUMULATED DEPRECIATION (Note AA)</t>
  </si>
  <si>
    <t>TOTAL ACCUM. DEPRECIATION  (sum lines 7-11)</t>
  </si>
  <si>
    <t>NET PLANT IN SERVICE</t>
  </si>
  <si>
    <t>(line 1- line 7)</t>
  </si>
  <si>
    <t>(line 2- line 8)</t>
  </si>
  <si>
    <t>(line 3 - line 9)</t>
  </si>
  <si>
    <t>(line 4 - line 10)</t>
  </si>
  <si>
    <t>(line 5 - line 11)</t>
  </si>
  <si>
    <t>TOTAL NET PLANT  (sum lines 13-17)</t>
  </si>
  <si>
    <t>NP=</t>
  </si>
  <si>
    <t>ADJUSTMENTS TO RATE BASE  (Note F)</t>
  </si>
  <si>
    <t xml:space="preserve">  Account No. 281 (enter negative) </t>
  </si>
  <si>
    <t>zero</t>
  </si>
  <si>
    <t xml:space="preserve">  Account No. 282 (enter negative)</t>
  </si>
  <si>
    <t>NP</t>
  </si>
  <si>
    <t xml:space="preserve">  Account No. 283 (enter negative)</t>
  </si>
  <si>
    <t xml:space="preserve">  Account No. 190</t>
  </si>
  <si>
    <t xml:space="preserve">  Account No. 255 (enter negative)</t>
  </si>
  <si>
    <t>TOTAL ADJUSTMENTS  (sum lines 19 - 23)</t>
  </si>
  <si>
    <t xml:space="preserve">LAND HELD FOR FUTURE USE </t>
  </si>
  <si>
    <t>IV.12.e  (Note G)</t>
  </si>
  <si>
    <t>WORKING CAPITAL</t>
  </si>
  <si>
    <t>(Note H)</t>
  </si>
  <si>
    <t xml:space="preserve">  CWC</t>
  </si>
  <si>
    <t xml:space="preserve">  Materials &amp; Supplies</t>
  </si>
  <si>
    <t>(Note G)</t>
  </si>
  <si>
    <t>TE</t>
  </si>
  <si>
    <t xml:space="preserve">  Prepayments</t>
  </si>
  <si>
    <t>II.20.b</t>
  </si>
  <si>
    <t>GP</t>
  </si>
  <si>
    <t>TOTAL WORKING CAPITAL  (sum lines 26 - 28)</t>
  </si>
  <si>
    <t>RATE BASE  (sum lines 18, 24, 25, and 29)</t>
  </si>
  <si>
    <t>Page 3 of 5</t>
  </si>
  <si>
    <t>O&amp;M (Note BB)</t>
  </si>
  <si>
    <t xml:space="preserve">  Transmission </t>
  </si>
  <si>
    <t>VII.8.d</t>
  </si>
  <si>
    <t>1a</t>
  </si>
  <si>
    <t xml:space="preserve">     Less LSE Expenses included in Transmission O&amp;M Accounts  (Note V)</t>
  </si>
  <si>
    <t xml:space="preserve">     Less Account 565</t>
  </si>
  <si>
    <t xml:space="preserve">  A&amp;G</t>
  </si>
  <si>
    <t>VII.13.d</t>
  </si>
  <si>
    <t xml:space="preserve">     Less FERC Annual Fees</t>
  </si>
  <si>
    <t xml:space="preserve">     Less EPRI &amp; Reg. Comm. Exp. &amp; Non-safety Ad.  (Note I)</t>
  </si>
  <si>
    <t>5a</t>
  </si>
  <si>
    <t xml:space="preserve">     Plus Transmission Related Reg. Comm. Exp.  (Note I)</t>
  </si>
  <si>
    <t xml:space="preserve">  Transmission Lease Payments</t>
  </si>
  <si>
    <t>TOTAL O&amp;M  (sum lines 1, 3, 5a, 6, 7 less 1a, 2, 4, 5)</t>
  </si>
  <si>
    <t>DEPRECIATION AND AMORTIZATION EXPENSE (Note AA)</t>
  </si>
  <si>
    <t xml:space="preserve">  General  &amp; Intangible</t>
  </si>
  <si>
    <t>TOTAL DEPRECIATION  (sum lines 9 - 11)</t>
  </si>
  <si>
    <t>TAXES OTHER THAN INCOME TAXES  (Note J)</t>
  </si>
  <si>
    <t xml:space="preserve">  LABOR RELATED</t>
  </si>
  <si>
    <t xml:space="preserve">          Payroll</t>
  </si>
  <si>
    <t xml:space="preserve">          Highway and vehicle</t>
  </si>
  <si>
    <t xml:space="preserve">  PLANT RELATED</t>
  </si>
  <si>
    <t xml:space="preserve">         Property</t>
  </si>
  <si>
    <t xml:space="preserve">         Gross Receipts</t>
  </si>
  <si>
    <t xml:space="preserve">         Other</t>
  </si>
  <si>
    <t xml:space="preserve">         Payments in lieu of taxes</t>
  </si>
  <si>
    <t>TOTAL OTHER TAXES  (sum lines 13 - 19)</t>
  </si>
  <si>
    <t xml:space="preserve">  </t>
  </si>
  <si>
    <t xml:space="preserve">INCOME TAXES          </t>
  </si>
  <si>
    <t>(Note K)</t>
  </si>
  <si>
    <t xml:space="preserve">     T=1 - {[(1 - SIT) * (1 - FIT)] / (1 - SIT * FIT * p)} =</t>
  </si>
  <si>
    <t xml:space="preserve">     CIT=(T/1-T) * (1-(WCLTD/R)) =</t>
  </si>
  <si>
    <t xml:space="preserve">       where WCLTD=(page 4, line 22) and R= (page 4, line 24)</t>
  </si>
  <si>
    <t xml:space="preserve">       and FIT, SIT &amp; p are as given in footnote K.</t>
  </si>
  <si>
    <t xml:space="preserve">      1 / (1 - T)  = (from line 21)</t>
  </si>
  <si>
    <t>Income Tax Calculation = line 22 * line 28</t>
  </si>
  <si>
    <t>ITC adjustment (line 23 * line 24)</t>
  </si>
  <si>
    <t>Total Income Taxes</t>
  </si>
  <si>
    <t>(line 25 plus line 26)</t>
  </si>
  <si>
    <t xml:space="preserve">RETURN </t>
  </si>
  <si>
    <t xml:space="preserve">  [ Rate Base (page 2, line 30) * Rate of Return (page 4, line 24)]</t>
  </si>
  <si>
    <t>REV. REQUIREMENT  (sum lines 8, 12, 20, 27, 28)</t>
  </si>
  <si>
    <t>LESS ATTACHMENT GG ADJUSTMENT [Attachment GG, page 2, line 3, column 10]  (Note W)</t>
  </si>
  <si>
    <t>[Revenue Requirement for facilities included on page 2, line 2, and also included</t>
  </si>
  <si>
    <t>in Attachment GG]</t>
  </si>
  <si>
    <t>30a</t>
  </si>
  <si>
    <t>in Attachment MM]</t>
  </si>
  <si>
    <t xml:space="preserve">REVENUE REQUIREMENT TO BE COLLECTED UNDER ATTACHMENT O </t>
  </si>
  <si>
    <t>(line 29 - line 30 - line 30a)</t>
  </si>
  <si>
    <t>Page 4 of 5</t>
  </si>
  <si>
    <t xml:space="preserve">                SUPPORTING CALCULATIONS AND NOTES</t>
  </si>
  <si>
    <t>TRANSMISSION PLANT INCLUDED IN ISO RATES</t>
  </si>
  <si>
    <t>Total transmission plant  (page 2, line 2, column 3)</t>
  </si>
  <si>
    <t>Less transmission plant excluded from ISO rates  (Note M)</t>
  </si>
  <si>
    <t>Less transmission plant included in OATT Ancillary Services  (Note N )</t>
  </si>
  <si>
    <t>Transmission plant included in ISO rates  (line 1 less lines 2 &amp; 3)</t>
  </si>
  <si>
    <t>Percentage of transmission plant included in ISO Rates  (line 4 divided by line 1)</t>
  </si>
  <si>
    <t>TP=</t>
  </si>
  <si>
    <t xml:space="preserve">TRANSMISSION EXPENSES </t>
  </si>
  <si>
    <t>Total transmission expenses  (page 3, line 1, column 3)</t>
  </si>
  <si>
    <t>Less transmission expenses included in OATT Ancillary Services  (Note L)</t>
  </si>
  <si>
    <t>Included transmission expenses ( line 6 less line 7)</t>
  </si>
  <si>
    <t>Percentage of transmission expenses after adjustment  (line 8 divided by line 6)</t>
  </si>
  <si>
    <t>Percentage of transmission plant included in ISO Rates  (line 5)</t>
  </si>
  <si>
    <t>Percentage of transmission expenses included in ISO Rates  (line 9 times line 10)</t>
  </si>
  <si>
    <t>TE=</t>
  </si>
  <si>
    <t>WAGES &amp; SALARY ALLOCATOR   (W&amp;S)</t>
  </si>
  <si>
    <t>$</t>
  </si>
  <si>
    <t>Allocation</t>
  </si>
  <si>
    <t>W&amp;S Allocator</t>
  </si>
  <si>
    <t xml:space="preserve">  Other</t>
  </si>
  <si>
    <t>($ / Allocation)</t>
  </si>
  <si>
    <t xml:space="preserve">  Total  (sum lines 12-15)</t>
  </si>
  <si>
    <t>=</t>
  </si>
  <si>
    <t>COMMON PLANT ALLOCATOR  (CE)  (Note O)</t>
  </si>
  <si>
    <t>% Electric</t>
  </si>
  <si>
    <t>Labor Ratio</t>
  </si>
  <si>
    <t xml:space="preserve">  Electric</t>
  </si>
  <si>
    <t>(line 17 / line 20)</t>
  </si>
  <si>
    <t>(line 16)</t>
  </si>
  <si>
    <t xml:space="preserve">  Gas</t>
  </si>
  <si>
    <t>*</t>
  </si>
  <si>
    <t xml:space="preserve">  Water</t>
  </si>
  <si>
    <t xml:space="preserve">  Total  (sum lines 17-19)</t>
  </si>
  <si>
    <t>RETURN (R)</t>
  </si>
  <si>
    <t xml:space="preserve">              Long Term Interest  </t>
  </si>
  <si>
    <t>III.16.b + III.17.b  (Note U)</t>
  </si>
  <si>
    <t>Cost</t>
  </si>
  <si>
    <t>%</t>
  </si>
  <si>
    <t>(Note P)</t>
  </si>
  <si>
    <t>Weighted</t>
  </si>
  <si>
    <t xml:space="preserve">  Long Term Debt</t>
  </si>
  <si>
    <t>=WCLTD</t>
  </si>
  <si>
    <t xml:space="preserve">  Proprietary Capital</t>
  </si>
  <si>
    <t>Total  (sum lines 22, 23)</t>
  </si>
  <si>
    <t>=R</t>
  </si>
  <si>
    <t>Proprietary Capital Cost Rate =</t>
  </si>
  <si>
    <t>TIER =</t>
  </si>
  <si>
    <t>REVENUE CREDITS</t>
  </si>
  <si>
    <t>Load</t>
  </si>
  <si>
    <t>ACCOUNT 447 (SALES FOR RESALE)</t>
  </si>
  <si>
    <t xml:space="preserve">  a. Bundled Non-RQ Sales for Resale</t>
  </si>
  <si>
    <t>(Note Q)</t>
  </si>
  <si>
    <t xml:space="preserve">  b. Bundled Sales for Resale included in Divisor on page 1 </t>
  </si>
  <si>
    <t xml:space="preserve">  Total of (a)-(b)</t>
  </si>
  <si>
    <t>ACCOUNT 454 (RENT FROM ELECTRIC PROPERTY)  (Note R)</t>
  </si>
  <si>
    <t>ACCOUNT 456.1 (OTHER ELECTRIC REVENUES)</t>
  </si>
  <si>
    <t xml:space="preserve">  a. Transmission charges for all transmission transactions </t>
  </si>
  <si>
    <t xml:space="preserve">  b. Transmission charges for all transmission transactions included in Divisor on page 1</t>
  </si>
  <si>
    <t>32a</t>
  </si>
  <si>
    <t>32b</t>
  </si>
  <si>
    <t xml:space="preserve">  Total of (a)-(b)-(c)-(d)</t>
  </si>
  <si>
    <t>Page 5 of 5</t>
  </si>
  <si>
    <t>General Note:  References to pages in this formulary rate are indicated as:  (page#, line#, col.#)</t>
  </si>
  <si>
    <t>References to data from EIA Form 412 are indicated as:   x.y.z  (section, line, column)</t>
  </si>
  <si>
    <t>To the extent the page references to EIA Form 412 are missing, the entity will include a "Notes" section in the EIA 412 to provide this data.</t>
  </si>
  <si>
    <t>Note</t>
  </si>
  <si>
    <t xml:space="preserve">                            </t>
  </si>
  <si>
    <t>Letter</t>
  </si>
  <si>
    <t>A</t>
  </si>
  <si>
    <t>The utility's maximum monthly megawatt load (60-minute integration) for RQ service at time of applicable pricing zone coincident monthly peaks.  RQ service is service which the supplier plans to provide on an on-going basis (i.e., the supplier includes projected load for this service in its system resource planning).</t>
  </si>
  <si>
    <t>B</t>
  </si>
  <si>
    <t>Includes LF, IF, LU, IU service.  LF means "firm service" (cannot be interrupted for economic reasons and is intended to remain reliable even under adverse conditions), and long-term (duration of at least five years); does not meet definition of RQ service.  IF is "firm service" for a term longer than one but less than five years.  LU is service from a designated generating unit, of a term no less than five years.  LI is service from a designated generating unit for a term between one and five years.   Measured at time of applicable pricing zone coincident monthly peaks.</t>
  </si>
  <si>
    <t>C</t>
  </si>
  <si>
    <t xml:space="preserve"> LF as defined above at time of applicable pricing zone coincident monthly peaks.</t>
  </si>
  <si>
    <t>D</t>
  </si>
  <si>
    <t>E</t>
  </si>
  <si>
    <t>F</t>
  </si>
  <si>
    <t>G</t>
  </si>
  <si>
    <t>Transmission related only.</t>
  </si>
  <si>
    <t>H</t>
  </si>
  <si>
    <t>Cash Working Capital assigned to transmission is one-eighth of O&amp;M allocated to transmission at page 3, line 8, column 5.  Prepayments are the electric related prepayments booked to Account No. 165 as shown on Schedule I of EIA Form 412.</t>
  </si>
  <si>
    <t>I</t>
  </si>
  <si>
    <t>Line 5 - EPRI Annual Membership Dues, all Regulatory Commission Expenses, and non-safety related advertising.  Line 5a - Regulatory Commission Expenses directly related to transmission service,  ISO filings or transmission siting.</t>
  </si>
  <si>
    <t>J</t>
  </si>
  <si>
    <t>Includes only FICA, unemployment, highway, property, gross receipts, and other assessments charged in the current year.  Taxes related to income are excluded.  Gross receipts taxes are not included in transmission revenue requirement in the Rate Formula Template, since they are recovered elsewhere.</t>
  </si>
  <si>
    <t>K</t>
  </si>
  <si>
    <t>The currently effective income tax rate,  where FIT is the Federal income tax rate; SIT is the State income tax rate, and p = "the percentage of federal income tax deductible for state income taxes".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multiplied by (1/1-T) (page 3, line 26).</t>
  </si>
  <si>
    <t>Inputs Required:</t>
  </si>
  <si>
    <t>FIT =</t>
  </si>
  <si>
    <t>SIT=</t>
  </si>
  <si>
    <t xml:space="preserve">  (State Income Tax Rate or Composite SIT)</t>
  </si>
  <si>
    <t>p =</t>
  </si>
  <si>
    <t xml:space="preserve">  (percent of federal income tax deductible for state purposes)</t>
  </si>
  <si>
    <t>L</t>
  </si>
  <si>
    <t>Removes dollar amount of transmission expenses included in the OATT ancillary services rates, including Account Nos. 561.1, 561.2, 561.3, and 561.BA.</t>
  </si>
  <si>
    <t>M</t>
  </si>
  <si>
    <t>N</t>
  </si>
  <si>
    <r>
      <t xml:space="preserve">Removes dollar amount of transmission plant included in the development of OATT ancillary services rates and generation step-up facilities, which are deemed </t>
    </r>
    <r>
      <rPr>
        <sz val="12"/>
        <rFont val="Times New Roman"/>
        <family val="1"/>
      </rPr>
      <t>included in OATT ancillary services.  For these purposes, generation step-up facilities are those facilities at a generator substation on which there is no through-flow when the generator is shut down.</t>
    </r>
  </si>
  <si>
    <t>O</t>
  </si>
  <si>
    <t>Enter dollar amounts</t>
  </si>
  <si>
    <t>P</t>
  </si>
  <si>
    <t>Q</t>
  </si>
  <si>
    <t>Line 29 must equal zero since all short-term power sales must be unbundled and the transmission component reflected in Account No. 456.1 and all other uses are to be included in the divisor.</t>
  </si>
  <si>
    <t>R</t>
  </si>
  <si>
    <t>Includes income related only to transmission facilities, such as pole attachments, rentals and special use.</t>
  </si>
  <si>
    <t>S</t>
  </si>
  <si>
    <t>T</t>
  </si>
  <si>
    <t>The revenues credited on page 1, lines 2-5 shall include only the amounts received directly (in the case of grandfathered agreements) or from the ISO (for service under this tariff) reflecting the Transmission Owner's integrated transmission facilities.  They do not include revenues associated with FERC annual charges, gross receipts taxes, ancillary services, facilities not included in this template (e.g., direct assignment facilities and GSUs) which are not recovered under this Rate Formula Template.</t>
  </si>
  <si>
    <t>U</t>
  </si>
  <si>
    <t>From Reference III.17.b include only the amount from Accounts 428, 429, and 430.</t>
  </si>
  <si>
    <t>V</t>
  </si>
  <si>
    <t>W</t>
  </si>
  <si>
    <t>X</t>
  </si>
  <si>
    <t>Y</t>
  </si>
  <si>
    <t>Z</t>
  </si>
  <si>
    <t>AA</t>
  </si>
  <si>
    <t>Plant in Service, Accumulated Depreciation, and Depreciation Expense amounts exclude Asset Retirement Obligation amounts unless authorized by FERC.</t>
  </si>
  <si>
    <t>BB</t>
  </si>
  <si>
    <t>Schedule 10-FERC charges should not be included in O&amp;M recovered under this Attachment O.</t>
  </si>
  <si>
    <t>Attachment O-EIA Non-Levelized Generic</t>
  </si>
  <si>
    <t>Amortized Investment Tax Credit (enter negative)</t>
  </si>
  <si>
    <t>LESS ATTACHMENT MM ADJUSTMENT [Attachment MM, page 2, line 3, column 14]  (Note Y)</t>
  </si>
  <si>
    <t xml:space="preserve">  c. Transmission charges from Schedules associated with Attachment GG  (Note X)</t>
  </si>
  <si>
    <t xml:space="preserve">  d. Transmission charges from Schedules associated with Attachment MM  (Note Z)</t>
  </si>
  <si>
    <t>The FERC's annual charges for the year assessed the Transmission Owner for service under this tariff, if any.</t>
  </si>
  <si>
    <t>Removes transmission plant determined  to be state-jurisdictional by Commission order according to the seven-factor test (until EIA 412 balances are adjusted to reflect application of seven-factor test).</t>
  </si>
  <si>
    <t>Grandfathered agreements whose rates have been changed to eliminate or mitigate pancaking - the revenues are included in line 4, page 1 and the loads are included in line 13, page 1.  Grandfathered agreements whose rates have not been changed to eliminate or mitigate pancaking - the revenues are not included in line 4, page 1 nor are the loads included in line 13, page 1.</t>
  </si>
  <si>
    <t>Account Nos. 561.4 and 561.8 consist of RTO expenses billed to load-serving entities and are not included in Transmission Owner revenue requirements.</t>
  </si>
  <si>
    <t>Pursuant to Attachment GG of the Midwest ISO Tariff, removes dollar amount of revenue requirements calculated pursuant to Attachment GG.</t>
  </si>
  <si>
    <t>Removes from revenue credits revenues that are distributed pursuant to Schedules associated with Attachment GG of the Midwest ISO Tariff, since the Transmission Owner's Attachment O revenue requirements have already been reduced by the Attachment GG revenue requirements.</t>
  </si>
  <si>
    <t>Pursuant to Attachment MM of the Midwest ISO Tariff, removes dollar amount of revenue requirements calculated pursuant to Attachment MM.</t>
  </si>
  <si>
    <t>Removes from revenue credits revenues that are distributed pursuant to Schedules associated with Attachment MM of the Midwest ISO Tariff, since the Transmission Owner's Attachment O revenue requirements have already been reduced by the Attachment MM revenue requirements.</t>
  </si>
  <si>
    <t>Accumulated</t>
  </si>
  <si>
    <t>Depreciation</t>
  </si>
  <si>
    <t>Net Assets</t>
  </si>
  <si>
    <t>Expense</t>
  </si>
  <si>
    <t>Distribution</t>
  </si>
  <si>
    <t>Salaries and Benefits - Benson Staff Salaries for the Wage &amp; Salary Allocator</t>
  </si>
  <si>
    <t>Salaries</t>
  </si>
  <si>
    <t>Accounts</t>
  </si>
  <si>
    <t>Production / Generation</t>
  </si>
  <si>
    <t>Operation Supervision Salary</t>
  </si>
  <si>
    <t>Maintenance of Generating Equip. Salary</t>
  </si>
  <si>
    <t>Transmission:</t>
  </si>
  <si>
    <t>Maintenance Supervisor Salary</t>
  </si>
  <si>
    <t>Equipment Maintenance</t>
  </si>
  <si>
    <t>Maintenance of Lines</t>
  </si>
  <si>
    <t>Maintenance of Street Lighting</t>
  </si>
  <si>
    <t>Building Maintenance</t>
  </si>
  <si>
    <t>Management Fees</t>
  </si>
  <si>
    <t>Station Salary</t>
  </si>
  <si>
    <t>Maintenance Lines Salary</t>
  </si>
  <si>
    <t>Customer Accounts &amp; Service</t>
  </si>
  <si>
    <t>Other Salaries</t>
  </si>
  <si>
    <t>Customer Records &amp; Collection Salary</t>
  </si>
  <si>
    <t>Meter Reading Salary</t>
  </si>
  <si>
    <t>Total Benson Staff Salaries</t>
  </si>
  <si>
    <t>Data Required for EIA-412</t>
  </si>
  <si>
    <t>Line No.</t>
  </si>
  <si>
    <t xml:space="preserve">Rental Income Related to </t>
  </si>
  <si>
    <t xml:space="preserve">  Transmission Assets.</t>
  </si>
  <si>
    <t xml:space="preserve">  FERC Acct 454</t>
  </si>
  <si>
    <t>Materials &amp; Supplies</t>
  </si>
  <si>
    <t xml:space="preserve">  Transmission Supplies</t>
  </si>
  <si>
    <t xml:space="preserve">  Distribution Supplies</t>
  </si>
  <si>
    <t xml:space="preserve">  Other Suuplies - A&amp;G, Billing</t>
  </si>
  <si>
    <t xml:space="preserve">  FERC Acct. 154</t>
  </si>
  <si>
    <t>Regulatory Commission Expense</t>
  </si>
  <si>
    <t xml:space="preserve">  FERC Acct. 928</t>
  </si>
  <si>
    <t xml:space="preserve"> Directly related to Transmission</t>
  </si>
  <si>
    <t>Advertising:  Informational &amp; Instructional</t>
  </si>
  <si>
    <t xml:space="preserve">  Non-Safety Related Advertising</t>
  </si>
  <si>
    <t xml:space="preserve">  Safety Related Advertising</t>
  </si>
  <si>
    <t xml:space="preserve">  FERC Acct. 909</t>
  </si>
  <si>
    <t>Transmission of Electricity by Others</t>
  </si>
  <si>
    <t xml:space="preserve">  FERC Acct. 565</t>
  </si>
  <si>
    <t>Transmission Charges for all Transmission Transactions</t>
  </si>
  <si>
    <t xml:space="preserve">  FERC Acct 456.1</t>
  </si>
  <si>
    <t>Transmission Land Held for Future Use</t>
  </si>
  <si>
    <t xml:space="preserve">  FERC Acct 105</t>
  </si>
  <si>
    <t>Rents, Gain on Disposal of Assets</t>
  </si>
  <si>
    <t>Account 456.1</t>
  </si>
  <si>
    <t>MISO Schedule 7 &amp; 8</t>
  </si>
  <si>
    <t>MISO Schedule 9</t>
  </si>
  <si>
    <t>MISO Schedule 1</t>
  </si>
  <si>
    <t>MISO Schedule 2</t>
  </si>
  <si>
    <t>MISO Schedule 24</t>
  </si>
  <si>
    <t>MISO Schedule 26 (NUC)</t>
  </si>
  <si>
    <t>MISO Schedule 26-A (MVP)</t>
  </si>
  <si>
    <t>Other (provide description / explanation below)</t>
  </si>
  <si>
    <t>Total Revenue</t>
  </si>
  <si>
    <t xml:space="preserve">  b. Transmission charges for all transmission transactions included in Divisor on Page 1</t>
  </si>
  <si>
    <t>Total of (a)-(b)-(c)-(d)</t>
  </si>
  <si>
    <t>Attachment O, pg. 4, Line 31</t>
  </si>
  <si>
    <t>Attachment O, pg. 4, Line 32</t>
  </si>
  <si>
    <t>Attachment O, pg. 4, Line 32a</t>
  </si>
  <si>
    <t>Attachment O, pg. 4, Line 32b</t>
  </si>
  <si>
    <t>Attachment O, pg .4, Line 33</t>
  </si>
  <si>
    <t>Schedule 7/8 BMU</t>
  </si>
  <si>
    <t>Schedule 9 BMU</t>
  </si>
  <si>
    <t>Account 456.1 Detail</t>
  </si>
  <si>
    <t xml:space="preserve">  Total</t>
  </si>
  <si>
    <t>Loss on disposal of assets</t>
  </si>
  <si>
    <t>PRE</t>
  </si>
  <si>
    <t>1988 TO</t>
  </si>
  <si>
    <t>DEP. IN</t>
  </si>
  <si>
    <t>1988</t>
  </si>
  <si>
    <t>PRESENT</t>
  </si>
  <si>
    <t>1991</t>
  </si>
  <si>
    <t>NEW</t>
  </si>
  <si>
    <t>YEAR</t>
  </si>
  <si>
    <t>Year</t>
  </si>
  <si>
    <t>PROPERTY DESCRIPTION</t>
  </si>
  <si>
    <t>DATE ACQ.</t>
  </si>
  <si>
    <t>COST</t>
  </si>
  <si>
    <t>PRIOR YRS</t>
  </si>
  <si>
    <t>RATE</t>
  </si>
  <si>
    <t>1989</t>
  </si>
  <si>
    <t>1990</t>
  </si>
  <si>
    <t>1992</t>
  </si>
  <si>
    <t>1993</t>
  </si>
  <si>
    <t>1994</t>
  </si>
  <si>
    <t>1995</t>
  </si>
  <si>
    <t>1996</t>
  </si>
  <si>
    <t>1997</t>
  </si>
  <si>
    <t>1998</t>
  </si>
  <si>
    <t>1999</t>
  </si>
  <si>
    <t>2000</t>
  </si>
  <si>
    <t>2001</t>
  </si>
  <si>
    <t>2002</t>
  </si>
  <si>
    <t>2003</t>
  </si>
  <si>
    <t>Production Assets</t>
  </si>
  <si>
    <t>Transmission Assets</t>
  </si>
  <si>
    <t>Distribution Assets</t>
  </si>
  <si>
    <t>General Assets</t>
  </si>
  <si>
    <t>ELECTRIC FUND</t>
  </si>
  <si>
    <t>PRODUCTIONS LAND (16100)</t>
  </si>
  <si>
    <t>BILLING OFFICE (16420)</t>
  </si>
  <si>
    <t xml:space="preserve">          </t>
  </si>
  <si>
    <t xml:space="preserve">            </t>
  </si>
  <si>
    <t>REMODEL</t>
  </si>
  <si>
    <t>INSULATE</t>
  </si>
  <si>
    <t>EXTERIOR STUCCO</t>
  </si>
  <si>
    <t>AIR CONDITIONER</t>
  </si>
  <si>
    <t>COUNCIL ROOM FURNITURE (16422)</t>
  </si>
  <si>
    <t>CHAIRS, DESKS, &amp; SIDE CHAIRS</t>
  </si>
  <si>
    <t>OFFICE FURNITURE &amp; EQUIPMENT (16424)</t>
  </si>
  <si>
    <t>HEATER INSTALLED ROSS</t>
  </si>
  <si>
    <t>FURNITURE</t>
  </si>
  <si>
    <t>PANASONIC TYPEWRITER</t>
  </si>
  <si>
    <t>IBM 6400 PRINTER</t>
  </si>
  <si>
    <t>OFFICE CHAIRS</t>
  </si>
  <si>
    <t>ELECTRONIC SIGN</t>
  </si>
  <si>
    <t>Serial Sign connection</t>
  </si>
  <si>
    <t>Half Nortel Phone System</t>
  </si>
  <si>
    <t>Dell Pentium III</t>
  </si>
  <si>
    <t>HP Designjet</t>
  </si>
  <si>
    <t>Dell Pc's Val. Gail, Nancy</t>
  </si>
  <si>
    <t>AS400 UPS</t>
  </si>
  <si>
    <t>Handheld meter reader</t>
  </si>
  <si>
    <t>2 dell optiplex</t>
  </si>
  <si>
    <t>HP Computor</t>
  </si>
  <si>
    <t>Point of Sale System</t>
  </si>
  <si>
    <t>AS400</t>
  </si>
  <si>
    <t>Upper level city hall built in cabinets</t>
  </si>
  <si>
    <t>ADDL COMPUTOR EQUIP</t>
  </si>
  <si>
    <t>TRANSPORTATION EQUIPMENT (16440)</t>
  </si>
  <si>
    <t>24" CARBIT AUGER &amp; EXTENSION</t>
  </si>
  <si>
    <t>FIBERGLASS TRUCK BODY</t>
  </si>
  <si>
    <t>STRINGING BLOCK</t>
  </si>
  <si>
    <t>HAMMER DRILL</t>
  </si>
  <si>
    <t>MAST ASSY</t>
  </si>
  <si>
    <t>CASE 560 TRENCHER</t>
  </si>
  <si>
    <t>GL6500S DIESEL GENERATOR</t>
  </si>
  <si>
    <t>1997 CARAVAN</t>
  </si>
  <si>
    <t>20' DRESSEN TRAILOR</t>
  </si>
  <si>
    <t>2001 Freightliner w/versalift</t>
  </si>
  <si>
    <t>Hyd pole tamper-ABM</t>
  </si>
  <si>
    <t>Impact Wrench-ABM</t>
  </si>
  <si>
    <t>Super Jet Vacuum</t>
  </si>
  <si>
    <t>2007 Chev Silverado Pickup</t>
  </si>
  <si>
    <t>J2020M1 Boring Machine</t>
  </si>
  <si>
    <t>2007 Ford F550 W/Versalift</t>
  </si>
  <si>
    <t>2005 Chev Trailblazer</t>
  </si>
  <si>
    <t>2008 Chev Silverado Pickup</t>
  </si>
  <si>
    <t>Air Compressor</t>
  </si>
  <si>
    <t xml:space="preserve"> 2009 Bucket Truck</t>
  </si>
  <si>
    <t xml:space="preserve"> 2012 Brush chipper</t>
  </si>
  <si>
    <t>2015 Felling Reel Trailer</t>
  </si>
  <si>
    <t>2014 Chev Cargo Van</t>
  </si>
  <si>
    <t>POWER WASHER</t>
  </si>
  <si>
    <t>LOAD MANAGEMENT SYSTEM (16462)</t>
  </si>
  <si>
    <t>CONTROLS,INSTALLS,CNTRL UNITS</t>
  </si>
  <si>
    <t>ABOVE ITEM LESS EQUIP SOLD AGRALITE</t>
  </si>
  <si>
    <t>RECEIVER UNITS</t>
  </si>
  <si>
    <t>LOENS - FUTURE PRODUCTS</t>
  </si>
  <si>
    <t>INSTALLATIONS</t>
  </si>
  <si>
    <t>COMPUTOR BASED LM SYSTEM</t>
  </si>
  <si>
    <t>AMR System</t>
  </si>
  <si>
    <t>TRANSMISSION SYSTEM</t>
  </si>
  <si>
    <t>POLES TOWER &amp; FIXTURES (16482)</t>
  </si>
  <si>
    <t>115 KV Transmission line</t>
  </si>
  <si>
    <t>DISTRIBUTION SYSTEM (16480)</t>
  </si>
  <si>
    <t>PLANT ADDITION</t>
  </si>
  <si>
    <t>SWITCH GEAR &amp; TRANSFORMER</t>
  </si>
  <si>
    <t>TRANSFORMER &amp; VOLTAGE REGULATOR</t>
  </si>
  <si>
    <t>LINES &amp; TRANSFORMERS</t>
  </si>
  <si>
    <t>STREET LIGHTING SYSTEM</t>
  </si>
  <si>
    <t>EXTENSION LOOP FEEDER</t>
  </si>
  <si>
    <t>EXTENSIONS &amp; METERS</t>
  </si>
  <si>
    <t xml:space="preserve">    "          "</t>
  </si>
  <si>
    <t>New Feeder Line</t>
  </si>
  <si>
    <t>School crossing signs</t>
  </si>
  <si>
    <t>North American Fertilizer Feeder</t>
  </si>
  <si>
    <t>Conversion Project</t>
  </si>
  <si>
    <t>Street Department Conversion</t>
  </si>
  <si>
    <t>Maple Ave Conversion</t>
  </si>
  <si>
    <t>transformers</t>
  </si>
  <si>
    <t>MN Ave Feeder 5</t>
  </si>
  <si>
    <t>Goff Farms Transformer</t>
  </si>
  <si>
    <t>Kansas Ave Conversion Project</t>
  </si>
  <si>
    <t>North American Fertilizer Transformer</t>
  </si>
  <si>
    <t>Randy Weber Transformer</t>
  </si>
  <si>
    <t>Water treatment plant service</t>
  </si>
  <si>
    <t>Well 33 Transformer</t>
  </si>
  <si>
    <t>Agvise Project</t>
  </si>
  <si>
    <t>Antolick Project</t>
  </si>
  <si>
    <t>Hospital Addition Project</t>
  </si>
  <si>
    <t>AMR Meters</t>
  </si>
  <si>
    <t>Transformers</t>
  </si>
  <si>
    <t>Highway 12 project</t>
  </si>
  <si>
    <t>VFW parking lot lights</t>
  </si>
  <si>
    <t>Overhead/Underground engineering</t>
  </si>
  <si>
    <t>Cemetery Project</t>
  </si>
  <si>
    <t>TRANSFORMERS</t>
  </si>
  <si>
    <t>13.8KV TIE LINE</t>
  </si>
  <si>
    <t>TRANSFORMER PARALLELING</t>
  </si>
  <si>
    <t>LIQUOR STORE UNDERGROUND</t>
  </si>
  <si>
    <t>POWER FACTOR CONTROLS</t>
  </si>
  <si>
    <t>MCT'S LOT</t>
  </si>
  <si>
    <t>ELECTRIC HEAT PROJECT</t>
  </si>
  <si>
    <t>RETRO VACCUUM BREAKER</t>
  </si>
  <si>
    <t>2400 TO 13.8 CONVERSION</t>
  </si>
  <si>
    <t>LIBRARY HEAT PUMP</t>
  </si>
  <si>
    <t>PRODUCTIONS - GENERATION PLANT (16471)</t>
  </si>
  <si>
    <t>BUILDING</t>
  </si>
  <si>
    <t>PRODUCTION EQUIPMENT</t>
  </si>
  <si>
    <t>GENERATION UPGRADES</t>
  </si>
  <si>
    <t>Old generation updates</t>
  </si>
  <si>
    <t>5 Cat Diesel Engines Project</t>
  </si>
  <si>
    <t xml:space="preserve">    Engines and Generators</t>
  </si>
  <si>
    <t xml:space="preserve">    Switchgear</t>
  </si>
  <si>
    <t xml:space="preserve">    125 Volt DC Batteries</t>
  </si>
  <si>
    <t>SWITCH GEAR Modifications</t>
  </si>
  <si>
    <t>Cat engine final expenses</t>
  </si>
  <si>
    <t>Sales tax refund</t>
  </si>
  <si>
    <t>Power plant upgrades</t>
  </si>
  <si>
    <t>EXPAND S. GARAGE DOOR</t>
  </si>
  <si>
    <t>PRODUCTIONS - STRUCTURE IMPROVEMENTS (16470)</t>
  </si>
  <si>
    <t>POWER PLANT ROOF</t>
  </si>
  <si>
    <t>PAVE LOT BETWEEN PLANT &amp; C/H</t>
  </si>
  <si>
    <t>OVERHEAD DOOR IN NORTH WALL</t>
  </si>
  <si>
    <t>NEW FLOOR IN POWER PLANT</t>
  </si>
  <si>
    <t>TESTING RELAYS</t>
  </si>
  <si>
    <t>NEW DOORS</t>
  </si>
  <si>
    <t>BRONZE LETTERS</t>
  </si>
  <si>
    <t>STEEL ENTRY DOORS</t>
  </si>
  <si>
    <t>Fuel Tank monitor</t>
  </si>
  <si>
    <t>Cat Diesel's - Building Improvements</t>
  </si>
  <si>
    <t>ASBESTOS REMOVAL</t>
  </si>
  <si>
    <t>16471 and 16470 Total</t>
  </si>
  <si>
    <t>PARKING LOT (16473)</t>
  </si>
  <si>
    <t>LAND</t>
  </si>
  <si>
    <t>pave parking lot</t>
  </si>
  <si>
    <t>CURB, GUTTER, SIDEWALK</t>
  </si>
  <si>
    <t>WAREHOUSE BUILDING (16476)</t>
  </si>
  <si>
    <t>Fence for transformers</t>
  </si>
  <si>
    <t>DISTRIBUTION GARAGE (16475 &amp; 16478)</t>
  </si>
  <si>
    <t>GARAGE</t>
  </si>
  <si>
    <t>IMPROVEMENT</t>
  </si>
  <si>
    <t>REROOF LINE GARAGE</t>
  </si>
  <si>
    <t>Overhead door</t>
  </si>
  <si>
    <t>ELECTRIC HEAT</t>
  </si>
  <si>
    <t>TOOLS &amp; EQUIPMENT (16484)</t>
  </si>
  <si>
    <t>FROST DIGGER &amp; EARTH REPACKER</t>
  </si>
  <si>
    <t>POWER PANEL</t>
  </si>
  <si>
    <t>RADIOS &amp; RADIO EQUIPMENT</t>
  </si>
  <si>
    <t>TOOLS &amp; EQUIPMENT</t>
  </si>
  <si>
    <t>(3) MAX I METERS</t>
  </si>
  <si>
    <t>CHAN SCAN</t>
  </si>
  <si>
    <t>CROSS ARMS</t>
  </si>
  <si>
    <t>(2) 45W RADIOS</t>
  </si>
  <si>
    <t>HYD DRILL,COUPLINGS,HOSE</t>
  </si>
  <si>
    <t>HASTINGS CONDUCTOR SUPPORTS</t>
  </si>
  <si>
    <t>CHAIN SAWS</t>
  </si>
  <si>
    <t>LINE TRACER</t>
  </si>
  <si>
    <t>METER TEST BOARD W/COMPUTER</t>
  </si>
  <si>
    <t>LOCATOR &amp; CLAMP</t>
  </si>
  <si>
    <t>TOOLS</t>
  </si>
  <si>
    <t>20' SCK-96</t>
  </si>
  <si>
    <t>AIR COMPRESSOR</t>
  </si>
  <si>
    <t>STIHL SAW TS</t>
  </si>
  <si>
    <t>BCT 500 PRESS</t>
  </si>
  <si>
    <t>SUBSTATION (16487)</t>
  </si>
  <si>
    <t>Substation Transformers</t>
  </si>
  <si>
    <t>Substation</t>
  </si>
  <si>
    <t>STORAGE BUILDING - MN/DAK (16491)</t>
  </si>
  <si>
    <t>BUILDING &amp; IMPROVEMENTS</t>
  </si>
  <si>
    <t>DOORS &amp; DOOR OPENERS</t>
  </si>
  <si>
    <t>ROOF &amp; OTHER IMP.</t>
  </si>
  <si>
    <t>GARAGE DOORS</t>
  </si>
  <si>
    <t>\E</t>
  </si>
  <si>
    <t>/RE~</t>
  </si>
  <si>
    <t>&lt;--ERASE CURRENT CELL</t>
  </si>
  <si>
    <t>\W</t>
  </si>
  <si>
    <t>/WCS{?}~</t>
  </si>
  <si>
    <t>&lt;--WIDEN COLUMN</t>
  </si>
  <si>
    <t>\U</t>
  </si>
  <si>
    <t>\-~/C~.{RIGHT}</t>
  </si>
  <si>
    <t>&lt;--ADD ROW SEPARATORS</t>
  </si>
  <si>
    <t>\V</t>
  </si>
  <si>
    <t>^|~/C~.{DOWN}</t>
  </si>
  <si>
    <t>&lt;--ADD COLUMN SEPARATORS</t>
  </si>
  <si>
    <t>\D</t>
  </si>
  <si>
    <t>@DATE({?},{?},1)~</t>
  </si>
  <si>
    <t>&lt;--AUTO DATE ENTRY</t>
  </si>
  <si>
    <t>/RFD1~</t>
  </si>
  <si>
    <t>\S</t>
  </si>
  <si>
    <t>/FS~R</t>
  </si>
  <si>
    <t>&lt;--SAVE FILE UNDER SAME NAME</t>
  </si>
  <si>
    <t>\P</t>
  </si>
  <si>
    <t>/PPR{?}~AGAQ</t>
  </si>
  <si>
    <t>&lt;--PRINT WORKSHEET</t>
  </si>
  <si>
    <t>\C</t>
  </si>
  <si>
    <t>/WIC~</t>
  </si>
  <si>
    <t>&lt;--INSERT COLUMN</t>
  </si>
  <si>
    <t>\R</t>
  </si>
  <si>
    <t>/WIR~</t>
  </si>
  <si>
    <t>&lt;--INSERT ROW</t>
  </si>
  <si>
    <t>6a</t>
  </si>
  <si>
    <t>Adjustments to Net Revenue Requirement (Note CC)</t>
  </si>
  <si>
    <t>6b</t>
  </si>
  <si>
    <t>Interest on Adjustments (Note DD)</t>
  </si>
  <si>
    <t>6c</t>
  </si>
  <si>
    <t>Total Adjustment (line 6a + line 6b)</t>
  </si>
  <si>
    <t>CC</t>
  </si>
  <si>
    <t xml:space="preserve">Adjustments required pursuant to Section V (Changes to Annual Updates) of Attachment O.  Refunds shall be entered as a negative number to reduce the </t>
  </si>
  <si>
    <t>net revenue requirement.  Surcharges shall be entered as a positive number to increase the net revenue requirement.</t>
  </si>
  <si>
    <t>DD</t>
  </si>
  <si>
    <t xml:space="preserve">Interest required pursuant to Section V (Changes to Annual Updates) of Attachment O.  Interest on any refunds shall be entered as a negative number to reduce </t>
  </si>
  <si>
    <t>the net revenue requirement.  Interest on surcharge shall be entered as a positive number to increase the net revenue requirement.</t>
  </si>
  <si>
    <t>Debt cost rate = long-term interest (line 21) / long term debt (line 22).  The Proprietary Capital Cost rate is implicit, a residual calculation after TIER is determined.  TIER will be supported in the filing and no change in TIER may be made absent a filing with the ISO and the FERC, if the entity is under FERC's jurisdiction. A 50 basis point adder for RTO participation may be added to the ROE or Proprietary Capital Cost up to the upper end of the zone of reasonableness established by FERC for a transmission owner that has turned over functional control of its Transmission Facilities to MISO or provides service over Non-transferred Transmission Facilities through the MISO Tariff with MISO acting as agent., subject to the following criteria. By use of this template, any transmission owner utilizing the RTO Adder affirms that it: 1) commits to providing refunds (with interest at the FERC refund interest rates) to the extent that the ROE or zone of reasonableness established in Docket No. EL14-12 when applied to the effective date established in Docket No ER15-1067-000 would result in a lower revenue requirement than that charged; and 2) commits to providing refunds (with interest at the FERC refund interest rates) consistent with any refund effective date established in any other proceedings resulting in a new base ROE or new zone of reasonableness for the MISO transmission owners’ base ROE, to the extent that the ROE or zone of reasonableness established in any such proceedings, when applied as of the refund effective date established in such proceedings, would result in a lower revenue requirement than that charged.</t>
  </si>
  <si>
    <t>For the Year Ended December 31, 2015</t>
  </si>
  <si>
    <t>2015 Depreciation</t>
  </si>
  <si>
    <t>2015</t>
  </si>
  <si>
    <t>Payroll Taxes:</t>
  </si>
  <si>
    <t xml:space="preserve">Plant Related Taxes: </t>
  </si>
  <si>
    <t xml:space="preserve">  Highway Taxes</t>
  </si>
  <si>
    <t xml:space="preserve">  Property Taxes</t>
  </si>
  <si>
    <t xml:space="preserve">  Gross Receipts Taxes</t>
  </si>
  <si>
    <t>Payment In Lieu of Taxes (Transfer)</t>
  </si>
  <si>
    <t>Jan. 2015</t>
  </si>
  <si>
    <t>Feb. 2015</t>
  </si>
  <si>
    <t>Mar. 2015</t>
  </si>
  <si>
    <t>Apr. 2015</t>
  </si>
  <si>
    <t>May 2015</t>
  </si>
  <si>
    <t>June 2015</t>
  </si>
  <si>
    <t>July 2015</t>
  </si>
  <si>
    <t>Aug. 2015</t>
  </si>
  <si>
    <t>Sept. 2015</t>
  </si>
  <si>
    <t>Oct. 2015</t>
  </si>
  <si>
    <t>Nov. 2015</t>
  </si>
  <si>
    <t>Dec. 2015</t>
  </si>
  <si>
    <t>For the 12 months ended 12/31/15</t>
  </si>
  <si>
    <t>(line 1 minus line 6 plus Line 6c)</t>
  </si>
  <si>
    <t xml:space="preserve">ROE Determination </t>
  </si>
  <si>
    <t>ROE per EL14-12, Effective 9-28-2016</t>
  </si>
  <si>
    <t>RTO Adder per ER15-1067, Effective June 16, 2015</t>
  </si>
  <si>
    <t>The balances in Accounts 190, 281, 282 and 283, as adjusted by any amounts in contra accounts identified as regulatory assets or liabilities related to FASB 106 or 109.  Balance of Account 255 is reduced by prior flow throughs and excluded if the utility chose to utilize amortization of tax credits against taxable income as discussed in Note K.  Account 281 is not allocated.</t>
  </si>
  <si>
    <t>Added in 2015</t>
  </si>
  <si>
    <t>2015 DEPRECIATION</t>
  </si>
  <si>
    <t>PJ Trailer 2015</t>
  </si>
  <si>
    <t>S590 Bobcat Skidsteer</t>
  </si>
  <si>
    <t>Meadow Lane Conversion</t>
  </si>
  <si>
    <t>Stoney Ridge</t>
  </si>
  <si>
    <t>Helipad</t>
  </si>
  <si>
    <t>OH-UG</t>
  </si>
  <si>
    <t>2014</t>
  </si>
  <si>
    <t>DEFERRED OUTFLOWS OF RESOURCES</t>
  </si>
  <si>
    <t>DEFERRED INFLOWS OF RESOURCES</t>
  </si>
  <si>
    <t>Related to Pensions</t>
  </si>
  <si>
    <t>Deferred Loss on Refunding</t>
  </si>
  <si>
    <t>TOTAL ASSETS &amp; DEFERRED OUTFLOWS OF RESOURCES</t>
  </si>
  <si>
    <t>TOTAL LIABILITIES, DEFERRED INFLOWS OF RESOURCES AND NET POSITION</t>
  </si>
  <si>
    <t xml:space="preserve">II.39.b </t>
  </si>
  <si>
    <t>II.34.b</t>
  </si>
  <si>
    <t>-Reason for the decrease from 2014 despite an increase in net income is due to the prior period adjustment due to the pension adjustment</t>
  </si>
  <si>
    <t>Thru '2015</t>
  </si>
  <si>
    <t>-December 2015 was not recorded until 2016.</t>
  </si>
  <si>
    <t xml:space="preserve">December 2015 expenses were not recorded until January 2016.  </t>
  </si>
  <si>
    <t>Calculation is based on 25% of Net Operating profit plus other variables</t>
  </si>
  <si>
    <t>Admin &amp; General Expenses</t>
  </si>
  <si>
    <t>Payroll taxes included in A&amp;G</t>
  </si>
  <si>
    <t>Page 3, line 3, column D</t>
  </si>
  <si>
    <t>Benson's Load is included in MRES's filing</t>
  </si>
</sst>
</file>

<file path=xl/styles.xml><?xml version="1.0" encoding="utf-8"?>
<styleSheet xmlns="http://schemas.openxmlformats.org/spreadsheetml/2006/main" xmlns:mc="http://schemas.openxmlformats.org/markup-compatibility/2006" xmlns:x14ac="http://schemas.microsoft.com/office/spreadsheetml/2009/9/ac" mc:Ignorable="x14ac">
  <numFmts count="25">
    <numFmt numFmtId="5" formatCode="&quot;$&quot;#,##0_);\(&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quot;$&quot;#,##0.00"/>
    <numFmt numFmtId="167" formatCode="0.00000"/>
    <numFmt numFmtId="168" formatCode="#,##0.000"/>
    <numFmt numFmtId="169" formatCode="&quot;$&quot;#,##0.000"/>
    <numFmt numFmtId="170" formatCode="#,##0.00000"/>
    <numFmt numFmtId="171" formatCode="0.000%"/>
    <numFmt numFmtId="172" formatCode="0.0000"/>
    <numFmt numFmtId="173" formatCode="#,##0.0000"/>
    <numFmt numFmtId="174" formatCode="&quot;$&quot;#,##0"/>
    <numFmt numFmtId="175" formatCode="#,##0.0"/>
    <numFmt numFmtId="176" formatCode="#,###,##0.00;\(#,###,##0.00\)"/>
    <numFmt numFmtId="177" formatCode="0.00_)"/>
    <numFmt numFmtId="178" formatCode="dd\-mmm\-yy_)"/>
    <numFmt numFmtId="179" formatCode="[$-409]d\-mmm\-yy;@"/>
    <numFmt numFmtId="180" formatCode="General_)"/>
    <numFmt numFmtId="181" formatCode="_-&quot;€&quot;\ * #,##0.00_-;_-&quot;€&quot;\ * #,##0.00\-;_-&quot;€&quot;\ * &quot;-&quot;??_-;_-@_-"/>
    <numFmt numFmtId="182" formatCode="0.0%"/>
  </numFmts>
  <fonts count="100">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font>
    <font>
      <sz val="11"/>
      <color theme="1"/>
      <name val="Calibri"/>
      <family val="2"/>
      <scheme val="minor"/>
    </font>
    <font>
      <sz val="11"/>
      <color theme="1"/>
      <name val="Calibri"/>
      <family val="2"/>
      <scheme val="minor"/>
    </font>
    <font>
      <sz val="10"/>
      <name val="Arial"/>
      <family val="2"/>
    </font>
    <font>
      <b/>
      <sz val="10"/>
      <name val="Arial"/>
      <family val="2"/>
    </font>
    <font>
      <sz val="12"/>
      <name val="Arial"/>
      <family val="2"/>
    </font>
    <font>
      <b/>
      <sz val="11"/>
      <name val="Arial"/>
      <family val="2"/>
    </font>
    <font>
      <sz val="10"/>
      <name val="Arial"/>
      <family val="2"/>
    </font>
    <font>
      <sz val="12"/>
      <name val="Arial MT"/>
    </font>
    <font>
      <sz val="12"/>
      <name val="Times New Roman"/>
      <family val="1"/>
    </font>
    <font>
      <sz val="12"/>
      <color indexed="17"/>
      <name val="Times New Roman"/>
      <family val="1"/>
    </font>
    <font>
      <b/>
      <sz val="12"/>
      <name val="Times New Roman"/>
      <family val="1"/>
    </font>
    <font>
      <b/>
      <sz val="12"/>
      <color indexed="10"/>
      <name val="Times New Roman"/>
      <family val="1"/>
    </font>
    <font>
      <sz val="12"/>
      <color indexed="10"/>
      <name val="Times New Roman"/>
      <family val="1"/>
    </font>
    <font>
      <b/>
      <sz val="12"/>
      <color indexed="17"/>
      <name val="Times New Roman"/>
      <family val="1"/>
    </font>
    <font>
      <b/>
      <sz val="12"/>
      <color indexed="48"/>
      <name val="Times New Roman"/>
      <family val="1"/>
    </font>
    <font>
      <u/>
      <sz val="12"/>
      <color indexed="17"/>
      <name val="Times New Roman"/>
      <family val="1"/>
    </font>
    <font>
      <sz val="9"/>
      <color indexed="81"/>
      <name val="Tahoma"/>
      <family val="2"/>
    </font>
    <font>
      <b/>
      <sz val="12"/>
      <name val="Calibri"/>
      <family val="2"/>
      <scheme val="minor"/>
    </font>
    <font>
      <sz val="12"/>
      <name val="Calibri"/>
      <family val="2"/>
      <scheme val="minor"/>
    </font>
    <font>
      <sz val="11"/>
      <color theme="0"/>
      <name val="Calibri"/>
      <family val="2"/>
      <scheme val="minor"/>
    </font>
    <font>
      <sz val="8"/>
      <name val="Arial"/>
      <family val="2"/>
    </font>
    <font>
      <b/>
      <sz val="14"/>
      <name val="Arial"/>
      <family val="2"/>
    </font>
    <font>
      <b/>
      <i/>
      <sz val="14"/>
      <name val="Arial"/>
      <family val="2"/>
    </font>
    <font>
      <b/>
      <sz val="12"/>
      <name val="Arial"/>
      <family val="2"/>
    </font>
    <font>
      <b/>
      <sz val="24"/>
      <name val="Arial Narrow"/>
      <family val="2"/>
    </font>
    <font>
      <b/>
      <i/>
      <sz val="12"/>
      <name val="Arial"/>
      <family val="2"/>
    </font>
    <font>
      <i/>
      <sz val="12"/>
      <name val="Arial"/>
      <family val="2"/>
    </font>
    <font>
      <sz val="9"/>
      <name val="Arial"/>
      <family val="2"/>
    </font>
    <font>
      <i/>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sz val="11"/>
      <color indexed="8"/>
      <name val="Calibri"/>
      <family val="2"/>
    </font>
    <font>
      <sz val="10"/>
      <name val="MS Sans Serif"/>
      <family val="2"/>
    </font>
    <font>
      <sz val="10"/>
      <color indexed="0"/>
      <name val="Arial"/>
      <family val="2"/>
    </font>
    <font>
      <b/>
      <sz val="14"/>
      <name val="Book Antiqua"/>
      <family val="1"/>
    </font>
    <font>
      <i/>
      <sz val="10"/>
      <name val="Book Antiqua"/>
      <family val="1"/>
    </font>
    <font>
      <b/>
      <i/>
      <sz val="16"/>
      <name val="Helv"/>
    </font>
    <font>
      <sz val="8"/>
      <name val="Tms Rmn"/>
    </font>
    <font>
      <sz val="10"/>
      <color indexed="8"/>
      <name val="Arial"/>
      <family val="2"/>
    </font>
    <font>
      <b/>
      <sz val="10"/>
      <name val="MS Sans Serif"/>
      <family val="2"/>
    </font>
    <font>
      <sz val="8"/>
      <color indexed="38"/>
      <name val="Arial"/>
      <family val="2"/>
    </font>
    <font>
      <b/>
      <sz val="9"/>
      <name val="Arial"/>
      <family val="2"/>
    </font>
    <font>
      <b/>
      <i/>
      <sz val="16"/>
      <name val="Arial"/>
      <family val="2"/>
    </font>
    <font>
      <b/>
      <sz val="12"/>
      <color indexed="32"/>
      <name val="Arial"/>
      <family val="2"/>
    </font>
    <font>
      <i/>
      <sz val="11"/>
      <name val="Arial"/>
      <family val="2"/>
    </font>
    <font>
      <sz val="11"/>
      <name val="Arial"/>
      <family val="2"/>
    </font>
    <font>
      <b/>
      <sz val="10"/>
      <color indexed="8"/>
      <name val="Arial"/>
      <family val="2"/>
    </font>
    <font>
      <b/>
      <i/>
      <sz val="10"/>
      <color indexed="8"/>
      <name val="Arial"/>
      <family val="2"/>
    </font>
    <font>
      <b/>
      <sz val="11"/>
      <color theme="1"/>
      <name val="Calibri"/>
      <family val="2"/>
      <scheme val="minor"/>
    </font>
    <font>
      <u/>
      <sz val="11"/>
      <color theme="1"/>
      <name val="Calibri"/>
      <family val="2"/>
      <scheme val="minor"/>
    </font>
    <font>
      <b/>
      <u/>
      <sz val="11"/>
      <color theme="1"/>
      <name val="Calibri"/>
      <family val="2"/>
      <scheme val="minor"/>
    </font>
    <font>
      <b/>
      <sz val="11"/>
      <name val="Calibri"/>
      <family val="2"/>
      <scheme val="minor"/>
    </font>
    <font>
      <sz val="11"/>
      <name val="Calibri"/>
      <family val="2"/>
      <scheme val="minor"/>
    </font>
    <font>
      <sz val="12"/>
      <color theme="1"/>
      <name val="Calibri"/>
      <family val="2"/>
      <scheme val="minor"/>
    </font>
    <font>
      <sz val="10"/>
      <name val="Garth Graphic ATT"/>
    </font>
    <font>
      <sz val="10"/>
      <color theme="1"/>
      <name val="Arial"/>
      <family val="2"/>
    </font>
    <font>
      <sz val="10"/>
      <name val="Helv"/>
    </font>
    <font>
      <sz val="10"/>
      <color theme="1"/>
      <name val="Calibri"/>
      <family val="2"/>
      <scheme val="minor"/>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u/>
      <sz val="10"/>
      <color theme="10"/>
      <name val="Calibri"/>
      <family val="2"/>
      <scheme val="minor"/>
    </font>
    <font>
      <sz val="11"/>
      <color indexed="62"/>
      <name val="Calibri"/>
      <family val="2"/>
    </font>
    <font>
      <sz val="11"/>
      <color indexed="52"/>
      <name val="Calibri"/>
      <family val="2"/>
    </font>
    <font>
      <sz val="11"/>
      <color indexed="60"/>
      <name val="Calibri"/>
      <family val="2"/>
    </font>
    <font>
      <sz val="10"/>
      <name val="Courier"/>
      <family val="3"/>
    </font>
    <font>
      <b/>
      <sz val="11"/>
      <color indexed="63"/>
      <name val="Calibri"/>
      <family val="2"/>
    </font>
    <font>
      <b/>
      <sz val="18"/>
      <color indexed="56"/>
      <name val="Cambria"/>
      <family val="2"/>
    </font>
    <font>
      <b/>
      <sz val="11"/>
      <color indexed="8"/>
      <name val="Calibri"/>
      <family val="2"/>
    </font>
    <font>
      <sz val="11"/>
      <color indexed="10"/>
      <name val="Calibri"/>
      <family val="2"/>
    </font>
    <font>
      <sz val="12"/>
      <name val="CG Times"/>
      <family val="1"/>
    </font>
    <font>
      <sz val="10"/>
      <name val="Times New Roman"/>
      <family val="1"/>
    </font>
    <font>
      <sz val="12"/>
      <color rgb="FFFF0000"/>
      <name val="Times New Roman"/>
      <family val="1"/>
    </font>
    <font>
      <sz val="12"/>
      <color rgb="FF0070C0"/>
      <name val="Times New Roman"/>
      <family val="1"/>
    </font>
    <font>
      <b/>
      <sz val="9"/>
      <color indexed="81"/>
      <name val="Tahoma"/>
      <family val="2"/>
    </font>
    <font>
      <u val="singleAccounting"/>
      <sz val="11"/>
      <name val="Arial"/>
      <family val="2"/>
    </font>
    <font>
      <u val="singleAccounting"/>
      <sz val="12"/>
      <name val="Times New Roman"/>
      <family val="1"/>
    </font>
    <font>
      <sz val="11"/>
      <name val="Calibri"/>
      <family val="2"/>
    </font>
    <font>
      <sz val="11"/>
      <color rgb="FF1F497D"/>
      <name val="Calibri"/>
      <family val="2"/>
    </font>
    <font>
      <u/>
      <sz val="12"/>
      <name val="Calibri"/>
      <family val="2"/>
      <scheme val="minor"/>
    </font>
  </fonts>
  <fills count="44">
    <fill>
      <patternFill patternType="none"/>
    </fill>
    <fill>
      <patternFill patternType="gray125"/>
    </fill>
    <fill>
      <patternFill patternType="solid">
        <fgColor indexed="43"/>
        <bgColor indexed="64"/>
      </patternFill>
    </fill>
    <fill>
      <patternFill patternType="solid">
        <fgColor rgb="FF7030A0"/>
        <bgColor indexed="64"/>
      </patternFill>
    </fill>
    <fill>
      <patternFill patternType="solid">
        <fgColor theme="7"/>
      </patternFill>
    </fill>
    <fill>
      <patternFill patternType="solid">
        <fgColor indexed="22"/>
        <bgColor indexed="64"/>
      </patternFill>
    </fill>
    <fill>
      <patternFill patternType="solid">
        <fgColor indexed="26"/>
        <bgColor indexed="64"/>
      </patternFill>
    </fill>
    <fill>
      <patternFill patternType="mediumGray">
        <fgColor indexed="22"/>
      </patternFill>
    </fill>
    <fill>
      <patternFill patternType="solid">
        <fgColor rgb="FFFFFF99"/>
        <bgColor indexed="64"/>
      </patternFill>
    </fill>
    <fill>
      <patternFill patternType="solid">
        <fgColor rgb="FFFFFF00"/>
        <bgColor indexed="64"/>
      </patternFill>
    </fill>
    <fill>
      <patternFill patternType="solid">
        <fgColor indexed="13"/>
        <bgColor indexed="64"/>
      </patternFill>
    </fill>
    <fill>
      <patternFill patternType="solid">
        <fgColor rgb="FF92D050"/>
        <bgColor indexed="64"/>
      </patternFill>
    </fill>
    <fill>
      <patternFill patternType="solid">
        <fgColor rgb="FF00B0F0"/>
        <bgColor indexed="64"/>
      </patternFill>
    </fill>
    <fill>
      <patternFill patternType="solid">
        <fgColor rgb="FFFFC000"/>
        <bgColor indexed="64"/>
      </patternFill>
    </fill>
    <fill>
      <patternFill patternType="solid">
        <fgColor theme="5" tint="0.59999389629810485"/>
        <bgColor indexed="64"/>
      </patternFill>
    </fill>
    <fill>
      <patternFill patternType="solid">
        <fgColor theme="4"/>
      </patternFill>
    </fill>
    <fill>
      <patternFill patternType="solid">
        <fgColor theme="5"/>
      </patternFill>
    </fill>
    <fill>
      <patternFill patternType="solid">
        <fgColor theme="6"/>
      </patternFill>
    </fill>
    <fill>
      <patternFill patternType="solid">
        <fgColor theme="8"/>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4"/>
        <bgColor indexed="64"/>
      </patternFill>
    </fill>
    <fill>
      <patternFill patternType="solid">
        <fgColor indexed="47"/>
        <bgColor indexed="64"/>
      </patternFill>
    </fill>
    <fill>
      <patternFill patternType="solid">
        <fgColor indexed="43"/>
      </patternFill>
    </fill>
    <fill>
      <patternFill patternType="solid">
        <fgColor indexed="26"/>
      </patternFill>
    </fill>
    <fill>
      <patternFill patternType="solid">
        <fgColor theme="3" tint="0.79998168889431442"/>
        <bgColor indexed="64"/>
      </patternFill>
    </fill>
  </fills>
  <borders count="41">
    <border>
      <left/>
      <right/>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medium">
        <color indexed="64"/>
      </right>
      <top style="thin">
        <color indexed="64"/>
      </top>
      <bottom style="thin">
        <color indexed="64"/>
      </bottom>
      <diagonal/>
    </border>
    <border>
      <left/>
      <right/>
      <top style="thin">
        <color indexed="64"/>
      </top>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bottom style="medium">
        <color indexed="64"/>
      </bottom>
      <diagonal/>
    </border>
    <border>
      <left/>
      <right/>
      <top/>
      <bottom style="double">
        <color indexed="64"/>
      </bottom>
      <diagonal/>
    </border>
    <border>
      <left/>
      <right/>
      <top style="thin">
        <color indexed="64"/>
      </top>
      <bottom style="double">
        <color indexed="64"/>
      </bottom>
      <diagonal/>
    </border>
    <border>
      <left/>
      <right/>
      <top style="double">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62543">
    <xf numFmtId="0" fontId="0" fillId="0" borderId="0"/>
    <xf numFmtId="43" fontId="12" fillId="0" borderId="0" applyFont="0" applyFill="0" applyBorder="0" applyAlignment="0" applyProtection="0"/>
    <xf numFmtId="44" fontId="12" fillId="0" borderId="0" applyFont="0" applyFill="0" applyBorder="0" applyAlignment="0" applyProtection="0"/>
    <xf numFmtId="166" fontId="17" fillId="0" borderId="0" applyProtection="0"/>
    <xf numFmtId="43" fontId="16" fillId="0" borderId="0" applyFont="0" applyFill="0" applyBorder="0" applyAlignment="0" applyProtection="0"/>
    <xf numFmtId="43" fontId="17" fillId="0" borderId="0" applyFont="0" applyFill="0" applyBorder="0" applyAlignment="0" applyProtection="0"/>
    <xf numFmtId="44" fontId="16" fillId="0" borderId="0" applyFont="0" applyFill="0" applyBorder="0" applyAlignment="0" applyProtection="0"/>
    <xf numFmtId="44" fontId="17" fillId="0" borderId="0" applyFont="0" applyFill="0" applyBorder="0" applyAlignment="0" applyProtection="0"/>
    <xf numFmtId="0" fontId="11" fillId="0" borderId="0"/>
    <xf numFmtId="0" fontId="11" fillId="0" borderId="0"/>
    <xf numFmtId="166" fontId="17" fillId="0" borderId="0" applyProtection="0"/>
    <xf numFmtId="39" fontId="17" fillId="0" borderId="0"/>
    <xf numFmtId="9" fontId="16" fillId="0" borderId="0" applyFont="0" applyFill="0" applyBorder="0" applyAlignment="0" applyProtection="0"/>
    <xf numFmtId="0" fontId="16" fillId="0" borderId="0"/>
    <xf numFmtId="0" fontId="10" fillId="0" borderId="0"/>
    <xf numFmtId="0" fontId="12" fillId="0" borderId="0"/>
    <xf numFmtId="0" fontId="9" fillId="0" borderId="0"/>
    <xf numFmtId="0" fontId="29" fillId="4" borderId="0" applyNumberFormat="0" applyBorder="0" applyAlignment="0" applyProtection="0"/>
    <xf numFmtId="166" fontId="30" fillId="0" borderId="0" applyFill="0"/>
    <xf numFmtId="166" fontId="30" fillId="0" borderId="0">
      <alignment horizontal="center"/>
    </xf>
    <xf numFmtId="0" fontId="30" fillId="0" borderId="0" applyFill="0">
      <alignment horizontal="center"/>
    </xf>
    <xf numFmtId="166" fontId="31" fillId="0" borderId="27" applyFill="0"/>
    <xf numFmtId="0" fontId="12" fillId="0" borderId="0" applyFont="0" applyAlignment="0"/>
    <xf numFmtId="0" fontId="32" fillId="0" borderId="0" applyFill="0">
      <alignment vertical="top"/>
    </xf>
    <xf numFmtId="0" fontId="31" fillId="0" borderId="0" applyFill="0">
      <alignment horizontal="left" vertical="top"/>
    </xf>
    <xf numFmtId="166" fontId="33" fillId="0" borderId="18" applyFill="0"/>
    <xf numFmtId="0" fontId="12" fillId="0" borderId="0" applyNumberFormat="0" applyFont="0" applyAlignment="0"/>
    <xf numFmtId="0" fontId="32" fillId="0" borderId="0" applyFill="0">
      <alignment wrapText="1"/>
    </xf>
    <xf numFmtId="0" fontId="31" fillId="0" borderId="0" applyFill="0">
      <alignment horizontal="left" vertical="top" wrapText="1"/>
    </xf>
    <xf numFmtId="166" fontId="15" fillId="0" borderId="0" applyFill="0"/>
    <xf numFmtId="0" fontId="34" fillId="0" borderId="0" applyNumberFormat="0" applyFont="0" applyAlignment="0">
      <alignment horizontal="center"/>
    </xf>
    <xf numFmtId="0" fontId="35" fillId="0" borderId="0" applyFill="0">
      <alignment vertical="top" wrapText="1"/>
    </xf>
    <xf numFmtId="0" fontId="33" fillId="0" borderId="0" applyFill="0">
      <alignment horizontal="left" vertical="top" wrapText="1"/>
    </xf>
    <xf numFmtId="166" fontId="12" fillId="0" borderId="0" applyFill="0"/>
    <xf numFmtId="0" fontId="34" fillId="0" borderId="0" applyNumberFormat="0" applyFont="0" applyAlignment="0">
      <alignment horizontal="center"/>
    </xf>
    <xf numFmtId="0" fontId="36" fillId="0" borderId="0" applyFill="0">
      <alignment vertical="center" wrapText="1"/>
    </xf>
    <xf numFmtId="0" fontId="14" fillId="0" borderId="0">
      <alignment horizontal="left" vertical="center" wrapText="1"/>
    </xf>
    <xf numFmtId="166" fontId="37" fillId="0" borderId="0" applyFill="0"/>
    <xf numFmtId="0" fontId="34" fillId="0" borderId="0" applyNumberFormat="0" applyFont="0" applyAlignment="0">
      <alignment horizontal="center"/>
    </xf>
    <xf numFmtId="0" fontId="38" fillId="0" borderId="0" applyFill="0">
      <alignment horizontal="center" vertical="center" wrapText="1"/>
    </xf>
    <xf numFmtId="0" fontId="12" fillId="0" borderId="0" applyFill="0">
      <alignment horizontal="center" vertical="center" wrapText="1"/>
    </xf>
    <xf numFmtId="166" fontId="39" fillId="0" borderId="0" applyFill="0"/>
    <xf numFmtId="0" fontId="34" fillId="0" borderId="0" applyNumberFormat="0" applyFont="0" applyAlignment="0">
      <alignment horizontal="center"/>
    </xf>
    <xf numFmtId="0" fontId="40" fillId="0" borderId="0" applyFill="0">
      <alignment horizontal="center" vertical="center" wrapText="1"/>
    </xf>
    <xf numFmtId="0" fontId="41" fillId="0" borderId="0" applyFill="0">
      <alignment horizontal="center" vertical="center" wrapText="1"/>
    </xf>
    <xf numFmtId="166" fontId="42" fillId="0" borderId="0" applyFill="0"/>
    <xf numFmtId="0" fontId="34" fillId="0" borderId="0" applyNumberFormat="0" applyFont="0" applyAlignment="0">
      <alignment horizontal="center"/>
    </xf>
    <xf numFmtId="0" fontId="43" fillId="0" borderId="0">
      <alignment horizontal="center" wrapText="1"/>
    </xf>
    <xf numFmtId="0" fontId="39" fillId="0" borderId="0" applyFill="0">
      <alignment horizontal="center" wrapText="1"/>
    </xf>
    <xf numFmtId="39" fontId="12"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12"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17"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175" fontId="12" fillId="0" borderId="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0" fontId="45"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12" fillId="0" borderId="0" applyFont="0" applyFill="0" applyBorder="0" applyAlignment="0" applyProtection="0"/>
    <xf numFmtId="43" fontId="44" fillId="0" borderId="0" applyFont="0" applyFill="0" applyBorder="0" applyAlignment="0" applyProtection="0"/>
    <xf numFmtId="3" fontId="12" fillId="0" borderId="0" applyFont="0" applyFill="0" applyBorder="0" applyAlignment="0" applyProtection="0"/>
    <xf numFmtId="7" fontId="12" fillId="0" borderId="0" applyFont="0" applyFill="0" applyBorder="0" applyAlignment="0" applyProtection="0"/>
    <xf numFmtId="44" fontId="12" fillId="0" borderId="0" applyFont="0" applyFill="0" applyBorder="0" applyAlignment="0" applyProtection="0"/>
    <xf numFmtId="44" fontId="44" fillId="0" borderId="0" applyFont="0" applyFill="0" applyBorder="0" applyAlignment="0" applyProtection="0"/>
    <xf numFmtId="44" fontId="17" fillId="0" borderId="0" applyFont="0" applyFill="0" applyBorder="0" applyAlignment="0" applyProtection="0"/>
    <xf numFmtId="44" fontId="44" fillId="0" borderId="0" applyFont="0" applyFill="0" applyBorder="0" applyAlignment="0" applyProtection="0"/>
    <xf numFmtId="44" fontId="12" fillId="0" borderId="0" applyFont="0" applyFill="0" applyBorder="0" applyAlignment="0" applyProtection="0"/>
    <xf numFmtId="44" fontId="9" fillId="0" borderId="0" applyFont="0" applyFill="0" applyBorder="0" applyAlignment="0" applyProtection="0"/>
    <xf numFmtId="5" fontId="12" fillId="0" borderId="0" applyFont="0" applyFill="0" applyBorder="0" applyAlignment="0" applyProtection="0"/>
    <xf numFmtId="14" fontId="12" fillId="0" borderId="0" applyFont="0" applyFill="0" applyBorder="0" applyAlignment="0" applyProtection="0"/>
    <xf numFmtId="2" fontId="12" fillId="0" borderId="0" applyFont="0" applyFill="0" applyBorder="0" applyAlignment="0" applyProtection="0"/>
    <xf numFmtId="176" fontId="46" fillId="0" borderId="0"/>
    <xf numFmtId="38" fontId="30" fillId="5" borderId="0" applyNumberFormat="0" applyBorder="0" applyAlignment="0" applyProtection="0"/>
    <xf numFmtId="0" fontId="47" fillId="0" borderId="24"/>
    <xf numFmtId="0" fontId="48" fillId="0" borderId="0"/>
    <xf numFmtId="10" fontId="30" fillId="6" borderId="5" applyNumberFormat="0" applyBorder="0" applyAlignment="0" applyProtection="0"/>
    <xf numFmtId="177" fontId="49" fillId="0" borderId="0"/>
    <xf numFmtId="0" fontId="44" fillId="0" borderId="0"/>
    <xf numFmtId="0" fontId="44" fillId="0" borderId="0"/>
    <xf numFmtId="0" fontId="44" fillId="0" borderId="0"/>
    <xf numFmtId="0" fontId="12" fillId="0" borderId="0"/>
    <xf numFmtId="166" fontId="17" fillId="0" borderId="0" applyProtection="0"/>
    <xf numFmtId="0" fontId="50" fillId="0" borderId="0"/>
    <xf numFmtId="0" fontId="10" fillId="0" borderId="0"/>
    <xf numFmtId="0" fontId="10" fillId="0" borderId="0"/>
    <xf numFmtId="0" fontId="10" fillId="0" borderId="0"/>
    <xf numFmtId="0" fontId="10" fillId="0" borderId="0"/>
    <xf numFmtId="0" fontId="17" fillId="0" borderId="0"/>
    <xf numFmtId="0" fontId="17" fillId="0" borderId="0"/>
    <xf numFmtId="10"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51" fillId="0" borderId="0" applyFont="0" applyFill="0" applyBorder="0" applyAlignment="0" applyProtection="0"/>
    <xf numFmtId="9" fontId="44" fillId="0" borderId="0" applyFont="0" applyFill="0" applyBorder="0" applyAlignment="0" applyProtection="0"/>
    <xf numFmtId="9" fontId="17" fillId="0" borderId="0" applyFont="0" applyFill="0" applyBorder="0" applyAlignment="0" applyProtection="0"/>
    <xf numFmtId="0" fontId="45" fillId="0" borderId="0" applyNumberFormat="0" applyFont="0" applyFill="0" applyBorder="0" applyAlignment="0" applyProtection="0">
      <alignment horizontal="left"/>
    </xf>
    <xf numFmtId="15" fontId="45" fillId="0" borderId="0" applyFont="0" applyFill="0" applyBorder="0" applyAlignment="0" applyProtection="0"/>
    <xf numFmtId="4" fontId="45" fillId="0" borderId="0" applyFont="0" applyFill="0" applyBorder="0" applyAlignment="0" applyProtection="0"/>
    <xf numFmtId="3" fontId="12" fillId="0" borderId="0">
      <alignment horizontal="left" vertical="top"/>
    </xf>
    <xf numFmtId="0" fontId="52" fillId="0" borderId="24">
      <alignment horizontal="center"/>
    </xf>
    <xf numFmtId="3" fontId="45" fillId="0" borderId="0" applyFont="0" applyFill="0" applyBorder="0" applyAlignment="0" applyProtection="0"/>
    <xf numFmtId="0" fontId="45" fillId="7" borderId="0" applyNumberFormat="0" applyFont="0" applyBorder="0" applyAlignment="0" applyProtection="0"/>
    <xf numFmtId="3" fontId="12" fillId="0" borderId="0">
      <alignment horizontal="right" vertical="top"/>
    </xf>
    <xf numFmtId="41" fontId="14" fillId="5" borderId="3" applyFill="0"/>
    <xf numFmtId="0" fontId="53" fillId="0" borderId="0">
      <alignment horizontal="left" indent="7"/>
    </xf>
    <xf numFmtId="41" fontId="14" fillId="0" borderId="3" applyFill="0">
      <alignment horizontal="left" indent="2"/>
    </xf>
    <xf numFmtId="166" fontId="54" fillId="0" borderId="1" applyFill="0">
      <alignment horizontal="right"/>
    </xf>
    <xf numFmtId="0" fontId="13" fillId="0" borderId="5" applyNumberFormat="0" applyFont="0" applyBorder="0">
      <alignment horizontal="right"/>
    </xf>
    <xf numFmtId="0" fontId="55" fillId="0" borderId="0" applyFill="0"/>
    <xf numFmtId="0" fontId="33" fillId="0" borderId="0" applyFill="0"/>
    <xf numFmtId="4" fontId="54" fillId="0" borderId="1" applyFill="0"/>
    <xf numFmtId="0" fontId="12" fillId="0" borderId="0" applyNumberFormat="0" applyFont="0" applyBorder="0" applyAlignment="0"/>
    <xf numFmtId="0" fontId="35" fillId="0" borderId="0" applyFill="0">
      <alignment horizontal="left" indent="1"/>
    </xf>
    <xf numFmtId="0" fontId="56" fillId="0" borderId="0" applyFill="0">
      <alignment horizontal="left" indent="1"/>
    </xf>
    <xf numFmtId="4" fontId="37" fillId="0" borderId="0" applyFill="0"/>
    <xf numFmtId="0" fontId="12" fillId="0" borderId="0" applyNumberFormat="0" applyFont="0" applyFill="0" applyBorder="0" applyAlignment="0"/>
    <xf numFmtId="0" fontId="35" fillId="0" borderId="0" applyFill="0">
      <alignment horizontal="left" indent="2"/>
    </xf>
    <xf numFmtId="0" fontId="33" fillId="0" borderId="0" applyFill="0">
      <alignment horizontal="left" indent="2"/>
    </xf>
    <xf numFmtId="4" fontId="37" fillId="0" borderId="0" applyFill="0"/>
    <xf numFmtId="0" fontId="12" fillId="0" borderId="0" applyNumberFormat="0" applyFont="0" applyBorder="0" applyAlignment="0"/>
    <xf numFmtId="0" fontId="57" fillId="0" borderId="0">
      <alignment horizontal="left" indent="3"/>
    </xf>
    <xf numFmtId="0" fontId="58" fillId="0" borderId="0" applyFill="0">
      <alignment horizontal="left" indent="3"/>
    </xf>
    <xf numFmtId="4" fontId="37" fillId="0" borderId="0" applyFill="0"/>
    <xf numFmtId="0" fontId="12" fillId="0" borderId="0" applyNumberFormat="0" applyFont="0" applyBorder="0" applyAlignment="0"/>
    <xf numFmtId="0" fontId="38" fillId="0" borderId="0">
      <alignment horizontal="left" indent="4"/>
    </xf>
    <xf numFmtId="0" fontId="12" fillId="0" borderId="0" applyFill="0">
      <alignment horizontal="left" indent="4"/>
    </xf>
    <xf numFmtId="4" fontId="39" fillId="0" borderId="0" applyFill="0"/>
    <xf numFmtId="0" fontId="12" fillId="0" borderId="0" applyNumberFormat="0" applyFont="0" applyBorder="0" applyAlignment="0"/>
    <xf numFmtId="0" fontId="40" fillId="0" borderId="0">
      <alignment horizontal="left" indent="5"/>
    </xf>
    <xf numFmtId="0" fontId="41" fillId="0" borderId="0" applyFill="0">
      <alignment horizontal="left" indent="5"/>
    </xf>
    <xf numFmtId="4" fontId="42" fillId="0" borderId="0" applyFill="0"/>
    <xf numFmtId="0" fontId="12" fillId="0" borderId="0" applyNumberFormat="0" applyFont="0" applyFill="0" applyBorder="0" applyAlignment="0"/>
    <xf numFmtId="0" fontId="43" fillId="0" borderId="0" applyFill="0">
      <alignment horizontal="left" indent="6"/>
    </xf>
    <xf numFmtId="0" fontId="39" fillId="0" borderId="0" applyFill="0">
      <alignment horizontal="left" indent="6"/>
    </xf>
    <xf numFmtId="0" fontId="51" fillId="0" borderId="0" applyNumberFormat="0" applyBorder="0" applyAlignment="0"/>
    <xf numFmtId="0" fontId="59" fillId="0" borderId="0" applyNumberFormat="0" applyBorder="0" applyAlignment="0"/>
    <xf numFmtId="0" fontId="60" fillId="0" borderId="0" applyNumberFormat="0" applyBorder="0" applyAlignment="0"/>
    <xf numFmtId="0" fontId="51" fillId="0" borderId="0" applyNumberFormat="0" applyBorder="0" applyAlignment="0"/>
    <xf numFmtId="0" fontId="8" fillId="0" borderId="0"/>
    <xf numFmtId="44" fontId="17" fillId="0" borderId="0" applyFont="0" applyFill="0" applyBorder="0" applyAlignment="0" applyProtection="0"/>
    <xf numFmtId="44" fontId="8" fillId="0" borderId="0" applyFont="0" applyFill="0" applyBorder="0" applyAlignment="0" applyProtection="0"/>
    <xf numFmtId="0" fontId="12" fillId="0" borderId="0"/>
    <xf numFmtId="0" fontId="7" fillId="0" borderId="0"/>
    <xf numFmtId="44" fontId="7"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0" fontId="5" fillId="0" borderId="0"/>
    <xf numFmtId="39" fontId="17" fillId="0" borderId="0"/>
    <xf numFmtId="166" fontId="17" fillId="0" borderId="0" applyProtection="0"/>
    <xf numFmtId="44" fontId="12" fillId="0" borderId="0" applyFont="0" applyFill="0" applyBorder="0" applyAlignment="0" applyProtection="0"/>
    <xf numFmtId="0" fontId="67" fillId="0" borderId="0"/>
    <xf numFmtId="43" fontId="17" fillId="0" borderId="0" applyFont="0" applyFill="0" applyBorder="0" applyAlignment="0" applyProtection="0"/>
    <xf numFmtId="44" fontId="17" fillId="0" borderId="0" applyFont="0" applyFill="0" applyBorder="0" applyAlignment="0" applyProtection="0"/>
    <xf numFmtId="0" fontId="4" fillId="0" borderId="0"/>
    <xf numFmtId="44" fontId="17" fillId="0" borderId="0" applyFont="0" applyFill="0" applyBorder="0" applyAlignment="0" applyProtection="0"/>
    <xf numFmtId="43" fontId="17" fillId="0" borderId="0" applyFont="0" applyFill="0" applyBorder="0" applyAlignment="0" applyProtection="0"/>
    <xf numFmtId="166" fontId="17" fillId="0" borderId="0" applyProtection="0"/>
    <xf numFmtId="0" fontId="67" fillId="0" borderId="0"/>
    <xf numFmtId="0" fontId="4" fillId="0" borderId="0"/>
    <xf numFmtId="0" fontId="4" fillId="0" borderId="0"/>
    <xf numFmtId="0" fontId="4" fillId="0" borderId="0"/>
    <xf numFmtId="0" fontId="4" fillId="0" borderId="0"/>
    <xf numFmtId="166" fontId="17" fillId="0" borderId="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166" fontId="17" fillId="0" borderId="0" applyProtection="0"/>
    <xf numFmtId="166" fontId="17" fillId="0" borderId="0" applyProtection="0"/>
    <xf numFmtId="43" fontId="17" fillId="0" borderId="0" applyFont="0" applyFill="0" applyBorder="0" applyAlignment="0" applyProtection="0"/>
    <xf numFmtId="0" fontId="3" fillId="0" borderId="0"/>
    <xf numFmtId="43" fontId="18" fillId="0" borderId="0" applyFont="0" applyFill="0" applyBorder="0" applyAlignment="0" applyProtection="0"/>
    <xf numFmtId="39" fontId="69" fillId="0" borderId="0"/>
    <xf numFmtId="0" fontId="68" fillId="0" borderId="0"/>
    <xf numFmtId="0" fontId="3" fillId="0" borderId="0"/>
    <xf numFmtId="0" fontId="3" fillId="0" borderId="0"/>
    <xf numFmtId="9" fontId="17" fillId="0" borderId="0" applyFont="0" applyFill="0" applyBorder="0" applyAlignment="0" applyProtection="0"/>
    <xf numFmtId="44" fontId="17"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44" fontId="12" fillId="0" borderId="0" applyFont="0" applyFill="0" applyBorder="0" applyAlignment="0" applyProtection="0"/>
    <xf numFmtId="0" fontId="12" fillId="0" borderId="0"/>
    <xf numFmtId="0" fontId="12" fillId="0" borderId="0"/>
    <xf numFmtId="0" fontId="12" fillId="0" borderId="0"/>
    <xf numFmtId="44" fontId="12" fillId="0" borderId="0" applyFont="0" applyFill="0" applyBorder="0" applyAlignment="0" applyProtection="0"/>
    <xf numFmtId="9" fontId="12" fillId="0" borderId="0" applyFont="0" applyFill="0" applyBorder="0" applyAlignment="0" applyProtection="0"/>
    <xf numFmtId="43" fontId="12" fillId="0" borderId="0" applyFont="0" applyFill="0" applyBorder="0" applyAlignment="0" applyProtection="0"/>
    <xf numFmtId="0" fontId="12" fillId="0" borderId="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6" borderId="0" applyNumberFormat="0" applyBorder="0" applyAlignment="0" applyProtection="0"/>
    <xf numFmtId="0" fontId="71" fillId="26" borderId="0" applyNumberFormat="0" applyBorder="0" applyAlignment="0" applyProtection="0"/>
    <xf numFmtId="0" fontId="71" fillId="26" borderId="0" applyNumberFormat="0" applyBorder="0" applyAlignment="0" applyProtection="0"/>
    <xf numFmtId="0" fontId="71" fillId="27" borderId="0" applyNumberFormat="0" applyBorder="0" applyAlignment="0" applyProtection="0"/>
    <xf numFmtId="0" fontId="71" fillId="27" borderId="0" applyNumberFormat="0" applyBorder="0" applyAlignment="0" applyProtection="0"/>
    <xf numFmtId="0" fontId="71" fillId="27" borderId="0" applyNumberFormat="0" applyBorder="0" applyAlignment="0" applyProtection="0"/>
    <xf numFmtId="0" fontId="71" fillId="30" borderId="0" applyNumberFormat="0" applyBorder="0" applyAlignment="0" applyProtection="0"/>
    <xf numFmtId="0" fontId="71" fillId="30" borderId="0" applyNumberFormat="0" applyBorder="0" applyAlignment="0" applyProtection="0"/>
    <xf numFmtId="0" fontId="71" fillId="30" borderId="0" applyNumberFormat="0" applyBorder="0" applyAlignment="0" applyProtection="0"/>
    <xf numFmtId="0" fontId="71" fillId="31" borderId="0" applyNumberFormat="0" applyBorder="0" applyAlignment="0" applyProtection="0"/>
    <xf numFmtId="0" fontId="71" fillId="31" borderId="0" applyNumberFormat="0" applyBorder="0" applyAlignment="0" applyProtection="0"/>
    <xf numFmtId="0" fontId="71" fillId="31"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29" fillId="15"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29" fillId="16" borderId="0" applyNumberFormat="0" applyBorder="0" applyAlignment="0" applyProtection="0"/>
    <xf numFmtId="0" fontId="71" fillId="34" borderId="0" applyNumberFormat="0" applyBorder="0" applyAlignment="0" applyProtection="0"/>
    <xf numFmtId="0" fontId="71" fillId="34" borderId="0" applyNumberFormat="0" applyBorder="0" applyAlignment="0" applyProtection="0"/>
    <xf numFmtId="0" fontId="29" fillId="17" borderId="0" applyNumberFormat="0" applyBorder="0" applyAlignment="0" applyProtection="0"/>
    <xf numFmtId="0" fontId="71" fillId="35" borderId="0" applyNumberFormat="0" applyBorder="0" applyAlignment="0" applyProtection="0"/>
    <xf numFmtId="0" fontId="71" fillId="35" borderId="0" applyNumberFormat="0" applyBorder="0" applyAlignment="0" applyProtection="0"/>
    <xf numFmtId="0" fontId="71" fillId="30" borderId="0" applyNumberFormat="0" applyBorder="0" applyAlignment="0" applyProtection="0"/>
    <xf numFmtId="0" fontId="71" fillId="30" borderId="0" applyNumberFormat="0" applyBorder="0" applyAlignment="0" applyProtection="0"/>
    <xf numFmtId="0" fontId="71" fillId="30" borderId="0" applyNumberFormat="0" applyBorder="0" applyAlignment="0" applyProtection="0"/>
    <xf numFmtId="0" fontId="29" fillId="18" borderId="0" applyNumberFormat="0" applyBorder="0" applyAlignment="0" applyProtection="0"/>
    <xf numFmtId="0" fontId="71" fillId="31" borderId="0" applyNumberFormat="0" applyBorder="0" applyAlignment="0" applyProtection="0"/>
    <xf numFmtId="0" fontId="71" fillId="31"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3" fillId="37" borderId="28" applyNumberFormat="0" applyAlignment="0" applyProtection="0"/>
    <xf numFmtId="0" fontId="73" fillId="37" borderId="28" applyNumberFormat="0" applyAlignment="0" applyProtection="0"/>
    <xf numFmtId="0" fontId="73" fillId="37" borderId="28" applyNumberFormat="0" applyAlignment="0" applyProtection="0"/>
    <xf numFmtId="0" fontId="74" fillId="38" borderId="29" applyNumberFormat="0" applyAlignment="0" applyProtection="0"/>
    <xf numFmtId="0" fontId="74" fillId="38" borderId="29" applyNumberFormat="0" applyAlignment="0" applyProtection="0"/>
    <xf numFmtId="0" fontId="74" fillId="38" borderId="29" applyNumberForma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3" fillId="0" borderId="0" applyFont="0" applyFill="0" applyBorder="0" applyAlignment="0" applyProtection="0"/>
    <xf numFmtId="43" fontId="12" fillId="0" borderId="0" applyFont="0" applyFill="0" applyBorder="0" applyAlignment="0" applyProtection="0"/>
    <xf numFmtId="3" fontId="12"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2"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12"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3"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3" fillId="0" borderId="0" applyFont="0" applyFill="0" applyBorder="0" applyAlignment="0" applyProtection="0"/>
    <xf numFmtId="44" fontId="12" fillId="0" borderId="0" applyFont="0" applyFill="0" applyBorder="0" applyAlignment="0" applyProtection="0"/>
    <xf numFmtId="44" fontId="3"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5" fontId="12" fillId="0" borderId="0" applyFont="0" applyFill="0" applyBorder="0" applyAlignment="0" applyProtection="0"/>
    <xf numFmtId="0" fontId="12" fillId="39" borderId="0" applyNumberFormat="0" applyAlignment="0">
      <alignment horizontal="right"/>
    </xf>
    <xf numFmtId="0" fontId="12" fillId="40" borderId="0" applyNumberFormat="0" applyAlignment="0"/>
    <xf numFmtId="0" fontId="12" fillId="0" borderId="0" applyFont="0" applyFill="0" applyBorder="0" applyAlignment="0" applyProtection="0"/>
    <xf numFmtId="181" fontId="12" fillId="0" borderId="0" applyFont="0" applyFill="0" applyBorder="0" applyAlignment="0" applyProtection="0"/>
    <xf numFmtId="181" fontId="12" fillId="0" borderId="0" applyFon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2" fontId="12" fillId="0" borderId="0" applyFont="0" applyFill="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7" fillId="0" borderId="30" applyNumberFormat="0" applyFill="0" applyAlignment="0" applyProtection="0"/>
    <xf numFmtId="0" fontId="77" fillId="0" borderId="30" applyNumberFormat="0" applyFill="0" applyAlignment="0" applyProtection="0"/>
    <xf numFmtId="0" fontId="77" fillId="0" borderId="30" applyNumberFormat="0" applyFill="0" applyAlignment="0" applyProtection="0"/>
    <xf numFmtId="0" fontId="78" fillId="0" borderId="31" applyNumberFormat="0" applyFill="0" applyAlignment="0" applyProtection="0"/>
    <xf numFmtId="0" fontId="78" fillId="0" borderId="31" applyNumberFormat="0" applyFill="0" applyAlignment="0" applyProtection="0"/>
    <xf numFmtId="0" fontId="78" fillId="0" borderId="31" applyNumberFormat="0" applyFill="0" applyAlignment="0" applyProtection="0"/>
    <xf numFmtId="0" fontId="79" fillId="0" borderId="32" applyNumberFormat="0" applyFill="0" applyAlignment="0" applyProtection="0"/>
    <xf numFmtId="0" fontId="79" fillId="0" borderId="32" applyNumberFormat="0" applyFill="0" applyAlignment="0" applyProtection="0"/>
    <xf numFmtId="0" fontId="79" fillId="0" borderId="32" applyNumberFormat="0" applyFill="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80" fillId="0" borderId="0" applyNumberFormat="0" applyFill="0" applyBorder="0" applyAlignment="0" applyProtection="0">
      <alignment vertical="top"/>
      <protection locked="0"/>
    </xf>
    <xf numFmtId="0" fontId="80" fillId="0" borderId="0" applyNumberFormat="0" applyFill="0" applyBorder="0" applyAlignment="0" applyProtection="0">
      <alignment vertical="top"/>
      <protection locked="0"/>
    </xf>
    <xf numFmtId="0" fontId="81" fillId="0" borderId="0" applyNumberFormat="0" applyFill="0" applyBorder="0" applyAlignment="0" applyProtection="0"/>
    <xf numFmtId="0" fontId="80" fillId="0" borderId="0" applyNumberFormat="0" applyFill="0" applyBorder="0" applyAlignment="0" applyProtection="0">
      <alignment vertical="top"/>
      <protection locked="0"/>
    </xf>
    <xf numFmtId="0" fontId="81" fillId="0" borderId="0" applyNumberFormat="0" applyFill="0" applyBorder="0" applyAlignment="0" applyProtection="0"/>
    <xf numFmtId="0" fontId="82" fillId="24" borderId="28" applyNumberFormat="0" applyAlignment="0" applyProtection="0"/>
    <xf numFmtId="0" fontId="82" fillId="24" borderId="28" applyNumberFormat="0" applyAlignment="0" applyProtection="0"/>
    <xf numFmtId="0" fontId="82" fillId="24" borderId="28" applyNumberFormat="0" applyAlignment="0" applyProtection="0"/>
    <xf numFmtId="0" fontId="83" fillId="0" borderId="33" applyNumberFormat="0" applyFill="0" applyAlignment="0" applyProtection="0"/>
    <xf numFmtId="0" fontId="83" fillId="0" borderId="33" applyNumberFormat="0" applyFill="0" applyAlignment="0" applyProtection="0"/>
    <xf numFmtId="0" fontId="83" fillId="0" borderId="33" applyNumberFormat="0" applyFill="0" applyAlignment="0" applyProtection="0"/>
    <xf numFmtId="0" fontId="84" fillId="41" borderId="0" applyNumberFormat="0" applyBorder="0" applyAlignment="0" applyProtection="0"/>
    <xf numFmtId="0" fontId="84" fillId="41" borderId="0" applyNumberFormat="0" applyBorder="0" applyAlignment="0" applyProtection="0"/>
    <xf numFmtId="0" fontId="84" fillId="41"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0" borderId="0"/>
    <xf numFmtId="0" fontId="12"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0" borderId="0"/>
    <xf numFmtId="0" fontId="12" fillId="0" borderId="0"/>
    <xf numFmtId="0" fontId="12" fillId="0" borderId="0"/>
    <xf numFmtId="0" fontId="3"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0" borderId="0"/>
    <xf numFmtId="0" fontId="12" fillId="0" borderId="0"/>
    <xf numFmtId="0" fontId="3" fillId="0" borderId="0"/>
    <xf numFmtId="0" fontId="3" fillId="0" borderId="0"/>
    <xf numFmtId="0" fontId="3" fillId="0" borderId="0"/>
    <xf numFmtId="0" fontId="70" fillId="0" borderId="0"/>
    <xf numFmtId="0" fontId="7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3" fillId="0" borderId="0"/>
    <xf numFmtId="0" fontId="3" fillId="0" borderId="0"/>
    <xf numFmtId="0" fontId="3"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80" fontId="8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42" borderId="34" applyNumberFormat="0" applyFont="0" applyAlignment="0" applyProtection="0"/>
    <xf numFmtId="0" fontId="44" fillId="42" borderId="34" applyNumberFormat="0" applyFont="0" applyAlignment="0" applyProtection="0"/>
    <xf numFmtId="0" fontId="44" fillId="42" borderId="34" applyNumberFormat="0" applyFont="0" applyAlignment="0" applyProtection="0"/>
    <xf numFmtId="0" fontId="86" fillId="37" borderId="35" applyNumberFormat="0" applyAlignment="0" applyProtection="0"/>
    <xf numFmtId="0" fontId="86" fillId="37" borderId="35" applyNumberFormat="0" applyAlignment="0" applyProtection="0"/>
    <xf numFmtId="0" fontId="86" fillId="37" borderId="35" applyNumberFormat="0" applyAlignment="0" applyProtection="0"/>
    <xf numFmtId="9" fontId="12" fillId="0" borderId="0" applyFont="0" applyFill="0" applyBorder="0" applyAlignment="0" applyProtection="0"/>
    <xf numFmtId="9" fontId="12" fillId="0" borderId="0" applyFont="0" applyFill="0" applyBorder="0" applyAlignment="0" applyProtection="0"/>
    <xf numFmtId="9" fontId="3"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8" fillId="0" borderId="36" applyNumberFormat="0" applyFill="0" applyAlignment="0" applyProtection="0"/>
    <xf numFmtId="0" fontId="88" fillId="0" borderId="36" applyNumberFormat="0" applyFill="0" applyAlignment="0" applyProtection="0"/>
    <xf numFmtId="0" fontId="88" fillId="0" borderId="36" applyNumberFormat="0" applyFill="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12" fillId="0" borderId="0"/>
    <xf numFmtId="43" fontId="12" fillId="0" borderId="0" applyFont="0" applyFill="0" applyBorder="0" applyAlignment="0" applyProtection="0"/>
    <xf numFmtId="44" fontId="12" fillId="0" borderId="0" applyFont="0" applyFill="0" applyBorder="0" applyAlignment="0" applyProtection="0"/>
    <xf numFmtId="43" fontId="90" fillId="0" borderId="0" applyFont="0" applyFill="0" applyBorder="0" applyAlignment="0" applyProtection="0"/>
    <xf numFmtId="0" fontId="91" fillId="0" borderId="0"/>
    <xf numFmtId="0" fontId="3" fillId="0" borderId="0"/>
    <xf numFmtId="9" fontId="91" fillId="0" borderId="0" applyFont="0" applyFill="0" applyBorder="0" applyAlignment="0" applyProtection="0"/>
    <xf numFmtId="9" fontId="3" fillId="0" borderId="0" applyFont="0" applyFill="0" applyBorder="0" applyAlignment="0" applyProtection="0"/>
    <xf numFmtId="0" fontId="3" fillId="0" borderId="0"/>
    <xf numFmtId="0" fontId="12" fillId="0" borderId="0" applyFont="0" applyAlignment="0"/>
    <xf numFmtId="0" fontId="12" fillId="0" borderId="0" applyNumberFormat="0" applyFont="0" applyAlignment="0"/>
    <xf numFmtId="166" fontId="12" fillId="0" borderId="0" applyFill="0"/>
    <xf numFmtId="0" fontId="12" fillId="0" borderId="0" applyFill="0">
      <alignment horizontal="center" vertical="center" wrapText="1"/>
    </xf>
    <xf numFmtId="39" fontId="12" fillId="0" borderId="0" applyFont="0" applyFill="0" applyBorder="0" applyAlignment="0" applyProtection="0"/>
    <xf numFmtId="175" fontId="12" fillId="0" borderId="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7" fontId="12" fillId="0" borderId="0" applyFont="0" applyFill="0" applyBorder="0" applyAlignment="0" applyProtection="0"/>
    <xf numFmtId="44" fontId="12" fillId="0" borderId="0" applyFont="0" applyFill="0" applyBorder="0" applyAlignment="0" applyProtection="0"/>
    <xf numFmtId="14" fontId="12" fillId="0" borderId="0" applyFont="0" applyFill="0" applyBorder="0" applyAlignment="0" applyProtection="0"/>
    <xf numFmtId="0" fontId="12" fillId="0" borderId="0"/>
    <xf numFmtId="0" fontId="3" fillId="0" borderId="0"/>
    <xf numFmtId="0" fontId="3" fillId="0" borderId="0"/>
    <xf numFmtId="10" fontId="12" fillId="0" borderId="0" applyFont="0" applyFill="0" applyBorder="0" applyAlignment="0" applyProtection="0"/>
    <xf numFmtId="9" fontId="12" fillId="0" borderId="0" applyFont="0" applyFill="0" applyBorder="0" applyAlignment="0" applyProtection="0"/>
    <xf numFmtId="3" fontId="12" fillId="0" borderId="0">
      <alignment horizontal="left" vertical="top"/>
    </xf>
    <xf numFmtId="3" fontId="12" fillId="0" borderId="0">
      <alignment horizontal="right" vertical="top"/>
    </xf>
    <xf numFmtId="0" fontId="12" fillId="0" borderId="0" applyNumberFormat="0" applyFont="0" applyBorder="0" applyAlignment="0"/>
    <xf numFmtId="0" fontId="12" fillId="0" borderId="0" applyNumberFormat="0" applyFont="0" applyFill="0" applyBorder="0" applyAlignment="0"/>
    <xf numFmtId="0" fontId="12" fillId="0" borderId="0" applyNumberFormat="0" applyFont="0" applyBorder="0" applyAlignment="0"/>
    <xf numFmtId="0" fontId="12" fillId="0" borderId="0" applyNumberFormat="0" applyFont="0" applyBorder="0" applyAlignment="0"/>
    <xf numFmtId="0" fontId="12" fillId="0" borderId="0" applyFill="0">
      <alignment horizontal="left" indent="4"/>
    </xf>
    <xf numFmtId="0" fontId="12" fillId="0" borderId="0" applyNumberFormat="0" applyFont="0" applyBorder="0" applyAlignment="0"/>
    <xf numFmtId="0" fontId="12" fillId="0" borderId="0" applyNumberFormat="0" applyFont="0" applyFill="0" applyBorder="0" applyAlignment="0"/>
    <xf numFmtId="0" fontId="9" fillId="0" borderId="0"/>
    <xf numFmtId="43" fontId="17" fillId="0" borderId="0" applyFont="0" applyFill="0" applyBorder="0" applyAlignment="0" applyProtection="0"/>
    <xf numFmtId="44" fontId="17" fillId="0" borderId="0" applyFont="0" applyFill="0" applyBorder="0" applyAlignment="0" applyProtection="0"/>
    <xf numFmtId="0" fontId="29" fillId="4" borderId="0" applyNumberFormat="0" applyBorder="0" applyAlignment="0" applyProtection="0"/>
    <xf numFmtId="44" fontId="17" fillId="0" borderId="0" applyFont="0" applyFill="0" applyBorder="0" applyAlignment="0" applyProtection="0"/>
    <xf numFmtId="44" fontId="9" fillId="0" borderId="0" applyFont="0" applyFill="0" applyBorder="0" applyAlignment="0" applyProtection="0"/>
    <xf numFmtId="0" fontId="3" fillId="0" borderId="0"/>
    <xf numFmtId="0" fontId="3" fillId="0" borderId="0"/>
    <xf numFmtId="166" fontId="17" fillId="0" borderId="0" applyProtection="0"/>
    <xf numFmtId="0" fontId="50" fillId="0" borderId="0"/>
    <xf numFmtId="0" fontId="3" fillId="0" borderId="0"/>
    <xf numFmtId="9" fontId="12" fillId="0" borderId="0" applyFont="0" applyFill="0" applyBorder="0" applyAlignment="0" applyProtection="0"/>
    <xf numFmtId="0" fontId="3" fillId="0" borderId="0"/>
    <xf numFmtId="0" fontId="3" fillId="0" borderId="0"/>
    <xf numFmtId="0" fontId="3" fillId="0" borderId="0"/>
    <xf numFmtId="44" fontId="3" fillId="0" borderId="0" applyFont="0" applyFill="0" applyBorder="0" applyAlignment="0" applyProtection="0"/>
  </cellStyleXfs>
  <cellXfs count="477">
    <xf numFmtId="0" fontId="0" fillId="0" borderId="0" xfId="0"/>
    <xf numFmtId="0" fontId="28" fillId="0" borderId="0" xfId="13" applyFont="1"/>
    <xf numFmtId="0" fontId="28" fillId="0" borderId="23" xfId="13" applyFont="1" applyBorder="1"/>
    <xf numFmtId="0" fontId="28" fillId="0" borderId="9" xfId="13" applyFont="1" applyBorder="1"/>
    <xf numFmtId="0" fontId="28" fillId="0" borderId="0" xfId="13" applyFont="1" applyBorder="1"/>
    <xf numFmtId="0" fontId="28" fillId="0" borderId="6" xfId="13" applyFont="1" applyBorder="1" applyAlignment="1">
      <alignment horizontal="center"/>
    </xf>
    <xf numFmtId="0" fontId="28" fillId="0" borderId="0" xfId="13" applyFont="1" applyBorder="1" applyAlignment="1">
      <alignment horizontal="center"/>
    </xf>
    <xf numFmtId="0" fontId="28" fillId="0" borderId="0" xfId="13" applyFont="1" applyBorder="1" applyAlignment="1">
      <alignment horizontal="left"/>
    </xf>
    <xf numFmtId="0" fontId="28" fillId="0" borderId="4" xfId="13" applyFont="1" applyBorder="1" applyAlignment="1">
      <alignment horizontal="center"/>
    </xf>
    <xf numFmtId="165" fontId="28" fillId="0" borderId="0" xfId="6" applyNumberFormat="1" applyFont="1"/>
    <xf numFmtId="165" fontId="28" fillId="0" borderId="0" xfId="6" applyNumberFormat="1" applyFont="1" applyFill="1"/>
    <xf numFmtId="165" fontId="28" fillId="0" borderId="0" xfId="6" applyNumberFormat="1" applyFont="1" applyBorder="1"/>
    <xf numFmtId="165" fontId="28" fillId="0" borderId="26" xfId="6" applyNumberFormat="1" applyFont="1" applyBorder="1"/>
    <xf numFmtId="0" fontId="27" fillId="0" borderId="0" xfId="13" applyFont="1"/>
    <xf numFmtId="165" fontId="27" fillId="0" borderId="26" xfId="6" applyNumberFormat="1" applyFont="1" applyBorder="1"/>
    <xf numFmtId="165" fontId="27" fillId="0" borderId="0" xfId="6" applyNumberFormat="1" applyFont="1" applyBorder="1"/>
    <xf numFmtId="166" fontId="28" fillId="0" borderId="0" xfId="3" applyFont="1" applyAlignment="1"/>
    <xf numFmtId="0" fontId="28" fillId="0" borderId="0" xfId="5" applyNumberFormat="1" applyFont="1" applyAlignment="1">
      <alignment horizontal="center"/>
    </xf>
    <xf numFmtId="0" fontId="28" fillId="0" borderId="0" xfId="3" applyNumberFormat="1" applyFont="1" applyAlignment="1"/>
    <xf numFmtId="166" fontId="28" fillId="0" borderId="0" xfId="3" applyFont="1" applyFill="1" applyAlignment="1"/>
    <xf numFmtId="44" fontId="28" fillId="0" borderId="11" xfId="7" applyFont="1" applyFill="1" applyBorder="1" applyAlignment="1"/>
    <xf numFmtId="0" fontId="65" fillId="0" borderId="0" xfId="221" applyNumberFormat="1" applyFont="1" applyAlignment="1" applyProtection="1">
      <protection locked="0"/>
    </xf>
    <xf numFmtId="0" fontId="65" fillId="0" borderId="0" xfId="221" applyNumberFormat="1" applyFont="1" applyBorder="1" applyAlignment="1" applyProtection="1">
      <protection locked="0"/>
    </xf>
    <xf numFmtId="0" fontId="65" fillId="0" borderId="0" xfId="221" applyNumberFormat="1" applyFont="1" applyFill="1" applyBorder="1" applyAlignment="1" applyProtection="1">
      <protection locked="0"/>
    </xf>
    <xf numFmtId="0" fontId="64" fillId="0" borderId="0" xfId="221" quotePrefix="1" applyFont="1" applyAlignment="1"/>
    <xf numFmtId="0" fontId="63" fillId="0" borderId="0" xfId="221" quotePrefix="1" applyFont="1" applyAlignment="1"/>
    <xf numFmtId="0" fontId="66" fillId="0" borderId="0" xfId="16" applyFont="1" applyAlignment="1">
      <alignment horizontal="center"/>
    </xf>
    <xf numFmtId="165" fontId="28" fillId="0" borderId="11" xfId="7" applyNumberFormat="1" applyFont="1" applyFill="1" applyBorder="1" applyAlignment="1"/>
    <xf numFmtId="14" fontId="27" fillId="0" borderId="0" xfId="13" applyNumberFormat="1" applyFont="1" applyAlignment="1">
      <alignment horizontal="center"/>
    </xf>
    <xf numFmtId="0" fontId="28" fillId="0" borderId="5" xfId="13" applyFont="1" applyBorder="1" applyAlignment="1">
      <alignment horizontal="center"/>
    </xf>
    <xf numFmtId="0" fontId="28" fillId="0" borderId="0" xfId="0" applyFont="1" applyAlignment="1">
      <alignment horizontal="left"/>
    </xf>
    <xf numFmtId="14" fontId="28" fillId="0" borderId="0" xfId="0" applyNumberFormat="1" applyFont="1" applyAlignment="1">
      <alignment horizontal="left"/>
    </xf>
    <xf numFmtId="0" fontId="28" fillId="0" borderId="0" xfId="0" applyFont="1"/>
    <xf numFmtId="0" fontId="27" fillId="0" borderId="0" xfId="0" applyFont="1" applyBorder="1" applyAlignment="1">
      <alignment horizontal="left"/>
    </xf>
    <xf numFmtId="0" fontId="28" fillId="0" borderId="6" xfId="0" applyFont="1" applyBorder="1"/>
    <xf numFmtId="0" fontId="28" fillId="0" borderId="9" xfId="0" applyFont="1" applyBorder="1"/>
    <xf numFmtId="0" fontId="28" fillId="0" borderId="9" xfId="0" applyFont="1" applyBorder="1" applyAlignment="1">
      <alignment horizontal="center"/>
    </xf>
    <xf numFmtId="0" fontId="28" fillId="0" borderId="4" xfId="0" applyFont="1" applyBorder="1"/>
    <xf numFmtId="0" fontId="28" fillId="0" borderId="8" xfId="0" applyFont="1" applyBorder="1"/>
    <xf numFmtId="0" fontId="28" fillId="0" borderId="8" xfId="0" applyFont="1" applyBorder="1" applyAlignment="1">
      <alignment horizontal="center"/>
    </xf>
    <xf numFmtId="0" fontId="28" fillId="0" borderId="4" xfId="0" applyFont="1" applyBorder="1" applyAlignment="1">
      <alignment horizontal="center"/>
    </xf>
    <xf numFmtId="0" fontId="28" fillId="0" borderId="5" xfId="0" applyFont="1" applyBorder="1" applyAlignment="1">
      <alignment horizontal="center"/>
    </xf>
    <xf numFmtId="0" fontId="28" fillId="0" borderId="10" xfId="0" applyFont="1" applyBorder="1"/>
    <xf numFmtId="164" fontId="28" fillId="0" borderId="8" xfId="4" applyNumberFormat="1" applyFont="1" applyFill="1" applyBorder="1"/>
    <xf numFmtId="0" fontId="28" fillId="0" borderId="3" xfId="0" applyFont="1" applyBorder="1" applyAlignment="1">
      <alignment horizontal="center"/>
    </xf>
    <xf numFmtId="0" fontId="28" fillId="0" borderId="7" xfId="0" applyFont="1" applyBorder="1"/>
    <xf numFmtId="0" fontId="28" fillId="0" borderId="13" xfId="0" applyFont="1" applyBorder="1" applyAlignment="1">
      <alignment horizontal="center"/>
    </xf>
    <xf numFmtId="0" fontId="28" fillId="0" borderId="12" xfId="0" applyFont="1" applyBorder="1"/>
    <xf numFmtId="164" fontId="27" fillId="0" borderId="20" xfId="4" applyNumberFormat="1" applyFont="1" applyFill="1" applyBorder="1"/>
    <xf numFmtId="0" fontId="27" fillId="0" borderId="12" xfId="0" applyFont="1" applyBorder="1"/>
    <xf numFmtId="164" fontId="28" fillId="0" borderId="7" xfId="4" applyNumberFormat="1" applyFont="1" applyFill="1" applyBorder="1"/>
    <xf numFmtId="164" fontId="28" fillId="0" borderId="7" xfId="1" applyNumberFormat="1" applyFont="1" applyBorder="1"/>
    <xf numFmtId="164" fontId="28" fillId="0" borderId="8" xfId="1" applyNumberFormat="1" applyFont="1" applyBorder="1"/>
    <xf numFmtId="165" fontId="27" fillId="0" borderId="21" xfId="2" applyNumberFormat="1" applyFont="1" applyBorder="1"/>
    <xf numFmtId="0" fontId="28" fillId="0" borderId="0" xfId="0" applyFont="1" applyBorder="1"/>
    <xf numFmtId="37" fontId="28" fillId="0" borderId="0" xfId="0" applyNumberFormat="1" applyFont="1"/>
    <xf numFmtId="0" fontId="28" fillId="0" borderId="6" xfId="0" applyFont="1" applyBorder="1" applyAlignment="1">
      <alignment horizontal="center"/>
    </xf>
    <xf numFmtId="0" fontId="28" fillId="0" borderId="3" xfId="0" applyFont="1" applyBorder="1"/>
    <xf numFmtId="165" fontId="28" fillId="0" borderId="4" xfId="2" applyNumberFormat="1" applyFont="1" applyBorder="1"/>
    <xf numFmtId="0" fontId="28" fillId="0" borderId="5" xfId="0" applyFont="1" applyBorder="1"/>
    <xf numFmtId="0" fontId="28" fillId="0" borderId="5" xfId="0" applyFont="1" applyFill="1" applyBorder="1"/>
    <xf numFmtId="37" fontId="28" fillId="0" borderId="3" xfId="4" applyNumberFormat="1" applyFont="1" applyFill="1" applyBorder="1"/>
    <xf numFmtId="0" fontId="27" fillId="0" borderId="17" xfId="0" applyFont="1" applyFill="1" applyBorder="1"/>
    <xf numFmtId="37" fontId="27" fillId="0" borderId="15" xfId="4" applyNumberFormat="1" applyFont="1" applyFill="1" applyBorder="1"/>
    <xf numFmtId="0" fontId="27" fillId="0" borderId="14" xfId="0" applyFont="1" applyFill="1" applyBorder="1"/>
    <xf numFmtId="0" fontId="28" fillId="0" borderId="6" xfId="0" applyFont="1" applyFill="1" applyBorder="1" applyAlignment="1">
      <alignment horizontal="center"/>
    </xf>
    <xf numFmtId="0" fontId="28" fillId="0" borderId="3" xfId="0" applyFont="1" applyFill="1" applyBorder="1"/>
    <xf numFmtId="37" fontId="28" fillId="0" borderId="7" xfId="4" applyNumberFormat="1" applyFont="1" applyFill="1" applyBorder="1"/>
    <xf numFmtId="0" fontId="27" fillId="0" borderId="3" xfId="0" applyFont="1" applyFill="1" applyBorder="1" applyAlignment="1">
      <alignment horizontal="center"/>
    </xf>
    <xf numFmtId="0" fontId="28" fillId="0" borderId="3" xfId="0" applyFont="1" applyFill="1" applyBorder="1" applyAlignment="1">
      <alignment horizontal="center"/>
    </xf>
    <xf numFmtId="37" fontId="27" fillId="0" borderId="6" xfId="4" applyNumberFormat="1" applyFont="1" applyFill="1" applyBorder="1"/>
    <xf numFmtId="37" fontId="28" fillId="0" borderId="4" xfId="4" applyNumberFormat="1" applyFont="1" applyFill="1" applyBorder="1"/>
    <xf numFmtId="164" fontId="28" fillId="0" borderId="4" xfId="4" applyNumberFormat="1" applyFont="1" applyFill="1" applyBorder="1"/>
    <xf numFmtId="0" fontId="28" fillId="0" borderId="4" xfId="0" applyFont="1" applyFill="1" applyBorder="1" applyAlignment="1">
      <alignment horizontal="left" indent="1"/>
    </xf>
    <xf numFmtId="164" fontId="28" fillId="0" borderId="3" xfId="4" applyNumberFormat="1" applyFont="1" applyFill="1" applyBorder="1"/>
    <xf numFmtId="0" fontId="27" fillId="0" borderId="2" xfId="0" applyFont="1" applyFill="1" applyBorder="1"/>
    <xf numFmtId="164" fontId="27" fillId="0" borderId="15" xfId="4" applyNumberFormat="1" applyFont="1" applyFill="1" applyBorder="1"/>
    <xf numFmtId="164" fontId="28" fillId="0" borderId="6" xfId="4" applyNumberFormat="1" applyFont="1" applyFill="1" applyBorder="1"/>
    <xf numFmtId="0" fontId="27" fillId="0" borderId="14" xfId="0" applyFont="1" applyBorder="1"/>
    <xf numFmtId="164" fontId="28" fillId="0" borderId="5" xfId="4" applyNumberFormat="1" applyFont="1" applyFill="1" applyBorder="1"/>
    <xf numFmtId="0" fontId="28" fillId="0" borderId="5" xfId="0" applyFont="1" applyFill="1" applyBorder="1" applyAlignment="1">
      <alignment horizontal="center"/>
    </xf>
    <xf numFmtId="164" fontId="28" fillId="0" borderId="4" xfId="1" applyNumberFormat="1" applyFont="1" applyBorder="1"/>
    <xf numFmtId="164" fontId="28" fillId="0" borderId="3" xfId="1" applyNumberFormat="1" applyFont="1" applyBorder="1"/>
    <xf numFmtId="0" fontId="28" fillId="0" borderId="4" xfId="0" applyFont="1" applyFill="1" applyBorder="1" applyAlignment="1">
      <alignment horizontal="center"/>
    </xf>
    <xf numFmtId="166" fontId="28" fillId="0" borderId="0" xfId="3" applyFont="1"/>
    <xf numFmtId="166" fontId="28" fillId="0" borderId="0" xfId="3" applyFont="1" applyFill="1"/>
    <xf numFmtId="166" fontId="28" fillId="3" borderId="0" xfId="3" applyFont="1" applyFill="1"/>
    <xf numFmtId="166" fontId="28" fillId="0" borderId="6" xfId="3" applyFont="1" applyBorder="1" applyAlignment="1">
      <alignment horizontal="center"/>
    </xf>
    <xf numFmtId="166" fontId="28" fillId="0" borderId="6" xfId="3" quotePrefix="1" applyFont="1" applyBorder="1" applyAlignment="1">
      <alignment horizontal="center"/>
    </xf>
    <xf numFmtId="166" fontId="28" fillId="0" borderId="0" xfId="3" applyFont="1" applyFill="1" applyBorder="1" applyAlignment="1">
      <alignment horizontal="center"/>
    </xf>
    <xf numFmtId="166" fontId="28" fillId="0" borderId="4" xfId="3" applyFont="1" applyFill="1" applyBorder="1" applyAlignment="1">
      <alignment horizontal="center"/>
    </xf>
    <xf numFmtId="166" fontId="28" fillId="0" borderId="3" xfId="3" applyFont="1" applyFill="1" applyBorder="1" applyAlignment="1">
      <alignment horizontal="center"/>
    </xf>
    <xf numFmtId="165" fontId="28" fillId="0" borderId="5" xfId="2" applyNumberFormat="1" applyFont="1" applyBorder="1"/>
    <xf numFmtId="165" fontId="27" fillId="0" borderId="5" xfId="2" applyNumberFormat="1" applyFont="1" applyBorder="1"/>
    <xf numFmtId="165" fontId="28" fillId="0" borderId="4" xfId="6" applyNumberFormat="1" applyFont="1" applyFill="1" applyBorder="1"/>
    <xf numFmtId="165" fontId="28" fillId="0" borderId="0" xfId="6" applyNumberFormat="1" applyFont="1" applyFill="1" applyBorder="1"/>
    <xf numFmtId="165" fontId="28" fillId="0" borderId="5" xfId="6" applyNumberFormat="1" applyFont="1" applyFill="1" applyBorder="1"/>
    <xf numFmtId="165" fontId="28" fillId="0" borderId="5" xfId="6" applyNumberFormat="1" applyFont="1" applyBorder="1"/>
    <xf numFmtId="164" fontId="28" fillId="0" borderId="5" xfId="1" applyNumberFormat="1" applyFont="1" applyBorder="1"/>
    <xf numFmtId="164" fontId="27" fillId="0" borderId="5" xfId="1" applyNumberFormat="1" applyFont="1" applyBorder="1"/>
    <xf numFmtId="164" fontId="28" fillId="0" borderId="5" xfId="1" applyNumberFormat="1" applyFont="1" applyFill="1" applyBorder="1"/>
    <xf numFmtId="165" fontId="28" fillId="0" borderId="6" xfId="6" applyNumberFormat="1" applyFont="1" applyFill="1" applyBorder="1"/>
    <xf numFmtId="165" fontId="27" fillId="0" borderId="22" xfId="6" applyNumberFormat="1" applyFont="1" applyBorder="1"/>
    <xf numFmtId="165" fontId="27" fillId="0" borderId="13" xfId="6" applyNumberFormat="1" applyFont="1" applyFill="1" applyBorder="1"/>
    <xf numFmtId="165" fontId="27" fillId="0" borderId="13" xfId="2" applyNumberFormat="1" applyFont="1" applyBorder="1"/>
    <xf numFmtId="165" fontId="27" fillId="0" borderId="15" xfId="6" applyNumberFormat="1" applyFont="1" applyFill="1" applyBorder="1"/>
    <xf numFmtId="165" fontId="27" fillId="0" borderId="0" xfId="6" applyNumberFormat="1" applyFont="1" applyFill="1" applyBorder="1"/>
    <xf numFmtId="0" fontId="27" fillId="0" borderId="5" xfId="0" applyFont="1" applyBorder="1"/>
    <xf numFmtId="165" fontId="27" fillId="0" borderId="4" xfId="6" applyNumberFormat="1" applyFont="1" applyBorder="1"/>
    <xf numFmtId="165" fontId="27" fillId="0" borderId="4" xfId="6" applyNumberFormat="1" applyFont="1" applyFill="1" applyBorder="1"/>
    <xf numFmtId="165" fontId="27" fillId="0" borderId="4" xfId="2" applyNumberFormat="1" applyFont="1" applyBorder="1"/>
    <xf numFmtId="165" fontId="27" fillId="0" borderId="22" xfId="2" applyNumberFormat="1" applyFont="1" applyBorder="1"/>
    <xf numFmtId="165" fontId="28" fillId="0" borderId="8" xfId="6" applyNumberFormat="1" applyFont="1" applyFill="1" applyBorder="1"/>
    <xf numFmtId="165" fontId="28" fillId="0" borderId="2" xfId="6" applyNumberFormat="1" applyFont="1" applyFill="1" applyBorder="1"/>
    <xf numFmtId="164" fontId="28" fillId="0" borderId="6" xfId="1" applyNumberFormat="1" applyFont="1" applyBorder="1"/>
    <xf numFmtId="165" fontId="27" fillId="0" borderId="15" xfId="6" applyNumberFormat="1" applyFont="1" applyBorder="1"/>
    <xf numFmtId="37" fontId="27" fillId="0" borderId="4" xfId="0" applyNumberFormat="1" applyFont="1" applyBorder="1"/>
    <xf numFmtId="37" fontId="28" fillId="0" borderId="0" xfId="3" applyNumberFormat="1" applyFont="1" applyFill="1"/>
    <xf numFmtId="165" fontId="28" fillId="0" borderId="0" xfId="3" applyNumberFormat="1" applyFont="1" applyFill="1"/>
    <xf numFmtId="0" fontId="28" fillId="0" borderId="0" xfId="0" applyFont="1" applyAlignment="1">
      <alignment horizontal="center"/>
    </xf>
    <xf numFmtId="14" fontId="28" fillId="0" borderId="0" xfId="0" applyNumberFormat="1" applyFont="1" applyAlignment="1">
      <alignment horizontal="center"/>
    </xf>
    <xf numFmtId="37" fontId="28" fillId="0" borderId="6" xfId="0" applyNumberFormat="1" applyFont="1" applyBorder="1"/>
    <xf numFmtId="37" fontId="28" fillId="0" borderId="7" xfId="0" applyNumberFormat="1" applyFont="1" applyBorder="1"/>
    <xf numFmtId="0" fontId="28" fillId="0" borderId="1" xfId="0" applyFont="1" applyBorder="1"/>
    <xf numFmtId="165" fontId="28" fillId="0" borderId="8" xfId="2" applyNumberFormat="1" applyFont="1" applyBorder="1"/>
    <xf numFmtId="0" fontId="28" fillId="0" borderId="0" xfId="0" applyFont="1" applyFill="1" applyBorder="1"/>
    <xf numFmtId="0" fontId="28" fillId="0" borderId="1" xfId="0" applyFont="1" applyFill="1" applyBorder="1" applyAlignment="1">
      <alignment horizontal="left" indent="1"/>
    </xf>
    <xf numFmtId="0" fontId="28" fillId="0" borderId="11" xfId="0" applyFont="1" applyFill="1" applyBorder="1"/>
    <xf numFmtId="164" fontId="28" fillId="0" borderId="0" xfId="1" applyNumberFormat="1" applyFont="1"/>
    <xf numFmtId="0" fontId="27" fillId="0" borderId="0" xfId="0" applyFont="1" applyBorder="1" applyAlignment="1">
      <alignment horizontal="center"/>
    </xf>
    <xf numFmtId="0" fontId="62" fillId="0" borderId="0" xfId="225" quotePrefix="1" applyFont="1" applyAlignment="1">
      <alignment horizontal="right"/>
    </xf>
    <xf numFmtId="0" fontId="62" fillId="0" borderId="0" xfId="225" applyFont="1" applyAlignment="1">
      <alignment horizontal="right"/>
    </xf>
    <xf numFmtId="165" fontId="65" fillId="0" borderId="11" xfId="222" applyNumberFormat="1" applyFont="1" applyBorder="1" applyAlignment="1"/>
    <xf numFmtId="165" fontId="65" fillId="0" borderId="0" xfId="222" applyNumberFormat="1" applyFont="1" applyBorder="1" applyAlignment="1"/>
    <xf numFmtId="165" fontId="65" fillId="0" borderId="0" xfId="222" applyNumberFormat="1" applyFont="1" applyAlignment="1"/>
    <xf numFmtId="165" fontId="65" fillId="0" borderId="18" xfId="222" applyNumberFormat="1" applyFont="1" applyBorder="1" applyAlignment="1"/>
    <xf numFmtId="165" fontId="65" fillId="0" borderId="0" xfId="222" applyNumberFormat="1" applyFont="1" applyFill="1" applyAlignment="1"/>
    <xf numFmtId="0" fontId="27" fillId="0" borderId="0" xfId="0" applyFont="1"/>
    <xf numFmtId="0" fontId="58" fillId="0" borderId="0" xfId="0" applyFont="1"/>
    <xf numFmtId="43" fontId="58" fillId="0" borderId="0" xfId="1" applyFont="1" applyFill="1" applyProtection="1"/>
    <xf numFmtId="43" fontId="58" fillId="0" borderId="0" xfId="1" applyFont="1" applyFill="1"/>
    <xf numFmtId="43" fontId="58" fillId="0" borderId="1" xfId="1" applyFont="1" applyFill="1" applyBorder="1" applyProtection="1"/>
    <xf numFmtId="43" fontId="58" fillId="0" borderId="1" xfId="1" applyFont="1" applyFill="1" applyBorder="1"/>
    <xf numFmtId="43" fontId="58" fillId="0" borderId="11" xfId="1" applyFont="1" applyFill="1" applyBorder="1"/>
    <xf numFmtId="43" fontId="58" fillId="14" borderId="0" xfId="1" applyFont="1" applyFill="1" applyProtection="1"/>
    <xf numFmtId="43" fontId="58" fillId="0" borderId="0" xfId="1" applyFont="1"/>
    <xf numFmtId="166" fontId="27" fillId="0" borderId="0" xfId="3" applyFont="1" applyFill="1" applyAlignment="1"/>
    <xf numFmtId="166" fontId="28" fillId="0" borderId="0" xfId="227" applyFont="1" applyFill="1" applyAlignment="1"/>
    <xf numFmtId="164" fontId="28" fillId="0" borderId="6" xfId="1" applyNumberFormat="1" applyFont="1" applyFill="1" applyBorder="1"/>
    <xf numFmtId="164" fontId="27" fillId="0" borderId="6" xfId="1" applyNumberFormat="1" applyFont="1" applyFill="1" applyBorder="1"/>
    <xf numFmtId="165" fontId="27" fillId="0" borderId="13" xfId="2" applyNumberFormat="1" applyFont="1" applyFill="1" applyBorder="1"/>
    <xf numFmtId="165" fontId="27" fillId="0" borderId="21" xfId="2" applyNumberFormat="1" applyFont="1" applyFill="1" applyBorder="1"/>
    <xf numFmtId="165" fontId="27" fillId="0" borderId="4" xfId="2" applyNumberFormat="1" applyFont="1" applyFill="1" applyBorder="1"/>
    <xf numFmtId="164" fontId="27" fillId="0" borderId="5" xfId="1" applyNumberFormat="1" applyFont="1" applyFill="1" applyBorder="1"/>
    <xf numFmtId="37" fontId="27" fillId="0" borderId="4" xfId="0" applyNumberFormat="1" applyFont="1" applyFill="1" applyBorder="1"/>
    <xf numFmtId="0" fontId="28" fillId="0" borderId="0" xfId="0" applyFont="1" applyFill="1"/>
    <xf numFmtId="0" fontId="28" fillId="0" borderId="7" xfId="0" applyFont="1" applyFill="1" applyBorder="1"/>
    <xf numFmtId="0" fontId="28" fillId="0" borderId="7" xfId="0" applyFont="1" applyFill="1" applyBorder="1" applyAlignment="1">
      <alignment horizontal="center"/>
    </xf>
    <xf numFmtId="0" fontId="28" fillId="0" borderId="8" xfId="0" applyFont="1" applyFill="1" applyBorder="1" applyAlignment="1">
      <alignment horizontal="center"/>
    </xf>
    <xf numFmtId="0" fontId="27" fillId="0" borderId="6" xfId="0" applyFont="1" applyFill="1" applyBorder="1" applyAlignment="1">
      <alignment horizontal="center"/>
    </xf>
    <xf numFmtId="43" fontId="28" fillId="0" borderId="6" xfId="1" applyFont="1" applyFill="1" applyBorder="1"/>
    <xf numFmtId="37" fontId="28" fillId="0" borderId="3" xfId="1" applyNumberFormat="1" applyFont="1" applyFill="1" applyBorder="1"/>
    <xf numFmtId="0" fontId="28" fillId="0" borderId="4" xfId="0" applyFont="1" applyFill="1" applyBorder="1"/>
    <xf numFmtId="165" fontId="28" fillId="0" borderId="4" xfId="2" applyNumberFormat="1" applyFont="1" applyFill="1" applyBorder="1"/>
    <xf numFmtId="37" fontId="28" fillId="0" borderId="5" xfId="1" applyNumberFormat="1" applyFont="1" applyFill="1" applyBorder="1"/>
    <xf numFmtId="0" fontId="28" fillId="0" borderId="3" xfId="0" applyFont="1" applyFill="1" applyBorder="1" applyAlignment="1">
      <alignment horizontal="left" indent="1"/>
    </xf>
    <xf numFmtId="0" fontId="28" fillId="0" borderId="16" xfId="0" applyFont="1" applyFill="1" applyBorder="1"/>
    <xf numFmtId="0" fontId="27" fillId="0" borderId="6" xfId="0" applyFont="1" applyFill="1" applyBorder="1"/>
    <xf numFmtId="0" fontId="27" fillId="0" borderId="19" xfId="0" applyFont="1" applyFill="1" applyBorder="1"/>
    <xf numFmtId="0" fontId="27" fillId="0" borderId="4" xfId="0" applyFont="1" applyFill="1" applyBorder="1" applyAlignment="1">
      <alignment horizontal="center"/>
    </xf>
    <xf numFmtId="164" fontId="27" fillId="0" borderId="15" xfId="1" applyNumberFormat="1" applyFont="1" applyFill="1" applyBorder="1"/>
    <xf numFmtId="164" fontId="28" fillId="0" borderId="4" xfId="1" applyNumberFormat="1" applyFont="1" applyFill="1" applyBorder="1"/>
    <xf numFmtId="164" fontId="28" fillId="0" borderId="3" xfId="1" applyNumberFormat="1" applyFont="1" applyFill="1" applyBorder="1"/>
    <xf numFmtId="0" fontId="28" fillId="0" borderId="4" xfId="0" quotePrefix="1" applyFont="1" applyFill="1" applyBorder="1" applyAlignment="1">
      <alignment horizontal="left" indent="1"/>
    </xf>
    <xf numFmtId="37" fontId="28" fillId="0" borderId="0" xfId="1" applyNumberFormat="1" applyFont="1" applyFill="1" applyBorder="1"/>
    <xf numFmtId="43" fontId="28" fillId="0" borderId="0" xfId="1" applyFont="1" applyFill="1" applyBorder="1"/>
    <xf numFmtId="37" fontId="28" fillId="0" borderId="0" xfId="0" applyNumberFormat="1" applyFont="1" applyFill="1" applyBorder="1"/>
    <xf numFmtId="0" fontId="28" fillId="0" borderId="0" xfId="0" applyFont="1" applyFill="1" applyAlignment="1">
      <alignment horizontal="left"/>
    </xf>
    <xf numFmtId="0" fontId="28" fillId="0" borderId="9" xfId="0" applyFont="1" applyFill="1" applyBorder="1" applyAlignment="1">
      <alignment horizontal="center"/>
    </xf>
    <xf numFmtId="164" fontId="28" fillId="0" borderId="10" xfId="4" applyNumberFormat="1" applyFont="1" applyFill="1" applyBorder="1"/>
    <xf numFmtId="164" fontId="28" fillId="0" borderId="7" xfId="1" applyNumberFormat="1" applyFont="1" applyFill="1" applyBorder="1"/>
    <xf numFmtId="164" fontId="27" fillId="0" borderId="20" xfId="1" applyNumberFormat="1" applyFont="1" applyFill="1" applyBorder="1"/>
    <xf numFmtId="164" fontId="28" fillId="0" borderId="8" xfId="1" applyNumberFormat="1" applyFont="1" applyFill="1" applyBorder="1"/>
    <xf numFmtId="37" fontId="28" fillId="0" borderId="0" xfId="0" applyNumberFormat="1" applyFont="1" applyFill="1"/>
    <xf numFmtId="165" fontId="28" fillId="0" borderId="0" xfId="2" applyNumberFormat="1" applyFont="1"/>
    <xf numFmtId="0" fontId="28" fillId="0" borderId="0" xfId="13" applyFont="1" applyFill="1"/>
    <xf numFmtId="0" fontId="27" fillId="0" borderId="0" xfId="13" applyFont="1" applyFill="1" applyAlignment="1"/>
    <xf numFmtId="165" fontId="28" fillId="0" borderId="26" xfId="6" applyNumberFormat="1" applyFont="1" applyFill="1" applyBorder="1"/>
    <xf numFmtId="164" fontId="28" fillId="0" borderId="10" xfId="1" applyNumberFormat="1" applyFont="1" applyFill="1" applyBorder="1"/>
    <xf numFmtId="165" fontId="27" fillId="0" borderId="22" xfId="2" applyNumberFormat="1" applyFont="1" applyFill="1" applyBorder="1"/>
    <xf numFmtId="165" fontId="27" fillId="0" borderId="12" xfId="2" applyNumberFormat="1" applyFont="1" applyFill="1" applyBorder="1"/>
    <xf numFmtId="165" fontId="27" fillId="0" borderId="20" xfId="2" applyNumberFormat="1" applyFont="1" applyFill="1" applyBorder="1"/>
    <xf numFmtId="37" fontId="28" fillId="0" borderId="7" xfId="0" applyNumberFormat="1" applyFont="1" applyFill="1" applyBorder="1"/>
    <xf numFmtId="0" fontId="28" fillId="0" borderId="8" xfId="0" applyFont="1" applyFill="1" applyBorder="1" applyAlignment="1">
      <alignment horizontal="left" indent="1"/>
    </xf>
    <xf numFmtId="164" fontId="28" fillId="0" borderId="8" xfId="1" applyNumberFormat="1" applyFont="1" applyFill="1" applyBorder="1" applyAlignment="1">
      <alignment horizontal="right"/>
    </xf>
    <xf numFmtId="164" fontId="28" fillId="0" borderId="7" xfId="1" applyNumberFormat="1" applyFont="1" applyFill="1" applyBorder="1" applyAlignment="1">
      <alignment horizontal="right"/>
    </xf>
    <xf numFmtId="0" fontId="28" fillId="0" borderId="10" xfId="0" applyFont="1" applyFill="1" applyBorder="1"/>
    <xf numFmtId="164" fontId="28" fillId="0" borderId="10" xfId="1" applyNumberFormat="1" applyFont="1" applyFill="1" applyBorder="1" applyAlignment="1">
      <alignment horizontal="right"/>
    </xf>
    <xf numFmtId="37" fontId="28" fillId="0" borderId="7" xfId="0" applyNumberFormat="1" applyFont="1" applyFill="1" applyBorder="1" applyAlignment="1">
      <alignment horizontal="right"/>
    </xf>
    <xf numFmtId="37" fontId="28" fillId="0" borderId="9" xfId="0" applyNumberFormat="1" applyFont="1" applyFill="1" applyBorder="1"/>
    <xf numFmtId="0" fontId="28" fillId="0" borderId="2" xfId="0" applyFont="1" applyFill="1" applyBorder="1"/>
    <xf numFmtId="37" fontId="28" fillId="0" borderId="1" xfId="0" applyNumberFormat="1" applyFont="1" applyFill="1" applyBorder="1"/>
    <xf numFmtId="37" fontId="28" fillId="0" borderId="8" xfId="0" applyNumberFormat="1" applyFont="1" applyFill="1" applyBorder="1"/>
    <xf numFmtId="165" fontId="28" fillId="0" borderId="0" xfId="7" applyNumberFormat="1" applyFont="1" applyFill="1" applyAlignment="1"/>
    <xf numFmtId="166" fontId="17" fillId="0" borderId="0" xfId="249" applyAlignment="1"/>
    <xf numFmtId="0" fontId="28" fillId="0" borderId="0" xfId="15" applyFont="1" applyAlignment="1">
      <alignment horizontal="center"/>
    </xf>
    <xf numFmtId="0" fontId="28" fillId="0" borderId="0" xfId="15" applyFont="1"/>
    <xf numFmtId="0" fontId="28" fillId="0" borderId="0" xfId="15" applyFont="1" applyFill="1"/>
    <xf numFmtId="165" fontId="28" fillId="0" borderId="0" xfId="15" applyNumberFormat="1" applyFont="1" applyFill="1"/>
    <xf numFmtId="165" fontId="28" fillId="0" borderId="0" xfId="228" applyNumberFormat="1" applyFont="1" applyFill="1"/>
    <xf numFmtId="3" fontId="28" fillId="0" borderId="0" xfId="15" applyNumberFormat="1" applyFont="1"/>
    <xf numFmtId="0" fontId="28" fillId="0" borderId="0" xfId="15" applyFont="1" applyFill="1" applyAlignment="1">
      <alignment horizontal="center"/>
    </xf>
    <xf numFmtId="165" fontId="28" fillId="0" borderId="0" xfId="258" applyNumberFormat="1" applyFont="1" applyFill="1"/>
    <xf numFmtId="0" fontId="18" fillId="0" borderId="0" xfId="0" applyFont="1" applyAlignment="1" applyProtection="1"/>
    <xf numFmtId="0" fontId="18" fillId="0" borderId="0" xfId="0" applyFont="1" applyAlignment="1" applyProtection="1">
      <alignment horizontal="right"/>
    </xf>
    <xf numFmtId="0" fontId="92" fillId="0" borderId="0" xfId="0" applyFont="1" applyBorder="1" applyAlignment="1" applyProtection="1">
      <alignment wrapText="1"/>
    </xf>
    <xf numFmtId="0" fontId="18" fillId="0" borderId="0" xfId="0" applyNumberFormat="1" applyFont="1" applyAlignment="1" applyProtection="1"/>
    <xf numFmtId="0" fontId="18" fillId="0" borderId="0" xfId="0" applyNumberFormat="1" applyFont="1" applyAlignment="1" applyProtection="1">
      <alignment horizontal="left"/>
    </xf>
    <xf numFmtId="0" fontId="18" fillId="0" borderId="0" xfId="0" applyNumberFormat="1" applyFont="1" applyProtection="1"/>
    <xf numFmtId="0" fontId="18" fillId="0" borderId="0" xfId="0" applyNumberFormat="1" applyFont="1" applyAlignment="1" applyProtection="1">
      <alignment horizontal="right"/>
    </xf>
    <xf numFmtId="0" fontId="18" fillId="0" borderId="0" xfId="0" applyNumberFormat="1" applyFont="1" applyAlignment="1" applyProtection="1">
      <alignment horizontal="center"/>
    </xf>
    <xf numFmtId="0" fontId="18" fillId="2" borderId="0" xfId="0" applyNumberFormat="1" applyFont="1" applyFill="1" applyProtection="1"/>
    <xf numFmtId="0" fontId="18" fillId="2" borderId="0" xfId="0" applyFont="1" applyFill="1" applyAlignment="1" applyProtection="1"/>
    <xf numFmtId="0" fontId="18" fillId="2" borderId="0" xfId="0" applyNumberFormat="1" applyFont="1" applyFill="1" applyAlignment="1" applyProtection="1">
      <alignment horizontal="right"/>
    </xf>
    <xf numFmtId="3" fontId="18" fillId="0" borderId="0" xfId="0" applyNumberFormat="1" applyFont="1" applyAlignment="1" applyProtection="1"/>
    <xf numFmtId="0" fontId="18" fillId="0" borderId="0" xfId="0" applyNumberFormat="1" applyFont="1" applyBorder="1" applyProtection="1"/>
    <xf numFmtId="0" fontId="18" fillId="0" borderId="0" xfId="0" applyFont="1" applyBorder="1" applyAlignment="1" applyProtection="1"/>
    <xf numFmtId="0" fontId="93" fillId="0" borderId="0" xfId="0" applyFont="1" applyBorder="1" applyAlignment="1" applyProtection="1">
      <alignment wrapText="1"/>
    </xf>
    <xf numFmtId="49" fontId="18" fillId="2" borderId="0" xfId="0" applyNumberFormat="1" applyFont="1" applyFill="1" applyProtection="1"/>
    <xf numFmtId="49" fontId="18" fillId="0" borderId="0" xfId="0" applyNumberFormat="1" applyFont="1" applyProtection="1"/>
    <xf numFmtId="0" fontId="18" fillId="0" borderId="24" xfId="0" applyNumberFormat="1" applyFont="1" applyBorder="1" applyAlignment="1" applyProtection="1">
      <alignment horizontal="center"/>
    </xf>
    <xf numFmtId="3" fontId="18" fillId="0" borderId="0" xfId="0" applyNumberFormat="1" applyFont="1" applyProtection="1"/>
    <xf numFmtId="42" fontId="18" fillId="0" borderId="0" xfId="0" applyNumberFormat="1" applyFont="1" applyProtection="1"/>
    <xf numFmtId="0" fontId="18" fillId="0" borderId="24" xfId="0" applyNumberFormat="1" applyFont="1" applyBorder="1" applyAlignment="1" applyProtection="1">
      <alignment horizontal="centerContinuous"/>
    </xf>
    <xf numFmtId="167" fontId="18" fillId="0" borderId="0" xfId="0" applyNumberFormat="1" applyFont="1" applyAlignment="1" applyProtection="1"/>
    <xf numFmtId="3" fontId="18" fillId="2" borderId="0" xfId="0" applyNumberFormat="1" applyFont="1" applyFill="1" applyProtection="1"/>
    <xf numFmtId="0" fontId="19" fillId="0" borderId="0" xfId="0" applyNumberFormat="1" applyFont="1" applyProtection="1"/>
    <xf numFmtId="3" fontId="18" fillId="0" borderId="24" xfId="0" applyNumberFormat="1" applyFont="1" applyBorder="1" applyAlignment="1" applyProtection="1"/>
    <xf numFmtId="3" fontId="18" fillId="0" borderId="0" xfId="0" applyNumberFormat="1" applyFont="1" applyAlignment="1" applyProtection="1">
      <alignment horizontal="fill"/>
    </xf>
    <xf numFmtId="3" fontId="18" fillId="8" borderId="0" xfId="0" applyNumberFormat="1" applyFont="1" applyFill="1" applyAlignment="1" applyProtection="1"/>
    <xf numFmtId="3" fontId="18" fillId="0" borderId="37" xfId="0" applyNumberFormat="1" applyFont="1" applyBorder="1" applyAlignment="1" applyProtection="1"/>
    <xf numFmtId="42" fontId="18" fillId="0" borderId="25" xfId="0" applyNumberFormat="1" applyFont="1" applyBorder="1" applyAlignment="1" applyProtection="1">
      <alignment horizontal="right"/>
    </xf>
    <xf numFmtId="3" fontId="18" fillId="0" borderId="0" xfId="0" applyNumberFormat="1" applyFont="1" applyFill="1" applyBorder="1" applyProtection="1"/>
    <xf numFmtId="3" fontId="18" fillId="2" borderId="0" xfId="0" applyNumberFormat="1" applyFont="1" applyFill="1" applyBorder="1" applyProtection="1"/>
    <xf numFmtId="3" fontId="18" fillId="2" borderId="24" xfId="0" applyNumberFormat="1" applyFont="1" applyFill="1" applyBorder="1" applyProtection="1"/>
    <xf numFmtId="168" fontId="18" fillId="0" borderId="0" xfId="0" applyNumberFormat="1" applyFont="1" applyProtection="1"/>
    <xf numFmtId="168" fontId="18" fillId="0" borderId="0" xfId="0" applyNumberFormat="1" applyFont="1" applyAlignment="1" applyProtection="1">
      <alignment horizontal="center"/>
    </xf>
    <xf numFmtId="0" fontId="18" fillId="0" borderId="0" xfId="0" applyFont="1" applyAlignment="1" applyProtection="1">
      <alignment horizontal="center"/>
    </xf>
    <xf numFmtId="169" fontId="18" fillId="0" borderId="0" xfId="0" applyNumberFormat="1" applyFont="1" applyAlignment="1" applyProtection="1"/>
    <xf numFmtId="169" fontId="18" fillId="2" borderId="0" xfId="0" applyNumberFormat="1" applyFont="1" applyFill="1" applyProtection="1"/>
    <xf numFmtId="169" fontId="18" fillId="0" borderId="0" xfId="0" applyNumberFormat="1" applyFont="1" applyProtection="1"/>
    <xf numFmtId="49" fontId="18" fillId="0" borderId="0" xfId="0" applyNumberFormat="1" applyFont="1" applyAlignment="1" applyProtection="1">
      <alignment horizontal="left"/>
    </xf>
    <xf numFmtId="49" fontId="18" fillId="0" borderId="0" xfId="0" applyNumberFormat="1" applyFont="1" applyAlignment="1" applyProtection="1">
      <alignment horizontal="center"/>
    </xf>
    <xf numFmtId="3" fontId="20" fillId="0" borderId="0" xfId="0" applyNumberFormat="1" applyFont="1" applyAlignment="1" applyProtection="1">
      <alignment horizontal="center"/>
    </xf>
    <xf numFmtId="0" fontId="20" fillId="0" borderId="0" xfId="0" applyNumberFormat="1" applyFont="1" applyAlignment="1" applyProtection="1">
      <alignment horizontal="center"/>
    </xf>
    <xf numFmtId="0" fontId="20" fillId="0" borderId="0" xfId="0" applyNumberFormat="1" applyFont="1" applyAlignment="1" applyProtection="1"/>
    <xf numFmtId="0" fontId="20" fillId="0" borderId="0" xfId="0" applyFont="1" applyAlignment="1" applyProtection="1">
      <alignment horizontal="center"/>
    </xf>
    <xf numFmtId="3" fontId="20" fillId="0" borderId="0" xfId="0" applyNumberFormat="1" applyFont="1" applyAlignment="1" applyProtection="1"/>
    <xf numFmtId="3" fontId="18" fillId="2" borderId="0" xfId="0" applyNumberFormat="1" applyFont="1" applyFill="1" applyBorder="1" applyAlignment="1" applyProtection="1"/>
    <xf numFmtId="170" fontId="18" fillId="0" borderId="0" xfId="0" applyNumberFormat="1" applyFont="1" applyAlignment="1" applyProtection="1"/>
    <xf numFmtId="3" fontId="18" fillId="2" borderId="24" xfId="0" applyNumberFormat="1" applyFont="1" applyFill="1" applyBorder="1" applyAlignment="1" applyProtection="1"/>
    <xf numFmtId="171" fontId="18" fillId="0" borderId="0" xfId="0" applyNumberFormat="1" applyFont="1" applyAlignment="1" applyProtection="1">
      <alignment horizontal="center"/>
    </xf>
    <xf numFmtId="3" fontId="18" fillId="2" borderId="0" xfId="0" applyNumberFormat="1" applyFont="1" applyFill="1" applyAlignment="1" applyProtection="1"/>
    <xf numFmtId="0" fontId="18" fillId="0" borderId="0" xfId="0" applyNumberFormat="1" applyFont="1" applyAlignment="1" applyProtection="1">
      <alignment horizontal="fill"/>
    </xf>
    <xf numFmtId="170" fontId="18" fillId="0" borderId="0" xfId="0" applyNumberFormat="1" applyFont="1" applyAlignment="1" applyProtection="1">
      <alignment horizontal="right"/>
    </xf>
    <xf numFmtId="3" fontId="18" fillId="0" borderId="0" xfId="0" applyNumberFormat="1" applyFont="1" applyAlignment="1" applyProtection="1">
      <alignment horizontal="center"/>
    </xf>
    <xf numFmtId="0" fontId="18" fillId="0" borderId="24" xfId="0" applyFont="1" applyBorder="1" applyAlignment="1" applyProtection="1"/>
    <xf numFmtId="3" fontId="18" fillId="0" borderId="25" xfId="0" applyNumberFormat="1" applyFont="1" applyBorder="1" applyAlignment="1" applyProtection="1"/>
    <xf numFmtId="3" fontId="18" fillId="0" borderId="0" xfId="0" applyNumberFormat="1" applyFont="1" applyAlignment="1" applyProtection="1">
      <alignment horizontal="right"/>
    </xf>
    <xf numFmtId="0" fontId="18" fillId="0" borderId="0" xfId="0" applyNumberFormat="1" applyFont="1" applyFill="1" applyAlignment="1" applyProtection="1">
      <alignment horizontal="center"/>
    </xf>
    <xf numFmtId="0" fontId="18" fillId="0" borderId="0" xfId="0" applyNumberFormat="1" applyFont="1" applyFill="1" applyAlignment="1" applyProtection="1"/>
    <xf numFmtId="0" fontId="18" fillId="0" borderId="0" xfId="0" applyFont="1" applyFill="1" applyAlignment="1" applyProtection="1"/>
    <xf numFmtId="3" fontId="21" fillId="0" borderId="0" xfId="0" applyNumberFormat="1" applyFont="1" applyAlignment="1" applyProtection="1"/>
    <xf numFmtId="3" fontId="18" fillId="0" borderId="0" xfId="0" applyNumberFormat="1" applyFont="1" applyFill="1" applyAlignment="1" applyProtection="1"/>
    <xf numFmtId="0" fontId="18" fillId="0" borderId="0" xfId="0" applyNumberFormat="1" applyFont="1" applyFill="1" applyAlignment="1" applyProtection="1">
      <alignment horizontal="fill"/>
    </xf>
    <xf numFmtId="167" fontId="18" fillId="0" borderId="0" xfId="0" applyNumberFormat="1" applyFont="1" applyAlignment="1" applyProtection="1">
      <alignment horizontal="right"/>
    </xf>
    <xf numFmtId="10" fontId="18" fillId="0" borderId="0" xfId="0" applyNumberFormat="1" applyFont="1" applyAlignment="1" applyProtection="1">
      <alignment horizontal="left"/>
    </xf>
    <xf numFmtId="167" fontId="18" fillId="0" borderId="0" xfId="0" applyNumberFormat="1" applyFont="1" applyAlignment="1" applyProtection="1">
      <alignment horizontal="center"/>
    </xf>
    <xf numFmtId="171" fontId="18" fillId="0" borderId="0" xfId="0" applyNumberFormat="1" applyFont="1" applyAlignment="1" applyProtection="1">
      <alignment horizontal="left"/>
    </xf>
    <xf numFmtId="10" fontId="18" fillId="0" borderId="0" xfId="0" applyNumberFormat="1" applyFont="1" applyFill="1" applyAlignment="1" applyProtection="1">
      <alignment horizontal="right"/>
    </xf>
    <xf numFmtId="172" fontId="18" fillId="0" borderId="0" xfId="0" applyNumberFormat="1" applyFont="1" applyFill="1" applyAlignment="1" applyProtection="1">
      <alignment horizontal="right"/>
    </xf>
    <xf numFmtId="3" fontId="18" fillId="0" borderId="0" xfId="0" applyNumberFormat="1" applyFont="1" applyFill="1" applyAlignment="1" applyProtection="1">
      <alignment horizontal="right"/>
    </xf>
    <xf numFmtId="173" fontId="18" fillId="0" borderId="0" xfId="0" applyNumberFormat="1" applyFont="1" applyAlignment="1" applyProtection="1"/>
    <xf numFmtId="3" fontId="18" fillId="0" borderId="0" xfId="0" applyNumberFormat="1" applyFont="1" applyBorder="1" applyAlignment="1" applyProtection="1"/>
    <xf numFmtId="0" fontId="18" fillId="2" borderId="0" xfId="0" applyNumberFormat="1" applyFont="1" applyFill="1" applyBorder="1" applyAlignment="1" applyProtection="1"/>
    <xf numFmtId="0" fontId="18" fillId="2" borderId="24" xfId="0" applyNumberFormat="1" applyFont="1" applyFill="1" applyBorder="1" applyAlignment="1" applyProtection="1"/>
    <xf numFmtId="3" fontId="18" fillId="0" borderId="25" xfId="0" applyNumberFormat="1" applyFont="1" applyFill="1" applyBorder="1" applyAlignment="1" applyProtection="1"/>
    <xf numFmtId="0" fontId="18" fillId="0" borderId="0" xfId="0" applyNumberFormat="1" applyFont="1" applyFill="1" applyProtection="1"/>
    <xf numFmtId="0" fontId="22" fillId="0" borderId="0" xfId="0" applyNumberFormat="1" applyFont="1" applyAlignment="1" applyProtection="1">
      <alignment horizontal="center"/>
    </xf>
    <xf numFmtId="0" fontId="22" fillId="0" borderId="0" xfId="0" applyFont="1" applyAlignment="1" applyProtection="1"/>
    <xf numFmtId="3" fontId="22" fillId="0" borderId="0" xfId="0" applyNumberFormat="1" applyFont="1" applyAlignment="1" applyProtection="1"/>
    <xf numFmtId="0" fontId="22" fillId="0" borderId="0" xfId="0" applyNumberFormat="1" applyFont="1" applyProtection="1"/>
    <xf numFmtId="0" fontId="23" fillId="0" borderId="0" xfId="0" applyNumberFormat="1" applyFont="1" applyProtection="1"/>
    <xf numFmtId="0" fontId="18" fillId="0" borderId="24" xfId="0" applyNumberFormat="1" applyFont="1" applyBorder="1" applyProtection="1"/>
    <xf numFmtId="49" fontId="18" fillId="0" borderId="0" xfId="0" applyNumberFormat="1" applyFont="1" applyAlignment="1" applyProtection="1"/>
    <xf numFmtId="0" fontId="18" fillId="0" borderId="0" xfId="0" applyFont="1" applyFill="1" applyBorder="1" applyAlignment="1" applyProtection="1"/>
    <xf numFmtId="0" fontId="24" fillId="0" borderId="0" xfId="0" applyFont="1" applyFill="1" applyBorder="1" applyAlignment="1" applyProtection="1"/>
    <xf numFmtId="174" fontId="18" fillId="0" borderId="0" xfId="0" applyNumberFormat="1" applyFont="1" applyFill="1" applyBorder="1" applyAlignment="1" applyProtection="1"/>
    <xf numFmtId="3" fontId="19" fillId="0" borderId="0" xfId="0" applyNumberFormat="1" applyFont="1" applyFill="1" applyBorder="1" applyAlignment="1" applyProtection="1"/>
    <xf numFmtId="0" fontId="18" fillId="0" borderId="0" xfId="0" applyNumberFormat="1" applyFont="1" applyFill="1" applyBorder="1" applyProtection="1"/>
    <xf numFmtId="3" fontId="18" fillId="0" borderId="0" xfId="0" applyNumberFormat="1" applyFont="1" applyFill="1" applyBorder="1" applyAlignment="1" applyProtection="1"/>
    <xf numFmtId="0" fontId="18" fillId="0" borderId="0" xfId="0" applyNumberFormat="1" applyFont="1" applyFill="1" applyBorder="1" applyAlignment="1" applyProtection="1"/>
    <xf numFmtId="0" fontId="19" fillId="0" borderId="0" xfId="0" applyFont="1" applyFill="1" applyBorder="1" applyAlignment="1" applyProtection="1"/>
    <xf numFmtId="0" fontId="18" fillId="0" borderId="0" xfId="0" applyNumberFormat="1" applyFont="1" applyFill="1" applyBorder="1" applyAlignment="1" applyProtection="1">
      <alignment horizontal="center"/>
    </xf>
    <xf numFmtId="0" fontId="25" fillId="0" borderId="0" xfId="0" applyFont="1" applyFill="1" applyBorder="1" applyProtection="1"/>
    <xf numFmtId="170" fontId="18" fillId="0" borderId="0" xfId="0" applyNumberFormat="1" applyFont="1" applyProtection="1"/>
    <xf numFmtId="0" fontId="19" fillId="0" borderId="0" xfId="0" applyFont="1" applyFill="1" applyBorder="1" applyProtection="1"/>
    <xf numFmtId="167" fontId="18" fillId="0" borderId="0" xfId="0" applyNumberFormat="1" applyFont="1" applyProtection="1"/>
    <xf numFmtId="3" fontId="18" fillId="0" borderId="24" xfId="0" applyNumberFormat="1" applyFont="1" applyBorder="1" applyAlignment="1" applyProtection="1">
      <alignment horizontal="center"/>
    </xf>
    <xf numFmtId="4" fontId="18" fillId="0" borderId="0" xfId="0" applyNumberFormat="1" applyFont="1" applyAlignment="1" applyProtection="1"/>
    <xf numFmtId="3" fontId="18" fillId="0" borderId="0" xfId="0" applyNumberFormat="1" applyFont="1" applyBorder="1" applyAlignment="1" applyProtection="1">
      <alignment horizontal="center"/>
    </xf>
    <xf numFmtId="0" fontId="18" fillId="0" borderId="24" xfId="0" applyNumberFormat="1" applyFont="1" applyBorder="1" applyAlignment="1" applyProtection="1"/>
    <xf numFmtId="174" fontId="18" fillId="2" borderId="0" xfId="0" applyNumberFormat="1" applyFont="1" applyFill="1" applyAlignment="1" applyProtection="1"/>
    <xf numFmtId="9" fontId="18" fillId="0" borderId="0" xfId="0" applyNumberFormat="1" applyFont="1" applyAlignment="1" applyProtection="1"/>
    <xf numFmtId="172" fontId="18" fillId="0" borderId="0" xfId="0" applyNumberFormat="1" applyFont="1" applyAlignment="1" applyProtection="1"/>
    <xf numFmtId="10" fontId="18" fillId="0" borderId="0" xfId="0" applyNumberFormat="1" applyFont="1" applyAlignment="1" applyProtection="1"/>
    <xf numFmtId="3" fontId="18" fillId="0" borderId="0" xfId="0" quotePrefix="1" applyNumberFormat="1" applyFont="1" applyAlignment="1" applyProtection="1"/>
    <xf numFmtId="9" fontId="18" fillId="0" borderId="24" xfId="0" applyNumberFormat="1" applyFont="1" applyBorder="1" applyAlignment="1" applyProtection="1"/>
    <xf numFmtId="172" fontId="18" fillId="0" borderId="24" xfId="0" applyNumberFormat="1" applyFont="1" applyBorder="1" applyAlignment="1" applyProtection="1"/>
    <xf numFmtId="9" fontId="18" fillId="0" borderId="0" xfId="0" applyNumberFormat="1" applyFont="1" applyFill="1" applyAlignment="1" applyProtection="1"/>
    <xf numFmtId="0" fontId="18" fillId="0" borderId="23" xfId="0" applyFont="1" applyBorder="1" applyAlignment="1" applyProtection="1"/>
    <xf numFmtId="0" fontId="18" fillId="0" borderId="18" xfId="0" applyFont="1" applyBorder="1" applyAlignment="1" applyProtection="1"/>
    <xf numFmtId="0" fontId="18" fillId="0" borderId="9" xfId="0" applyFont="1" applyBorder="1" applyAlignment="1" applyProtection="1"/>
    <xf numFmtId="10" fontId="18" fillId="2" borderId="0" xfId="0" applyNumberFormat="1" applyFont="1" applyFill="1" applyAlignment="1" applyProtection="1"/>
    <xf numFmtId="0" fontId="18" fillId="0" borderId="16" xfId="0" applyFont="1" applyBorder="1" applyAlignment="1" applyProtection="1"/>
    <xf numFmtId="0" fontId="18" fillId="0" borderId="7" xfId="0" applyFont="1" applyBorder="1" applyAlignment="1" applyProtection="1"/>
    <xf numFmtId="10" fontId="93" fillId="9" borderId="7" xfId="257" applyNumberFormat="1" applyFont="1" applyFill="1" applyBorder="1" applyAlignment="1" applyProtection="1"/>
    <xf numFmtId="0" fontId="18" fillId="0" borderId="2" xfId="0" applyFont="1" applyBorder="1" applyAlignment="1" applyProtection="1"/>
    <xf numFmtId="0" fontId="18" fillId="0" borderId="1" xfId="0" applyFont="1" applyBorder="1" applyAlignment="1" applyProtection="1"/>
    <xf numFmtId="0" fontId="18" fillId="0" borderId="8" xfId="0" applyFont="1" applyBorder="1" applyAlignment="1" applyProtection="1"/>
    <xf numFmtId="169" fontId="18" fillId="0" borderId="0" xfId="0" applyNumberFormat="1" applyFont="1" applyBorder="1" applyProtection="1"/>
    <xf numFmtId="174" fontId="18" fillId="0" borderId="0" xfId="0" applyNumberFormat="1" applyFont="1" applyFill="1" applyBorder="1" applyProtection="1"/>
    <xf numFmtId="174" fontId="18" fillId="2" borderId="0" xfId="0" applyNumberFormat="1" applyFont="1" applyFill="1" applyBorder="1" applyProtection="1"/>
    <xf numFmtId="174" fontId="18" fillId="2" borderId="0" xfId="0" applyNumberFormat="1" applyFont="1" applyFill="1" applyBorder="1" applyAlignment="1" applyProtection="1"/>
    <xf numFmtId="3" fontId="19" fillId="0" borderId="0" xfId="0" applyNumberFormat="1" applyFont="1" applyAlignment="1" applyProtection="1">
      <alignment horizontal="left"/>
    </xf>
    <xf numFmtId="0" fontId="18" fillId="0" borderId="0" xfId="0" applyNumberFormat="1" applyFont="1" applyBorder="1" applyAlignment="1" applyProtection="1"/>
    <xf numFmtId="0" fontId="18" fillId="0" borderId="24" xfId="0" applyNumberFormat="1" applyFont="1" applyFill="1" applyBorder="1" applyAlignment="1" applyProtection="1"/>
    <xf numFmtId="0" fontId="18" fillId="0" borderId="24" xfId="0" applyNumberFormat="1" applyFont="1" applyFill="1" applyBorder="1" applyProtection="1"/>
    <xf numFmtId="174" fontId="18" fillId="2" borderId="24" xfId="0" applyNumberFormat="1" applyFont="1" applyFill="1" applyBorder="1" applyAlignment="1" applyProtection="1"/>
    <xf numFmtId="166" fontId="18" fillId="0" borderId="0" xfId="0" applyNumberFormat="1" applyFont="1" applyAlignment="1" applyProtection="1"/>
    <xf numFmtId="0" fontId="22" fillId="0" borderId="0" xfId="0" applyNumberFormat="1" applyFont="1" applyAlignment="1" applyProtection="1"/>
    <xf numFmtId="174" fontId="18" fillId="0" borderId="0" xfId="0" applyNumberFormat="1" applyFont="1" applyAlignment="1" applyProtection="1">
      <alignment horizontal="right"/>
    </xf>
    <xf numFmtId="174" fontId="18" fillId="0" borderId="0" xfId="0" applyNumberFormat="1" applyFont="1" applyProtection="1"/>
    <xf numFmtId="0" fontId="18" fillId="0" borderId="0" xfId="0" applyNumberFormat="1" applyFont="1" applyAlignment="1" applyProtection="1">
      <alignment horizontal="left" indent="8"/>
    </xf>
    <xf numFmtId="0" fontId="18" fillId="0" borderId="0" xfId="0" applyNumberFormat="1" applyFont="1" applyAlignment="1" applyProtection="1">
      <alignment horizontal="center" vertical="top" wrapText="1"/>
    </xf>
    <xf numFmtId="0" fontId="18" fillId="0" borderId="0" xfId="0" applyNumberFormat="1" applyFont="1" applyFill="1" applyAlignment="1" applyProtection="1">
      <alignment horizontal="left" vertical="top" wrapText="1" indent="8"/>
    </xf>
    <xf numFmtId="0" fontId="18" fillId="0" borderId="0" xfId="0" applyNumberFormat="1" applyFont="1" applyFill="1" applyAlignment="1" applyProtection="1">
      <alignment vertical="top" wrapText="1"/>
    </xf>
    <xf numFmtId="10" fontId="18" fillId="2" borderId="0" xfId="0" applyNumberFormat="1" applyFont="1" applyFill="1" applyAlignment="1" applyProtection="1">
      <alignment vertical="top" wrapText="1"/>
    </xf>
    <xf numFmtId="3" fontId="18" fillId="0" borderId="0" xfId="0" applyNumberFormat="1" applyFont="1" applyAlignment="1" applyProtection="1">
      <alignment vertical="top" wrapText="1"/>
    </xf>
    <xf numFmtId="0" fontId="18" fillId="0" borderId="0" xfId="0" applyNumberFormat="1" applyFont="1" applyAlignment="1" applyProtection="1">
      <alignment vertical="top" wrapText="1"/>
    </xf>
    <xf numFmtId="0" fontId="19" fillId="0" borderId="0" xfId="0" applyNumberFormat="1" applyFont="1" applyFill="1" applyAlignment="1" applyProtection="1">
      <alignment horizontal="left"/>
    </xf>
    <xf numFmtId="0" fontId="18" fillId="0" borderId="0" xfId="0" applyFont="1" applyAlignment="1" applyProtection="1">
      <alignment horizontal="center" vertical="top" wrapText="1"/>
    </xf>
    <xf numFmtId="0" fontId="18" fillId="0" borderId="0" xfId="0" applyFont="1" applyFill="1" applyAlignment="1" applyProtection="1">
      <alignment horizontal="center" vertical="top" wrapText="1"/>
    </xf>
    <xf numFmtId="0" fontId="18" fillId="0" borderId="0" xfId="0" applyNumberFormat="1" applyFont="1" applyFill="1" applyAlignment="1" applyProtection="1">
      <alignment horizontal="left" vertical="top"/>
    </xf>
    <xf numFmtId="0" fontId="22" fillId="0" borderId="0" xfId="0" applyNumberFormat="1" applyFont="1" applyAlignment="1" applyProtection="1">
      <alignment vertical="top" wrapText="1"/>
    </xf>
    <xf numFmtId="0" fontId="18" fillId="0" borderId="0" xfId="0" applyNumberFormat="1" applyFont="1" applyFill="1" applyAlignment="1" applyProtection="1">
      <alignment vertical="top"/>
    </xf>
    <xf numFmtId="0" fontId="0" fillId="0" borderId="0" xfId="0" applyFont="1" applyAlignment="1" applyProtection="1">
      <alignment horizontal="center"/>
    </xf>
    <xf numFmtId="0" fontId="18" fillId="0" borderId="0" xfId="0" applyNumberFormat="1" applyFont="1" applyAlignment="1" applyProtection="1">
      <alignment horizontal="center" wrapText="1"/>
    </xf>
    <xf numFmtId="165" fontId="28" fillId="0" borderId="0" xfId="0" applyNumberFormat="1" applyFont="1"/>
    <xf numFmtId="165" fontId="28" fillId="43" borderId="4" xfId="6" applyNumberFormat="1" applyFont="1" applyFill="1" applyBorder="1"/>
    <xf numFmtId="37" fontId="28" fillId="43" borderId="5" xfId="4" applyNumberFormat="1" applyFont="1" applyFill="1" applyBorder="1"/>
    <xf numFmtId="0" fontId="15" fillId="10" borderId="0" xfId="0" applyFont="1" applyFill="1"/>
    <xf numFmtId="0" fontId="15" fillId="0" borderId="0" xfId="0" quotePrefix="1" applyFont="1" applyAlignment="1">
      <alignment horizontal="center"/>
    </xf>
    <xf numFmtId="43" fontId="58" fillId="0" borderId="0" xfId="1" applyFont="1" applyAlignment="1">
      <alignment horizontal="center"/>
    </xf>
    <xf numFmtId="0" fontId="58" fillId="0" borderId="0" xfId="0" applyFont="1" applyAlignment="1">
      <alignment horizontal="center"/>
    </xf>
    <xf numFmtId="0" fontId="58" fillId="0" borderId="0" xfId="0" applyFont="1" applyFill="1"/>
    <xf numFmtId="0" fontId="58" fillId="12" borderId="0" xfId="0" applyFont="1" applyFill="1"/>
    <xf numFmtId="0" fontId="58" fillId="9" borderId="0" xfId="0" applyFont="1" applyFill="1"/>
    <xf numFmtId="0" fontId="58" fillId="13" borderId="0" xfId="0" applyFont="1" applyFill="1"/>
    <xf numFmtId="0" fontId="58" fillId="11" borderId="0" xfId="0" applyFont="1" applyFill="1"/>
    <xf numFmtId="0" fontId="58" fillId="0" borderId="0" xfId="0" applyFont="1" applyFill="1" applyAlignment="1">
      <alignment horizontal="center"/>
    </xf>
    <xf numFmtId="178" fontId="58" fillId="12" borderId="0" xfId="0" applyNumberFormat="1" applyFont="1" applyFill="1" applyProtection="1"/>
    <xf numFmtId="178" fontId="58" fillId="0" borderId="0" xfId="0" applyNumberFormat="1" applyFont="1" applyFill="1" applyProtection="1"/>
    <xf numFmtId="178" fontId="58" fillId="0" borderId="1" xfId="0" applyNumberFormat="1" applyFont="1" applyFill="1" applyBorder="1" applyProtection="1"/>
    <xf numFmtId="0" fontId="58" fillId="0" borderId="0" xfId="0" quotePrefix="1" applyFont="1" applyFill="1"/>
    <xf numFmtId="177" fontId="58" fillId="0" borderId="0" xfId="0" applyNumberFormat="1" applyFont="1" applyFill="1" applyProtection="1"/>
    <xf numFmtId="0" fontId="58" fillId="0" borderId="11" xfId="0" applyFont="1" applyFill="1" applyBorder="1"/>
    <xf numFmtId="43" fontId="58" fillId="0" borderId="11" xfId="1" applyFont="1" applyFill="1" applyBorder="1" applyProtection="1"/>
    <xf numFmtId="179" fontId="58" fillId="0" borderId="0" xfId="0" applyNumberFormat="1" applyFont="1" applyFill="1"/>
    <xf numFmtId="43" fontId="58" fillId="0" borderId="0" xfId="1" applyFont="1" applyProtection="1"/>
    <xf numFmtId="43" fontId="58" fillId="0" borderId="0" xfId="1" quotePrefix="1" applyFont="1" applyAlignment="1">
      <alignment horizontal="center"/>
    </xf>
    <xf numFmtId="43" fontId="95" fillId="0" borderId="0" xfId="1" applyFont="1" applyFill="1"/>
    <xf numFmtId="43" fontId="28" fillId="0" borderId="0" xfId="0" applyNumberFormat="1" applyFont="1"/>
    <xf numFmtId="177" fontId="15" fillId="0" borderId="0" xfId="0" applyNumberFormat="1" applyFont="1" applyFill="1" applyProtection="1"/>
    <xf numFmtId="0" fontId="15" fillId="14" borderId="0" xfId="0" applyFont="1" applyFill="1"/>
    <xf numFmtId="0" fontId="58" fillId="14" borderId="0" xfId="0" quotePrefix="1" applyFont="1" applyFill="1"/>
    <xf numFmtId="178" fontId="58" fillId="14" borderId="0" xfId="0" applyNumberFormat="1" applyFont="1" applyFill="1" applyProtection="1"/>
    <xf numFmtId="43" fontId="58" fillId="14" borderId="0" xfId="1" applyFont="1" applyFill="1"/>
    <xf numFmtId="0" fontId="58" fillId="14" borderId="0" xfId="0" applyFont="1" applyFill="1"/>
    <xf numFmtId="43" fontId="28" fillId="0" borderId="0" xfId="0" applyNumberFormat="1" applyFont="1" applyFill="1"/>
    <xf numFmtId="0" fontId="15" fillId="0" borderId="0" xfId="0" applyFont="1" applyFill="1"/>
    <xf numFmtId="164" fontId="28" fillId="0" borderId="0" xfId="0" applyNumberFormat="1" applyFont="1" applyFill="1"/>
    <xf numFmtId="0" fontId="27" fillId="0" borderId="16" xfId="0" applyFont="1" applyFill="1" applyBorder="1"/>
    <xf numFmtId="0" fontId="27" fillId="0" borderId="23" xfId="0" applyFont="1" applyFill="1" applyBorder="1"/>
    <xf numFmtId="164" fontId="27" fillId="0" borderId="38" xfId="1" applyNumberFormat="1" applyFont="1" applyFill="1" applyBorder="1"/>
    <xf numFmtId="164" fontId="28" fillId="0" borderId="0" xfId="0" applyNumberFormat="1" applyFont="1"/>
    <xf numFmtId="0" fontId="2" fillId="0" borderId="0" xfId="225" applyFont="1"/>
    <xf numFmtId="44" fontId="2" fillId="0" borderId="0" xfId="2" applyFont="1"/>
    <xf numFmtId="4" fontId="2" fillId="0" borderId="0" xfId="225" applyNumberFormat="1" applyFont="1"/>
    <xf numFmtId="44" fontId="2" fillId="0" borderId="11" xfId="2" applyFont="1" applyBorder="1"/>
    <xf numFmtId="0" fontId="2" fillId="0" borderId="0" xfId="215" applyFont="1"/>
    <xf numFmtId="4" fontId="2" fillId="0" borderId="0" xfId="215" applyNumberFormat="1" applyFont="1"/>
    <xf numFmtId="0" fontId="2" fillId="0" borderId="0" xfId="221" applyFont="1" applyAlignment="1"/>
    <xf numFmtId="165" fontId="2" fillId="0" borderId="0" xfId="7" applyNumberFormat="1" applyFont="1"/>
    <xf numFmtId="165" fontId="2" fillId="0" borderId="0" xfId="225" applyNumberFormat="1" applyFont="1"/>
    <xf numFmtId="3" fontId="2" fillId="0" borderId="0" xfId="16" applyNumberFormat="1" applyFont="1" applyAlignment="1"/>
    <xf numFmtId="4" fontId="65" fillId="0" borderId="0" xfId="0" applyNumberFormat="1" applyFont="1"/>
    <xf numFmtId="0" fontId="28" fillId="0" borderId="0" xfId="0" quotePrefix="1" applyFont="1" applyFill="1"/>
    <xf numFmtId="43" fontId="28" fillId="0" borderId="0" xfId="1" applyFont="1"/>
    <xf numFmtId="164" fontId="18" fillId="0" borderId="0" xfId="1" applyNumberFormat="1" applyFont="1"/>
    <xf numFmtId="166" fontId="18" fillId="0" borderId="0" xfId="3" applyFont="1" applyAlignment="1"/>
    <xf numFmtId="164" fontId="96" fillId="0" borderId="0" xfId="1" applyNumberFormat="1" applyFont="1"/>
    <xf numFmtId="182" fontId="18" fillId="0" borderId="0" xfId="62538" applyNumberFormat="1" applyFont="1" applyAlignment="1"/>
    <xf numFmtId="164" fontId="18" fillId="0" borderId="0" xfId="1" applyNumberFormat="1" applyFont="1" applyAlignment="1"/>
    <xf numFmtId="164" fontId="18" fillId="0" borderId="0" xfId="1" applyNumberFormat="1" applyFont="1" applyAlignment="1">
      <alignment horizontal="center"/>
    </xf>
    <xf numFmtId="164" fontId="18" fillId="0" borderId="0" xfId="1" applyNumberFormat="1" applyFont="1" applyAlignment="1">
      <alignment horizontal="left"/>
    </xf>
    <xf numFmtId="164" fontId="96" fillId="0" borderId="0" xfId="1" applyNumberFormat="1" applyFont="1" applyAlignment="1">
      <alignment horizontal="center"/>
    </xf>
    <xf numFmtId="164" fontId="22" fillId="0" borderId="0" xfId="1" applyNumberFormat="1" applyFont="1" applyAlignment="1">
      <alignment horizontal="center"/>
    </xf>
    <xf numFmtId="164" fontId="22" fillId="0" borderId="0" xfId="1" applyNumberFormat="1" applyFont="1" applyAlignment="1"/>
    <xf numFmtId="166" fontId="22" fillId="0" borderId="0" xfId="3" applyFont="1" applyAlignment="1"/>
    <xf numFmtId="164" fontId="18" fillId="0" borderId="0" xfId="1" applyNumberFormat="1" applyFont="1" applyFill="1" applyAlignment="1"/>
    <xf numFmtId="166" fontId="18" fillId="0" borderId="0" xfId="3" applyFont="1" applyFill="1" applyAlignment="1"/>
    <xf numFmtId="0" fontId="98" fillId="0" borderId="0" xfId="0" applyFont="1" applyAlignment="1">
      <alignment wrapText="1"/>
    </xf>
    <xf numFmtId="164" fontId="96" fillId="0" borderId="0" xfId="1" applyNumberFormat="1" applyFont="1" applyAlignment="1"/>
    <xf numFmtId="0" fontId="97" fillId="0" borderId="0" xfId="0" applyFont="1" applyAlignment="1">
      <alignment horizontal="left" wrapText="1"/>
    </xf>
    <xf numFmtId="0" fontId="97" fillId="0" borderId="0" xfId="0" applyFont="1" applyAlignment="1">
      <alignment horizontal="left"/>
    </xf>
    <xf numFmtId="0" fontId="18" fillId="0" borderId="0" xfId="0" applyFont="1" applyAlignment="1"/>
    <xf numFmtId="0" fontId="28" fillId="0" borderId="0" xfId="0" quotePrefix="1" applyFont="1"/>
    <xf numFmtId="165" fontId="28" fillId="0" borderId="0" xfId="2" applyNumberFormat="1" applyFont="1" applyFill="1"/>
    <xf numFmtId="43" fontId="28" fillId="0" borderId="0" xfId="1" applyFont="1" applyFill="1"/>
    <xf numFmtId="164" fontId="28" fillId="0" borderId="0" xfId="1" applyNumberFormat="1" applyFont="1" applyFill="1"/>
    <xf numFmtId="0" fontId="28" fillId="0" borderId="6" xfId="17332" applyFont="1" applyFill="1" applyBorder="1" applyAlignment="1">
      <alignment horizontal="center"/>
    </xf>
    <xf numFmtId="0" fontId="28" fillId="0" borderId="22" xfId="17332" applyFont="1" applyFill="1" applyBorder="1" applyAlignment="1">
      <alignment horizontal="center"/>
    </xf>
    <xf numFmtId="0" fontId="27" fillId="0" borderId="13" xfId="0" applyFont="1" applyFill="1" applyBorder="1" applyAlignment="1">
      <alignment wrapText="1"/>
    </xf>
    <xf numFmtId="164" fontId="99" fillId="0" borderId="0" xfId="1" applyNumberFormat="1" applyFont="1" applyFill="1"/>
    <xf numFmtId="165" fontId="66" fillId="0" borderId="0" xfId="228" quotePrefix="1" applyNumberFormat="1" applyFont="1" applyFill="1"/>
    <xf numFmtId="37" fontId="28" fillId="0" borderId="0" xfId="15" applyNumberFormat="1" applyFont="1" applyFill="1"/>
    <xf numFmtId="0" fontId="1" fillId="0" borderId="0" xfId="225" quotePrefix="1" applyFont="1"/>
    <xf numFmtId="0" fontId="27" fillId="0" borderId="0" xfId="13" applyFont="1" applyFill="1"/>
    <xf numFmtId="165" fontId="27" fillId="0" borderId="26" xfId="6" applyNumberFormat="1" applyFont="1" applyFill="1" applyBorder="1"/>
    <xf numFmtId="0" fontId="28" fillId="0" borderId="0" xfId="13" applyFont="1" applyFill="1" applyAlignment="1">
      <alignment horizontal="left"/>
    </xf>
    <xf numFmtId="37" fontId="99" fillId="0" borderId="0" xfId="0" applyNumberFormat="1" applyFont="1"/>
    <xf numFmtId="0" fontId="28" fillId="0" borderId="4" xfId="17332" applyFont="1" applyFill="1" applyBorder="1" applyAlignment="1">
      <alignment horizontal="center"/>
    </xf>
    <xf numFmtId="0" fontId="28" fillId="0" borderId="5" xfId="17332" applyFont="1" applyFill="1" applyBorder="1" applyAlignment="1">
      <alignment horizontal="center"/>
    </xf>
    <xf numFmtId="0" fontId="28" fillId="0" borderId="3" xfId="17332" applyFont="1" applyFill="1" applyBorder="1" applyAlignment="1">
      <alignment horizontal="center"/>
    </xf>
    <xf numFmtId="0" fontId="28" fillId="0" borderId="10" xfId="17332" applyFont="1" applyFill="1" applyBorder="1" applyAlignment="1">
      <alignment horizontal="center"/>
    </xf>
    <xf numFmtId="0" fontId="28" fillId="0" borderId="7" xfId="17332" applyFont="1" applyFill="1" applyBorder="1" applyAlignment="1">
      <alignment horizontal="center"/>
    </xf>
    <xf numFmtId="0" fontId="28" fillId="0" borderId="8" xfId="17332" applyFont="1" applyFill="1" applyBorder="1" applyAlignment="1">
      <alignment horizontal="center"/>
    </xf>
    <xf numFmtId="0" fontId="27" fillId="0" borderId="5" xfId="17332" applyFont="1" applyBorder="1" applyAlignment="1">
      <alignment horizontal="center"/>
    </xf>
    <xf numFmtId="0" fontId="28" fillId="0" borderId="5" xfId="17332" applyFont="1" applyFill="1" applyBorder="1"/>
    <xf numFmtId="0" fontId="28" fillId="0" borderId="6" xfId="17332" applyFont="1" applyFill="1" applyBorder="1"/>
    <xf numFmtId="3" fontId="18" fillId="0" borderId="0" xfId="0" applyNumberFormat="1" applyFont="1" applyAlignment="1" applyProtection="1">
      <alignment horizontal="right"/>
    </xf>
    <xf numFmtId="0" fontId="18" fillId="0" borderId="0" xfId="0" applyNumberFormat="1" applyFont="1" applyAlignment="1" applyProtection="1">
      <alignment vertical="top" wrapText="1"/>
    </xf>
    <xf numFmtId="0" fontId="18" fillId="0" borderId="0" xfId="0" applyNumberFormat="1" applyFont="1" applyFill="1" applyAlignment="1" applyProtection="1">
      <alignment vertical="top" wrapText="1"/>
    </xf>
    <xf numFmtId="0" fontId="18" fillId="0" borderId="0" xfId="0" applyNumberFormat="1" applyFont="1" applyFill="1" applyBorder="1" applyAlignment="1" applyProtection="1">
      <alignment horizontal="center"/>
    </xf>
    <xf numFmtId="0" fontId="27" fillId="0" borderId="0" xfId="0" applyFont="1" applyAlignment="1">
      <alignment horizontal="center"/>
    </xf>
    <xf numFmtId="0" fontId="28" fillId="0" borderId="0" xfId="0" applyFont="1" applyAlignment="1">
      <alignment horizontal="center"/>
    </xf>
    <xf numFmtId="14" fontId="27" fillId="0" borderId="0" xfId="0" applyNumberFormat="1" applyFont="1" applyAlignment="1">
      <alignment horizontal="center"/>
    </xf>
    <xf numFmtId="0" fontId="27" fillId="0" borderId="1" xfId="0" applyFont="1" applyBorder="1" applyAlignment="1">
      <alignment horizontal="center"/>
    </xf>
    <xf numFmtId="0" fontId="27" fillId="0" borderId="0" xfId="0" applyFont="1" applyBorder="1" applyAlignment="1">
      <alignment horizontal="center"/>
    </xf>
    <xf numFmtId="0" fontId="28" fillId="0" borderId="23" xfId="0" applyFont="1" applyFill="1" applyBorder="1" applyAlignment="1">
      <alignment horizontal="left"/>
    </xf>
    <xf numFmtId="0" fontId="28" fillId="0" borderId="18" xfId="0" applyFont="1" applyFill="1" applyBorder="1" applyAlignment="1">
      <alignment horizontal="left"/>
    </xf>
    <xf numFmtId="0" fontId="28" fillId="0" borderId="2" xfId="13" applyFont="1" applyBorder="1" applyAlignment="1">
      <alignment horizontal="left"/>
    </xf>
    <xf numFmtId="0" fontId="28" fillId="0" borderId="8" xfId="13" applyFont="1" applyBorder="1" applyAlignment="1">
      <alignment horizontal="left"/>
    </xf>
    <xf numFmtId="0" fontId="27" fillId="0" borderId="0" xfId="13" applyFont="1" applyAlignment="1">
      <alignment horizontal="center"/>
    </xf>
    <xf numFmtId="14" fontId="27" fillId="0" borderId="0" xfId="13" applyNumberFormat="1" applyFont="1" applyAlignment="1">
      <alignment horizontal="center"/>
    </xf>
    <xf numFmtId="0" fontId="27" fillId="0" borderId="39" xfId="13" applyFont="1" applyBorder="1" applyAlignment="1">
      <alignment horizontal="center"/>
    </xf>
    <xf numFmtId="0" fontId="27" fillId="0" borderId="40" xfId="13" applyFont="1" applyBorder="1" applyAlignment="1">
      <alignment horizontal="center"/>
    </xf>
    <xf numFmtId="0" fontId="27" fillId="0" borderId="20" xfId="13" applyFont="1" applyBorder="1" applyAlignment="1">
      <alignment horizontal="center"/>
    </xf>
    <xf numFmtId="0" fontId="28" fillId="0" borderId="5" xfId="13" applyFont="1" applyBorder="1" applyAlignment="1">
      <alignment horizontal="center"/>
    </xf>
    <xf numFmtId="0" fontId="61" fillId="0" borderId="0" xfId="225" applyFont="1" applyAlignment="1">
      <alignment horizontal="center"/>
    </xf>
    <xf numFmtId="14" fontId="61" fillId="0" borderId="0" xfId="225" applyNumberFormat="1" applyFont="1" applyAlignment="1">
      <alignment horizontal="center"/>
    </xf>
    <xf numFmtId="49" fontId="27" fillId="0" borderId="0" xfId="15" applyNumberFormat="1" applyFont="1" applyAlignment="1">
      <alignment horizontal="center"/>
    </xf>
    <xf numFmtId="0" fontId="27" fillId="0" borderId="0" xfId="15" applyFont="1" applyAlignment="1">
      <alignment horizontal="center"/>
    </xf>
    <xf numFmtId="0" fontId="28" fillId="0" borderId="0" xfId="15" applyFont="1" applyAlignment="1">
      <alignment horizontal="center"/>
    </xf>
    <xf numFmtId="14" fontId="27" fillId="0" borderId="0" xfId="15" applyNumberFormat="1" applyFont="1" applyAlignment="1">
      <alignment horizontal="center"/>
    </xf>
    <xf numFmtId="0" fontId="28" fillId="0" borderId="0" xfId="3" applyNumberFormat="1" applyFont="1" applyAlignment="1">
      <alignment horizontal="center"/>
    </xf>
  </cellXfs>
  <cellStyles count="62543">
    <cellStyle name="20% - Accent1 2" xfId="272"/>
    <cellStyle name="20% - Accent1 3" xfId="273"/>
    <cellStyle name="20% - Accent1 4" xfId="274"/>
    <cellStyle name="20% - Accent2 2" xfId="275"/>
    <cellStyle name="20% - Accent2 3" xfId="276"/>
    <cellStyle name="20% - Accent2 4" xfId="277"/>
    <cellStyle name="20% - Accent3 2" xfId="278"/>
    <cellStyle name="20% - Accent3 3" xfId="279"/>
    <cellStyle name="20% - Accent3 4" xfId="280"/>
    <cellStyle name="20% - Accent4 2" xfId="281"/>
    <cellStyle name="20% - Accent4 3" xfId="282"/>
    <cellStyle name="20% - Accent4 4" xfId="283"/>
    <cellStyle name="20% - Accent5 2" xfId="284"/>
    <cellStyle name="20% - Accent5 3" xfId="285"/>
    <cellStyle name="20% - Accent5 4" xfId="286"/>
    <cellStyle name="20% - Accent6 2" xfId="287"/>
    <cellStyle name="20% - Accent6 3" xfId="288"/>
    <cellStyle name="20% - Accent6 4" xfId="289"/>
    <cellStyle name="40% - Accent1 2" xfId="290"/>
    <cellStyle name="40% - Accent1 3" xfId="291"/>
    <cellStyle name="40% - Accent1 4" xfId="292"/>
    <cellStyle name="40% - Accent2 2" xfId="293"/>
    <cellStyle name="40% - Accent2 3" xfId="294"/>
    <cellStyle name="40% - Accent2 4" xfId="295"/>
    <cellStyle name="40% - Accent3 2" xfId="296"/>
    <cellStyle name="40% - Accent3 3" xfId="297"/>
    <cellStyle name="40% - Accent3 4" xfId="298"/>
    <cellStyle name="40% - Accent4 2" xfId="299"/>
    <cellStyle name="40% - Accent4 3" xfId="300"/>
    <cellStyle name="40% - Accent4 4" xfId="301"/>
    <cellStyle name="40% - Accent5 2" xfId="302"/>
    <cellStyle name="40% - Accent5 3" xfId="303"/>
    <cellStyle name="40% - Accent5 4" xfId="304"/>
    <cellStyle name="40% - Accent6 2" xfId="305"/>
    <cellStyle name="40% - Accent6 3" xfId="306"/>
    <cellStyle name="40% - Accent6 4" xfId="307"/>
    <cellStyle name="60% - Accent1 2" xfId="308"/>
    <cellStyle name="60% - Accent1 3" xfId="309"/>
    <cellStyle name="60% - Accent1 4" xfId="310"/>
    <cellStyle name="60% - Accent2 2" xfId="311"/>
    <cellStyle name="60% - Accent2 3" xfId="312"/>
    <cellStyle name="60% - Accent2 4" xfId="313"/>
    <cellStyle name="60% - Accent3 2" xfId="314"/>
    <cellStyle name="60% - Accent3 3" xfId="315"/>
    <cellStyle name="60% - Accent3 4" xfId="316"/>
    <cellStyle name="60% - Accent4 2" xfId="317"/>
    <cellStyle name="60% - Accent4 3" xfId="318"/>
    <cellStyle name="60% - Accent4 4" xfId="319"/>
    <cellStyle name="60% - Accent5 2" xfId="320"/>
    <cellStyle name="60% - Accent5 3" xfId="321"/>
    <cellStyle name="60% - Accent5 4" xfId="322"/>
    <cellStyle name="60% - Accent6 2" xfId="323"/>
    <cellStyle name="60% - Accent6 3" xfId="324"/>
    <cellStyle name="60% - Accent6 4" xfId="325"/>
    <cellStyle name="Accent1 2" xfId="326"/>
    <cellStyle name="Accent1 3" xfId="327"/>
    <cellStyle name="Accent1 4" xfId="328"/>
    <cellStyle name="Accent2 2" xfId="329"/>
    <cellStyle name="Accent2 3" xfId="330"/>
    <cellStyle name="Accent2 4" xfId="331"/>
    <cellStyle name="Accent3 2" xfId="332"/>
    <cellStyle name="Accent3 3" xfId="333"/>
    <cellStyle name="Accent3 4" xfId="334"/>
    <cellStyle name="Accent4 2" xfId="17"/>
    <cellStyle name="Accent4 2 2" xfId="62530"/>
    <cellStyle name="Accent4 2 3" xfId="335"/>
    <cellStyle name="Accent4 3" xfId="336"/>
    <cellStyle name="Accent4 4" xfId="337"/>
    <cellStyle name="Accent5 2" xfId="338"/>
    <cellStyle name="Accent5 3" xfId="339"/>
    <cellStyle name="Accent5 4" xfId="340"/>
    <cellStyle name="Accent6 2" xfId="341"/>
    <cellStyle name="Accent6 3" xfId="342"/>
    <cellStyle name="Accent6 4" xfId="343"/>
    <cellStyle name="Bad 2" xfId="344"/>
    <cellStyle name="Bad 3" xfId="345"/>
    <cellStyle name="Bad 4" xfId="346"/>
    <cellStyle name="C00A" xfId="18"/>
    <cellStyle name="C00B" xfId="19"/>
    <cellStyle name="C00L" xfId="20"/>
    <cellStyle name="C01A" xfId="21"/>
    <cellStyle name="C01B" xfId="22"/>
    <cellStyle name="C01B 2" xfId="62502"/>
    <cellStyle name="C01H" xfId="23"/>
    <cellStyle name="C01L" xfId="24"/>
    <cellStyle name="C02A" xfId="25"/>
    <cellStyle name="C02B" xfId="26"/>
    <cellStyle name="C02B 2" xfId="62503"/>
    <cellStyle name="C02H" xfId="27"/>
    <cellStyle name="C02L" xfId="28"/>
    <cellStyle name="C03A" xfId="29"/>
    <cellStyle name="C03B" xfId="30"/>
    <cellStyle name="C03H" xfId="31"/>
    <cellStyle name="C03L" xfId="32"/>
    <cellStyle name="C04A" xfId="33"/>
    <cellStyle name="C04A 2" xfId="62504"/>
    <cellStyle name="C04B" xfId="34"/>
    <cellStyle name="C04H" xfId="35"/>
    <cellStyle name="C04L" xfId="36"/>
    <cellStyle name="C05A" xfId="37"/>
    <cellStyle name="C05B" xfId="38"/>
    <cellStyle name="C05H" xfId="39"/>
    <cellStyle name="C05L" xfId="40"/>
    <cellStyle name="C05L 2" xfId="62505"/>
    <cellStyle name="C06A" xfId="41"/>
    <cellStyle name="C06B" xfId="42"/>
    <cellStyle name="C06H" xfId="43"/>
    <cellStyle name="C06L" xfId="44"/>
    <cellStyle name="C07A" xfId="45"/>
    <cellStyle name="C07B" xfId="46"/>
    <cellStyle name="C07H" xfId="47"/>
    <cellStyle name="C07L" xfId="48"/>
    <cellStyle name="Calculation 2" xfId="347"/>
    <cellStyle name="Calculation 3" xfId="348"/>
    <cellStyle name="Calculation 4" xfId="349"/>
    <cellStyle name="Check Cell 2" xfId="350"/>
    <cellStyle name="Check Cell 3" xfId="351"/>
    <cellStyle name="Check Cell 4" xfId="352"/>
    <cellStyle name="Comma" xfId="1" builtinId="3"/>
    <cellStyle name="Comma [2]" xfId="49"/>
    <cellStyle name="Comma [2] 2" xfId="62506"/>
    <cellStyle name="Comma 10" xfId="50"/>
    <cellStyle name="Comma 11" xfId="51"/>
    <cellStyle name="Comma 12" xfId="52"/>
    <cellStyle name="Comma 13" xfId="53"/>
    <cellStyle name="Comma 14" xfId="54"/>
    <cellStyle name="Comma 15" xfId="55"/>
    <cellStyle name="Comma 16" xfId="56"/>
    <cellStyle name="Comma 17" xfId="57"/>
    <cellStyle name="Comma 18" xfId="58"/>
    <cellStyle name="Comma 19" xfId="59"/>
    <cellStyle name="Comma 2" xfId="4"/>
    <cellStyle name="Comma 2 10" xfId="353"/>
    <cellStyle name="Comma 2 10 10" xfId="354"/>
    <cellStyle name="Comma 2 10 11" xfId="355"/>
    <cellStyle name="Comma 2 10 12" xfId="356"/>
    <cellStyle name="Comma 2 10 13" xfId="357"/>
    <cellStyle name="Comma 2 10 14" xfId="358"/>
    <cellStyle name="Comma 2 10 2" xfId="359"/>
    <cellStyle name="Comma 2 10 2 2" xfId="360"/>
    <cellStyle name="Comma 2 10 2 3" xfId="361"/>
    <cellStyle name="Comma 2 10 2 4" xfId="362"/>
    <cellStyle name="Comma 2 10 2 5" xfId="363"/>
    <cellStyle name="Comma 2 10 3" xfId="364"/>
    <cellStyle name="Comma 2 10 3 2" xfId="365"/>
    <cellStyle name="Comma 2 10 3 3" xfId="366"/>
    <cellStyle name="Comma 2 10 3 4" xfId="367"/>
    <cellStyle name="Comma 2 10 3 5" xfId="368"/>
    <cellStyle name="Comma 2 10 4" xfId="369"/>
    <cellStyle name="Comma 2 10 4 2" xfId="370"/>
    <cellStyle name="Comma 2 10 4 3" xfId="371"/>
    <cellStyle name="Comma 2 10 4 4" xfId="372"/>
    <cellStyle name="Comma 2 10 4 5" xfId="373"/>
    <cellStyle name="Comma 2 10 5" xfId="374"/>
    <cellStyle name="Comma 2 10 5 2" xfId="375"/>
    <cellStyle name="Comma 2 10 5 3" xfId="376"/>
    <cellStyle name="Comma 2 10 5 4" xfId="377"/>
    <cellStyle name="Comma 2 10 5 5" xfId="378"/>
    <cellStyle name="Comma 2 10 6" xfId="379"/>
    <cellStyle name="Comma 2 10 6 2" xfId="380"/>
    <cellStyle name="Comma 2 10 6 3" xfId="381"/>
    <cellStyle name="Comma 2 10 6 4" xfId="382"/>
    <cellStyle name="Comma 2 10 6 5" xfId="383"/>
    <cellStyle name="Comma 2 10 7" xfId="384"/>
    <cellStyle name="Comma 2 10 7 2" xfId="385"/>
    <cellStyle name="Comma 2 10 7 3" xfId="386"/>
    <cellStyle name="Comma 2 10 7 4" xfId="387"/>
    <cellStyle name="Comma 2 10 7 5" xfId="388"/>
    <cellStyle name="Comma 2 10 8" xfId="389"/>
    <cellStyle name="Comma 2 10 8 2" xfId="390"/>
    <cellStyle name="Comma 2 10 8 3" xfId="391"/>
    <cellStyle name="Comma 2 10 8 4" xfId="392"/>
    <cellStyle name="Comma 2 10 8 5" xfId="393"/>
    <cellStyle name="Comma 2 10 9" xfId="394"/>
    <cellStyle name="Comma 2 11" xfId="395"/>
    <cellStyle name="Comma 2 11 10" xfId="396"/>
    <cellStyle name="Comma 2 11 11" xfId="397"/>
    <cellStyle name="Comma 2 11 12" xfId="398"/>
    <cellStyle name="Comma 2 11 13" xfId="399"/>
    <cellStyle name="Comma 2 11 14" xfId="400"/>
    <cellStyle name="Comma 2 11 2" xfId="401"/>
    <cellStyle name="Comma 2 11 2 2" xfId="402"/>
    <cellStyle name="Comma 2 11 2 3" xfId="403"/>
    <cellStyle name="Comma 2 11 2 4" xfId="404"/>
    <cellStyle name="Comma 2 11 2 5" xfId="405"/>
    <cellStyle name="Comma 2 11 3" xfId="406"/>
    <cellStyle name="Comma 2 11 3 2" xfId="407"/>
    <cellStyle name="Comma 2 11 3 3" xfId="408"/>
    <cellStyle name="Comma 2 11 3 4" xfId="409"/>
    <cellStyle name="Comma 2 11 3 5" xfId="410"/>
    <cellStyle name="Comma 2 11 4" xfId="411"/>
    <cellStyle name="Comma 2 11 4 2" xfId="412"/>
    <cellStyle name="Comma 2 11 4 3" xfId="413"/>
    <cellStyle name="Comma 2 11 4 4" xfId="414"/>
    <cellStyle name="Comma 2 11 4 5" xfId="415"/>
    <cellStyle name="Comma 2 11 5" xfId="416"/>
    <cellStyle name="Comma 2 11 5 2" xfId="417"/>
    <cellStyle name="Comma 2 11 5 3" xfId="418"/>
    <cellStyle name="Comma 2 11 5 4" xfId="419"/>
    <cellStyle name="Comma 2 11 5 5" xfId="420"/>
    <cellStyle name="Comma 2 11 6" xfId="421"/>
    <cellStyle name="Comma 2 11 6 2" xfId="422"/>
    <cellStyle name="Comma 2 11 6 3" xfId="423"/>
    <cellStyle name="Comma 2 11 6 4" xfId="424"/>
    <cellStyle name="Comma 2 11 6 5" xfId="425"/>
    <cellStyle name="Comma 2 11 7" xfId="426"/>
    <cellStyle name="Comma 2 11 7 2" xfId="427"/>
    <cellStyle name="Comma 2 11 7 3" xfId="428"/>
    <cellStyle name="Comma 2 11 7 4" xfId="429"/>
    <cellStyle name="Comma 2 11 7 5" xfId="430"/>
    <cellStyle name="Comma 2 11 8" xfId="431"/>
    <cellStyle name="Comma 2 11 8 2" xfId="432"/>
    <cellStyle name="Comma 2 11 8 3" xfId="433"/>
    <cellStyle name="Comma 2 11 8 4" xfId="434"/>
    <cellStyle name="Comma 2 11 8 5" xfId="435"/>
    <cellStyle name="Comma 2 11 9" xfId="436"/>
    <cellStyle name="Comma 2 12" xfId="437"/>
    <cellStyle name="Comma 2 12 10" xfId="438"/>
    <cellStyle name="Comma 2 12 11" xfId="439"/>
    <cellStyle name="Comma 2 12 12" xfId="440"/>
    <cellStyle name="Comma 2 12 13" xfId="441"/>
    <cellStyle name="Comma 2 12 14" xfId="442"/>
    <cellStyle name="Comma 2 12 2" xfId="443"/>
    <cellStyle name="Comma 2 12 2 2" xfId="444"/>
    <cellStyle name="Comma 2 12 2 3" xfId="445"/>
    <cellStyle name="Comma 2 12 2 4" xfId="446"/>
    <cellStyle name="Comma 2 12 2 5" xfId="447"/>
    <cellStyle name="Comma 2 12 3" xfId="448"/>
    <cellStyle name="Comma 2 12 3 2" xfId="449"/>
    <cellStyle name="Comma 2 12 3 3" xfId="450"/>
    <cellStyle name="Comma 2 12 3 4" xfId="451"/>
    <cellStyle name="Comma 2 12 3 5" xfId="452"/>
    <cellStyle name="Comma 2 12 4" xfId="453"/>
    <cellStyle name="Comma 2 12 4 2" xfId="454"/>
    <cellStyle name="Comma 2 12 4 3" xfId="455"/>
    <cellStyle name="Comma 2 12 4 4" xfId="456"/>
    <cellStyle name="Comma 2 12 4 5" xfId="457"/>
    <cellStyle name="Comma 2 12 5" xfId="458"/>
    <cellStyle name="Comma 2 12 5 2" xfId="459"/>
    <cellStyle name="Comma 2 12 5 3" xfId="460"/>
    <cellStyle name="Comma 2 12 5 4" xfId="461"/>
    <cellStyle name="Comma 2 12 5 5" xfId="462"/>
    <cellStyle name="Comma 2 12 6" xfId="463"/>
    <cellStyle name="Comma 2 12 6 2" xfId="464"/>
    <cellStyle name="Comma 2 12 6 3" xfId="465"/>
    <cellStyle name="Comma 2 12 6 4" xfId="466"/>
    <cellStyle name="Comma 2 12 6 5" xfId="467"/>
    <cellStyle name="Comma 2 12 7" xfId="468"/>
    <cellStyle name="Comma 2 12 7 2" xfId="469"/>
    <cellStyle name="Comma 2 12 7 3" xfId="470"/>
    <cellStyle name="Comma 2 12 7 4" xfId="471"/>
    <cellStyle name="Comma 2 12 7 5" xfId="472"/>
    <cellStyle name="Comma 2 12 8" xfId="473"/>
    <cellStyle name="Comma 2 12 8 2" xfId="474"/>
    <cellStyle name="Comma 2 12 8 3" xfId="475"/>
    <cellStyle name="Comma 2 12 8 4" xfId="476"/>
    <cellStyle name="Comma 2 12 8 5" xfId="477"/>
    <cellStyle name="Comma 2 12 9" xfId="478"/>
    <cellStyle name="Comma 2 13" xfId="479"/>
    <cellStyle name="Comma 2 13 10" xfId="480"/>
    <cellStyle name="Comma 2 13 11" xfId="481"/>
    <cellStyle name="Comma 2 13 12" xfId="482"/>
    <cellStyle name="Comma 2 13 13" xfId="483"/>
    <cellStyle name="Comma 2 13 14" xfId="484"/>
    <cellStyle name="Comma 2 13 2" xfId="485"/>
    <cellStyle name="Comma 2 13 2 2" xfId="486"/>
    <cellStyle name="Comma 2 13 2 3" xfId="487"/>
    <cellStyle name="Comma 2 13 2 4" xfId="488"/>
    <cellStyle name="Comma 2 13 2 5" xfId="489"/>
    <cellStyle name="Comma 2 13 3" xfId="490"/>
    <cellStyle name="Comma 2 13 3 2" xfId="491"/>
    <cellStyle name="Comma 2 13 3 3" xfId="492"/>
    <cellStyle name="Comma 2 13 3 4" xfId="493"/>
    <cellStyle name="Comma 2 13 3 5" xfId="494"/>
    <cellStyle name="Comma 2 13 4" xfId="495"/>
    <cellStyle name="Comma 2 13 4 2" xfId="496"/>
    <cellStyle name="Comma 2 13 4 3" xfId="497"/>
    <cellStyle name="Comma 2 13 4 4" xfId="498"/>
    <cellStyle name="Comma 2 13 4 5" xfId="499"/>
    <cellStyle name="Comma 2 13 5" xfId="500"/>
    <cellStyle name="Comma 2 13 5 2" xfId="501"/>
    <cellStyle name="Comma 2 13 5 3" xfId="502"/>
    <cellStyle name="Comma 2 13 5 4" xfId="503"/>
    <cellStyle name="Comma 2 13 5 5" xfId="504"/>
    <cellStyle name="Comma 2 13 6" xfId="505"/>
    <cellStyle name="Comma 2 13 6 2" xfId="506"/>
    <cellStyle name="Comma 2 13 6 3" xfId="507"/>
    <cellStyle name="Comma 2 13 6 4" xfId="508"/>
    <cellStyle name="Comma 2 13 6 5" xfId="509"/>
    <cellStyle name="Comma 2 13 7" xfId="510"/>
    <cellStyle name="Comma 2 13 7 2" xfId="511"/>
    <cellStyle name="Comma 2 13 7 3" xfId="512"/>
    <cellStyle name="Comma 2 13 7 4" xfId="513"/>
    <cellStyle name="Comma 2 13 7 5" xfId="514"/>
    <cellStyle name="Comma 2 13 8" xfId="515"/>
    <cellStyle name="Comma 2 13 8 2" xfId="516"/>
    <cellStyle name="Comma 2 13 8 3" xfId="517"/>
    <cellStyle name="Comma 2 13 8 4" xfId="518"/>
    <cellStyle name="Comma 2 13 8 5" xfId="519"/>
    <cellStyle name="Comma 2 13 9" xfId="520"/>
    <cellStyle name="Comma 2 14" xfId="521"/>
    <cellStyle name="Comma 2 14 10" xfId="522"/>
    <cellStyle name="Comma 2 14 11" xfId="523"/>
    <cellStyle name="Comma 2 14 12" xfId="524"/>
    <cellStyle name="Comma 2 14 13" xfId="525"/>
    <cellStyle name="Comma 2 14 14" xfId="526"/>
    <cellStyle name="Comma 2 14 2" xfId="527"/>
    <cellStyle name="Comma 2 14 2 2" xfId="528"/>
    <cellStyle name="Comma 2 14 2 3" xfId="529"/>
    <cellStyle name="Comma 2 14 2 4" xfId="530"/>
    <cellStyle name="Comma 2 14 2 5" xfId="531"/>
    <cellStyle name="Comma 2 14 3" xfId="532"/>
    <cellStyle name="Comma 2 14 3 2" xfId="533"/>
    <cellStyle name="Comma 2 14 3 3" xfId="534"/>
    <cellStyle name="Comma 2 14 3 4" xfId="535"/>
    <cellStyle name="Comma 2 14 3 5" xfId="536"/>
    <cellStyle name="Comma 2 14 4" xfId="537"/>
    <cellStyle name="Comma 2 14 4 2" xfId="538"/>
    <cellStyle name="Comma 2 14 4 3" xfId="539"/>
    <cellStyle name="Comma 2 14 4 4" xfId="540"/>
    <cellStyle name="Comma 2 14 4 5" xfId="541"/>
    <cellStyle name="Comma 2 14 5" xfId="542"/>
    <cellStyle name="Comma 2 14 5 2" xfId="543"/>
    <cellStyle name="Comma 2 14 5 3" xfId="544"/>
    <cellStyle name="Comma 2 14 5 4" xfId="545"/>
    <cellStyle name="Comma 2 14 5 5" xfId="546"/>
    <cellStyle name="Comma 2 14 6" xfId="547"/>
    <cellStyle name="Comma 2 14 6 2" xfId="548"/>
    <cellStyle name="Comma 2 14 6 3" xfId="549"/>
    <cellStyle name="Comma 2 14 6 4" xfId="550"/>
    <cellStyle name="Comma 2 14 6 5" xfId="551"/>
    <cellStyle name="Comma 2 14 7" xfId="552"/>
    <cellStyle name="Comma 2 14 7 2" xfId="553"/>
    <cellStyle name="Comma 2 14 7 3" xfId="554"/>
    <cellStyle name="Comma 2 14 7 4" xfId="555"/>
    <cellStyle name="Comma 2 14 7 5" xfId="556"/>
    <cellStyle name="Comma 2 14 8" xfId="557"/>
    <cellStyle name="Comma 2 14 8 2" xfId="558"/>
    <cellStyle name="Comma 2 14 8 3" xfId="559"/>
    <cellStyle name="Comma 2 14 8 4" xfId="560"/>
    <cellStyle name="Comma 2 14 8 5" xfId="561"/>
    <cellStyle name="Comma 2 14 9" xfId="562"/>
    <cellStyle name="Comma 2 15" xfId="563"/>
    <cellStyle name="Comma 2 15 10" xfId="564"/>
    <cellStyle name="Comma 2 15 11" xfId="565"/>
    <cellStyle name="Comma 2 15 12" xfId="566"/>
    <cellStyle name="Comma 2 15 13" xfId="567"/>
    <cellStyle name="Comma 2 15 14" xfId="568"/>
    <cellStyle name="Comma 2 15 2" xfId="569"/>
    <cellStyle name="Comma 2 15 2 2" xfId="570"/>
    <cellStyle name="Comma 2 15 2 3" xfId="571"/>
    <cellStyle name="Comma 2 15 2 4" xfId="572"/>
    <cellStyle name="Comma 2 15 2 5" xfId="573"/>
    <cellStyle name="Comma 2 15 3" xfId="574"/>
    <cellStyle name="Comma 2 15 3 2" xfId="575"/>
    <cellStyle name="Comma 2 15 3 3" xfId="576"/>
    <cellStyle name="Comma 2 15 3 4" xfId="577"/>
    <cellStyle name="Comma 2 15 3 5" xfId="578"/>
    <cellStyle name="Comma 2 15 4" xfId="579"/>
    <cellStyle name="Comma 2 15 4 2" xfId="580"/>
    <cellStyle name="Comma 2 15 4 3" xfId="581"/>
    <cellStyle name="Comma 2 15 4 4" xfId="582"/>
    <cellStyle name="Comma 2 15 4 5" xfId="583"/>
    <cellStyle name="Comma 2 15 5" xfId="584"/>
    <cellStyle name="Comma 2 15 5 2" xfId="585"/>
    <cellStyle name="Comma 2 15 5 3" xfId="586"/>
    <cellStyle name="Comma 2 15 5 4" xfId="587"/>
    <cellStyle name="Comma 2 15 5 5" xfId="588"/>
    <cellStyle name="Comma 2 15 6" xfId="589"/>
    <cellStyle name="Comma 2 15 6 2" xfId="590"/>
    <cellStyle name="Comma 2 15 6 3" xfId="591"/>
    <cellStyle name="Comma 2 15 6 4" xfId="592"/>
    <cellStyle name="Comma 2 15 6 5" xfId="593"/>
    <cellStyle name="Comma 2 15 7" xfId="594"/>
    <cellStyle name="Comma 2 15 7 2" xfId="595"/>
    <cellStyle name="Comma 2 15 7 3" xfId="596"/>
    <cellStyle name="Comma 2 15 7 4" xfId="597"/>
    <cellStyle name="Comma 2 15 7 5" xfId="598"/>
    <cellStyle name="Comma 2 15 8" xfId="599"/>
    <cellStyle name="Comma 2 15 8 2" xfId="600"/>
    <cellStyle name="Comma 2 15 8 3" xfId="601"/>
    <cellStyle name="Comma 2 15 8 4" xfId="602"/>
    <cellStyle name="Comma 2 15 8 5" xfId="603"/>
    <cellStyle name="Comma 2 15 9" xfId="604"/>
    <cellStyle name="Comma 2 16" xfId="605"/>
    <cellStyle name="Comma 2 16 10" xfId="606"/>
    <cellStyle name="Comma 2 16 11" xfId="607"/>
    <cellStyle name="Comma 2 16 12" xfId="608"/>
    <cellStyle name="Comma 2 16 13" xfId="609"/>
    <cellStyle name="Comma 2 16 14" xfId="610"/>
    <cellStyle name="Comma 2 16 2" xfId="611"/>
    <cellStyle name="Comma 2 16 2 2" xfId="612"/>
    <cellStyle name="Comma 2 16 2 3" xfId="613"/>
    <cellStyle name="Comma 2 16 2 4" xfId="614"/>
    <cellStyle name="Comma 2 16 2 5" xfId="615"/>
    <cellStyle name="Comma 2 16 3" xfId="616"/>
    <cellStyle name="Comma 2 16 3 2" xfId="617"/>
    <cellStyle name="Comma 2 16 3 3" xfId="618"/>
    <cellStyle name="Comma 2 16 3 4" xfId="619"/>
    <cellStyle name="Comma 2 16 3 5" xfId="620"/>
    <cellStyle name="Comma 2 16 4" xfId="621"/>
    <cellStyle name="Comma 2 16 4 2" xfId="622"/>
    <cellStyle name="Comma 2 16 4 3" xfId="623"/>
    <cellStyle name="Comma 2 16 4 4" xfId="624"/>
    <cellStyle name="Comma 2 16 4 5" xfId="625"/>
    <cellStyle name="Comma 2 16 5" xfId="626"/>
    <cellStyle name="Comma 2 16 5 2" xfId="627"/>
    <cellStyle name="Comma 2 16 5 3" xfId="628"/>
    <cellStyle name="Comma 2 16 5 4" xfId="629"/>
    <cellStyle name="Comma 2 16 5 5" xfId="630"/>
    <cellStyle name="Comma 2 16 6" xfId="631"/>
    <cellStyle name="Comma 2 16 6 2" xfId="632"/>
    <cellStyle name="Comma 2 16 6 3" xfId="633"/>
    <cellStyle name="Comma 2 16 6 4" xfId="634"/>
    <cellStyle name="Comma 2 16 6 5" xfId="635"/>
    <cellStyle name="Comma 2 16 7" xfId="636"/>
    <cellStyle name="Comma 2 16 7 2" xfId="637"/>
    <cellStyle name="Comma 2 16 7 3" xfId="638"/>
    <cellStyle name="Comma 2 16 7 4" xfId="639"/>
    <cellStyle name="Comma 2 16 7 5" xfId="640"/>
    <cellStyle name="Comma 2 16 8" xfId="641"/>
    <cellStyle name="Comma 2 16 8 2" xfId="642"/>
    <cellStyle name="Comma 2 16 8 3" xfId="643"/>
    <cellStyle name="Comma 2 16 8 4" xfId="644"/>
    <cellStyle name="Comma 2 16 8 5" xfId="645"/>
    <cellStyle name="Comma 2 16 9" xfId="646"/>
    <cellStyle name="Comma 2 17" xfId="647"/>
    <cellStyle name="Comma 2 17 10" xfId="648"/>
    <cellStyle name="Comma 2 17 11" xfId="649"/>
    <cellStyle name="Comma 2 17 12" xfId="650"/>
    <cellStyle name="Comma 2 17 13" xfId="651"/>
    <cellStyle name="Comma 2 17 14" xfId="652"/>
    <cellStyle name="Comma 2 17 2" xfId="653"/>
    <cellStyle name="Comma 2 17 2 2" xfId="654"/>
    <cellStyle name="Comma 2 17 2 3" xfId="655"/>
    <cellStyle name="Comma 2 17 2 4" xfId="656"/>
    <cellStyle name="Comma 2 17 2 5" xfId="657"/>
    <cellStyle name="Comma 2 17 3" xfId="658"/>
    <cellStyle name="Comma 2 17 3 2" xfId="659"/>
    <cellStyle name="Comma 2 17 3 3" xfId="660"/>
    <cellStyle name="Comma 2 17 3 4" xfId="661"/>
    <cellStyle name="Comma 2 17 3 5" xfId="662"/>
    <cellStyle name="Comma 2 17 4" xfId="663"/>
    <cellStyle name="Comma 2 17 4 2" xfId="664"/>
    <cellStyle name="Comma 2 17 4 3" xfId="665"/>
    <cellStyle name="Comma 2 17 4 4" xfId="666"/>
    <cellStyle name="Comma 2 17 4 5" xfId="667"/>
    <cellStyle name="Comma 2 17 5" xfId="668"/>
    <cellStyle name="Comma 2 17 5 2" xfId="669"/>
    <cellStyle name="Comma 2 17 5 3" xfId="670"/>
    <cellStyle name="Comma 2 17 5 4" xfId="671"/>
    <cellStyle name="Comma 2 17 5 5" xfId="672"/>
    <cellStyle name="Comma 2 17 6" xfId="673"/>
    <cellStyle name="Comma 2 17 6 2" xfId="674"/>
    <cellStyle name="Comma 2 17 6 3" xfId="675"/>
    <cellStyle name="Comma 2 17 6 4" xfId="676"/>
    <cellStyle name="Comma 2 17 6 5" xfId="677"/>
    <cellStyle name="Comma 2 17 7" xfId="678"/>
    <cellStyle name="Comma 2 17 7 2" xfId="679"/>
    <cellStyle name="Comma 2 17 7 3" xfId="680"/>
    <cellStyle name="Comma 2 17 7 4" xfId="681"/>
    <cellStyle name="Comma 2 17 7 5" xfId="682"/>
    <cellStyle name="Comma 2 17 8" xfId="683"/>
    <cellStyle name="Comma 2 17 8 2" xfId="684"/>
    <cellStyle name="Comma 2 17 8 3" xfId="685"/>
    <cellStyle name="Comma 2 17 8 4" xfId="686"/>
    <cellStyle name="Comma 2 17 8 5" xfId="687"/>
    <cellStyle name="Comma 2 17 9" xfId="688"/>
    <cellStyle name="Comma 2 18" xfId="689"/>
    <cellStyle name="Comma 2 18 10" xfId="690"/>
    <cellStyle name="Comma 2 18 11" xfId="691"/>
    <cellStyle name="Comma 2 18 12" xfId="692"/>
    <cellStyle name="Comma 2 18 13" xfId="693"/>
    <cellStyle name="Comma 2 18 14" xfId="694"/>
    <cellStyle name="Comma 2 18 2" xfId="695"/>
    <cellStyle name="Comma 2 18 2 2" xfId="696"/>
    <cellStyle name="Comma 2 18 2 3" xfId="697"/>
    <cellStyle name="Comma 2 18 2 4" xfId="698"/>
    <cellStyle name="Comma 2 18 2 5" xfId="699"/>
    <cellStyle name="Comma 2 18 3" xfId="700"/>
    <cellStyle name="Comma 2 18 3 2" xfId="701"/>
    <cellStyle name="Comma 2 18 3 3" xfId="702"/>
    <cellStyle name="Comma 2 18 3 4" xfId="703"/>
    <cellStyle name="Comma 2 18 3 5" xfId="704"/>
    <cellStyle name="Comma 2 18 4" xfId="705"/>
    <cellStyle name="Comma 2 18 4 2" xfId="706"/>
    <cellStyle name="Comma 2 18 4 3" xfId="707"/>
    <cellStyle name="Comma 2 18 4 4" xfId="708"/>
    <cellStyle name="Comma 2 18 4 5" xfId="709"/>
    <cellStyle name="Comma 2 18 5" xfId="710"/>
    <cellStyle name="Comma 2 18 5 2" xfId="711"/>
    <cellStyle name="Comma 2 18 5 3" xfId="712"/>
    <cellStyle name="Comma 2 18 5 4" xfId="713"/>
    <cellStyle name="Comma 2 18 5 5" xfId="714"/>
    <cellStyle name="Comma 2 18 6" xfId="715"/>
    <cellStyle name="Comma 2 18 6 2" xfId="716"/>
    <cellStyle name="Comma 2 18 6 3" xfId="717"/>
    <cellStyle name="Comma 2 18 6 4" xfId="718"/>
    <cellStyle name="Comma 2 18 6 5" xfId="719"/>
    <cellStyle name="Comma 2 18 7" xfId="720"/>
    <cellStyle name="Comma 2 18 7 2" xfId="721"/>
    <cellStyle name="Comma 2 18 7 3" xfId="722"/>
    <cellStyle name="Comma 2 18 7 4" xfId="723"/>
    <cellStyle name="Comma 2 18 7 5" xfId="724"/>
    <cellStyle name="Comma 2 18 8" xfId="725"/>
    <cellStyle name="Comma 2 18 8 2" xfId="726"/>
    <cellStyle name="Comma 2 18 8 3" xfId="727"/>
    <cellStyle name="Comma 2 18 8 4" xfId="728"/>
    <cellStyle name="Comma 2 18 8 5" xfId="729"/>
    <cellStyle name="Comma 2 18 9" xfId="730"/>
    <cellStyle name="Comma 2 19" xfId="731"/>
    <cellStyle name="Comma 2 19 10" xfId="732"/>
    <cellStyle name="Comma 2 19 11" xfId="733"/>
    <cellStyle name="Comma 2 19 12" xfId="734"/>
    <cellStyle name="Comma 2 19 13" xfId="735"/>
    <cellStyle name="Comma 2 19 14" xfId="736"/>
    <cellStyle name="Comma 2 19 2" xfId="737"/>
    <cellStyle name="Comma 2 19 2 2" xfId="738"/>
    <cellStyle name="Comma 2 19 2 3" xfId="739"/>
    <cellStyle name="Comma 2 19 2 4" xfId="740"/>
    <cellStyle name="Comma 2 19 2 5" xfId="741"/>
    <cellStyle name="Comma 2 19 3" xfId="742"/>
    <cellStyle name="Comma 2 19 3 2" xfId="743"/>
    <cellStyle name="Comma 2 19 3 3" xfId="744"/>
    <cellStyle name="Comma 2 19 3 4" xfId="745"/>
    <cellStyle name="Comma 2 19 3 5" xfId="746"/>
    <cellStyle name="Comma 2 19 4" xfId="747"/>
    <cellStyle name="Comma 2 19 4 2" xfId="748"/>
    <cellStyle name="Comma 2 19 4 3" xfId="749"/>
    <cellStyle name="Comma 2 19 4 4" xfId="750"/>
    <cellStyle name="Comma 2 19 4 5" xfId="751"/>
    <cellStyle name="Comma 2 19 5" xfId="752"/>
    <cellStyle name="Comma 2 19 5 2" xfId="753"/>
    <cellStyle name="Comma 2 19 5 3" xfId="754"/>
    <cellStyle name="Comma 2 19 5 4" xfId="755"/>
    <cellStyle name="Comma 2 19 5 5" xfId="756"/>
    <cellStyle name="Comma 2 19 6" xfId="757"/>
    <cellStyle name="Comma 2 19 6 2" xfId="758"/>
    <cellStyle name="Comma 2 19 6 3" xfId="759"/>
    <cellStyle name="Comma 2 19 6 4" xfId="760"/>
    <cellStyle name="Comma 2 19 6 5" xfId="761"/>
    <cellStyle name="Comma 2 19 7" xfId="762"/>
    <cellStyle name="Comma 2 19 7 2" xfId="763"/>
    <cellStyle name="Comma 2 19 7 3" xfId="764"/>
    <cellStyle name="Comma 2 19 7 4" xfId="765"/>
    <cellStyle name="Comma 2 19 7 5" xfId="766"/>
    <cellStyle name="Comma 2 19 8" xfId="767"/>
    <cellStyle name="Comma 2 19 8 2" xfId="768"/>
    <cellStyle name="Comma 2 19 8 3" xfId="769"/>
    <cellStyle name="Comma 2 19 8 4" xfId="770"/>
    <cellStyle name="Comma 2 19 8 5" xfId="771"/>
    <cellStyle name="Comma 2 19 9" xfId="772"/>
    <cellStyle name="Comma 2 2" xfId="60"/>
    <cellStyle name="Comma 2 2 10" xfId="773"/>
    <cellStyle name="Comma 2 2 10 10" xfId="774"/>
    <cellStyle name="Comma 2 2 10 11" xfId="775"/>
    <cellStyle name="Comma 2 2 10 12" xfId="776"/>
    <cellStyle name="Comma 2 2 10 13" xfId="777"/>
    <cellStyle name="Comma 2 2 10 14" xfId="778"/>
    <cellStyle name="Comma 2 2 10 15" xfId="779"/>
    <cellStyle name="Comma 2 2 10 2" xfId="780"/>
    <cellStyle name="Comma 2 2 10 2 2" xfId="781"/>
    <cellStyle name="Comma 2 2 10 2 3" xfId="782"/>
    <cellStyle name="Comma 2 2 10 2 4" xfId="783"/>
    <cellStyle name="Comma 2 2 10 2 5" xfId="784"/>
    <cellStyle name="Comma 2 2 10 3" xfId="785"/>
    <cellStyle name="Comma 2 2 10 3 2" xfId="786"/>
    <cellStyle name="Comma 2 2 10 3 3" xfId="787"/>
    <cellStyle name="Comma 2 2 10 3 4" xfId="788"/>
    <cellStyle name="Comma 2 2 10 3 5" xfId="789"/>
    <cellStyle name="Comma 2 2 10 4" xfId="790"/>
    <cellStyle name="Comma 2 2 10 4 2" xfId="791"/>
    <cellStyle name="Comma 2 2 10 4 3" xfId="792"/>
    <cellStyle name="Comma 2 2 10 4 4" xfId="793"/>
    <cellStyle name="Comma 2 2 10 4 5" xfId="794"/>
    <cellStyle name="Comma 2 2 10 5" xfId="795"/>
    <cellStyle name="Comma 2 2 10 5 2" xfId="796"/>
    <cellStyle name="Comma 2 2 10 5 3" xfId="797"/>
    <cellStyle name="Comma 2 2 10 5 4" xfId="798"/>
    <cellStyle name="Comma 2 2 10 5 5" xfId="799"/>
    <cellStyle name="Comma 2 2 10 6" xfId="800"/>
    <cellStyle name="Comma 2 2 10 6 2" xfId="801"/>
    <cellStyle name="Comma 2 2 10 6 3" xfId="802"/>
    <cellStyle name="Comma 2 2 10 6 4" xfId="803"/>
    <cellStyle name="Comma 2 2 10 6 5" xfId="804"/>
    <cellStyle name="Comma 2 2 10 7" xfId="805"/>
    <cellStyle name="Comma 2 2 10 7 2" xfId="806"/>
    <cellStyle name="Comma 2 2 10 7 3" xfId="807"/>
    <cellStyle name="Comma 2 2 10 7 4" xfId="808"/>
    <cellStyle name="Comma 2 2 10 7 5" xfId="809"/>
    <cellStyle name="Comma 2 2 10 8" xfId="810"/>
    <cellStyle name="Comma 2 2 10 8 2" xfId="811"/>
    <cellStyle name="Comma 2 2 10 8 3" xfId="812"/>
    <cellStyle name="Comma 2 2 10 8 4" xfId="813"/>
    <cellStyle name="Comma 2 2 10 8 5" xfId="814"/>
    <cellStyle name="Comma 2 2 10 9" xfId="815"/>
    <cellStyle name="Comma 2 2 11" xfId="816"/>
    <cellStyle name="Comma 2 2 11 10" xfId="817"/>
    <cellStyle name="Comma 2 2 11 11" xfId="818"/>
    <cellStyle name="Comma 2 2 11 12" xfId="819"/>
    <cellStyle name="Comma 2 2 11 13" xfId="820"/>
    <cellStyle name="Comma 2 2 11 14" xfId="821"/>
    <cellStyle name="Comma 2 2 11 2" xfId="822"/>
    <cellStyle name="Comma 2 2 11 2 2" xfId="823"/>
    <cellStyle name="Comma 2 2 11 2 3" xfId="824"/>
    <cellStyle name="Comma 2 2 11 2 4" xfId="825"/>
    <cellStyle name="Comma 2 2 11 2 5" xfId="826"/>
    <cellStyle name="Comma 2 2 11 3" xfId="827"/>
    <cellStyle name="Comma 2 2 11 3 2" xfId="828"/>
    <cellStyle name="Comma 2 2 11 3 3" xfId="829"/>
    <cellStyle name="Comma 2 2 11 3 4" xfId="830"/>
    <cellStyle name="Comma 2 2 11 3 5" xfId="831"/>
    <cellStyle name="Comma 2 2 11 4" xfId="832"/>
    <cellStyle name="Comma 2 2 11 4 2" xfId="833"/>
    <cellStyle name="Comma 2 2 11 4 3" xfId="834"/>
    <cellStyle name="Comma 2 2 11 4 4" xfId="835"/>
    <cellStyle name="Comma 2 2 11 4 5" xfId="836"/>
    <cellStyle name="Comma 2 2 11 5" xfId="837"/>
    <cellStyle name="Comma 2 2 11 5 2" xfId="838"/>
    <cellStyle name="Comma 2 2 11 5 3" xfId="839"/>
    <cellStyle name="Comma 2 2 11 5 4" xfId="840"/>
    <cellStyle name="Comma 2 2 11 5 5" xfId="841"/>
    <cellStyle name="Comma 2 2 11 6" xfId="842"/>
    <cellStyle name="Comma 2 2 11 6 2" xfId="843"/>
    <cellStyle name="Comma 2 2 11 6 3" xfId="844"/>
    <cellStyle name="Comma 2 2 11 6 4" xfId="845"/>
    <cellStyle name="Comma 2 2 11 6 5" xfId="846"/>
    <cellStyle name="Comma 2 2 11 7" xfId="847"/>
    <cellStyle name="Comma 2 2 11 7 2" xfId="848"/>
    <cellStyle name="Comma 2 2 11 7 3" xfId="849"/>
    <cellStyle name="Comma 2 2 11 7 4" xfId="850"/>
    <cellStyle name="Comma 2 2 11 7 5" xfId="851"/>
    <cellStyle name="Comma 2 2 11 8" xfId="852"/>
    <cellStyle name="Comma 2 2 11 8 2" xfId="853"/>
    <cellStyle name="Comma 2 2 11 8 3" xfId="854"/>
    <cellStyle name="Comma 2 2 11 8 4" xfId="855"/>
    <cellStyle name="Comma 2 2 11 8 5" xfId="856"/>
    <cellStyle name="Comma 2 2 11 9" xfId="857"/>
    <cellStyle name="Comma 2 2 12" xfId="858"/>
    <cellStyle name="Comma 2 2 12 10" xfId="859"/>
    <cellStyle name="Comma 2 2 12 11" xfId="860"/>
    <cellStyle name="Comma 2 2 12 12" xfId="861"/>
    <cellStyle name="Comma 2 2 12 13" xfId="862"/>
    <cellStyle name="Comma 2 2 12 14" xfId="863"/>
    <cellStyle name="Comma 2 2 12 2" xfId="864"/>
    <cellStyle name="Comma 2 2 12 2 2" xfId="865"/>
    <cellStyle name="Comma 2 2 12 2 3" xfId="866"/>
    <cellStyle name="Comma 2 2 12 2 4" xfId="867"/>
    <cellStyle name="Comma 2 2 12 2 5" xfId="868"/>
    <cellStyle name="Comma 2 2 12 3" xfId="869"/>
    <cellStyle name="Comma 2 2 12 3 2" xfId="870"/>
    <cellStyle name="Comma 2 2 12 3 3" xfId="871"/>
    <cellStyle name="Comma 2 2 12 3 4" xfId="872"/>
    <cellStyle name="Comma 2 2 12 3 5" xfId="873"/>
    <cellStyle name="Comma 2 2 12 4" xfId="874"/>
    <cellStyle name="Comma 2 2 12 4 2" xfId="875"/>
    <cellStyle name="Comma 2 2 12 4 3" xfId="876"/>
    <cellStyle name="Comma 2 2 12 4 4" xfId="877"/>
    <cellStyle name="Comma 2 2 12 4 5" xfId="878"/>
    <cellStyle name="Comma 2 2 12 5" xfId="879"/>
    <cellStyle name="Comma 2 2 12 5 2" xfId="880"/>
    <cellStyle name="Comma 2 2 12 5 3" xfId="881"/>
    <cellStyle name="Comma 2 2 12 5 4" xfId="882"/>
    <cellStyle name="Comma 2 2 12 5 5" xfId="883"/>
    <cellStyle name="Comma 2 2 12 6" xfId="884"/>
    <cellStyle name="Comma 2 2 12 6 2" xfId="885"/>
    <cellStyle name="Comma 2 2 12 6 3" xfId="886"/>
    <cellStyle name="Comma 2 2 12 6 4" xfId="887"/>
    <cellStyle name="Comma 2 2 12 6 5" xfId="888"/>
    <cellStyle name="Comma 2 2 12 7" xfId="889"/>
    <cellStyle name="Comma 2 2 12 7 2" xfId="890"/>
    <cellStyle name="Comma 2 2 12 7 3" xfId="891"/>
    <cellStyle name="Comma 2 2 12 7 4" xfId="892"/>
    <cellStyle name="Comma 2 2 12 7 5" xfId="893"/>
    <cellStyle name="Comma 2 2 12 8" xfId="894"/>
    <cellStyle name="Comma 2 2 12 8 2" xfId="895"/>
    <cellStyle name="Comma 2 2 12 8 3" xfId="896"/>
    <cellStyle name="Comma 2 2 12 8 4" xfId="897"/>
    <cellStyle name="Comma 2 2 12 8 5" xfId="898"/>
    <cellStyle name="Comma 2 2 12 9" xfId="899"/>
    <cellStyle name="Comma 2 2 13" xfId="900"/>
    <cellStyle name="Comma 2 2 13 10" xfId="901"/>
    <cellStyle name="Comma 2 2 13 11" xfId="902"/>
    <cellStyle name="Comma 2 2 13 12" xfId="903"/>
    <cellStyle name="Comma 2 2 13 13" xfId="904"/>
    <cellStyle name="Comma 2 2 13 14" xfId="905"/>
    <cellStyle name="Comma 2 2 13 2" xfId="906"/>
    <cellStyle name="Comma 2 2 13 2 2" xfId="907"/>
    <cellStyle name="Comma 2 2 13 2 3" xfId="908"/>
    <cellStyle name="Comma 2 2 13 2 4" xfId="909"/>
    <cellStyle name="Comma 2 2 13 2 5" xfId="910"/>
    <cellStyle name="Comma 2 2 13 3" xfId="911"/>
    <cellStyle name="Comma 2 2 13 3 2" xfId="912"/>
    <cellStyle name="Comma 2 2 13 3 3" xfId="913"/>
    <cellStyle name="Comma 2 2 13 3 4" xfId="914"/>
    <cellStyle name="Comma 2 2 13 3 5" xfId="915"/>
    <cellStyle name="Comma 2 2 13 4" xfId="916"/>
    <cellStyle name="Comma 2 2 13 4 2" xfId="917"/>
    <cellStyle name="Comma 2 2 13 4 3" xfId="918"/>
    <cellStyle name="Comma 2 2 13 4 4" xfId="919"/>
    <cellStyle name="Comma 2 2 13 4 5" xfId="920"/>
    <cellStyle name="Comma 2 2 13 5" xfId="921"/>
    <cellStyle name="Comma 2 2 13 5 2" xfId="922"/>
    <cellStyle name="Comma 2 2 13 5 3" xfId="923"/>
    <cellStyle name="Comma 2 2 13 5 4" xfId="924"/>
    <cellStyle name="Comma 2 2 13 5 5" xfId="925"/>
    <cellStyle name="Comma 2 2 13 6" xfId="926"/>
    <cellStyle name="Comma 2 2 13 6 2" xfId="927"/>
    <cellStyle name="Comma 2 2 13 6 3" xfId="928"/>
    <cellStyle name="Comma 2 2 13 6 4" xfId="929"/>
    <cellStyle name="Comma 2 2 13 6 5" xfId="930"/>
    <cellStyle name="Comma 2 2 13 7" xfId="931"/>
    <cellStyle name="Comma 2 2 13 7 2" xfId="932"/>
    <cellStyle name="Comma 2 2 13 7 3" xfId="933"/>
    <cellStyle name="Comma 2 2 13 7 4" xfId="934"/>
    <cellStyle name="Comma 2 2 13 7 5" xfId="935"/>
    <cellStyle name="Comma 2 2 13 8" xfId="936"/>
    <cellStyle name="Comma 2 2 13 8 2" xfId="937"/>
    <cellStyle name="Comma 2 2 13 8 3" xfId="938"/>
    <cellStyle name="Comma 2 2 13 8 4" xfId="939"/>
    <cellStyle name="Comma 2 2 13 8 5" xfId="940"/>
    <cellStyle name="Comma 2 2 13 9" xfId="941"/>
    <cellStyle name="Comma 2 2 14" xfId="942"/>
    <cellStyle name="Comma 2 2 14 10" xfId="943"/>
    <cellStyle name="Comma 2 2 14 11" xfId="944"/>
    <cellStyle name="Comma 2 2 14 12" xfId="945"/>
    <cellStyle name="Comma 2 2 14 13" xfId="946"/>
    <cellStyle name="Comma 2 2 14 14" xfId="947"/>
    <cellStyle name="Comma 2 2 14 2" xfId="948"/>
    <cellStyle name="Comma 2 2 14 2 2" xfId="949"/>
    <cellStyle name="Comma 2 2 14 2 3" xfId="950"/>
    <cellStyle name="Comma 2 2 14 2 4" xfId="951"/>
    <cellStyle name="Comma 2 2 14 2 5" xfId="952"/>
    <cellStyle name="Comma 2 2 14 3" xfId="953"/>
    <cellStyle name="Comma 2 2 14 3 2" xfId="954"/>
    <cellStyle name="Comma 2 2 14 3 3" xfId="955"/>
    <cellStyle name="Comma 2 2 14 3 4" xfId="956"/>
    <cellStyle name="Comma 2 2 14 3 5" xfId="957"/>
    <cellStyle name="Comma 2 2 14 4" xfId="958"/>
    <cellStyle name="Comma 2 2 14 4 2" xfId="959"/>
    <cellStyle name="Comma 2 2 14 4 3" xfId="960"/>
    <cellStyle name="Comma 2 2 14 4 4" xfId="961"/>
    <cellStyle name="Comma 2 2 14 4 5" xfId="962"/>
    <cellStyle name="Comma 2 2 14 5" xfId="963"/>
    <cellStyle name="Comma 2 2 14 5 2" xfId="964"/>
    <cellStyle name="Comma 2 2 14 5 3" xfId="965"/>
    <cellStyle name="Comma 2 2 14 5 4" xfId="966"/>
    <cellStyle name="Comma 2 2 14 5 5" xfId="967"/>
    <cellStyle name="Comma 2 2 14 6" xfId="968"/>
    <cellStyle name="Comma 2 2 14 6 2" xfId="969"/>
    <cellStyle name="Comma 2 2 14 6 3" xfId="970"/>
    <cellStyle name="Comma 2 2 14 6 4" xfId="971"/>
    <cellStyle name="Comma 2 2 14 6 5" xfId="972"/>
    <cellStyle name="Comma 2 2 14 7" xfId="973"/>
    <cellStyle name="Comma 2 2 14 7 2" xfId="974"/>
    <cellStyle name="Comma 2 2 14 7 3" xfId="975"/>
    <cellStyle name="Comma 2 2 14 7 4" xfId="976"/>
    <cellStyle name="Comma 2 2 14 7 5" xfId="977"/>
    <cellStyle name="Comma 2 2 14 8" xfId="978"/>
    <cellStyle name="Comma 2 2 14 8 2" xfId="979"/>
    <cellStyle name="Comma 2 2 14 8 3" xfId="980"/>
    <cellStyle name="Comma 2 2 14 8 4" xfId="981"/>
    <cellStyle name="Comma 2 2 14 8 5" xfId="982"/>
    <cellStyle name="Comma 2 2 14 9" xfId="983"/>
    <cellStyle name="Comma 2 2 15" xfId="984"/>
    <cellStyle name="Comma 2 2 15 10" xfId="985"/>
    <cellStyle name="Comma 2 2 15 11" xfId="986"/>
    <cellStyle name="Comma 2 2 15 12" xfId="987"/>
    <cellStyle name="Comma 2 2 15 13" xfId="988"/>
    <cellStyle name="Comma 2 2 15 14" xfId="989"/>
    <cellStyle name="Comma 2 2 15 2" xfId="990"/>
    <cellStyle name="Comma 2 2 15 2 2" xfId="991"/>
    <cellStyle name="Comma 2 2 15 2 3" xfId="992"/>
    <cellStyle name="Comma 2 2 15 2 4" xfId="993"/>
    <cellStyle name="Comma 2 2 15 2 5" xfId="994"/>
    <cellStyle name="Comma 2 2 15 3" xfId="995"/>
    <cellStyle name="Comma 2 2 15 3 2" xfId="996"/>
    <cellStyle name="Comma 2 2 15 3 3" xfId="997"/>
    <cellStyle name="Comma 2 2 15 3 4" xfId="998"/>
    <cellStyle name="Comma 2 2 15 3 5" xfId="999"/>
    <cellStyle name="Comma 2 2 15 4" xfId="1000"/>
    <cellStyle name="Comma 2 2 15 4 2" xfId="1001"/>
    <cellStyle name="Comma 2 2 15 4 3" xfId="1002"/>
    <cellStyle name="Comma 2 2 15 4 4" xfId="1003"/>
    <cellStyle name="Comma 2 2 15 4 5" xfId="1004"/>
    <cellStyle name="Comma 2 2 15 5" xfId="1005"/>
    <cellStyle name="Comma 2 2 15 5 2" xfId="1006"/>
    <cellStyle name="Comma 2 2 15 5 3" xfId="1007"/>
    <cellStyle name="Comma 2 2 15 5 4" xfId="1008"/>
    <cellStyle name="Comma 2 2 15 5 5" xfId="1009"/>
    <cellStyle name="Comma 2 2 15 6" xfId="1010"/>
    <cellStyle name="Comma 2 2 15 6 2" xfId="1011"/>
    <cellStyle name="Comma 2 2 15 6 3" xfId="1012"/>
    <cellStyle name="Comma 2 2 15 6 4" xfId="1013"/>
    <cellStyle name="Comma 2 2 15 6 5" xfId="1014"/>
    <cellStyle name="Comma 2 2 15 7" xfId="1015"/>
    <cellStyle name="Comma 2 2 15 7 2" xfId="1016"/>
    <cellStyle name="Comma 2 2 15 7 3" xfId="1017"/>
    <cellStyle name="Comma 2 2 15 7 4" xfId="1018"/>
    <cellStyle name="Comma 2 2 15 7 5" xfId="1019"/>
    <cellStyle name="Comma 2 2 15 8" xfId="1020"/>
    <cellStyle name="Comma 2 2 15 8 2" xfId="1021"/>
    <cellStyle name="Comma 2 2 15 8 3" xfId="1022"/>
    <cellStyle name="Comma 2 2 15 8 4" xfId="1023"/>
    <cellStyle name="Comma 2 2 15 8 5" xfId="1024"/>
    <cellStyle name="Comma 2 2 15 9" xfId="1025"/>
    <cellStyle name="Comma 2 2 16" xfId="1026"/>
    <cellStyle name="Comma 2 2 16 10" xfId="1027"/>
    <cellStyle name="Comma 2 2 16 11" xfId="1028"/>
    <cellStyle name="Comma 2 2 16 12" xfId="1029"/>
    <cellStyle name="Comma 2 2 16 13" xfId="1030"/>
    <cellStyle name="Comma 2 2 16 14" xfId="1031"/>
    <cellStyle name="Comma 2 2 16 2" xfId="1032"/>
    <cellStyle name="Comma 2 2 16 2 2" xfId="1033"/>
    <cellStyle name="Comma 2 2 16 2 3" xfId="1034"/>
    <cellStyle name="Comma 2 2 16 2 4" xfId="1035"/>
    <cellStyle name="Comma 2 2 16 2 5" xfId="1036"/>
    <cellStyle name="Comma 2 2 16 3" xfId="1037"/>
    <cellStyle name="Comma 2 2 16 3 2" xfId="1038"/>
    <cellStyle name="Comma 2 2 16 3 3" xfId="1039"/>
    <cellStyle name="Comma 2 2 16 3 4" xfId="1040"/>
    <cellStyle name="Comma 2 2 16 3 5" xfId="1041"/>
    <cellStyle name="Comma 2 2 16 4" xfId="1042"/>
    <cellStyle name="Comma 2 2 16 4 2" xfId="1043"/>
    <cellStyle name="Comma 2 2 16 4 3" xfId="1044"/>
    <cellStyle name="Comma 2 2 16 4 4" xfId="1045"/>
    <cellStyle name="Comma 2 2 16 4 5" xfId="1046"/>
    <cellStyle name="Comma 2 2 16 5" xfId="1047"/>
    <cellStyle name="Comma 2 2 16 5 2" xfId="1048"/>
    <cellStyle name="Comma 2 2 16 5 3" xfId="1049"/>
    <cellStyle name="Comma 2 2 16 5 4" xfId="1050"/>
    <cellStyle name="Comma 2 2 16 5 5" xfId="1051"/>
    <cellStyle name="Comma 2 2 16 6" xfId="1052"/>
    <cellStyle name="Comma 2 2 16 6 2" xfId="1053"/>
    <cellStyle name="Comma 2 2 16 6 3" xfId="1054"/>
    <cellStyle name="Comma 2 2 16 6 4" xfId="1055"/>
    <cellStyle name="Comma 2 2 16 6 5" xfId="1056"/>
    <cellStyle name="Comma 2 2 16 7" xfId="1057"/>
    <cellStyle name="Comma 2 2 16 7 2" xfId="1058"/>
    <cellStyle name="Comma 2 2 16 7 3" xfId="1059"/>
    <cellStyle name="Comma 2 2 16 7 4" xfId="1060"/>
    <cellStyle name="Comma 2 2 16 7 5" xfId="1061"/>
    <cellStyle name="Comma 2 2 16 8" xfId="1062"/>
    <cellStyle name="Comma 2 2 16 8 2" xfId="1063"/>
    <cellStyle name="Comma 2 2 16 8 3" xfId="1064"/>
    <cellStyle name="Comma 2 2 16 8 4" xfId="1065"/>
    <cellStyle name="Comma 2 2 16 8 5" xfId="1066"/>
    <cellStyle name="Comma 2 2 16 9" xfId="1067"/>
    <cellStyle name="Comma 2 2 17" xfId="1068"/>
    <cellStyle name="Comma 2 2 17 2" xfId="1069"/>
    <cellStyle name="Comma 2 2 17 3" xfId="1070"/>
    <cellStyle name="Comma 2 2 17 4" xfId="1071"/>
    <cellStyle name="Comma 2 2 17 5" xfId="1072"/>
    <cellStyle name="Comma 2 2 18" xfId="1073"/>
    <cellStyle name="Comma 2 2 18 2" xfId="1074"/>
    <cellStyle name="Comma 2 2 18 3" xfId="1075"/>
    <cellStyle name="Comma 2 2 18 4" xfId="1076"/>
    <cellStyle name="Comma 2 2 18 5" xfId="1077"/>
    <cellStyle name="Comma 2 2 19" xfId="1078"/>
    <cellStyle name="Comma 2 2 19 2" xfId="1079"/>
    <cellStyle name="Comma 2 2 19 3" xfId="1080"/>
    <cellStyle name="Comma 2 2 19 4" xfId="1081"/>
    <cellStyle name="Comma 2 2 19 5" xfId="1082"/>
    <cellStyle name="Comma 2 2 2" xfId="1083"/>
    <cellStyle name="Comma 2 2 2 10" xfId="1084"/>
    <cellStyle name="Comma 2 2 2 11" xfId="1085"/>
    <cellStyle name="Comma 2 2 2 12" xfId="1086"/>
    <cellStyle name="Comma 2 2 2 13" xfId="1087"/>
    <cellStyle name="Comma 2 2 2 14" xfId="1088"/>
    <cellStyle name="Comma 2 2 2 2" xfId="1089"/>
    <cellStyle name="Comma 2 2 2 2 2" xfId="1090"/>
    <cellStyle name="Comma 2 2 2 2 3" xfId="1091"/>
    <cellStyle name="Comma 2 2 2 2 4" xfId="1092"/>
    <cellStyle name="Comma 2 2 2 2 5" xfId="1093"/>
    <cellStyle name="Comma 2 2 2 3" xfId="1094"/>
    <cellStyle name="Comma 2 2 2 3 2" xfId="1095"/>
    <cellStyle name="Comma 2 2 2 3 3" xfId="1096"/>
    <cellStyle name="Comma 2 2 2 3 4" xfId="1097"/>
    <cellStyle name="Comma 2 2 2 3 5" xfId="1098"/>
    <cellStyle name="Comma 2 2 2 4" xfId="1099"/>
    <cellStyle name="Comma 2 2 2 4 2" xfId="1100"/>
    <cellStyle name="Comma 2 2 2 4 3" xfId="1101"/>
    <cellStyle name="Comma 2 2 2 4 4" xfId="1102"/>
    <cellStyle name="Comma 2 2 2 4 5" xfId="1103"/>
    <cellStyle name="Comma 2 2 2 5" xfId="1104"/>
    <cellStyle name="Comma 2 2 2 5 2" xfId="1105"/>
    <cellStyle name="Comma 2 2 2 5 3" xfId="1106"/>
    <cellStyle name="Comma 2 2 2 5 4" xfId="1107"/>
    <cellStyle name="Comma 2 2 2 5 5" xfId="1108"/>
    <cellStyle name="Comma 2 2 2 6" xfId="1109"/>
    <cellStyle name="Comma 2 2 2 6 2" xfId="1110"/>
    <cellStyle name="Comma 2 2 2 6 3" xfId="1111"/>
    <cellStyle name="Comma 2 2 2 6 4" xfId="1112"/>
    <cellStyle name="Comma 2 2 2 6 5" xfId="1113"/>
    <cellStyle name="Comma 2 2 2 7" xfId="1114"/>
    <cellStyle name="Comma 2 2 2 7 2" xfId="1115"/>
    <cellStyle name="Comma 2 2 2 7 3" xfId="1116"/>
    <cellStyle name="Comma 2 2 2 7 4" xfId="1117"/>
    <cellStyle name="Comma 2 2 2 7 5" xfId="1118"/>
    <cellStyle name="Comma 2 2 2 8" xfId="1119"/>
    <cellStyle name="Comma 2 2 2 8 2" xfId="1120"/>
    <cellStyle name="Comma 2 2 2 8 3" xfId="1121"/>
    <cellStyle name="Comma 2 2 2 8 4" xfId="1122"/>
    <cellStyle name="Comma 2 2 2 8 5" xfId="1123"/>
    <cellStyle name="Comma 2 2 2 9" xfId="1124"/>
    <cellStyle name="Comma 2 2 20" xfId="1125"/>
    <cellStyle name="Comma 2 2 20 2" xfId="1126"/>
    <cellStyle name="Comma 2 2 20 3" xfId="1127"/>
    <cellStyle name="Comma 2 2 20 4" xfId="1128"/>
    <cellStyle name="Comma 2 2 20 5" xfId="1129"/>
    <cellStyle name="Comma 2 2 21" xfId="1130"/>
    <cellStyle name="Comma 2 2 21 2" xfId="1131"/>
    <cellStyle name="Comma 2 2 21 3" xfId="1132"/>
    <cellStyle name="Comma 2 2 21 4" xfId="1133"/>
    <cellStyle name="Comma 2 2 21 5" xfId="1134"/>
    <cellStyle name="Comma 2 2 22" xfId="1135"/>
    <cellStyle name="Comma 2 2 22 2" xfId="1136"/>
    <cellStyle name="Comma 2 2 22 3" xfId="1137"/>
    <cellStyle name="Comma 2 2 22 4" xfId="1138"/>
    <cellStyle name="Comma 2 2 22 5" xfId="1139"/>
    <cellStyle name="Comma 2 2 23" xfId="1140"/>
    <cellStyle name="Comma 2 2 23 2" xfId="1141"/>
    <cellStyle name="Comma 2 2 23 3" xfId="1142"/>
    <cellStyle name="Comma 2 2 23 4" xfId="1143"/>
    <cellStyle name="Comma 2 2 23 5" xfId="1144"/>
    <cellStyle name="Comma 2 2 24" xfId="1145"/>
    <cellStyle name="Comma 2 2 25" xfId="1146"/>
    <cellStyle name="Comma 2 2 26" xfId="1147"/>
    <cellStyle name="Comma 2 2 27" xfId="1148"/>
    <cellStyle name="Comma 2 2 28" xfId="1149"/>
    <cellStyle name="Comma 2 2 29" xfId="1150"/>
    <cellStyle name="Comma 2 2 3" xfId="1151"/>
    <cellStyle name="Comma 2 2 3 10" xfId="1152"/>
    <cellStyle name="Comma 2 2 3 11" xfId="1153"/>
    <cellStyle name="Comma 2 2 3 12" xfId="1154"/>
    <cellStyle name="Comma 2 2 3 13" xfId="1155"/>
    <cellStyle name="Comma 2 2 3 14" xfId="1156"/>
    <cellStyle name="Comma 2 2 3 2" xfId="1157"/>
    <cellStyle name="Comma 2 2 3 2 2" xfId="1158"/>
    <cellStyle name="Comma 2 2 3 2 3" xfId="1159"/>
    <cellStyle name="Comma 2 2 3 2 4" xfId="1160"/>
    <cellStyle name="Comma 2 2 3 2 5" xfId="1161"/>
    <cellStyle name="Comma 2 2 3 3" xfId="1162"/>
    <cellStyle name="Comma 2 2 3 3 2" xfId="1163"/>
    <cellStyle name="Comma 2 2 3 3 3" xfId="1164"/>
    <cellStyle name="Comma 2 2 3 3 4" xfId="1165"/>
    <cellStyle name="Comma 2 2 3 3 5" xfId="1166"/>
    <cellStyle name="Comma 2 2 3 4" xfId="1167"/>
    <cellStyle name="Comma 2 2 3 4 2" xfId="1168"/>
    <cellStyle name="Comma 2 2 3 4 3" xfId="1169"/>
    <cellStyle name="Comma 2 2 3 4 4" xfId="1170"/>
    <cellStyle name="Comma 2 2 3 4 5" xfId="1171"/>
    <cellStyle name="Comma 2 2 3 5" xfId="1172"/>
    <cellStyle name="Comma 2 2 3 5 2" xfId="1173"/>
    <cellStyle name="Comma 2 2 3 5 3" xfId="1174"/>
    <cellStyle name="Comma 2 2 3 5 4" xfId="1175"/>
    <cellStyle name="Comma 2 2 3 5 5" xfId="1176"/>
    <cellStyle name="Comma 2 2 3 6" xfId="1177"/>
    <cellStyle name="Comma 2 2 3 6 2" xfId="1178"/>
    <cellStyle name="Comma 2 2 3 6 3" xfId="1179"/>
    <cellStyle name="Comma 2 2 3 6 4" xfId="1180"/>
    <cellStyle name="Comma 2 2 3 6 5" xfId="1181"/>
    <cellStyle name="Comma 2 2 3 7" xfId="1182"/>
    <cellStyle name="Comma 2 2 3 7 2" xfId="1183"/>
    <cellStyle name="Comma 2 2 3 7 3" xfId="1184"/>
    <cellStyle name="Comma 2 2 3 7 4" xfId="1185"/>
    <cellStyle name="Comma 2 2 3 7 5" xfId="1186"/>
    <cellStyle name="Comma 2 2 3 8" xfId="1187"/>
    <cellStyle name="Comma 2 2 3 8 2" xfId="1188"/>
    <cellStyle name="Comma 2 2 3 8 3" xfId="1189"/>
    <cellStyle name="Comma 2 2 3 8 4" xfId="1190"/>
    <cellStyle name="Comma 2 2 3 8 5" xfId="1191"/>
    <cellStyle name="Comma 2 2 3 9" xfId="1192"/>
    <cellStyle name="Comma 2 2 30" xfId="62496"/>
    <cellStyle name="Comma 2 2 4" xfId="1193"/>
    <cellStyle name="Comma 2 2 4 10" xfId="1194"/>
    <cellStyle name="Comma 2 2 4 11" xfId="1195"/>
    <cellStyle name="Comma 2 2 4 12" xfId="1196"/>
    <cellStyle name="Comma 2 2 4 13" xfId="1197"/>
    <cellStyle name="Comma 2 2 4 14" xfId="1198"/>
    <cellStyle name="Comma 2 2 4 2" xfId="1199"/>
    <cellStyle name="Comma 2 2 4 2 2" xfId="1200"/>
    <cellStyle name="Comma 2 2 4 2 3" xfId="1201"/>
    <cellStyle name="Comma 2 2 4 2 4" xfId="1202"/>
    <cellStyle name="Comma 2 2 4 2 5" xfId="1203"/>
    <cellStyle name="Comma 2 2 4 3" xfId="1204"/>
    <cellStyle name="Comma 2 2 4 3 2" xfId="1205"/>
    <cellStyle name="Comma 2 2 4 3 3" xfId="1206"/>
    <cellStyle name="Comma 2 2 4 3 4" xfId="1207"/>
    <cellStyle name="Comma 2 2 4 3 5" xfId="1208"/>
    <cellStyle name="Comma 2 2 4 4" xfId="1209"/>
    <cellStyle name="Comma 2 2 4 4 2" xfId="1210"/>
    <cellStyle name="Comma 2 2 4 4 3" xfId="1211"/>
    <cellStyle name="Comma 2 2 4 4 4" xfId="1212"/>
    <cellStyle name="Comma 2 2 4 4 5" xfId="1213"/>
    <cellStyle name="Comma 2 2 4 5" xfId="1214"/>
    <cellStyle name="Comma 2 2 4 5 2" xfId="1215"/>
    <cellStyle name="Comma 2 2 4 5 3" xfId="1216"/>
    <cellStyle name="Comma 2 2 4 5 4" xfId="1217"/>
    <cellStyle name="Comma 2 2 4 5 5" xfId="1218"/>
    <cellStyle name="Comma 2 2 4 6" xfId="1219"/>
    <cellStyle name="Comma 2 2 4 6 2" xfId="1220"/>
    <cellStyle name="Comma 2 2 4 6 3" xfId="1221"/>
    <cellStyle name="Comma 2 2 4 6 4" xfId="1222"/>
    <cellStyle name="Comma 2 2 4 6 5" xfId="1223"/>
    <cellStyle name="Comma 2 2 4 7" xfId="1224"/>
    <cellStyle name="Comma 2 2 4 7 2" xfId="1225"/>
    <cellStyle name="Comma 2 2 4 7 3" xfId="1226"/>
    <cellStyle name="Comma 2 2 4 7 4" xfId="1227"/>
    <cellStyle name="Comma 2 2 4 7 5" xfId="1228"/>
    <cellStyle name="Comma 2 2 4 8" xfId="1229"/>
    <cellStyle name="Comma 2 2 4 8 2" xfId="1230"/>
    <cellStyle name="Comma 2 2 4 8 3" xfId="1231"/>
    <cellStyle name="Comma 2 2 4 8 4" xfId="1232"/>
    <cellStyle name="Comma 2 2 4 8 5" xfId="1233"/>
    <cellStyle name="Comma 2 2 4 9" xfId="1234"/>
    <cellStyle name="Comma 2 2 5" xfId="1235"/>
    <cellStyle name="Comma 2 2 5 10" xfId="1236"/>
    <cellStyle name="Comma 2 2 5 11" xfId="1237"/>
    <cellStyle name="Comma 2 2 5 12" xfId="1238"/>
    <cellStyle name="Comma 2 2 5 13" xfId="1239"/>
    <cellStyle name="Comma 2 2 5 14" xfId="1240"/>
    <cellStyle name="Comma 2 2 5 2" xfId="1241"/>
    <cellStyle name="Comma 2 2 5 2 2" xfId="1242"/>
    <cellStyle name="Comma 2 2 5 2 3" xfId="1243"/>
    <cellStyle name="Comma 2 2 5 2 4" xfId="1244"/>
    <cellStyle name="Comma 2 2 5 2 5" xfId="1245"/>
    <cellStyle name="Comma 2 2 5 3" xfId="1246"/>
    <cellStyle name="Comma 2 2 5 3 2" xfId="1247"/>
    <cellStyle name="Comma 2 2 5 3 3" xfId="1248"/>
    <cellStyle name="Comma 2 2 5 3 4" xfId="1249"/>
    <cellStyle name="Comma 2 2 5 3 5" xfId="1250"/>
    <cellStyle name="Comma 2 2 5 4" xfId="1251"/>
    <cellStyle name="Comma 2 2 5 4 2" xfId="1252"/>
    <cellStyle name="Comma 2 2 5 4 3" xfId="1253"/>
    <cellStyle name="Comma 2 2 5 4 4" xfId="1254"/>
    <cellStyle name="Comma 2 2 5 4 5" xfId="1255"/>
    <cellStyle name="Comma 2 2 5 5" xfId="1256"/>
    <cellStyle name="Comma 2 2 5 5 2" xfId="1257"/>
    <cellStyle name="Comma 2 2 5 5 3" xfId="1258"/>
    <cellStyle name="Comma 2 2 5 5 4" xfId="1259"/>
    <cellStyle name="Comma 2 2 5 5 5" xfId="1260"/>
    <cellStyle name="Comma 2 2 5 6" xfId="1261"/>
    <cellStyle name="Comma 2 2 5 6 2" xfId="1262"/>
    <cellStyle name="Comma 2 2 5 6 3" xfId="1263"/>
    <cellStyle name="Comma 2 2 5 6 4" xfId="1264"/>
    <cellStyle name="Comma 2 2 5 6 5" xfId="1265"/>
    <cellStyle name="Comma 2 2 5 7" xfId="1266"/>
    <cellStyle name="Comma 2 2 5 7 2" xfId="1267"/>
    <cellStyle name="Comma 2 2 5 7 3" xfId="1268"/>
    <cellStyle name="Comma 2 2 5 7 4" xfId="1269"/>
    <cellStyle name="Comma 2 2 5 7 5" xfId="1270"/>
    <cellStyle name="Comma 2 2 5 8" xfId="1271"/>
    <cellStyle name="Comma 2 2 5 8 2" xfId="1272"/>
    <cellStyle name="Comma 2 2 5 8 3" xfId="1273"/>
    <cellStyle name="Comma 2 2 5 8 4" xfId="1274"/>
    <cellStyle name="Comma 2 2 5 8 5" xfId="1275"/>
    <cellStyle name="Comma 2 2 5 9" xfId="1276"/>
    <cellStyle name="Comma 2 2 6" xfId="1277"/>
    <cellStyle name="Comma 2 2 6 10" xfId="1278"/>
    <cellStyle name="Comma 2 2 6 11" xfId="1279"/>
    <cellStyle name="Comma 2 2 6 12" xfId="1280"/>
    <cellStyle name="Comma 2 2 6 13" xfId="1281"/>
    <cellStyle name="Comma 2 2 6 14" xfId="1282"/>
    <cellStyle name="Comma 2 2 6 2" xfId="1283"/>
    <cellStyle name="Comma 2 2 6 2 2" xfId="1284"/>
    <cellStyle name="Comma 2 2 6 2 3" xfId="1285"/>
    <cellStyle name="Comma 2 2 6 2 4" xfId="1286"/>
    <cellStyle name="Comma 2 2 6 2 5" xfId="1287"/>
    <cellStyle name="Comma 2 2 6 3" xfId="1288"/>
    <cellStyle name="Comma 2 2 6 3 2" xfId="1289"/>
    <cellStyle name="Comma 2 2 6 3 3" xfId="1290"/>
    <cellStyle name="Comma 2 2 6 3 4" xfId="1291"/>
    <cellStyle name="Comma 2 2 6 3 5" xfId="1292"/>
    <cellStyle name="Comma 2 2 6 4" xfId="1293"/>
    <cellStyle name="Comma 2 2 6 4 2" xfId="1294"/>
    <cellStyle name="Comma 2 2 6 4 3" xfId="1295"/>
    <cellStyle name="Comma 2 2 6 4 4" xfId="1296"/>
    <cellStyle name="Comma 2 2 6 4 5" xfId="1297"/>
    <cellStyle name="Comma 2 2 6 5" xfId="1298"/>
    <cellStyle name="Comma 2 2 6 5 2" xfId="1299"/>
    <cellStyle name="Comma 2 2 6 5 3" xfId="1300"/>
    <cellStyle name="Comma 2 2 6 5 4" xfId="1301"/>
    <cellStyle name="Comma 2 2 6 5 5" xfId="1302"/>
    <cellStyle name="Comma 2 2 6 6" xfId="1303"/>
    <cellStyle name="Comma 2 2 6 6 2" xfId="1304"/>
    <cellStyle name="Comma 2 2 6 6 3" xfId="1305"/>
    <cellStyle name="Comma 2 2 6 6 4" xfId="1306"/>
    <cellStyle name="Comma 2 2 6 6 5" xfId="1307"/>
    <cellStyle name="Comma 2 2 6 7" xfId="1308"/>
    <cellStyle name="Comma 2 2 6 7 2" xfId="1309"/>
    <cellStyle name="Comma 2 2 6 7 3" xfId="1310"/>
    <cellStyle name="Comma 2 2 6 7 4" xfId="1311"/>
    <cellStyle name="Comma 2 2 6 7 5" xfId="1312"/>
    <cellStyle name="Comma 2 2 6 8" xfId="1313"/>
    <cellStyle name="Comma 2 2 6 8 2" xfId="1314"/>
    <cellStyle name="Comma 2 2 6 8 3" xfId="1315"/>
    <cellStyle name="Comma 2 2 6 8 4" xfId="1316"/>
    <cellStyle name="Comma 2 2 6 8 5" xfId="1317"/>
    <cellStyle name="Comma 2 2 6 9" xfId="1318"/>
    <cellStyle name="Comma 2 2 7" xfId="1319"/>
    <cellStyle name="Comma 2 2 7 10" xfId="1320"/>
    <cellStyle name="Comma 2 2 7 11" xfId="1321"/>
    <cellStyle name="Comma 2 2 7 12" xfId="1322"/>
    <cellStyle name="Comma 2 2 7 13" xfId="1323"/>
    <cellStyle name="Comma 2 2 7 14" xfId="1324"/>
    <cellStyle name="Comma 2 2 7 2" xfId="1325"/>
    <cellStyle name="Comma 2 2 7 2 2" xfId="1326"/>
    <cellStyle name="Comma 2 2 7 2 3" xfId="1327"/>
    <cellStyle name="Comma 2 2 7 2 4" xfId="1328"/>
    <cellStyle name="Comma 2 2 7 2 5" xfId="1329"/>
    <cellStyle name="Comma 2 2 7 3" xfId="1330"/>
    <cellStyle name="Comma 2 2 7 3 2" xfId="1331"/>
    <cellStyle name="Comma 2 2 7 3 3" xfId="1332"/>
    <cellStyle name="Comma 2 2 7 3 4" xfId="1333"/>
    <cellStyle name="Comma 2 2 7 3 5" xfId="1334"/>
    <cellStyle name="Comma 2 2 7 4" xfId="1335"/>
    <cellStyle name="Comma 2 2 7 4 2" xfId="1336"/>
    <cellStyle name="Comma 2 2 7 4 3" xfId="1337"/>
    <cellStyle name="Comma 2 2 7 4 4" xfId="1338"/>
    <cellStyle name="Comma 2 2 7 4 5" xfId="1339"/>
    <cellStyle name="Comma 2 2 7 5" xfId="1340"/>
    <cellStyle name="Comma 2 2 7 5 2" xfId="1341"/>
    <cellStyle name="Comma 2 2 7 5 3" xfId="1342"/>
    <cellStyle name="Comma 2 2 7 5 4" xfId="1343"/>
    <cellStyle name="Comma 2 2 7 5 5" xfId="1344"/>
    <cellStyle name="Comma 2 2 7 6" xfId="1345"/>
    <cellStyle name="Comma 2 2 7 6 2" xfId="1346"/>
    <cellStyle name="Comma 2 2 7 6 3" xfId="1347"/>
    <cellStyle name="Comma 2 2 7 6 4" xfId="1348"/>
    <cellStyle name="Comma 2 2 7 6 5" xfId="1349"/>
    <cellStyle name="Comma 2 2 7 7" xfId="1350"/>
    <cellStyle name="Comma 2 2 7 7 2" xfId="1351"/>
    <cellStyle name="Comma 2 2 7 7 3" xfId="1352"/>
    <cellStyle name="Comma 2 2 7 7 4" xfId="1353"/>
    <cellStyle name="Comma 2 2 7 7 5" xfId="1354"/>
    <cellStyle name="Comma 2 2 7 8" xfId="1355"/>
    <cellStyle name="Comma 2 2 7 8 2" xfId="1356"/>
    <cellStyle name="Comma 2 2 7 8 3" xfId="1357"/>
    <cellStyle name="Comma 2 2 7 8 4" xfId="1358"/>
    <cellStyle name="Comma 2 2 7 8 5" xfId="1359"/>
    <cellStyle name="Comma 2 2 7 9" xfId="1360"/>
    <cellStyle name="Comma 2 2 8" xfId="1361"/>
    <cellStyle name="Comma 2 2 8 10" xfId="1362"/>
    <cellStyle name="Comma 2 2 8 11" xfId="1363"/>
    <cellStyle name="Comma 2 2 8 12" xfId="1364"/>
    <cellStyle name="Comma 2 2 8 13" xfId="1365"/>
    <cellStyle name="Comma 2 2 8 14" xfId="1366"/>
    <cellStyle name="Comma 2 2 8 2" xfId="1367"/>
    <cellStyle name="Comma 2 2 8 2 2" xfId="1368"/>
    <cellStyle name="Comma 2 2 8 2 3" xfId="1369"/>
    <cellStyle name="Comma 2 2 8 2 4" xfId="1370"/>
    <cellStyle name="Comma 2 2 8 2 5" xfId="1371"/>
    <cellStyle name="Comma 2 2 8 3" xfId="1372"/>
    <cellStyle name="Comma 2 2 8 3 2" xfId="1373"/>
    <cellStyle name="Comma 2 2 8 3 3" xfId="1374"/>
    <cellStyle name="Comma 2 2 8 3 4" xfId="1375"/>
    <cellStyle name="Comma 2 2 8 3 5" xfId="1376"/>
    <cellStyle name="Comma 2 2 8 4" xfId="1377"/>
    <cellStyle name="Comma 2 2 8 4 2" xfId="1378"/>
    <cellStyle name="Comma 2 2 8 4 3" xfId="1379"/>
    <cellStyle name="Comma 2 2 8 4 4" xfId="1380"/>
    <cellStyle name="Comma 2 2 8 4 5" xfId="1381"/>
    <cellStyle name="Comma 2 2 8 5" xfId="1382"/>
    <cellStyle name="Comma 2 2 8 5 2" xfId="1383"/>
    <cellStyle name="Comma 2 2 8 5 3" xfId="1384"/>
    <cellStyle name="Comma 2 2 8 5 4" xfId="1385"/>
    <cellStyle name="Comma 2 2 8 5 5" xfId="1386"/>
    <cellStyle name="Comma 2 2 8 6" xfId="1387"/>
    <cellStyle name="Comma 2 2 8 6 2" xfId="1388"/>
    <cellStyle name="Comma 2 2 8 6 3" xfId="1389"/>
    <cellStyle name="Comma 2 2 8 6 4" xfId="1390"/>
    <cellStyle name="Comma 2 2 8 6 5" xfId="1391"/>
    <cellStyle name="Comma 2 2 8 7" xfId="1392"/>
    <cellStyle name="Comma 2 2 8 7 2" xfId="1393"/>
    <cellStyle name="Comma 2 2 8 7 3" xfId="1394"/>
    <cellStyle name="Comma 2 2 8 7 4" xfId="1395"/>
    <cellStyle name="Comma 2 2 8 7 5" xfId="1396"/>
    <cellStyle name="Comma 2 2 8 8" xfId="1397"/>
    <cellStyle name="Comma 2 2 8 8 2" xfId="1398"/>
    <cellStyle name="Comma 2 2 8 8 3" xfId="1399"/>
    <cellStyle name="Comma 2 2 8 8 4" xfId="1400"/>
    <cellStyle name="Comma 2 2 8 8 5" xfId="1401"/>
    <cellStyle name="Comma 2 2 8 9" xfId="1402"/>
    <cellStyle name="Comma 2 2 9" xfId="1403"/>
    <cellStyle name="Comma 2 2 9 10" xfId="1404"/>
    <cellStyle name="Comma 2 2 9 11" xfId="1405"/>
    <cellStyle name="Comma 2 2 9 12" xfId="1406"/>
    <cellStyle name="Comma 2 2 9 13" xfId="1407"/>
    <cellStyle name="Comma 2 2 9 14" xfId="1408"/>
    <cellStyle name="Comma 2 2 9 2" xfId="1409"/>
    <cellStyle name="Comma 2 2 9 2 2" xfId="1410"/>
    <cellStyle name="Comma 2 2 9 2 3" xfId="1411"/>
    <cellStyle name="Comma 2 2 9 2 4" xfId="1412"/>
    <cellStyle name="Comma 2 2 9 2 5" xfId="1413"/>
    <cellStyle name="Comma 2 2 9 3" xfId="1414"/>
    <cellStyle name="Comma 2 2 9 3 2" xfId="1415"/>
    <cellStyle name="Comma 2 2 9 3 3" xfId="1416"/>
    <cellStyle name="Comma 2 2 9 3 4" xfId="1417"/>
    <cellStyle name="Comma 2 2 9 3 5" xfId="1418"/>
    <cellStyle name="Comma 2 2 9 4" xfId="1419"/>
    <cellStyle name="Comma 2 2 9 4 2" xfId="1420"/>
    <cellStyle name="Comma 2 2 9 4 3" xfId="1421"/>
    <cellStyle name="Comma 2 2 9 4 4" xfId="1422"/>
    <cellStyle name="Comma 2 2 9 4 5" xfId="1423"/>
    <cellStyle name="Comma 2 2 9 5" xfId="1424"/>
    <cellStyle name="Comma 2 2 9 5 2" xfId="1425"/>
    <cellStyle name="Comma 2 2 9 5 3" xfId="1426"/>
    <cellStyle name="Comma 2 2 9 5 4" xfId="1427"/>
    <cellStyle name="Comma 2 2 9 5 5" xfId="1428"/>
    <cellStyle name="Comma 2 2 9 6" xfId="1429"/>
    <cellStyle name="Comma 2 2 9 6 2" xfId="1430"/>
    <cellStyle name="Comma 2 2 9 6 3" xfId="1431"/>
    <cellStyle name="Comma 2 2 9 6 4" xfId="1432"/>
    <cellStyle name="Comma 2 2 9 6 5" xfId="1433"/>
    <cellStyle name="Comma 2 2 9 7" xfId="1434"/>
    <cellStyle name="Comma 2 2 9 7 2" xfId="1435"/>
    <cellStyle name="Comma 2 2 9 7 3" xfId="1436"/>
    <cellStyle name="Comma 2 2 9 7 4" xfId="1437"/>
    <cellStyle name="Comma 2 2 9 7 5" xfId="1438"/>
    <cellStyle name="Comma 2 2 9 8" xfId="1439"/>
    <cellStyle name="Comma 2 2 9 8 2" xfId="1440"/>
    <cellStyle name="Comma 2 2 9 8 3" xfId="1441"/>
    <cellStyle name="Comma 2 2 9 8 4" xfId="1442"/>
    <cellStyle name="Comma 2 2 9 8 5" xfId="1443"/>
    <cellStyle name="Comma 2 2 9 9" xfId="1444"/>
    <cellStyle name="Comma 2 20" xfId="1445"/>
    <cellStyle name="Comma 2 20 10" xfId="1446"/>
    <cellStyle name="Comma 2 20 11" xfId="1447"/>
    <cellStyle name="Comma 2 20 12" xfId="1448"/>
    <cellStyle name="Comma 2 20 13" xfId="1449"/>
    <cellStyle name="Comma 2 20 14" xfId="1450"/>
    <cellStyle name="Comma 2 20 2" xfId="1451"/>
    <cellStyle name="Comma 2 20 2 2" xfId="1452"/>
    <cellStyle name="Comma 2 20 2 3" xfId="1453"/>
    <cellStyle name="Comma 2 20 2 4" xfId="1454"/>
    <cellStyle name="Comma 2 20 2 5" xfId="1455"/>
    <cellStyle name="Comma 2 20 3" xfId="1456"/>
    <cellStyle name="Comma 2 20 3 2" xfId="1457"/>
    <cellStyle name="Comma 2 20 3 3" xfId="1458"/>
    <cellStyle name="Comma 2 20 3 4" xfId="1459"/>
    <cellStyle name="Comma 2 20 3 5" xfId="1460"/>
    <cellStyle name="Comma 2 20 4" xfId="1461"/>
    <cellStyle name="Comma 2 20 4 2" xfId="1462"/>
    <cellStyle name="Comma 2 20 4 3" xfId="1463"/>
    <cellStyle name="Comma 2 20 4 4" xfId="1464"/>
    <cellStyle name="Comma 2 20 4 5" xfId="1465"/>
    <cellStyle name="Comma 2 20 5" xfId="1466"/>
    <cellStyle name="Comma 2 20 5 2" xfId="1467"/>
    <cellStyle name="Comma 2 20 5 3" xfId="1468"/>
    <cellStyle name="Comma 2 20 5 4" xfId="1469"/>
    <cellStyle name="Comma 2 20 5 5" xfId="1470"/>
    <cellStyle name="Comma 2 20 6" xfId="1471"/>
    <cellStyle name="Comma 2 20 6 2" xfId="1472"/>
    <cellStyle name="Comma 2 20 6 3" xfId="1473"/>
    <cellStyle name="Comma 2 20 6 4" xfId="1474"/>
    <cellStyle name="Comma 2 20 6 5" xfId="1475"/>
    <cellStyle name="Comma 2 20 7" xfId="1476"/>
    <cellStyle name="Comma 2 20 7 2" xfId="1477"/>
    <cellStyle name="Comma 2 20 7 3" xfId="1478"/>
    <cellStyle name="Comma 2 20 7 4" xfId="1479"/>
    <cellStyle name="Comma 2 20 7 5" xfId="1480"/>
    <cellStyle name="Comma 2 20 8" xfId="1481"/>
    <cellStyle name="Comma 2 20 8 2" xfId="1482"/>
    <cellStyle name="Comma 2 20 8 3" xfId="1483"/>
    <cellStyle name="Comma 2 20 8 4" xfId="1484"/>
    <cellStyle name="Comma 2 20 8 5" xfId="1485"/>
    <cellStyle name="Comma 2 20 9" xfId="1486"/>
    <cellStyle name="Comma 2 21" xfId="1487"/>
    <cellStyle name="Comma 2 21 10" xfId="1488"/>
    <cellStyle name="Comma 2 21 11" xfId="1489"/>
    <cellStyle name="Comma 2 21 12" xfId="1490"/>
    <cellStyle name="Comma 2 21 13" xfId="1491"/>
    <cellStyle name="Comma 2 21 14" xfId="1492"/>
    <cellStyle name="Comma 2 21 2" xfId="1493"/>
    <cellStyle name="Comma 2 21 2 2" xfId="1494"/>
    <cellStyle name="Comma 2 21 2 3" xfId="1495"/>
    <cellStyle name="Comma 2 21 2 4" xfId="1496"/>
    <cellStyle name="Comma 2 21 2 5" xfId="1497"/>
    <cellStyle name="Comma 2 21 3" xfId="1498"/>
    <cellStyle name="Comma 2 21 3 2" xfId="1499"/>
    <cellStyle name="Comma 2 21 3 3" xfId="1500"/>
    <cellStyle name="Comma 2 21 3 4" xfId="1501"/>
    <cellStyle name="Comma 2 21 3 5" xfId="1502"/>
    <cellStyle name="Comma 2 21 4" xfId="1503"/>
    <cellStyle name="Comma 2 21 4 2" xfId="1504"/>
    <cellStyle name="Comma 2 21 4 3" xfId="1505"/>
    <cellStyle name="Comma 2 21 4 4" xfId="1506"/>
    <cellStyle name="Comma 2 21 4 5" xfId="1507"/>
    <cellStyle name="Comma 2 21 5" xfId="1508"/>
    <cellStyle name="Comma 2 21 5 2" xfId="1509"/>
    <cellStyle name="Comma 2 21 5 3" xfId="1510"/>
    <cellStyle name="Comma 2 21 5 4" xfId="1511"/>
    <cellStyle name="Comma 2 21 5 5" xfId="1512"/>
    <cellStyle name="Comma 2 21 6" xfId="1513"/>
    <cellStyle name="Comma 2 21 6 2" xfId="1514"/>
    <cellStyle name="Comma 2 21 6 3" xfId="1515"/>
    <cellStyle name="Comma 2 21 6 4" xfId="1516"/>
    <cellStyle name="Comma 2 21 6 5" xfId="1517"/>
    <cellStyle name="Comma 2 21 7" xfId="1518"/>
    <cellStyle name="Comma 2 21 7 2" xfId="1519"/>
    <cellStyle name="Comma 2 21 7 3" xfId="1520"/>
    <cellStyle name="Comma 2 21 7 4" xfId="1521"/>
    <cellStyle name="Comma 2 21 7 5" xfId="1522"/>
    <cellStyle name="Comma 2 21 8" xfId="1523"/>
    <cellStyle name="Comma 2 21 8 2" xfId="1524"/>
    <cellStyle name="Comma 2 21 8 3" xfId="1525"/>
    <cellStyle name="Comma 2 21 8 4" xfId="1526"/>
    <cellStyle name="Comma 2 21 8 5" xfId="1527"/>
    <cellStyle name="Comma 2 21 9" xfId="1528"/>
    <cellStyle name="Comma 2 22" xfId="1529"/>
    <cellStyle name="Comma 2 22 10" xfId="1530"/>
    <cellStyle name="Comma 2 22 11" xfId="1531"/>
    <cellStyle name="Comma 2 22 12" xfId="1532"/>
    <cellStyle name="Comma 2 22 13" xfId="1533"/>
    <cellStyle name="Comma 2 22 14" xfId="1534"/>
    <cellStyle name="Comma 2 22 2" xfId="1535"/>
    <cellStyle name="Comma 2 22 2 2" xfId="1536"/>
    <cellStyle name="Comma 2 22 2 3" xfId="1537"/>
    <cellStyle name="Comma 2 22 2 4" xfId="1538"/>
    <cellStyle name="Comma 2 22 2 5" xfId="1539"/>
    <cellStyle name="Comma 2 22 3" xfId="1540"/>
    <cellStyle name="Comma 2 22 3 2" xfId="1541"/>
    <cellStyle name="Comma 2 22 3 3" xfId="1542"/>
    <cellStyle name="Comma 2 22 3 4" xfId="1543"/>
    <cellStyle name="Comma 2 22 3 5" xfId="1544"/>
    <cellStyle name="Comma 2 22 4" xfId="1545"/>
    <cellStyle name="Comma 2 22 4 2" xfId="1546"/>
    <cellStyle name="Comma 2 22 4 3" xfId="1547"/>
    <cellStyle name="Comma 2 22 4 4" xfId="1548"/>
    <cellStyle name="Comma 2 22 4 5" xfId="1549"/>
    <cellStyle name="Comma 2 22 5" xfId="1550"/>
    <cellStyle name="Comma 2 22 5 2" xfId="1551"/>
    <cellStyle name="Comma 2 22 5 3" xfId="1552"/>
    <cellStyle name="Comma 2 22 5 4" xfId="1553"/>
    <cellStyle name="Comma 2 22 5 5" xfId="1554"/>
    <cellStyle name="Comma 2 22 6" xfId="1555"/>
    <cellStyle name="Comma 2 22 6 2" xfId="1556"/>
    <cellStyle name="Comma 2 22 6 3" xfId="1557"/>
    <cellStyle name="Comma 2 22 6 4" xfId="1558"/>
    <cellStyle name="Comma 2 22 6 5" xfId="1559"/>
    <cellStyle name="Comma 2 22 7" xfId="1560"/>
    <cellStyle name="Comma 2 22 7 2" xfId="1561"/>
    <cellStyle name="Comma 2 22 7 3" xfId="1562"/>
    <cellStyle name="Comma 2 22 7 4" xfId="1563"/>
    <cellStyle name="Comma 2 22 7 5" xfId="1564"/>
    <cellStyle name="Comma 2 22 8" xfId="1565"/>
    <cellStyle name="Comma 2 22 8 2" xfId="1566"/>
    <cellStyle name="Comma 2 22 8 3" xfId="1567"/>
    <cellStyle name="Comma 2 22 8 4" xfId="1568"/>
    <cellStyle name="Comma 2 22 8 5" xfId="1569"/>
    <cellStyle name="Comma 2 22 9" xfId="1570"/>
    <cellStyle name="Comma 2 23" xfId="1571"/>
    <cellStyle name="Comma 2 23 10" xfId="1572"/>
    <cellStyle name="Comma 2 23 11" xfId="1573"/>
    <cellStyle name="Comma 2 23 12" xfId="1574"/>
    <cellStyle name="Comma 2 23 13" xfId="1575"/>
    <cellStyle name="Comma 2 23 2" xfId="1576"/>
    <cellStyle name="Comma 2 23 2 2" xfId="1577"/>
    <cellStyle name="Comma 2 23 2 3" xfId="1578"/>
    <cellStyle name="Comma 2 23 2 4" xfId="1579"/>
    <cellStyle name="Comma 2 23 2 5" xfId="1580"/>
    <cellStyle name="Comma 2 23 3" xfId="1581"/>
    <cellStyle name="Comma 2 23 3 2" xfId="1582"/>
    <cellStyle name="Comma 2 23 3 3" xfId="1583"/>
    <cellStyle name="Comma 2 23 3 4" xfId="1584"/>
    <cellStyle name="Comma 2 23 3 5" xfId="1585"/>
    <cellStyle name="Comma 2 23 4" xfId="1586"/>
    <cellStyle name="Comma 2 23 4 2" xfId="1587"/>
    <cellStyle name="Comma 2 23 4 3" xfId="1588"/>
    <cellStyle name="Comma 2 23 4 4" xfId="1589"/>
    <cellStyle name="Comma 2 23 4 5" xfId="1590"/>
    <cellStyle name="Comma 2 23 5" xfId="1591"/>
    <cellStyle name="Comma 2 23 5 2" xfId="1592"/>
    <cellStyle name="Comma 2 23 5 3" xfId="1593"/>
    <cellStyle name="Comma 2 23 5 4" xfId="1594"/>
    <cellStyle name="Comma 2 23 5 5" xfId="1595"/>
    <cellStyle name="Comma 2 23 6" xfId="1596"/>
    <cellStyle name="Comma 2 23 6 2" xfId="1597"/>
    <cellStyle name="Comma 2 23 6 3" xfId="1598"/>
    <cellStyle name="Comma 2 23 6 4" xfId="1599"/>
    <cellStyle name="Comma 2 23 6 5" xfId="1600"/>
    <cellStyle name="Comma 2 23 7" xfId="1601"/>
    <cellStyle name="Comma 2 23 7 2" xfId="1602"/>
    <cellStyle name="Comma 2 23 7 3" xfId="1603"/>
    <cellStyle name="Comma 2 23 7 4" xfId="1604"/>
    <cellStyle name="Comma 2 23 7 5" xfId="1605"/>
    <cellStyle name="Comma 2 23 8" xfId="1606"/>
    <cellStyle name="Comma 2 23 8 2" xfId="1607"/>
    <cellStyle name="Comma 2 23 8 3" xfId="1608"/>
    <cellStyle name="Comma 2 23 8 4" xfId="1609"/>
    <cellStyle name="Comma 2 23 8 5" xfId="1610"/>
    <cellStyle name="Comma 2 23 9" xfId="1611"/>
    <cellStyle name="Comma 2 24" xfId="1612"/>
    <cellStyle name="Comma 2 24 10" xfId="1613"/>
    <cellStyle name="Comma 2 24 11" xfId="1614"/>
    <cellStyle name="Comma 2 24 12" xfId="1615"/>
    <cellStyle name="Comma 2 24 13" xfId="1616"/>
    <cellStyle name="Comma 2 24 2" xfId="1617"/>
    <cellStyle name="Comma 2 24 2 2" xfId="1618"/>
    <cellStyle name="Comma 2 24 2 3" xfId="1619"/>
    <cellStyle name="Comma 2 24 2 4" xfId="1620"/>
    <cellStyle name="Comma 2 24 2 5" xfId="1621"/>
    <cellStyle name="Comma 2 24 3" xfId="1622"/>
    <cellStyle name="Comma 2 24 3 2" xfId="1623"/>
    <cellStyle name="Comma 2 24 3 3" xfId="1624"/>
    <cellStyle name="Comma 2 24 3 4" xfId="1625"/>
    <cellStyle name="Comma 2 24 3 5" xfId="1626"/>
    <cellStyle name="Comma 2 24 4" xfId="1627"/>
    <cellStyle name="Comma 2 24 4 2" xfId="1628"/>
    <cellStyle name="Comma 2 24 4 3" xfId="1629"/>
    <cellStyle name="Comma 2 24 4 4" xfId="1630"/>
    <cellStyle name="Comma 2 24 4 5" xfId="1631"/>
    <cellStyle name="Comma 2 24 5" xfId="1632"/>
    <cellStyle name="Comma 2 24 5 2" xfId="1633"/>
    <cellStyle name="Comma 2 24 5 3" xfId="1634"/>
    <cellStyle name="Comma 2 24 5 4" xfId="1635"/>
    <cellStyle name="Comma 2 24 5 5" xfId="1636"/>
    <cellStyle name="Comma 2 24 6" xfId="1637"/>
    <cellStyle name="Comma 2 24 6 2" xfId="1638"/>
    <cellStyle name="Comma 2 24 6 3" xfId="1639"/>
    <cellStyle name="Comma 2 24 6 4" xfId="1640"/>
    <cellStyle name="Comma 2 24 6 5" xfId="1641"/>
    <cellStyle name="Comma 2 24 7" xfId="1642"/>
    <cellStyle name="Comma 2 24 7 2" xfId="1643"/>
    <cellStyle name="Comma 2 24 7 3" xfId="1644"/>
    <cellStyle name="Comma 2 24 7 4" xfId="1645"/>
    <cellStyle name="Comma 2 24 7 5" xfId="1646"/>
    <cellStyle name="Comma 2 24 8" xfId="1647"/>
    <cellStyle name="Comma 2 24 8 2" xfId="1648"/>
    <cellStyle name="Comma 2 24 8 3" xfId="1649"/>
    <cellStyle name="Comma 2 24 8 4" xfId="1650"/>
    <cellStyle name="Comma 2 24 8 5" xfId="1651"/>
    <cellStyle name="Comma 2 24 9" xfId="1652"/>
    <cellStyle name="Comma 2 25" xfId="1653"/>
    <cellStyle name="Comma 2 25 10" xfId="1654"/>
    <cellStyle name="Comma 2 25 11" xfId="1655"/>
    <cellStyle name="Comma 2 25 12" xfId="1656"/>
    <cellStyle name="Comma 2 25 13" xfId="1657"/>
    <cellStyle name="Comma 2 25 2" xfId="1658"/>
    <cellStyle name="Comma 2 25 2 2" xfId="1659"/>
    <cellStyle name="Comma 2 25 2 3" xfId="1660"/>
    <cellStyle name="Comma 2 25 2 4" xfId="1661"/>
    <cellStyle name="Comma 2 25 2 5" xfId="1662"/>
    <cellStyle name="Comma 2 25 3" xfId="1663"/>
    <cellStyle name="Comma 2 25 3 2" xfId="1664"/>
    <cellStyle name="Comma 2 25 3 3" xfId="1665"/>
    <cellStyle name="Comma 2 25 3 4" xfId="1666"/>
    <cellStyle name="Comma 2 25 3 5" xfId="1667"/>
    <cellStyle name="Comma 2 25 4" xfId="1668"/>
    <cellStyle name="Comma 2 25 4 2" xfId="1669"/>
    <cellStyle name="Comma 2 25 4 3" xfId="1670"/>
    <cellStyle name="Comma 2 25 4 4" xfId="1671"/>
    <cellStyle name="Comma 2 25 4 5" xfId="1672"/>
    <cellStyle name="Comma 2 25 5" xfId="1673"/>
    <cellStyle name="Comma 2 25 5 2" xfId="1674"/>
    <cellStyle name="Comma 2 25 5 3" xfId="1675"/>
    <cellStyle name="Comma 2 25 5 4" xfId="1676"/>
    <cellStyle name="Comma 2 25 5 5" xfId="1677"/>
    <cellStyle name="Comma 2 25 6" xfId="1678"/>
    <cellStyle name="Comma 2 25 6 2" xfId="1679"/>
    <cellStyle name="Comma 2 25 6 3" xfId="1680"/>
    <cellStyle name="Comma 2 25 6 4" xfId="1681"/>
    <cellStyle name="Comma 2 25 6 5" xfId="1682"/>
    <cellStyle name="Comma 2 25 7" xfId="1683"/>
    <cellStyle name="Comma 2 25 7 2" xfId="1684"/>
    <cellStyle name="Comma 2 25 7 3" xfId="1685"/>
    <cellStyle name="Comma 2 25 7 4" xfId="1686"/>
    <cellStyle name="Comma 2 25 7 5" xfId="1687"/>
    <cellStyle name="Comma 2 25 8" xfId="1688"/>
    <cellStyle name="Comma 2 25 8 2" xfId="1689"/>
    <cellStyle name="Comma 2 25 8 3" xfId="1690"/>
    <cellStyle name="Comma 2 25 8 4" xfId="1691"/>
    <cellStyle name="Comma 2 25 8 5" xfId="1692"/>
    <cellStyle name="Comma 2 25 9" xfId="1693"/>
    <cellStyle name="Comma 2 26" xfId="1694"/>
    <cellStyle name="Comma 2 26 10" xfId="1695"/>
    <cellStyle name="Comma 2 26 11" xfId="1696"/>
    <cellStyle name="Comma 2 26 12" xfId="1697"/>
    <cellStyle name="Comma 2 26 13" xfId="1698"/>
    <cellStyle name="Comma 2 26 2" xfId="1699"/>
    <cellStyle name="Comma 2 26 2 2" xfId="1700"/>
    <cellStyle name="Comma 2 26 2 3" xfId="1701"/>
    <cellStyle name="Comma 2 26 2 4" xfId="1702"/>
    <cellStyle name="Comma 2 26 2 5" xfId="1703"/>
    <cellStyle name="Comma 2 26 3" xfId="1704"/>
    <cellStyle name="Comma 2 26 3 2" xfId="1705"/>
    <cellStyle name="Comma 2 26 3 3" xfId="1706"/>
    <cellStyle name="Comma 2 26 3 4" xfId="1707"/>
    <cellStyle name="Comma 2 26 3 5" xfId="1708"/>
    <cellStyle name="Comma 2 26 4" xfId="1709"/>
    <cellStyle name="Comma 2 26 4 2" xfId="1710"/>
    <cellStyle name="Comma 2 26 4 3" xfId="1711"/>
    <cellStyle name="Comma 2 26 4 4" xfId="1712"/>
    <cellStyle name="Comma 2 26 4 5" xfId="1713"/>
    <cellStyle name="Comma 2 26 5" xfId="1714"/>
    <cellStyle name="Comma 2 26 5 2" xfId="1715"/>
    <cellStyle name="Comma 2 26 5 3" xfId="1716"/>
    <cellStyle name="Comma 2 26 5 4" xfId="1717"/>
    <cellStyle name="Comma 2 26 5 5" xfId="1718"/>
    <cellStyle name="Comma 2 26 6" xfId="1719"/>
    <cellStyle name="Comma 2 26 6 2" xfId="1720"/>
    <cellStyle name="Comma 2 26 6 3" xfId="1721"/>
    <cellStyle name="Comma 2 26 6 4" xfId="1722"/>
    <cellStyle name="Comma 2 26 6 5" xfId="1723"/>
    <cellStyle name="Comma 2 26 7" xfId="1724"/>
    <cellStyle name="Comma 2 26 7 2" xfId="1725"/>
    <cellStyle name="Comma 2 26 7 3" xfId="1726"/>
    <cellStyle name="Comma 2 26 7 4" xfId="1727"/>
    <cellStyle name="Comma 2 26 7 5" xfId="1728"/>
    <cellStyle name="Comma 2 26 8" xfId="1729"/>
    <cellStyle name="Comma 2 26 8 2" xfId="1730"/>
    <cellStyle name="Comma 2 26 8 3" xfId="1731"/>
    <cellStyle name="Comma 2 26 8 4" xfId="1732"/>
    <cellStyle name="Comma 2 26 8 5" xfId="1733"/>
    <cellStyle name="Comma 2 26 9" xfId="1734"/>
    <cellStyle name="Comma 2 27" xfId="1735"/>
    <cellStyle name="Comma 2 27 10" xfId="1736"/>
    <cellStyle name="Comma 2 27 11" xfId="1737"/>
    <cellStyle name="Comma 2 27 12" xfId="1738"/>
    <cellStyle name="Comma 2 27 13" xfId="1739"/>
    <cellStyle name="Comma 2 27 2" xfId="1740"/>
    <cellStyle name="Comma 2 27 2 2" xfId="1741"/>
    <cellStyle name="Comma 2 27 2 3" xfId="1742"/>
    <cellStyle name="Comma 2 27 2 4" xfId="1743"/>
    <cellStyle name="Comma 2 27 2 5" xfId="1744"/>
    <cellStyle name="Comma 2 27 3" xfId="1745"/>
    <cellStyle name="Comma 2 27 3 2" xfId="1746"/>
    <cellStyle name="Comma 2 27 3 3" xfId="1747"/>
    <cellStyle name="Comma 2 27 3 4" xfId="1748"/>
    <cellStyle name="Comma 2 27 3 5" xfId="1749"/>
    <cellStyle name="Comma 2 27 4" xfId="1750"/>
    <cellStyle name="Comma 2 27 4 2" xfId="1751"/>
    <cellStyle name="Comma 2 27 4 3" xfId="1752"/>
    <cellStyle name="Comma 2 27 4 4" xfId="1753"/>
    <cellStyle name="Comma 2 27 4 5" xfId="1754"/>
    <cellStyle name="Comma 2 27 5" xfId="1755"/>
    <cellStyle name="Comma 2 27 5 2" xfId="1756"/>
    <cellStyle name="Comma 2 27 5 3" xfId="1757"/>
    <cellStyle name="Comma 2 27 5 4" xfId="1758"/>
    <cellStyle name="Comma 2 27 5 5" xfId="1759"/>
    <cellStyle name="Comma 2 27 6" xfId="1760"/>
    <cellStyle name="Comma 2 27 6 2" xfId="1761"/>
    <cellStyle name="Comma 2 27 6 3" xfId="1762"/>
    <cellStyle name="Comma 2 27 6 4" xfId="1763"/>
    <cellStyle name="Comma 2 27 6 5" xfId="1764"/>
    <cellStyle name="Comma 2 27 7" xfId="1765"/>
    <cellStyle name="Comma 2 27 7 2" xfId="1766"/>
    <cellStyle name="Comma 2 27 7 3" xfId="1767"/>
    <cellStyle name="Comma 2 27 7 4" xfId="1768"/>
    <cellStyle name="Comma 2 27 7 5" xfId="1769"/>
    <cellStyle name="Comma 2 27 8" xfId="1770"/>
    <cellStyle name="Comma 2 27 8 2" xfId="1771"/>
    <cellStyle name="Comma 2 27 8 3" xfId="1772"/>
    <cellStyle name="Comma 2 27 8 4" xfId="1773"/>
    <cellStyle name="Comma 2 27 8 5" xfId="1774"/>
    <cellStyle name="Comma 2 27 9" xfId="1775"/>
    <cellStyle name="Comma 2 28" xfId="1776"/>
    <cellStyle name="Comma 2 28 10" xfId="1777"/>
    <cellStyle name="Comma 2 28 11" xfId="1778"/>
    <cellStyle name="Comma 2 28 12" xfId="1779"/>
    <cellStyle name="Comma 2 28 13" xfId="1780"/>
    <cellStyle name="Comma 2 28 2" xfId="1781"/>
    <cellStyle name="Comma 2 28 2 2" xfId="1782"/>
    <cellStyle name="Comma 2 28 2 3" xfId="1783"/>
    <cellStyle name="Comma 2 28 2 4" xfId="1784"/>
    <cellStyle name="Comma 2 28 2 5" xfId="1785"/>
    <cellStyle name="Comma 2 28 3" xfId="1786"/>
    <cellStyle name="Comma 2 28 3 2" xfId="1787"/>
    <cellStyle name="Comma 2 28 3 3" xfId="1788"/>
    <cellStyle name="Comma 2 28 3 4" xfId="1789"/>
    <cellStyle name="Comma 2 28 3 5" xfId="1790"/>
    <cellStyle name="Comma 2 28 4" xfId="1791"/>
    <cellStyle name="Comma 2 28 4 2" xfId="1792"/>
    <cellStyle name="Comma 2 28 4 3" xfId="1793"/>
    <cellStyle name="Comma 2 28 4 4" xfId="1794"/>
    <cellStyle name="Comma 2 28 4 5" xfId="1795"/>
    <cellStyle name="Comma 2 28 5" xfId="1796"/>
    <cellStyle name="Comma 2 28 5 2" xfId="1797"/>
    <cellStyle name="Comma 2 28 5 3" xfId="1798"/>
    <cellStyle name="Comma 2 28 5 4" xfId="1799"/>
    <cellStyle name="Comma 2 28 5 5" xfId="1800"/>
    <cellStyle name="Comma 2 28 6" xfId="1801"/>
    <cellStyle name="Comma 2 28 6 2" xfId="1802"/>
    <cellStyle name="Comma 2 28 6 3" xfId="1803"/>
    <cellStyle name="Comma 2 28 6 4" xfId="1804"/>
    <cellStyle name="Comma 2 28 6 5" xfId="1805"/>
    <cellStyle name="Comma 2 28 7" xfId="1806"/>
    <cellStyle name="Comma 2 28 7 2" xfId="1807"/>
    <cellStyle name="Comma 2 28 7 3" xfId="1808"/>
    <cellStyle name="Comma 2 28 7 4" xfId="1809"/>
    <cellStyle name="Comma 2 28 7 5" xfId="1810"/>
    <cellStyle name="Comma 2 28 8" xfId="1811"/>
    <cellStyle name="Comma 2 28 8 2" xfId="1812"/>
    <cellStyle name="Comma 2 28 8 3" xfId="1813"/>
    <cellStyle name="Comma 2 28 8 4" xfId="1814"/>
    <cellStyle name="Comma 2 28 8 5" xfId="1815"/>
    <cellStyle name="Comma 2 28 9" xfId="1816"/>
    <cellStyle name="Comma 2 29" xfId="1817"/>
    <cellStyle name="Comma 2 29 10" xfId="1818"/>
    <cellStyle name="Comma 2 29 11" xfId="1819"/>
    <cellStyle name="Comma 2 29 12" xfId="1820"/>
    <cellStyle name="Comma 2 29 13" xfId="1821"/>
    <cellStyle name="Comma 2 29 2" xfId="1822"/>
    <cellStyle name="Comma 2 29 2 2" xfId="1823"/>
    <cellStyle name="Comma 2 29 2 3" xfId="1824"/>
    <cellStyle name="Comma 2 29 2 4" xfId="1825"/>
    <cellStyle name="Comma 2 29 2 5" xfId="1826"/>
    <cellStyle name="Comma 2 29 3" xfId="1827"/>
    <cellStyle name="Comma 2 29 3 2" xfId="1828"/>
    <cellStyle name="Comma 2 29 3 3" xfId="1829"/>
    <cellStyle name="Comma 2 29 3 4" xfId="1830"/>
    <cellStyle name="Comma 2 29 3 5" xfId="1831"/>
    <cellStyle name="Comma 2 29 4" xfId="1832"/>
    <cellStyle name="Comma 2 29 4 2" xfId="1833"/>
    <cellStyle name="Comma 2 29 4 3" xfId="1834"/>
    <cellStyle name="Comma 2 29 4 4" xfId="1835"/>
    <cellStyle name="Comma 2 29 4 5" xfId="1836"/>
    <cellStyle name="Comma 2 29 5" xfId="1837"/>
    <cellStyle name="Comma 2 29 5 2" xfId="1838"/>
    <cellStyle name="Comma 2 29 5 3" xfId="1839"/>
    <cellStyle name="Comma 2 29 5 4" xfId="1840"/>
    <cellStyle name="Comma 2 29 5 5" xfId="1841"/>
    <cellStyle name="Comma 2 29 6" xfId="1842"/>
    <cellStyle name="Comma 2 29 6 2" xfId="1843"/>
    <cellStyle name="Comma 2 29 6 3" xfId="1844"/>
    <cellStyle name="Comma 2 29 6 4" xfId="1845"/>
    <cellStyle name="Comma 2 29 6 5" xfId="1846"/>
    <cellStyle name="Comma 2 29 7" xfId="1847"/>
    <cellStyle name="Comma 2 29 7 2" xfId="1848"/>
    <cellStyle name="Comma 2 29 7 3" xfId="1849"/>
    <cellStyle name="Comma 2 29 7 4" xfId="1850"/>
    <cellStyle name="Comma 2 29 7 5" xfId="1851"/>
    <cellStyle name="Comma 2 29 8" xfId="1852"/>
    <cellStyle name="Comma 2 29 8 2" xfId="1853"/>
    <cellStyle name="Comma 2 29 8 3" xfId="1854"/>
    <cellStyle name="Comma 2 29 8 4" xfId="1855"/>
    <cellStyle name="Comma 2 29 8 5" xfId="1856"/>
    <cellStyle name="Comma 2 29 9" xfId="1857"/>
    <cellStyle name="Comma 2 3" xfId="1858"/>
    <cellStyle name="Comma 2 3 10" xfId="1859"/>
    <cellStyle name="Comma 2 3 10 10" xfId="1860"/>
    <cellStyle name="Comma 2 3 10 11" xfId="1861"/>
    <cellStyle name="Comma 2 3 10 12" xfId="1862"/>
    <cellStyle name="Comma 2 3 10 13" xfId="1863"/>
    <cellStyle name="Comma 2 3 10 14" xfId="1864"/>
    <cellStyle name="Comma 2 3 10 2" xfId="1865"/>
    <cellStyle name="Comma 2 3 10 2 2" xfId="1866"/>
    <cellStyle name="Comma 2 3 10 2 3" xfId="1867"/>
    <cellStyle name="Comma 2 3 10 2 4" xfId="1868"/>
    <cellStyle name="Comma 2 3 10 2 5" xfId="1869"/>
    <cellStyle name="Comma 2 3 10 3" xfId="1870"/>
    <cellStyle name="Comma 2 3 10 3 2" xfId="1871"/>
    <cellStyle name="Comma 2 3 10 3 3" xfId="1872"/>
    <cellStyle name="Comma 2 3 10 3 4" xfId="1873"/>
    <cellStyle name="Comma 2 3 10 3 5" xfId="1874"/>
    <cellStyle name="Comma 2 3 10 4" xfId="1875"/>
    <cellStyle name="Comma 2 3 10 4 2" xfId="1876"/>
    <cellStyle name="Comma 2 3 10 4 3" xfId="1877"/>
    <cellStyle name="Comma 2 3 10 4 4" xfId="1878"/>
    <cellStyle name="Comma 2 3 10 4 5" xfId="1879"/>
    <cellStyle name="Comma 2 3 10 5" xfId="1880"/>
    <cellStyle name="Comma 2 3 10 5 2" xfId="1881"/>
    <cellStyle name="Comma 2 3 10 5 3" xfId="1882"/>
    <cellStyle name="Comma 2 3 10 5 4" xfId="1883"/>
    <cellStyle name="Comma 2 3 10 5 5" xfId="1884"/>
    <cellStyle name="Comma 2 3 10 6" xfId="1885"/>
    <cellStyle name="Comma 2 3 10 6 2" xfId="1886"/>
    <cellStyle name="Comma 2 3 10 6 3" xfId="1887"/>
    <cellStyle name="Comma 2 3 10 6 4" xfId="1888"/>
    <cellStyle name="Comma 2 3 10 6 5" xfId="1889"/>
    <cellStyle name="Comma 2 3 10 7" xfId="1890"/>
    <cellStyle name="Comma 2 3 10 7 2" xfId="1891"/>
    <cellStyle name="Comma 2 3 10 7 3" xfId="1892"/>
    <cellStyle name="Comma 2 3 10 7 4" xfId="1893"/>
    <cellStyle name="Comma 2 3 10 7 5" xfId="1894"/>
    <cellStyle name="Comma 2 3 10 8" xfId="1895"/>
    <cellStyle name="Comma 2 3 10 8 2" xfId="1896"/>
    <cellStyle name="Comma 2 3 10 8 3" xfId="1897"/>
    <cellStyle name="Comma 2 3 10 8 4" xfId="1898"/>
    <cellStyle name="Comma 2 3 10 8 5" xfId="1899"/>
    <cellStyle name="Comma 2 3 10 9" xfId="1900"/>
    <cellStyle name="Comma 2 3 11" xfId="1901"/>
    <cellStyle name="Comma 2 3 11 10" xfId="1902"/>
    <cellStyle name="Comma 2 3 11 11" xfId="1903"/>
    <cellStyle name="Comma 2 3 11 12" xfId="1904"/>
    <cellStyle name="Comma 2 3 11 13" xfId="1905"/>
    <cellStyle name="Comma 2 3 11 14" xfId="1906"/>
    <cellStyle name="Comma 2 3 11 2" xfId="1907"/>
    <cellStyle name="Comma 2 3 11 2 2" xfId="1908"/>
    <cellStyle name="Comma 2 3 11 2 3" xfId="1909"/>
    <cellStyle name="Comma 2 3 11 2 4" xfId="1910"/>
    <cellStyle name="Comma 2 3 11 2 5" xfId="1911"/>
    <cellStyle name="Comma 2 3 11 3" xfId="1912"/>
    <cellStyle name="Comma 2 3 11 3 2" xfId="1913"/>
    <cellStyle name="Comma 2 3 11 3 3" xfId="1914"/>
    <cellStyle name="Comma 2 3 11 3 4" xfId="1915"/>
    <cellStyle name="Comma 2 3 11 3 5" xfId="1916"/>
    <cellStyle name="Comma 2 3 11 4" xfId="1917"/>
    <cellStyle name="Comma 2 3 11 4 2" xfId="1918"/>
    <cellStyle name="Comma 2 3 11 4 3" xfId="1919"/>
    <cellStyle name="Comma 2 3 11 4 4" xfId="1920"/>
    <cellStyle name="Comma 2 3 11 4 5" xfId="1921"/>
    <cellStyle name="Comma 2 3 11 5" xfId="1922"/>
    <cellStyle name="Comma 2 3 11 5 2" xfId="1923"/>
    <cellStyle name="Comma 2 3 11 5 3" xfId="1924"/>
    <cellStyle name="Comma 2 3 11 5 4" xfId="1925"/>
    <cellStyle name="Comma 2 3 11 5 5" xfId="1926"/>
    <cellStyle name="Comma 2 3 11 6" xfId="1927"/>
    <cellStyle name="Comma 2 3 11 6 2" xfId="1928"/>
    <cellStyle name="Comma 2 3 11 6 3" xfId="1929"/>
    <cellStyle name="Comma 2 3 11 6 4" xfId="1930"/>
    <cellStyle name="Comma 2 3 11 6 5" xfId="1931"/>
    <cellStyle name="Comma 2 3 11 7" xfId="1932"/>
    <cellStyle name="Comma 2 3 11 7 2" xfId="1933"/>
    <cellStyle name="Comma 2 3 11 7 3" xfId="1934"/>
    <cellStyle name="Comma 2 3 11 7 4" xfId="1935"/>
    <cellStyle name="Comma 2 3 11 7 5" xfId="1936"/>
    <cellStyle name="Comma 2 3 11 8" xfId="1937"/>
    <cellStyle name="Comma 2 3 11 8 2" xfId="1938"/>
    <cellStyle name="Comma 2 3 11 8 3" xfId="1939"/>
    <cellStyle name="Comma 2 3 11 8 4" xfId="1940"/>
    <cellStyle name="Comma 2 3 11 8 5" xfId="1941"/>
    <cellStyle name="Comma 2 3 11 9" xfId="1942"/>
    <cellStyle name="Comma 2 3 12" xfId="1943"/>
    <cellStyle name="Comma 2 3 12 10" xfId="1944"/>
    <cellStyle name="Comma 2 3 12 11" xfId="1945"/>
    <cellStyle name="Comma 2 3 12 12" xfId="1946"/>
    <cellStyle name="Comma 2 3 12 13" xfId="1947"/>
    <cellStyle name="Comma 2 3 12 14" xfId="1948"/>
    <cellStyle name="Comma 2 3 12 2" xfId="1949"/>
    <cellStyle name="Comma 2 3 12 2 2" xfId="1950"/>
    <cellStyle name="Comma 2 3 12 2 3" xfId="1951"/>
    <cellStyle name="Comma 2 3 12 2 4" xfId="1952"/>
    <cellStyle name="Comma 2 3 12 2 5" xfId="1953"/>
    <cellStyle name="Comma 2 3 12 3" xfId="1954"/>
    <cellStyle name="Comma 2 3 12 3 2" xfId="1955"/>
    <cellStyle name="Comma 2 3 12 3 3" xfId="1956"/>
    <cellStyle name="Comma 2 3 12 3 4" xfId="1957"/>
    <cellStyle name="Comma 2 3 12 3 5" xfId="1958"/>
    <cellStyle name="Comma 2 3 12 4" xfId="1959"/>
    <cellStyle name="Comma 2 3 12 4 2" xfId="1960"/>
    <cellStyle name="Comma 2 3 12 4 3" xfId="1961"/>
    <cellStyle name="Comma 2 3 12 4 4" xfId="1962"/>
    <cellStyle name="Comma 2 3 12 4 5" xfId="1963"/>
    <cellStyle name="Comma 2 3 12 5" xfId="1964"/>
    <cellStyle name="Comma 2 3 12 5 2" xfId="1965"/>
    <cellStyle name="Comma 2 3 12 5 3" xfId="1966"/>
    <cellStyle name="Comma 2 3 12 5 4" xfId="1967"/>
    <cellStyle name="Comma 2 3 12 5 5" xfId="1968"/>
    <cellStyle name="Comma 2 3 12 6" xfId="1969"/>
    <cellStyle name="Comma 2 3 12 6 2" xfId="1970"/>
    <cellStyle name="Comma 2 3 12 6 3" xfId="1971"/>
    <cellStyle name="Comma 2 3 12 6 4" xfId="1972"/>
    <cellStyle name="Comma 2 3 12 6 5" xfId="1973"/>
    <cellStyle name="Comma 2 3 12 7" xfId="1974"/>
    <cellStyle name="Comma 2 3 12 7 2" xfId="1975"/>
    <cellStyle name="Comma 2 3 12 7 3" xfId="1976"/>
    <cellStyle name="Comma 2 3 12 7 4" xfId="1977"/>
    <cellStyle name="Comma 2 3 12 7 5" xfId="1978"/>
    <cellStyle name="Comma 2 3 12 8" xfId="1979"/>
    <cellStyle name="Comma 2 3 12 8 2" xfId="1980"/>
    <cellStyle name="Comma 2 3 12 8 3" xfId="1981"/>
    <cellStyle name="Comma 2 3 12 8 4" xfId="1982"/>
    <cellStyle name="Comma 2 3 12 8 5" xfId="1983"/>
    <cellStyle name="Comma 2 3 12 9" xfId="1984"/>
    <cellStyle name="Comma 2 3 13" xfId="1985"/>
    <cellStyle name="Comma 2 3 13 10" xfId="1986"/>
    <cellStyle name="Comma 2 3 13 11" xfId="1987"/>
    <cellStyle name="Comma 2 3 13 12" xfId="1988"/>
    <cellStyle name="Comma 2 3 13 13" xfId="1989"/>
    <cellStyle name="Comma 2 3 13 14" xfId="1990"/>
    <cellStyle name="Comma 2 3 13 2" xfId="1991"/>
    <cellStyle name="Comma 2 3 13 2 2" xfId="1992"/>
    <cellStyle name="Comma 2 3 13 2 3" xfId="1993"/>
    <cellStyle name="Comma 2 3 13 2 4" xfId="1994"/>
    <cellStyle name="Comma 2 3 13 2 5" xfId="1995"/>
    <cellStyle name="Comma 2 3 13 3" xfId="1996"/>
    <cellStyle name="Comma 2 3 13 3 2" xfId="1997"/>
    <cellStyle name="Comma 2 3 13 3 3" xfId="1998"/>
    <cellStyle name="Comma 2 3 13 3 4" xfId="1999"/>
    <cellStyle name="Comma 2 3 13 3 5" xfId="2000"/>
    <cellStyle name="Comma 2 3 13 4" xfId="2001"/>
    <cellStyle name="Comma 2 3 13 4 2" xfId="2002"/>
    <cellStyle name="Comma 2 3 13 4 3" xfId="2003"/>
    <cellStyle name="Comma 2 3 13 4 4" xfId="2004"/>
    <cellStyle name="Comma 2 3 13 4 5" xfId="2005"/>
    <cellStyle name="Comma 2 3 13 5" xfId="2006"/>
    <cellStyle name="Comma 2 3 13 5 2" xfId="2007"/>
    <cellStyle name="Comma 2 3 13 5 3" xfId="2008"/>
    <cellStyle name="Comma 2 3 13 5 4" xfId="2009"/>
    <cellStyle name="Comma 2 3 13 5 5" xfId="2010"/>
    <cellStyle name="Comma 2 3 13 6" xfId="2011"/>
    <cellStyle name="Comma 2 3 13 6 2" xfId="2012"/>
    <cellStyle name="Comma 2 3 13 6 3" xfId="2013"/>
    <cellStyle name="Comma 2 3 13 6 4" xfId="2014"/>
    <cellStyle name="Comma 2 3 13 6 5" xfId="2015"/>
    <cellStyle name="Comma 2 3 13 7" xfId="2016"/>
    <cellStyle name="Comma 2 3 13 7 2" xfId="2017"/>
    <cellStyle name="Comma 2 3 13 7 3" xfId="2018"/>
    <cellStyle name="Comma 2 3 13 7 4" xfId="2019"/>
    <cellStyle name="Comma 2 3 13 7 5" xfId="2020"/>
    <cellStyle name="Comma 2 3 13 8" xfId="2021"/>
    <cellStyle name="Comma 2 3 13 8 2" xfId="2022"/>
    <cellStyle name="Comma 2 3 13 8 3" xfId="2023"/>
    <cellStyle name="Comma 2 3 13 8 4" xfId="2024"/>
    <cellStyle name="Comma 2 3 13 8 5" xfId="2025"/>
    <cellStyle name="Comma 2 3 13 9" xfId="2026"/>
    <cellStyle name="Comma 2 3 14" xfId="2027"/>
    <cellStyle name="Comma 2 3 14 10" xfId="2028"/>
    <cellStyle name="Comma 2 3 14 11" xfId="2029"/>
    <cellStyle name="Comma 2 3 14 12" xfId="2030"/>
    <cellStyle name="Comma 2 3 14 13" xfId="2031"/>
    <cellStyle name="Comma 2 3 14 14" xfId="2032"/>
    <cellStyle name="Comma 2 3 14 2" xfId="2033"/>
    <cellStyle name="Comma 2 3 14 2 2" xfId="2034"/>
    <cellStyle name="Comma 2 3 14 2 3" xfId="2035"/>
    <cellStyle name="Comma 2 3 14 2 4" xfId="2036"/>
    <cellStyle name="Comma 2 3 14 2 5" xfId="2037"/>
    <cellStyle name="Comma 2 3 14 3" xfId="2038"/>
    <cellStyle name="Comma 2 3 14 3 2" xfId="2039"/>
    <cellStyle name="Comma 2 3 14 3 3" xfId="2040"/>
    <cellStyle name="Comma 2 3 14 3 4" xfId="2041"/>
    <cellStyle name="Comma 2 3 14 3 5" xfId="2042"/>
    <cellStyle name="Comma 2 3 14 4" xfId="2043"/>
    <cellStyle name="Comma 2 3 14 4 2" xfId="2044"/>
    <cellStyle name="Comma 2 3 14 4 3" xfId="2045"/>
    <cellStyle name="Comma 2 3 14 4 4" xfId="2046"/>
    <cellStyle name="Comma 2 3 14 4 5" xfId="2047"/>
    <cellStyle name="Comma 2 3 14 5" xfId="2048"/>
    <cellStyle name="Comma 2 3 14 5 2" xfId="2049"/>
    <cellStyle name="Comma 2 3 14 5 3" xfId="2050"/>
    <cellStyle name="Comma 2 3 14 5 4" xfId="2051"/>
    <cellStyle name="Comma 2 3 14 5 5" xfId="2052"/>
    <cellStyle name="Comma 2 3 14 6" xfId="2053"/>
    <cellStyle name="Comma 2 3 14 6 2" xfId="2054"/>
    <cellStyle name="Comma 2 3 14 6 3" xfId="2055"/>
    <cellStyle name="Comma 2 3 14 6 4" xfId="2056"/>
    <cellStyle name="Comma 2 3 14 6 5" xfId="2057"/>
    <cellStyle name="Comma 2 3 14 7" xfId="2058"/>
    <cellStyle name="Comma 2 3 14 7 2" xfId="2059"/>
    <cellStyle name="Comma 2 3 14 7 3" xfId="2060"/>
    <cellStyle name="Comma 2 3 14 7 4" xfId="2061"/>
    <cellStyle name="Comma 2 3 14 7 5" xfId="2062"/>
    <cellStyle name="Comma 2 3 14 8" xfId="2063"/>
    <cellStyle name="Comma 2 3 14 8 2" xfId="2064"/>
    <cellStyle name="Comma 2 3 14 8 3" xfId="2065"/>
    <cellStyle name="Comma 2 3 14 8 4" xfId="2066"/>
    <cellStyle name="Comma 2 3 14 8 5" xfId="2067"/>
    <cellStyle name="Comma 2 3 14 9" xfId="2068"/>
    <cellStyle name="Comma 2 3 15" xfId="2069"/>
    <cellStyle name="Comma 2 3 15 10" xfId="2070"/>
    <cellStyle name="Comma 2 3 15 11" xfId="2071"/>
    <cellStyle name="Comma 2 3 15 12" xfId="2072"/>
    <cellStyle name="Comma 2 3 15 13" xfId="2073"/>
    <cellStyle name="Comma 2 3 15 14" xfId="2074"/>
    <cellStyle name="Comma 2 3 15 2" xfId="2075"/>
    <cellStyle name="Comma 2 3 15 2 2" xfId="2076"/>
    <cellStyle name="Comma 2 3 15 2 3" xfId="2077"/>
    <cellStyle name="Comma 2 3 15 2 4" xfId="2078"/>
    <cellStyle name="Comma 2 3 15 2 5" xfId="2079"/>
    <cellStyle name="Comma 2 3 15 3" xfId="2080"/>
    <cellStyle name="Comma 2 3 15 3 2" xfId="2081"/>
    <cellStyle name="Comma 2 3 15 3 3" xfId="2082"/>
    <cellStyle name="Comma 2 3 15 3 4" xfId="2083"/>
    <cellStyle name="Comma 2 3 15 3 5" xfId="2084"/>
    <cellStyle name="Comma 2 3 15 4" xfId="2085"/>
    <cellStyle name="Comma 2 3 15 4 2" xfId="2086"/>
    <cellStyle name="Comma 2 3 15 4 3" xfId="2087"/>
    <cellStyle name="Comma 2 3 15 4 4" xfId="2088"/>
    <cellStyle name="Comma 2 3 15 4 5" xfId="2089"/>
    <cellStyle name="Comma 2 3 15 5" xfId="2090"/>
    <cellStyle name="Comma 2 3 15 5 2" xfId="2091"/>
    <cellStyle name="Comma 2 3 15 5 3" xfId="2092"/>
    <cellStyle name="Comma 2 3 15 5 4" xfId="2093"/>
    <cellStyle name="Comma 2 3 15 5 5" xfId="2094"/>
    <cellStyle name="Comma 2 3 15 6" xfId="2095"/>
    <cellStyle name="Comma 2 3 15 6 2" xfId="2096"/>
    <cellStyle name="Comma 2 3 15 6 3" xfId="2097"/>
    <cellStyle name="Comma 2 3 15 6 4" xfId="2098"/>
    <cellStyle name="Comma 2 3 15 6 5" xfId="2099"/>
    <cellStyle name="Comma 2 3 15 7" xfId="2100"/>
    <cellStyle name="Comma 2 3 15 7 2" xfId="2101"/>
    <cellStyle name="Comma 2 3 15 7 3" xfId="2102"/>
    <cellStyle name="Comma 2 3 15 7 4" xfId="2103"/>
    <cellStyle name="Comma 2 3 15 7 5" xfId="2104"/>
    <cellStyle name="Comma 2 3 15 8" xfId="2105"/>
    <cellStyle name="Comma 2 3 15 8 2" xfId="2106"/>
    <cellStyle name="Comma 2 3 15 8 3" xfId="2107"/>
    <cellStyle name="Comma 2 3 15 8 4" xfId="2108"/>
    <cellStyle name="Comma 2 3 15 8 5" xfId="2109"/>
    <cellStyle name="Comma 2 3 15 9" xfId="2110"/>
    <cellStyle name="Comma 2 3 16" xfId="2111"/>
    <cellStyle name="Comma 2 3 16 10" xfId="2112"/>
    <cellStyle name="Comma 2 3 16 11" xfId="2113"/>
    <cellStyle name="Comma 2 3 16 12" xfId="2114"/>
    <cellStyle name="Comma 2 3 16 13" xfId="2115"/>
    <cellStyle name="Comma 2 3 16 14" xfId="2116"/>
    <cellStyle name="Comma 2 3 16 2" xfId="2117"/>
    <cellStyle name="Comma 2 3 16 2 2" xfId="2118"/>
    <cellStyle name="Comma 2 3 16 2 3" xfId="2119"/>
    <cellStyle name="Comma 2 3 16 2 4" xfId="2120"/>
    <cellStyle name="Comma 2 3 16 2 5" xfId="2121"/>
    <cellStyle name="Comma 2 3 16 3" xfId="2122"/>
    <cellStyle name="Comma 2 3 16 3 2" xfId="2123"/>
    <cellStyle name="Comma 2 3 16 3 3" xfId="2124"/>
    <cellStyle name="Comma 2 3 16 3 4" xfId="2125"/>
    <cellStyle name="Comma 2 3 16 3 5" xfId="2126"/>
    <cellStyle name="Comma 2 3 16 4" xfId="2127"/>
    <cellStyle name="Comma 2 3 16 4 2" xfId="2128"/>
    <cellStyle name="Comma 2 3 16 4 3" xfId="2129"/>
    <cellStyle name="Comma 2 3 16 4 4" xfId="2130"/>
    <cellStyle name="Comma 2 3 16 4 5" xfId="2131"/>
    <cellStyle name="Comma 2 3 16 5" xfId="2132"/>
    <cellStyle name="Comma 2 3 16 5 2" xfId="2133"/>
    <cellStyle name="Comma 2 3 16 5 3" xfId="2134"/>
    <cellStyle name="Comma 2 3 16 5 4" xfId="2135"/>
    <cellStyle name="Comma 2 3 16 5 5" xfId="2136"/>
    <cellStyle name="Comma 2 3 16 6" xfId="2137"/>
    <cellStyle name="Comma 2 3 16 6 2" xfId="2138"/>
    <cellStyle name="Comma 2 3 16 6 3" xfId="2139"/>
    <cellStyle name="Comma 2 3 16 6 4" xfId="2140"/>
    <cellStyle name="Comma 2 3 16 6 5" xfId="2141"/>
    <cellStyle name="Comma 2 3 16 7" xfId="2142"/>
    <cellStyle name="Comma 2 3 16 7 2" xfId="2143"/>
    <cellStyle name="Comma 2 3 16 7 3" xfId="2144"/>
    <cellStyle name="Comma 2 3 16 7 4" xfId="2145"/>
    <cellStyle name="Comma 2 3 16 7 5" xfId="2146"/>
    <cellStyle name="Comma 2 3 16 8" xfId="2147"/>
    <cellStyle name="Comma 2 3 16 8 2" xfId="2148"/>
    <cellStyle name="Comma 2 3 16 8 3" xfId="2149"/>
    <cellStyle name="Comma 2 3 16 8 4" xfId="2150"/>
    <cellStyle name="Comma 2 3 16 8 5" xfId="2151"/>
    <cellStyle name="Comma 2 3 16 9" xfId="2152"/>
    <cellStyle name="Comma 2 3 17" xfId="2153"/>
    <cellStyle name="Comma 2 3 17 2" xfId="2154"/>
    <cellStyle name="Comma 2 3 17 3" xfId="2155"/>
    <cellStyle name="Comma 2 3 17 4" xfId="2156"/>
    <cellStyle name="Comma 2 3 17 5" xfId="2157"/>
    <cellStyle name="Comma 2 3 18" xfId="2158"/>
    <cellStyle name="Comma 2 3 18 2" xfId="2159"/>
    <cellStyle name="Comma 2 3 18 3" xfId="2160"/>
    <cellStyle name="Comma 2 3 18 4" xfId="2161"/>
    <cellStyle name="Comma 2 3 18 5" xfId="2162"/>
    <cellStyle name="Comma 2 3 19" xfId="2163"/>
    <cellStyle name="Comma 2 3 19 2" xfId="2164"/>
    <cellStyle name="Comma 2 3 19 3" xfId="2165"/>
    <cellStyle name="Comma 2 3 19 4" xfId="2166"/>
    <cellStyle name="Comma 2 3 19 5" xfId="2167"/>
    <cellStyle name="Comma 2 3 2" xfId="2168"/>
    <cellStyle name="Comma 2 3 2 10" xfId="2169"/>
    <cellStyle name="Comma 2 3 2 11" xfId="2170"/>
    <cellStyle name="Comma 2 3 2 12" xfId="2171"/>
    <cellStyle name="Comma 2 3 2 13" xfId="2172"/>
    <cellStyle name="Comma 2 3 2 14" xfId="2173"/>
    <cellStyle name="Comma 2 3 2 2" xfId="2174"/>
    <cellStyle name="Comma 2 3 2 2 2" xfId="2175"/>
    <cellStyle name="Comma 2 3 2 2 3" xfId="2176"/>
    <cellStyle name="Comma 2 3 2 2 4" xfId="2177"/>
    <cellStyle name="Comma 2 3 2 2 5" xfId="2178"/>
    <cellStyle name="Comma 2 3 2 3" xfId="2179"/>
    <cellStyle name="Comma 2 3 2 3 2" xfId="2180"/>
    <cellStyle name="Comma 2 3 2 3 3" xfId="2181"/>
    <cellStyle name="Comma 2 3 2 3 4" xfId="2182"/>
    <cellStyle name="Comma 2 3 2 3 5" xfId="2183"/>
    <cellStyle name="Comma 2 3 2 4" xfId="2184"/>
    <cellStyle name="Comma 2 3 2 4 2" xfId="2185"/>
    <cellStyle name="Comma 2 3 2 4 3" xfId="2186"/>
    <cellStyle name="Comma 2 3 2 4 4" xfId="2187"/>
    <cellStyle name="Comma 2 3 2 4 5" xfId="2188"/>
    <cellStyle name="Comma 2 3 2 5" xfId="2189"/>
    <cellStyle name="Comma 2 3 2 5 2" xfId="2190"/>
    <cellStyle name="Comma 2 3 2 5 3" xfId="2191"/>
    <cellStyle name="Comma 2 3 2 5 4" xfId="2192"/>
    <cellStyle name="Comma 2 3 2 5 5" xfId="2193"/>
    <cellStyle name="Comma 2 3 2 6" xfId="2194"/>
    <cellStyle name="Comma 2 3 2 6 2" xfId="2195"/>
    <cellStyle name="Comma 2 3 2 6 3" xfId="2196"/>
    <cellStyle name="Comma 2 3 2 6 4" xfId="2197"/>
    <cellStyle name="Comma 2 3 2 6 5" xfId="2198"/>
    <cellStyle name="Comma 2 3 2 7" xfId="2199"/>
    <cellStyle name="Comma 2 3 2 7 2" xfId="2200"/>
    <cellStyle name="Comma 2 3 2 7 3" xfId="2201"/>
    <cellStyle name="Comma 2 3 2 7 4" xfId="2202"/>
    <cellStyle name="Comma 2 3 2 7 5" xfId="2203"/>
    <cellStyle name="Comma 2 3 2 8" xfId="2204"/>
    <cellStyle name="Comma 2 3 2 8 2" xfId="2205"/>
    <cellStyle name="Comma 2 3 2 8 3" xfId="2206"/>
    <cellStyle name="Comma 2 3 2 8 4" xfId="2207"/>
    <cellStyle name="Comma 2 3 2 8 5" xfId="2208"/>
    <cellStyle name="Comma 2 3 2 9" xfId="2209"/>
    <cellStyle name="Comma 2 3 20" xfId="2210"/>
    <cellStyle name="Comma 2 3 20 2" xfId="2211"/>
    <cellStyle name="Comma 2 3 20 3" xfId="2212"/>
    <cellStyle name="Comma 2 3 20 4" xfId="2213"/>
    <cellStyle name="Comma 2 3 20 5" xfId="2214"/>
    <cellStyle name="Comma 2 3 21" xfId="2215"/>
    <cellStyle name="Comma 2 3 21 2" xfId="2216"/>
    <cellStyle name="Comma 2 3 21 3" xfId="2217"/>
    <cellStyle name="Comma 2 3 21 4" xfId="2218"/>
    <cellStyle name="Comma 2 3 21 5" xfId="2219"/>
    <cellStyle name="Comma 2 3 22" xfId="2220"/>
    <cellStyle name="Comma 2 3 22 2" xfId="2221"/>
    <cellStyle name="Comma 2 3 22 3" xfId="2222"/>
    <cellStyle name="Comma 2 3 22 4" xfId="2223"/>
    <cellStyle name="Comma 2 3 22 5" xfId="2224"/>
    <cellStyle name="Comma 2 3 23" xfId="2225"/>
    <cellStyle name="Comma 2 3 23 2" xfId="2226"/>
    <cellStyle name="Comma 2 3 23 3" xfId="2227"/>
    <cellStyle name="Comma 2 3 23 4" xfId="2228"/>
    <cellStyle name="Comma 2 3 23 5" xfId="2229"/>
    <cellStyle name="Comma 2 3 24" xfId="2230"/>
    <cellStyle name="Comma 2 3 25" xfId="2231"/>
    <cellStyle name="Comma 2 3 26" xfId="2232"/>
    <cellStyle name="Comma 2 3 27" xfId="2233"/>
    <cellStyle name="Comma 2 3 28" xfId="2234"/>
    <cellStyle name="Comma 2 3 29" xfId="2235"/>
    <cellStyle name="Comma 2 3 3" xfId="2236"/>
    <cellStyle name="Comma 2 3 3 10" xfId="2237"/>
    <cellStyle name="Comma 2 3 3 11" xfId="2238"/>
    <cellStyle name="Comma 2 3 3 12" xfId="2239"/>
    <cellStyle name="Comma 2 3 3 13" xfId="2240"/>
    <cellStyle name="Comma 2 3 3 14" xfId="2241"/>
    <cellStyle name="Comma 2 3 3 2" xfId="2242"/>
    <cellStyle name="Comma 2 3 3 2 2" xfId="2243"/>
    <cellStyle name="Comma 2 3 3 2 3" xfId="2244"/>
    <cellStyle name="Comma 2 3 3 2 4" xfId="2245"/>
    <cellStyle name="Comma 2 3 3 2 5" xfId="2246"/>
    <cellStyle name="Comma 2 3 3 3" xfId="2247"/>
    <cellStyle name="Comma 2 3 3 3 2" xfId="2248"/>
    <cellStyle name="Comma 2 3 3 3 3" xfId="2249"/>
    <cellStyle name="Comma 2 3 3 3 4" xfId="2250"/>
    <cellStyle name="Comma 2 3 3 3 5" xfId="2251"/>
    <cellStyle name="Comma 2 3 3 4" xfId="2252"/>
    <cellStyle name="Comma 2 3 3 4 2" xfId="2253"/>
    <cellStyle name="Comma 2 3 3 4 3" xfId="2254"/>
    <cellStyle name="Comma 2 3 3 4 4" xfId="2255"/>
    <cellStyle name="Comma 2 3 3 4 5" xfId="2256"/>
    <cellStyle name="Comma 2 3 3 5" xfId="2257"/>
    <cellStyle name="Comma 2 3 3 5 2" xfId="2258"/>
    <cellStyle name="Comma 2 3 3 5 3" xfId="2259"/>
    <cellStyle name="Comma 2 3 3 5 4" xfId="2260"/>
    <cellStyle name="Comma 2 3 3 5 5" xfId="2261"/>
    <cellStyle name="Comma 2 3 3 6" xfId="2262"/>
    <cellStyle name="Comma 2 3 3 6 2" xfId="2263"/>
    <cellStyle name="Comma 2 3 3 6 3" xfId="2264"/>
    <cellStyle name="Comma 2 3 3 6 4" xfId="2265"/>
    <cellStyle name="Comma 2 3 3 6 5" xfId="2266"/>
    <cellStyle name="Comma 2 3 3 7" xfId="2267"/>
    <cellStyle name="Comma 2 3 3 7 2" xfId="2268"/>
    <cellStyle name="Comma 2 3 3 7 3" xfId="2269"/>
    <cellStyle name="Comma 2 3 3 7 4" xfId="2270"/>
    <cellStyle name="Comma 2 3 3 7 5" xfId="2271"/>
    <cellStyle name="Comma 2 3 3 8" xfId="2272"/>
    <cellStyle name="Comma 2 3 3 8 2" xfId="2273"/>
    <cellStyle name="Comma 2 3 3 8 3" xfId="2274"/>
    <cellStyle name="Comma 2 3 3 8 4" xfId="2275"/>
    <cellStyle name="Comma 2 3 3 8 5" xfId="2276"/>
    <cellStyle name="Comma 2 3 3 9" xfId="2277"/>
    <cellStyle name="Comma 2 3 4" xfId="2278"/>
    <cellStyle name="Comma 2 3 4 10" xfId="2279"/>
    <cellStyle name="Comma 2 3 4 11" xfId="2280"/>
    <cellStyle name="Comma 2 3 4 12" xfId="2281"/>
    <cellStyle name="Comma 2 3 4 13" xfId="2282"/>
    <cellStyle name="Comma 2 3 4 14" xfId="2283"/>
    <cellStyle name="Comma 2 3 4 2" xfId="2284"/>
    <cellStyle name="Comma 2 3 4 2 2" xfId="2285"/>
    <cellStyle name="Comma 2 3 4 2 3" xfId="2286"/>
    <cellStyle name="Comma 2 3 4 2 4" xfId="2287"/>
    <cellStyle name="Comma 2 3 4 2 5" xfId="2288"/>
    <cellStyle name="Comma 2 3 4 3" xfId="2289"/>
    <cellStyle name="Comma 2 3 4 3 2" xfId="2290"/>
    <cellStyle name="Comma 2 3 4 3 3" xfId="2291"/>
    <cellStyle name="Comma 2 3 4 3 4" xfId="2292"/>
    <cellStyle name="Comma 2 3 4 3 5" xfId="2293"/>
    <cellStyle name="Comma 2 3 4 4" xfId="2294"/>
    <cellStyle name="Comma 2 3 4 4 2" xfId="2295"/>
    <cellStyle name="Comma 2 3 4 4 3" xfId="2296"/>
    <cellStyle name="Comma 2 3 4 4 4" xfId="2297"/>
    <cellStyle name="Comma 2 3 4 4 5" xfId="2298"/>
    <cellStyle name="Comma 2 3 4 5" xfId="2299"/>
    <cellStyle name="Comma 2 3 4 5 2" xfId="2300"/>
    <cellStyle name="Comma 2 3 4 5 3" xfId="2301"/>
    <cellStyle name="Comma 2 3 4 5 4" xfId="2302"/>
    <cellStyle name="Comma 2 3 4 5 5" xfId="2303"/>
    <cellStyle name="Comma 2 3 4 6" xfId="2304"/>
    <cellStyle name="Comma 2 3 4 6 2" xfId="2305"/>
    <cellStyle name="Comma 2 3 4 6 3" xfId="2306"/>
    <cellStyle name="Comma 2 3 4 6 4" xfId="2307"/>
    <cellStyle name="Comma 2 3 4 6 5" xfId="2308"/>
    <cellStyle name="Comma 2 3 4 7" xfId="2309"/>
    <cellStyle name="Comma 2 3 4 7 2" xfId="2310"/>
    <cellStyle name="Comma 2 3 4 7 3" xfId="2311"/>
    <cellStyle name="Comma 2 3 4 7 4" xfId="2312"/>
    <cellStyle name="Comma 2 3 4 7 5" xfId="2313"/>
    <cellStyle name="Comma 2 3 4 8" xfId="2314"/>
    <cellStyle name="Comma 2 3 4 8 2" xfId="2315"/>
    <cellStyle name="Comma 2 3 4 8 3" xfId="2316"/>
    <cellStyle name="Comma 2 3 4 8 4" xfId="2317"/>
    <cellStyle name="Comma 2 3 4 8 5" xfId="2318"/>
    <cellStyle name="Comma 2 3 4 9" xfId="2319"/>
    <cellStyle name="Comma 2 3 5" xfId="2320"/>
    <cellStyle name="Comma 2 3 5 10" xfId="2321"/>
    <cellStyle name="Comma 2 3 5 11" xfId="2322"/>
    <cellStyle name="Comma 2 3 5 12" xfId="2323"/>
    <cellStyle name="Comma 2 3 5 13" xfId="2324"/>
    <cellStyle name="Comma 2 3 5 14" xfId="2325"/>
    <cellStyle name="Comma 2 3 5 2" xfId="2326"/>
    <cellStyle name="Comma 2 3 5 2 2" xfId="2327"/>
    <cellStyle name="Comma 2 3 5 2 3" xfId="2328"/>
    <cellStyle name="Comma 2 3 5 2 4" xfId="2329"/>
    <cellStyle name="Comma 2 3 5 2 5" xfId="2330"/>
    <cellStyle name="Comma 2 3 5 3" xfId="2331"/>
    <cellStyle name="Comma 2 3 5 3 2" xfId="2332"/>
    <cellStyle name="Comma 2 3 5 3 3" xfId="2333"/>
    <cellStyle name="Comma 2 3 5 3 4" xfId="2334"/>
    <cellStyle name="Comma 2 3 5 3 5" xfId="2335"/>
    <cellStyle name="Comma 2 3 5 4" xfId="2336"/>
    <cellStyle name="Comma 2 3 5 4 2" xfId="2337"/>
    <cellStyle name="Comma 2 3 5 4 3" xfId="2338"/>
    <cellStyle name="Comma 2 3 5 4 4" xfId="2339"/>
    <cellStyle name="Comma 2 3 5 4 5" xfId="2340"/>
    <cellStyle name="Comma 2 3 5 5" xfId="2341"/>
    <cellStyle name="Comma 2 3 5 5 2" xfId="2342"/>
    <cellStyle name="Comma 2 3 5 5 3" xfId="2343"/>
    <cellStyle name="Comma 2 3 5 5 4" xfId="2344"/>
    <cellStyle name="Comma 2 3 5 5 5" xfId="2345"/>
    <cellStyle name="Comma 2 3 5 6" xfId="2346"/>
    <cellStyle name="Comma 2 3 5 6 2" xfId="2347"/>
    <cellStyle name="Comma 2 3 5 6 3" xfId="2348"/>
    <cellStyle name="Comma 2 3 5 6 4" xfId="2349"/>
    <cellStyle name="Comma 2 3 5 6 5" xfId="2350"/>
    <cellStyle name="Comma 2 3 5 7" xfId="2351"/>
    <cellStyle name="Comma 2 3 5 7 2" xfId="2352"/>
    <cellStyle name="Comma 2 3 5 7 3" xfId="2353"/>
    <cellStyle name="Comma 2 3 5 7 4" xfId="2354"/>
    <cellStyle name="Comma 2 3 5 7 5" xfId="2355"/>
    <cellStyle name="Comma 2 3 5 8" xfId="2356"/>
    <cellStyle name="Comma 2 3 5 8 2" xfId="2357"/>
    <cellStyle name="Comma 2 3 5 8 3" xfId="2358"/>
    <cellStyle name="Comma 2 3 5 8 4" xfId="2359"/>
    <cellStyle name="Comma 2 3 5 8 5" xfId="2360"/>
    <cellStyle name="Comma 2 3 5 9" xfId="2361"/>
    <cellStyle name="Comma 2 3 6" xfId="2362"/>
    <cellStyle name="Comma 2 3 6 10" xfId="2363"/>
    <cellStyle name="Comma 2 3 6 11" xfId="2364"/>
    <cellStyle name="Comma 2 3 6 12" xfId="2365"/>
    <cellStyle name="Comma 2 3 6 13" xfId="2366"/>
    <cellStyle name="Comma 2 3 6 14" xfId="2367"/>
    <cellStyle name="Comma 2 3 6 2" xfId="2368"/>
    <cellStyle name="Comma 2 3 6 2 2" xfId="2369"/>
    <cellStyle name="Comma 2 3 6 2 3" xfId="2370"/>
    <cellStyle name="Comma 2 3 6 2 4" xfId="2371"/>
    <cellStyle name="Comma 2 3 6 2 5" xfId="2372"/>
    <cellStyle name="Comma 2 3 6 3" xfId="2373"/>
    <cellStyle name="Comma 2 3 6 3 2" xfId="2374"/>
    <cellStyle name="Comma 2 3 6 3 3" xfId="2375"/>
    <cellStyle name="Comma 2 3 6 3 4" xfId="2376"/>
    <cellStyle name="Comma 2 3 6 3 5" xfId="2377"/>
    <cellStyle name="Comma 2 3 6 4" xfId="2378"/>
    <cellStyle name="Comma 2 3 6 4 2" xfId="2379"/>
    <cellStyle name="Comma 2 3 6 4 3" xfId="2380"/>
    <cellStyle name="Comma 2 3 6 4 4" xfId="2381"/>
    <cellStyle name="Comma 2 3 6 4 5" xfId="2382"/>
    <cellStyle name="Comma 2 3 6 5" xfId="2383"/>
    <cellStyle name="Comma 2 3 6 5 2" xfId="2384"/>
    <cellStyle name="Comma 2 3 6 5 3" xfId="2385"/>
    <cellStyle name="Comma 2 3 6 5 4" xfId="2386"/>
    <cellStyle name="Comma 2 3 6 5 5" xfId="2387"/>
    <cellStyle name="Comma 2 3 6 6" xfId="2388"/>
    <cellStyle name="Comma 2 3 6 6 2" xfId="2389"/>
    <cellStyle name="Comma 2 3 6 6 3" xfId="2390"/>
    <cellStyle name="Comma 2 3 6 6 4" xfId="2391"/>
    <cellStyle name="Comma 2 3 6 6 5" xfId="2392"/>
    <cellStyle name="Comma 2 3 6 7" xfId="2393"/>
    <cellStyle name="Comma 2 3 6 7 2" xfId="2394"/>
    <cellStyle name="Comma 2 3 6 7 3" xfId="2395"/>
    <cellStyle name="Comma 2 3 6 7 4" xfId="2396"/>
    <cellStyle name="Comma 2 3 6 7 5" xfId="2397"/>
    <cellStyle name="Comma 2 3 6 8" xfId="2398"/>
    <cellStyle name="Comma 2 3 6 8 2" xfId="2399"/>
    <cellStyle name="Comma 2 3 6 8 3" xfId="2400"/>
    <cellStyle name="Comma 2 3 6 8 4" xfId="2401"/>
    <cellStyle name="Comma 2 3 6 8 5" xfId="2402"/>
    <cellStyle name="Comma 2 3 6 9" xfId="2403"/>
    <cellStyle name="Comma 2 3 7" xfId="2404"/>
    <cellStyle name="Comma 2 3 7 10" xfId="2405"/>
    <cellStyle name="Comma 2 3 7 11" xfId="2406"/>
    <cellStyle name="Comma 2 3 7 12" xfId="2407"/>
    <cellStyle name="Comma 2 3 7 13" xfId="2408"/>
    <cellStyle name="Comma 2 3 7 14" xfId="2409"/>
    <cellStyle name="Comma 2 3 7 2" xfId="2410"/>
    <cellStyle name="Comma 2 3 7 2 2" xfId="2411"/>
    <cellStyle name="Comma 2 3 7 2 3" xfId="2412"/>
    <cellStyle name="Comma 2 3 7 2 4" xfId="2413"/>
    <cellStyle name="Comma 2 3 7 2 5" xfId="2414"/>
    <cellStyle name="Comma 2 3 7 3" xfId="2415"/>
    <cellStyle name="Comma 2 3 7 3 2" xfId="2416"/>
    <cellStyle name="Comma 2 3 7 3 3" xfId="2417"/>
    <cellStyle name="Comma 2 3 7 3 4" xfId="2418"/>
    <cellStyle name="Comma 2 3 7 3 5" xfId="2419"/>
    <cellStyle name="Comma 2 3 7 4" xfId="2420"/>
    <cellStyle name="Comma 2 3 7 4 2" xfId="2421"/>
    <cellStyle name="Comma 2 3 7 4 3" xfId="2422"/>
    <cellStyle name="Comma 2 3 7 4 4" xfId="2423"/>
    <cellStyle name="Comma 2 3 7 4 5" xfId="2424"/>
    <cellStyle name="Comma 2 3 7 5" xfId="2425"/>
    <cellStyle name="Comma 2 3 7 5 2" xfId="2426"/>
    <cellStyle name="Comma 2 3 7 5 3" xfId="2427"/>
    <cellStyle name="Comma 2 3 7 5 4" xfId="2428"/>
    <cellStyle name="Comma 2 3 7 5 5" xfId="2429"/>
    <cellStyle name="Comma 2 3 7 6" xfId="2430"/>
    <cellStyle name="Comma 2 3 7 6 2" xfId="2431"/>
    <cellStyle name="Comma 2 3 7 6 3" xfId="2432"/>
    <cellStyle name="Comma 2 3 7 6 4" xfId="2433"/>
    <cellStyle name="Comma 2 3 7 6 5" xfId="2434"/>
    <cellStyle name="Comma 2 3 7 7" xfId="2435"/>
    <cellStyle name="Comma 2 3 7 7 2" xfId="2436"/>
    <cellStyle name="Comma 2 3 7 7 3" xfId="2437"/>
    <cellStyle name="Comma 2 3 7 7 4" xfId="2438"/>
    <cellStyle name="Comma 2 3 7 7 5" xfId="2439"/>
    <cellStyle name="Comma 2 3 7 8" xfId="2440"/>
    <cellStyle name="Comma 2 3 7 8 2" xfId="2441"/>
    <cellStyle name="Comma 2 3 7 8 3" xfId="2442"/>
    <cellStyle name="Comma 2 3 7 8 4" xfId="2443"/>
    <cellStyle name="Comma 2 3 7 8 5" xfId="2444"/>
    <cellStyle name="Comma 2 3 7 9" xfId="2445"/>
    <cellStyle name="Comma 2 3 8" xfId="2446"/>
    <cellStyle name="Comma 2 3 8 10" xfId="2447"/>
    <cellStyle name="Comma 2 3 8 11" xfId="2448"/>
    <cellStyle name="Comma 2 3 8 12" xfId="2449"/>
    <cellStyle name="Comma 2 3 8 13" xfId="2450"/>
    <cellStyle name="Comma 2 3 8 14" xfId="2451"/>
    <cellStyle name="Comma 2 3 8 2" xfId="2452"/>
    <cellStyle name="Comma 2 3 8 2 2" xfId="2453"/>
    <cellStyle name="Comma 2 3 8 2 3" xfId="2454"/>
    <cellStyle name="Comma 2 3 8 2 4" xfId="2455"/>
    <cellStyle name="Comma 2 3 8 2 5" xfId="2456"/>
    <cellStyle name="Comma 2 3 8 3" xfId="2457"/>
    <cellStyle name="Comma 2 3 8 3 2" xfId="2458"/>
    <cellStyle name="Comma 2 3 8 3 3" xfId="2459"/>
    <cellStyle name="Comma 2 3 8 3 4" xfId="2460"/>
    <cellStyle name="Comma 2 3 8 3 5" xfId="2461"/>
    <cellStyle name="Comma 2 3 8 4" xfId="2462"/>
    <cellStyle name="Comma 2 3 8 4 2" xfId="2463"/>
    <cellStyle name="Comma 2 3 8 4 3" xfId="2464"/>
    <cellStyle name="Comma 2 3 8 4 4" xfId="2465"/>
    <cellStyle name="Comma 2 3 8 4 5" xfId="2466"/>
    <cellStyle name="Comma 2 3 8 5" xfId="2467"/>
    <cellStyle name="Comma 2 3 8 5 2" xfId="2468"/>
    <cellStyle name="Comma 2 3 8 5 3" xfId="2469"/>
    <cellStyle name="Comma 2 3 8 5 4" xfId="2470"/>
    <cellStyle name="Comma 2 3 8 5 5" xfId="2471"/>
    <cellStyle name="Comma 2 3 8 6" xfId="2472"/>
    <cellStyle name="Comma 2 3 8 6 2" xfId="2473"/>
    <cellStyle name="Comma 2 3 8 6 3" xfId="2474"/>
    <cellStyle name="Comma 2 3 8 6 4" xfId="2475"/>
    <cellStyle name="Comma 2 3 8 6 5" xfId="2476"/>
    <cellStyle name="Comma 2 3 8 7" xfId="2477"/>
    <cellStyle name="Comma 2 3 8 7 2" xfId="2478"/>
    <cellStyle name="Comma 2 3 8 7 3" xfId="2479"/>
    <cellStyle name="Comma 2 3 8 7 4" xfId="2480"/>
    <cellStyle name="Comma 2 3 8 7 5" xfId="2481"/>
    <cellStyle name="Comma 2 3 8 8" xfId="2482"/>
    <cellStyle name="Comma 2 3 8 8 2" xfId="2483"/>
    <cellStyle name="Comma 2 3 8 8 3" xfId="2484"/>
    <cellStyle name="Comma 2 3 8 8 4" xfId="2485"/>
    <cellStyle name="Comma 2 3 8 8 5" xfId="2486"/>
    <cellStyle name="Comma 2 3 8 9" xfId="2487"/>
    <cellStyle name="Comma 2 3 9" xfId="2488"/>
    <cellStyle name="Comma 2 3 9 10" xfId="2489"/>
    <cellStyle name="Comma 2 3 9 11" xfId="2490"/>
    <cellStyle name="Comma 2 3 9 12" xfId="2491"/>
    <cellStyle name="Comma 2 3 9 13" xfId="2492"/>
    <cellStyle name="Comma 2 3 9 14" xfId="2493"/>
    <cellStyle name="Comma 2 3 9 2" xfId="2494"/>
    <cellStyle name="Comma 2 3 9 2 2" xfId="2495"/>
    <cellStyle name="Comma 2 3 9 2 3" xfId="2496"/>
    <cellStyle name="Comma 2 3 9 2 4" xfId="2497"/>
    <cellStyle name="Comma 2 3 9 2 5" xfId="2498"/>
    <cellStyle name="Comma 2 3 9 3" xfId="2499"/>
    <cellStyle name="Comma 2 3 9 3 2" xfId="2500"/>
    <cellStyle name="Comma 2 3 9 3 3" xfId="2501"/>
    <cellStyle name="Comma 2 3 9 3 4" xfId="2502"/>
    <cellStyle name="Comma 2 3 9 3 5" xfId="2503"/>
    <cellStyle name="Comma 2 3 9 4" xfId="2504"/>
    <cellStyle name="Comma 2 3 9 4 2" xfId="2505"/>
    <cellStyle name="Comma 2 3 9 4 3" xfId="2506"/>
    <cellStyle name="Comma 2 3 9 4 4" xfId="2507"/>
    <cellStyle name="Comma 2 3 9 4 5" xfId="2508"/>
    <cellStyle name="Comma 2 3 9 5" xfId="2509"/>
    <cellStyle name="Comma 2 3 9 5 2" xfId="2510"/>
    <cellStyle name="Comma 2 3 9 5 3" xfId="2511"/>
    <cellStyle name="Comma 2 3 9 5 4" xfId="2512"/>
    <cellStyle name="Comma 2 3 9 5 5" xfId="2513"/>
    <cellStyle name="Comma 2 3 9 6" xfId="2514"/>
    <cellStyle name="Comma 2 3 9 6 2" xfId="2515"/>
    <cellStyle name="Comma 2 3 9 6 3" xfId="2516"/>
    <cellStyle name="Comma 2 3 9 6 4" xfId="2517"/>
    <cellStyle name="Comma 2 3 9 6 5" xfId="2518"/>
    <cellStyle name="Comma 2 3 9 7" xfId="2519"/>
    <cellStyle name="Comma 2 3 9 7 2" xfId="2520"/>
    <cellStyle name="Comma 2 3 9 7 3" xfId="2521"/>
    <cellStyle name="Comma 2 3 9 7 4" xfId="2522"/>
    <cellStyle name="Comma 2 3 9 7 5" xfId="2523"/>
    <cellStyle name="Comma 2 3 9 8" xfId="2524"/>
    <cellStyle name="Comma 2 3 9 8 2" xfId="2525"/>
    <cellStyle name="Comma 2 3 9 8 3" xfId="2526"/>
    <cellStyle name="Comma 2 3 9 8 4" xfId="2527"/>
    <cellStyle name="Comma 2 3 9 8 5" xfId="2528"/>
    <cellStyle name="Comma 2 3 9 9" xfId="2529"/>
    <cellStyle name="Comma 2 30" xfId="2530"/>
    <cellStyle name="Comma 2 30 10" xfId="2531"/>
    <cellStyle name="Comma 2 30 11" xfId="2532"/>
    <cellStyle name="Comma 2 30 12" xfId="2533"/>
    <cellStyle name="Comma 2 30 13" xfId="2534"/>
    <cellStyle name="Comma 2 30 2" xfId="2535"/>
    <cellStyle name="Comma 2 30 2 2" xfId="2536"/>
    <cellStyle name="Comma 2 30 2 3" xfId="2537"/>
    <cellStyle name="Comma 2 30 2 4" xfId="2538"/>
    <cellStyle name="Comma 2 30 2 5" xfId="2539"/>
    <cellStyle name="Comma 2 30 3" xfId="2540"/>
    <cellStyle name="Comma 2 30 3 2" xfId="2541"/>
    <cellStyle name="Comma 2 30 3 3" xfId="2542"/>
    <cellStyle name="Comma 2 30 3 4" xfId="2543"/>
    <cellStyle name="Comma 2 30 3 5" xfId="2544"/>
    <cellStyle name="Comma 2 30 4" xfId="2545"/>
    <cellStyle name="Comma 2 30 4 2" xfId="2546"/>
    <cellStyle name="Comma 2 30 4 3" xfId="2547"/>
    <cellStyle name="Comma 2 30 4 4" xfId="2548"/>
    <cellStyle name="Comma 2 30 4 5" xfId="2549"/>
    <cellStyle name="Comma 2 30 5" xfId="2550"/>
    <cellStyle name="Comma 2 30 5 2" xfId="2551"/>
    <cellStyle name="Comma 2 30 5 3" xfId="2552"/>
    <cellStyle name="Comma 2 30 5 4" xfId="2553"/>
    <cellStyle name="Comma 2 30 5 5" xfId="2554"/>
    <cellStyle name="Comma 2 30 6" xfId="2555"/>
    <cellStyle name="Comma 2 30 6 2" xfId="2556"/>
    <cellStyle name="Comma 2 30 6 3" xfId="2557"/>
    <cellStyle name="Comma 2 30 6 4" xfId="2558"/>
    <cellStyle name="Comma 2 30 6 5" xfId="2559"/>
    <cellStyle name="Comma 2 30 7" xfId="2560"/>
    <cellStyle name="Comma 2 30 7 2" xfId="2561"/>
    <cellStyle name="Comma 2 30 7 3" xfId="2562"/>
    <cellStyle name="Comma 2 30 7 4" xfId="2563"/>
    <cellStyle name="Comma 2 30 7 5" xfId="2564"/>
    <cellStyle name="Comma 2 30 8" xfId="2565"/>
    <cellStyle name="Comma 2 30 8 2" xfId="2566"/>
    <cellStyle name="Comma 2 30 8 3" xfId="2567"/>
    <cellStyle name="Comma 2 30 8 4" xfId="2568"/>
    <cellStyle name="Comma 2 30 8 5" xfId="2569"/>
    <cellStyle name="Comma 2 30 9" xfId="2570"/>
    <cellStyle name="Comma 2 31" xfId="2571"/>
    <cellStyle name="Comma 2 31 10" xfId="2572"/>
    <cellStyle name="Comma 2 31 11" xfId="2573"/>
    <cellStyle name="Comma 2 31 12" xfId="2574"/>
    <cellStyle name="Comma 2 31 13" xfId="2575"/>
    <cellStyle name="Comma 2 31 2" xfId="2576"/>
    <cellStyle name="Comma 2 31 2 2" xfId="2577"/>
    <cellStyle name="Comma 2 31 2 3" xfId="2578"/>
    <cellStyle name="Comma 2 31 2 4" xfId="2579"/>
    <cellStyle name="Comma 2 31 2 5" xfId="2580"/>
    <cellStyle name="Comma 2 31 3" xfId="2581"/>
    <cellStyle name="Comma 2 31 3 2" xfId="2582"/>
    <cellStyle name="Comma 2 31 3 3" xfId="2583"/>
    <cellStyle name="Comma 2 31 3 4" xfId="2584"/>
    <cellStyle name="Comma 2 31 3 5" xfId="2585"/>
    <cellStyle name="Comma 2 31 4" xfId="2586"/>
    <cellStyle name="Comma 2 31 4 2" xfId="2587"/>
    <cellStyle name="Comma 2 31 4 3" xfId="2588"/>
    <cellStyle name="Comma 2 31 4 4" xfId="2589"/>
    <cellStyle name="Comma 2 31 4 5" xfId="2590"/>
    <cellStyle name="Comma 2 31 5" xfId="2591"/>
    <cellStyle name="Comma 2 31 5 2" xfId="2592"/>
    <cellStyle name="Comma 2 31 5 3" xfId="2593"/>
    <cellStyle name="Comma 2 31 5 4" xfId="2594"/>
    <cellStyle name="Comma 2 31 5 5" xfId="2595"/>
    <cellStyle name="Comma 2 31 6" xfId="2596"/>
    <cellStyle name="Comma 2 31 6 2" xfId="2597"/>
    <cellStyle name="Comma 2 31 6 3" xfId="2598"/>
    <cellStyle name="Comma 2 31 6 4" xfId="2599"/>
    <cellStyle name="Comma 2 31 6 5" xfId="2600"/>
    <cellStyle name="Comma 2 31 7" xfId="2601"/>
    <cellStyle name="Comma 2 31 7 2" xfId="2602"/>
    <cellStyle name="Comma 2 31 7 3" xfId="2603"/>
    <cellStyle name="Comma 2 31 7 4" xfId="2604"/>
    <cellStyle name="Comma 2 31 7 5" xfId="2605"/>
    <cellStyle name="Comma 2 31 8" xfId="2606"/>
    <cellStyle name="Comma 2 31 8 2" xfId="2607"/>
    <cellStyle name="Comma 2 31 8 3" xfId="2608"/>
    <cellStyle name="Comma 2 31 8 4" xfId="2609"/>
    <cellStyle name="Comma 2 31 8 5" xfId="2610"/>
    <cellStyle name="Comma 2 31 9" xfId="2611"/>
    <cellStyle name="Comma 2 32" xfId="2612"/>
    <cellStyle name="Comma 2 32 10" xfId="2613"/>
    <cellStyle name="Comma 2 32 11" xfId="2614"/>
    <cellStyle name="Comma 2 32 12" xfId="2615"/>
    <cellStyle name="Comma 2 32 13" xfId="2616"/>
    <cellStyle name="Comma 2 32 2" xfId="2617"/>
    <cellStyle name="Comma 2 32 2 2" xfId="2618"/>
    <cellStyle name="Comma 2 32 2 3" xfId="2619"/>
    <cellStyle name="Comma 2 32 2 4" xfId="2620"/>
    <cellStyle name="Comma 2 32 2 5" xfId="2621"/>
    <cellStyle name="Comma 2 32 3" xfId="2622"/>
    <cellStyle name="Comma 2 32 3 2" xfId="2623"/>
    <cellStyle name="Comma 2 32 3 3" xfId="2624"/>
    <cellStyle name="Comma 2 32 3 4" xfId="2625"/>
    <cellStyle name="Comma 2 32 3 5" xfId="2626"/>
    <cellStyle name="Comma 2 32 4" xfId="2627"/>
    <cellStyle name="Comma 2 32 4 2" xfId="2628"/>
    <cellStyle name="Comma 2 32 4 3" xfId="2629"/>
    <cellStyle name="Comma 2 32 4 4" xfId="2630"/>
    <cellStyle name="Comma 2 32 4 5" xfId="2631"/>
    <cellStyle name="Comma 2 32 5" xfId="2632"/>
    <cellStyle name="Comma 2 32 5 2" xfId="2633"/>
    <cellStyle name="Comma 2 32 5 3" xfId="2634"/>
    <cellStyle name="Comma 2 32 5 4" xfId="2635"/>
    <cellStyle name="Comma 2 32 5 5" xfId="2636"/>
    <cellStyle name="Comma 2 32 6" xfId="2637"/>
    <cellStyle name="Comma 2 32 6 2" xfId="2638"/>
    <cellStyle name="Comma 2 32 6 3" xfId="2639"/>
    <cellStyle name="Comma 2 32 6 4" xfId="2640"/>
    <cellStyle name="Comma 2 32 6 5" xfId="2641"/>
    <cellStyle name="Comma 2 32 7" xfId="2642"/>
    <cellStyle name="Comma 2 32 7 2" xfId="2643"/>
    <cellStyle name="Comma 2 32 7 3" xfId="2644"/>
    <cellStyle name="Comma 2 32 7 4" xfId="2645"/>
    <cellStyle name="Comma 2 32 7 5" xfId="2646"/>
    <cellStyle name="Comma 2 32 8" xfId="2647"/>
    <cellStyle name="Comma 2 32 8 2" xfId="2648"/>
    <cellStyle name="Comma 2 32 8 3" xfId="2649"/>
    <cellStyle name="Comma 2 32 8 4" xfId="2650"/>
    <cellStyle name="Comma 2 32 8 5" xfId="2651"/>
    <cellStyle name="Comma 2 32 9" xfId="2652"/>
    <cellStyle name="Comma 2 33" xfId="2653"/>
    <cellStyle name="Comma 2 33 10" xfId="2654"/>
    <cellStyle name="Comma 2 33 11" xfId="2655"/>
    <cellStyle name="Comma 2 33 12" xfId="2656"/>
    <cellStyle name="Comma 2 33 13" xfId="2657"/>
    <cellStyle name="Comma 2 33 2" xfId="2658"/>
    <cellStyle name="Comma 2 33 2 2" xfId="2659"/>
    <cellStyle name="Comma 2 33 2 3" xfId="2660"/>
    <cellStyle name="Comma 2 33 2 4" xfId="2661"/>
    <cellStyle name="Comma 2 33 2 5" xfId="2662"/>
    <cellStyle name="Comma 2 33 3" xfId="2663"/>
    <cellStyle name="Comma 2 33 3 2" xfId="2664"/>
    <cellStyle name="Comma 2 33 3 3" xfId="2665"/>
    <cellStyle name="Comma 2 33 3 4" xfId="2666"/>
    <cellStyle name="Comma 2 33 3 5" xfId="2667"/>
    <cellStyle name="Comma 2 33 4" xfId="2668"/>
    <cellStyle name="Comma 2 33 4 2" xfId="2669"/>
    <cellStyle name="Comma 2 33 4 3" xfId="2670"/>
    <cellStyle name="Comma 2 33 4 4" xfId="2671"/>
    <cellStyle name="Comma 2 33 4 5" xfId="2672"/>
    <cellStyle name="Comma 2 33 5" xfId="2673"/>
    <cellStyle name="Comma 2 33 5 2" xfId="2674"/>
    <cellStyle name="Comma 2 33 5 3" xfId="2675"/>
    <cellStyle name="Comma 2 33 5 4" xfId="2676"/>
    <cellStyle name="Comma 2 33 5 5" xfId="2677"/>
    <cellStyle name="Comma 2 33 6" xfId="2678"/>
    <cellStyle name="Comma 2 33 6 2" xfId="2679"/>
    <cellStyle name="Comma 2 33 6 3" xfId="2680"/>
    <cellStyle name="Comma 2 33 6 4" xfId="2681"/>
    <cellStyle name="Comma 2 33 6 5" xfId="2682"/>
    <cellStyle name="Comma 2 33 7" xfId="2683"/>
    <cellStyle name="Comma 2 33 7 2" xfId="2684"/>
    <cellStyle name="Comma 2 33 7 3" xfId="2685"/>
    <cellStyle name="Comma 2 33 7 4" xfId="2686"/>
    <cellStyle name="Comma 2 33 7 5" xfId="2687"/>
    <cellStyle name="Comma 2 33 8" xfId="2688"/>
    <cellStyle name="Comma 2 33 8 2" xfId="2689"/>
    <cellStyle name="Comma 2 33 8 3" xfId="2690"/>
    <cellStyle name="Comma 2 33 8 4" xfId="2691"/>
    <cellStyle name="Comma 2 33 8 5" xfId="2692"/>
    <cellStyle name="Comma 2 33 9" xfId="2693"/>
    <cellStyle name="Comma 2 34" xfId="2694"/>
    <cellStyle name="Comma 2 34 2" xfId="2695"/>
    <cellStyle name="Comma 2 34 3" xfId="2696"/>
    <cellStyle name="Comma 2 34 4" xfId="2697"/>
    <cellStyle name="Comma 2 34 5" xfId="2698"/>
    <cellStyle name="Comma 2 35" xfId="2699"/>
    <cellStyle name="Comma 2 35 2" xfId="2700"/>
    <cellStyle name="Comma 2 35 3" xfId="2701"/>
    <cellStyle name="Comma 2 35 4" xfId="2702"/>
    <cellStyle name="Comma 2 35 5" xfId="2703"/>
    <cellStyle name="Comma 2 36" xfId="2704"/>
    <cellStyle name="Comma 2 36 2" xfId="2705"/>
    <cellStyle name="Comma 2 36 3" xfId="2706"/>
    <cellStyle name="Comma 2 36 4" xfId="2707"/>
    <cellStyle name="Comma 2 36 5" xfId="2708"/>
    <cellStyle name="Comma 2 37" xfId="2709"/>
    <cellStyle name="Comma 2 37 2" xfId="2710"/>
    <cellStyle name="Comma 2 37 3" xfId="2711"/>
    <cellStyle name="Comma 2 37 4" xfId="2712"/>
    <cellStyle name="Comma 2 37 5" xfId="2713"/>
    <cellStyle name="Comma 2 38" xfId="2714"/>
    <cellStyle name="Comma 2 38 2" xfId="2715"/>
    <cellStyle name="Comma 2 38 3" xfId="2716"/>
    <cellStyle name="Comma 2 38 4" xfId="2717"/>
    <cellStyle name="Comma 2 38 5" xfId="2718"/>
    <cellStyle name="Comma 2 39" xfId="2719"/>
    <cellStyle name="Comma 2 39 2" xfId="2720"/>
    <cellStyle name="Comma 2 39 3" xfId="2721"/>
    <cellStyle name="Comma 2 39 4" xfId="2722"/>
    <cellStyle name="Comma 2 39 5" xfId="2723"/>
    <cellStyle name="Comma 2 4" xfId="2724"/>
    <cellStyle name="Comma 2 4 10" xfId="2725"/>
    <cellStyle name="Comma 2 4 10 10" xfId="2726"/>
    <cellStyle name="Comma 2 4 10 11" xfId="2727"/>
    <cellStyle name="Comma 2 4 10 12" xfId="2728"/>
    <cellStyle name="Comma 2 4 10 13" xfId="2729"/>
    <cellStyle name="Comma 2 4 10 14" xfId="2730"/>
    <cellStyle name="Comma 2 4 10 2" xfId="2731"/>
    <cellStyle name="Comma 2 4 10 2 2" xfId="2732"/>
    <cellStyle name="Comma 2 4 10 2 3" xfId="2733"/>
    <cellStyle name="Comma 2 4 10 2 4" xfId="2734"/>
    <cellStyle name="Comma 2 4 10 2 5" xfId="2735"/>
    <cellStyle name="Comma 2 4 10 3" xfId="2736"/>
    <cellStyle name="Comma 2 4 10 3 2" xfId="2737"/>
    <cellStyle name="Comma 2 4 10 3 3" xfId="2738"/>
    <cellStyle name="Comma 2 4 10 3 4" xfId="2739"/>
    <cellStyle name="Comma 2 4 10 3 5" xfId="2740"/>
    <cellStyle name="Comma 2 4 10 4" xfId="2741"/>
    <cellStyle name="Comma 2 4 10 4 2" xfId="2742"/>
    <cellStyle name="Comma 2 4 10 4 3" xfId="2743"/>
    <cellStyle name="Comma 2 4 10 4 4" xfId="2744"/>
    <cellStyle name="Comma 2 4 10 4 5" xfId="2745"/>
    <cellStyle name="Comma 2 4 10 5" xfId="2746"/>
    <cellStyle name="Comma 2 4 10 5 2" xfId="2747"/>
    <cellStyle name="Comma 2 4 10 5 3" xfId="2748"/>
    <cellStyle name="Comma 2 4 10 5 4" xfId="2749"/>
    <cellStyle name="Comma 2 4 10 5 5" xfId="2750"/>
    <cellStyle name="Comma 2 4 10 6" xfId="2751"/>
    <cellStyle name="Comma 2 4 10 6 2" xfId="2752"/>
    <cellStyle name="Comma 2 4 10 6 3" xfId="2753"/>
    <cellStyle name="Comma 2 4 10 6 4" xfId="2754"/>
    <cellStyle name="Comma 2 4 10 6 5" xfId="2755"/>
    <cellStyle name="Comma 2 4 10 7" xfId="2756"/>
    <cellStyle name="Comma 2 4 10 7 2" xfId="2757"/>
    <cellStyle name="Comma 2 4 10 7 3" xfId="2758"/>
    <cellStyle name="Comma 2 4 10 7 4" xfId="2759"/>
    <cellStyle name="Comma 2 4 10 7 5" xfId="2760"/>
    <cellStyle name="Comma 2 4 10 8" xfId="2761"/>
    <cellStyle name="Comma 2 4 10 8 2" xfId="2762"/>
    <cellStyle name="Comma 2 4 10 8 3" xfId="2763"/>
    <cellStyle name="Comma 2 4 10 8 4" xfId="2764"/>
    <cellStyle name="Comma 2 4 10 8 5" xfId="2765"/>
    <cellStyle name="Comma 2 4 10 9" xfId="2766"/>
    <cellStyle name="Comma 2 4 11" xfId="2767"/>
    <cellStyle name="Comma 2 4 11 10" xfId="2768"/>
    <cellStyle name="Comma 2 4 11 11" xfId="2769"/>
    <cellStyle name="Comma 2 4 11 12" xfId="2770"/>
    <cellStyle name="Comma 2 4 11 13" xfId="2771"/>
    <cellStyle name="Comma 2 4 11 14" xfId="2772"/>
    <cellStyle name="Comma 2 4 11 2" xfId="2773"/>
    <cellStyle name="Comma 2 4 11 2 2" xfId="2774"/>
    <cellStyle name="Comma 2 4 11 2 3" xfId="2775"/>
    <cellStyle name="Comma 2 4 11 2 4" xfId="2776"/>
    <cellStyle name="Comma 2 4 11 2 5" xfId="2777"/>
    <cellStyle name="Comma 2 4 11 3" xfId="2778"/>
    <cellStyle name="Comma 2 4 11 3 2" xfId="2779"/>
    <cellStyle name="Comma 2 4 11 3 3" xfId="2780"/>
    <cellStyle name="Comma 2 4 11 3 4" xfId="2781"/>
    <cellStyle name="Comma 2 4 11 3 5" xfId="2782"/>
    <cellStyle name="Comma 2 4 11 4" xfId="2783"/>
    <cellStyle name="Comma 2 4 11 4 2" xfId="2784"/>
    <cellStyle name="Comma 2 4 11 4 3" xfId="2785"/>
    <cellStyle name="Comma 2 4 11 4 4" xfId="2786"/>
    <cellStyle name="Comma 2 4 11 4 5" xfId="2787"/>
    <cellStyle name="Comma 2 4 11 5" xfId="2788"/>
    <cellStyle name="Comma 2 4 11 5 2" xfId="2789"/>
    <cellStyle name="Comma 2 4 11 5 3" xfId="2790"/>
    <cellStyle name="Comma 2 4 11 5 4" xfId="2791"/>
    <cellStyle name="Comma 2 4 11 5 5" xfId="2792"/>
    <cellStyle name="Comma 2 4 11 6" xfId="2793"/>
    <cellStyle name="Comma 2 4 11 6 2" xfId="2794"/>
    <cellStyle name="Comma 2 4 11 6 3" xfId="2795"/>
    <cellStyle name="Comma 2 4 11 6 4" xfId="2796"/>
    <cellStyle name="Comma 2 4 11 6 5" xfId="2797"/>
    <cellStyle name="Comma 2 4 11 7" xfId="2798"/>
    <cellStyle name="Comma 2 4 11 7 2" xfId="2799"/>
    <cellStyle name="Comma 2 4 11 7 3" xfId="2800"/>
    <cellStyle name="Comma 2 4 11 7 4" xfId="2801"/>
    <cellStyle name="Comma 2 4 11 7 5" xfId="2802"/>
    <cellStyle name="Comma 2 4 11 8" xfId="2803"/>
    <cellStyle name="Comma 2 4 11 8 2" xfId="2804"/>
    <cellStyle name="Comma 2 4 11 8 3" xfId="2805"/>
    <cellStyle name="Comma 2 4 11 8 4" xfId="2806"/>
    <cellStyle name="Comma 2 4 11 8 5" xfId="2807"/>
    <cellStyle name="Comma 2 4 11 9" xfId="2808"/>
    <cellStyle name="Comma 2 4 12" xfId="2809"/>
    <cellStyle name="Comma 2 4 12 10" xfId="2810"/>
    <cellStyle name="Comma 2 4 12 11" xfId="2811"/>
    <cellStyle name="Comma 2 4 12 12" xfId="2812"/>
    <cellStyle name="Comma 2 4 12 13" xfId="2813"/>
    <cellStyle name="Comma 2 4 12 14" xfId="2814"/>
    <cellStyle name="Comma 2 4 12 2" xfId="2815"/>
    <cellStyle name="Comma 2 4 12 2 2" xfId="2816"/>
    <cellStyle name="Comma 2 4 12 2 3" xfId="2817"/>
    <cellStyle name="Comma 2 4 12 2 4" xfId="2818"/>
    <cellStyle name="Comma 2 4 12 2 5" xfId="2819"/>
    <cellStyle name="Comma 2 4 12 3" xfId="2820"/>
    <cellStyle name="Comma 2 4 12 3 2" xfId="2821"/>
    <cellStyle name="Comma 2 4 12 3 3" xfId="2822"/>
    <cellStyle name="Comma 2 4 12 3 4" xfId="2823"/>
    <cellStyle name="Comma 2 4 12 3 5" xfId="2824"/>
    <cellStyle name="Comma 2 4 12 4" xfId="2825"/>
    <cellStyle name="Comma 2 4 12 4 2" xfId="2826"/>
    <cellStyle name="Comma 2 4 12 4 3" xfId="2827"/>
    <cellStyle name="Comma 2 4 12 4 4" xfId="2828"/>
    <cellStyle name="Comma 2 4 12 4 5" xfId="2829"/>
    <cellStyle name="Comma 2 4 12 5" xfId="2830"/>
    <cellStyle name="Comma 2 4 12 5 2" xfId="2831"/>
    <cellStyle name="Comma 2 4 12 5 3" xfId="2832"/>
    <cellStyle name="Comma 2 4 12 5 4" xfId="2833"/>
    <cellStyle name="Comma 2 4 12 5 5" xfId="2834"/>
    <cellStyle name="Comma 2 4 12 6" xfId="2835"/>
    <cellStyle name="Comma 2 4 12 6 2" xfId="2836"/>
    <cellStyle name="Comma 2 4 12 6 3" xfId="2837"/>
    <cellStyle name="Comma 2 4 12 6 4" xfId="2838"/>
    <cellStyle name="Comma 2 4 12 6 5" xfId="2839"/>
    <cellStyle name="Comma 2 4 12 7" xfId="2840"/>
    <cellStyle name="Comma 2 4 12 7 2" xfId="2841"/>
    <cellStyle name="Comma 2 4 12 7 3" xfId="2842"/>
    <cellStyle name="Comma 2 4 12 7 4" xfId="2843"/>
    <cellStyle name="Comma 2 4 12 7 5" xfId="2844"/>
    <cellStyle name="Comma 2 4 12 8" xfId="2845"/>
    <cellStyle name="Comma 2 4 12 8 2" xfId="2846"/>
    <cellStyle name="Comma 2 4 12 8 3" xfId="2847"/>
    <cellStyle name="Comma 2 4 12 8 4" xfId="2848"/>
    <cellStyle name="Comma 2 4 12 8 5" xfId="2849"/>
    <cellStyle name="Comma 2 4 12 9" xfId="2850"/>
    <cellStyle name="Comma 2 4 13" xfId="2851"/>
    <cellStyle name="Comma 2 4 13 10" xfId="2852"/>
    <cellStyle name="Comma 2 4 13 11" xfId="2853"/>
    <cellStyle name="Comma 2 4 13 12" xfId="2854"/>
    <cellStyle name="Comma 2 4 13 13" xfId="2855"/>
    <cellStyle name="Comma 2 4 13 14" xfId="2856"/>
    <cellStyle name="Comma 2 4 13 2" xfId="2857"/>
    <cellStyle name="Comma 2 4 13 2 2" xfId="2858"/>
    <cellStyle name="Comma 2 4 13 2 3" xfId="2859"/>
    <cellStyle name="Comma 2 4 13 2 4" xfId="2860"/>
    <cellStyle name="Comma 2 4 13 2 5" xfId="2861"/>
    <cellStyle name="Comma 2 4 13 3" xfId="2862"/>
    <cellStyle name="Comma 2 4 13 3 2" xfId="2863"/>
    <cellStyle name="Comma 2 4 13 3 3" xfId="2864"/>
    <cellStyle name="Comma 2 4 13 3 4" xfId="2865"/>
    <cellStyle name="Comma 2 4 13 3 5" xfId="2866"/>
    <cellStyle name="Comma 2 4 13 4" xfId="2867"/>
    <cellStyle name="Comma 2 4 13 4 2" xfId="2868"/>
    <cellStyle name="Comma 2 4 13 4 3" xfId="2869"/>
    <cellStyle name="Comma 2 4 13 4 4" xfId="2870"/>
    <cellStyle name="Comma 2 4 13 4 5" xfId="2871"/>
    <cellStyle name="Comma 2 4 13 5" xfId="2872"/>
    <cellStyle name="Comma 2 4 13 5 2" xfId="2873"/>
    <cellStyle name="Comma 2 4 13 5 3" xfId="2874"/>
    <cellStyle name="Comma 2 4 13 5 4" xfId="2875"/>
    <cellStyle name="Comma 2 4 13 5 5" xfId="2876"/>
    <cellStyle name="Comma 2 4 13 6" xfId="2877"/>
    <cellStyle name="Comma 2 4 13 6 2" xfId="2878"/>
    <cellStyle name="Comma 2 4 13 6 3" xfId="2879"/>
    <cellStyle name="Comma 2 4 13 6 4" xfId="2880"/>
    <cellStyle name="Comma 2 4 13 6 5" xfId="2881"/>
    <cellStyle name="Comma 2 4 13 7" xfId="2882"/>
    <cellStyle name="Comma 2 4 13 7 2" xfId="2883"/>
    <cellStyle name="Comma 2 4 13 7 3" xfId="2884"/>
    <cellStyle name="Comma 2 4 13 7 4" xfId="2885"/>
    <cellStyle name="Comma 2 4 13 7 5" xfId="2886"/>
    <cellStyle name="Comma 2 4 13 8" xfId="2887"/>
    <cellStyle name="Comma 2 4 13 8 2" xfId="2888"/>
    <cellStyle name="Comma 2 4 13 8 3" xfId="2889"/>
    <cellStyle name="Comma 2 4 13 8 4" xfId="2890"/>
    <cellStyle name="Comma 2 4 13 8 5" xfId="2891"/>
    <cellStyle name="Comma 2 4 13 9" xfId="2892"/>
    <cellStyle name="Comma 2 4 14" xfId="2893"/>
    <cellStyle name="Comma 2 4 14 10" xfId="2894"/>
    <cellStyle name="Comma 2 4 14 11" xfId="2895"/>
    <cellStyle name="Comma 2 4 14 12" xfId="2896"/>
    <cellStyle name="Comma 2 4 14 13" xfId="2897"/>
    <cellStyle name="Comma 2 4 14 14" xfId="2898"/>
    <cellStyle name="Comma 2 4 14 2" xfId="2899"/>
    <cellStyle name="Comma 2 4 14 2 2" xfId="2900"/>
    <cellStyle name="Comma 2 4 14 2 3" xfId="2901"/>
    <cellStyle name="Comma 2 4 14 2 4" xfId="2902"/>
    <cellStyle name="Comma 2 4 14 2 5" xfId="2903"/>
    <cellStyle name="Comma 2 4 14 3" xfId="2904"/>
    <cellStyle name="Comma 2 4 14 3 2" xfId="2905"/>
    <cellStyle name="Comma 2 4 14 3 3" xfId="2906"/>
    <cellStyle name="Comma 2 4 14 3 4" xfId="2907"/>
    <cellStyle name="Comma 2 4 14 3 5" xfId="2908"/>
    <cellStyle name="Comma 2 4 14 4" xfId="2909"/>
    <cellStyle name="Comma 2 4 14 4 2" xfId="2910"/>
    <cellStyle name="Comma 2 4 14 4 3" xfId="2911"/>
    <cellStyle name="Comma 2 4 14 4 4" xfId="2912"/>
    <cellStyle name="Comma 2 4 14 4 5" xfId="2913"/>
    <cellStyle name="Comma 2 4 14 5" xfId="2914"/>
    <cellStyle name="Comma 2 4 14 5 2" xfId="2915"/>
    <cellStyle name="Comma 2 4 14 5 3" xfId="2916"/>
    <cellStyle name="Comma 2 4 14 5 4" xfId="2917"/>
    <cellStyle name="Comma 2 4 14 5 5" xfId="2918"/>
    <cellStyle name="Comma 2 4 14 6" xfId="2919"/>
    <cellStyle name="Comma 2 4 14 6 2" xfId="2920"/>
    <cellStyle name="Comma 2 4 14 6 3" xfId="2921"/>
    <cellStyle name="Comma 2 4 14 6 4" xfId="2922"/>
    <cellStyle name="Comma 2 4 14 6 5" xfId="2923"/>
    <cellStyle name="Comma 2 4 14 7" xfId="2924"/>
    <cellStyle name="Comma 2 4 14 7 2" xfId="2925"/>
    <cellStyle name="Comma 2 4 14 7 3" xfId="2926"/>
    <cellStyle name="Comma 2 4 14 7 4" xfId="2927"/>
    <cellStyle name="Comma 2 4 14 7 5" xfId="2928"/>
    <cellStyle name="Comma 2 4 14 8" xfId="2929"/>
    <cellStyle name="Comma 2 4 14 8 2" xfId="2930"/>
    <cellStyle name="Comma 2 4 14 8 3" xfId="2931"/>
    <cellStyle name="Comma 2 4 14 8 4" xfId="2932"/>
    <cellStyle name="Comma 2 4 14 8 5" xfId="2933"/>
    <cellStyle name="Comma 2 4 14 9" xfId="2934"/>
    <cellStyle name="Comma 2 4 15" xfId="2935"/>
    <cellStyle name="Comma 2 4 15 10" xfId="2936"/>
    <cellStyle name="Comma 2 4 15 11" xfId="2937"/>
    <cellStyle name="Comma 2 4 15 12" xfId="2938"/>
    <cellStyle name="Comma 2 4 15 13" xfId="2939"/>
    <cellStyle name="Comma 2 4 15 14" xfId="2940"/>
    <cellStyle name="Comma 2 4 15 2" xfId="2941"/>
    <cellStyle name="Comma 2 4 15 2 2" xfId="2942"/>
    <cellStyle name="Comma 2 4 15 2 3" xfId="2943"/>
    <cellStyle name="Comma 2 4 15 2 4" xfId="2944"/>
    <cellStyle name="Comma 2 4 15 2 5" xfId="2945"/>
    <cellStyle name="Comma 2 4 15 3" xfId="2946"/>
    <cellStyle name="Comma 2 4 15 3 2" xfId="2947"/>
    <cellStyle name="Comma 2 4 15 3 3" xfId="2948"/>
    <cellStyle name="Comma 2 4 15 3 4" xfId="2949"/>
    <cellStyle name="Comma 2 4 15 3 5" xfId="2950"/>
    <cellStyle name="Comma 2 4 15 4" xfId="2951"/>
    <cellStyle name="Comma 2 4 15 4 2" xfId="2952"/>
    <cellStyle name="Comma 2 4 15 4 3" xfId="2953"/>
    <cellStyle name="Comma 2 4 15 4 4" xfId="2954"/>
    <cellStyle name="Comma 2 4 15 4 5" xfId="2955"/>
    <cellStyle name="Comma 2 4 15 5" xfId="2956"/>
    <cellStyle name="Comma 2 4 15 5 2" xfId="2957"/>
    <cellStyle name="Comma 2 4 15 5 3" xfId="2958"/>
    <cellStyle name="Comma 2 4 15 5 4" xfId="2959"/>
    <cellStyle name="Comma 2 4 15 5 5" xfId="2960"/>
    <cellStyle name="Comma 2 4 15 6" xfId="2961"/>
    <cellStyle name="Comma 2 4 15 6 2" xfId="2962"/>
    <cellStyle name="Comma 2 4 15 6 3" xfId="2963"/>
    <cellStyle name="Comma 2 4 15 6 4" xfId="2964"/>
    <cellStyle name="Comma 2 4 15 6 5" xfId="2965"/>
    <cellStyle name="Comma 2 4 15 7" xfId="2966"/>
    <cellStyle name="Comma 2 4 15 7 2" xfId="2967"/>
    <cellStyle name="Comma 2 4 15 7 3" xfId="2968"/>
    <cellStyle name="Comma 2 4 15 7 4" xfId="2969"/>
    <cellStyle name="Comma 2 4 15 7 5" xfId="2970"/>
    <cellStyle name="Comma 2 4 15 8" xfId="2971"/>
    <cellStyle name="Comma 2 4 15 8 2" xfId="2972"/>
    <cellStyle name="Comma 2 4 15 8 3" xfId="2973"/>
    <cellStyle name="Comma 2 4 15 8 4" xfId="2974"/>
    <cellStyle name="Comma 2 4 15 8 5" xfId="2975"/>
    <cellStyle name="Comma 2 4 15 9" xfId="2976"/>
    <cellStyle name="Comma 2 4 16" xfId="2977"/>
    <cellStyle name="Comma 2 4 16 10" xfId="2978"/>
    <cellStyle name="Comma 2 4 16 11" xfId="2979"/>
    <cellStyle name="Comma 2 4 16 12" xfId="2980"/>
    <cellStyle name="Comma 2 4 16 13" xfId="2981"/>
    <cellStyle name="Comma 2 4 16 14" xfId="2982"/>
    <cellStyle name="Comma 2 4 16 2" xfId="2983"/>
    <cellStyle name="Comma 2 4 16 2 2" xfId="2984"/>
    <cellStyle name="Comma 2 4 16 2 3" xfId="2985"/>
    <cellStyle name="Comma 2 4 16 2 4" xfId="2986"/>
    <cellStyle name="Comma 2 4 16 2 5" xfId="2987"/>
    <cellStyle name="Comma 2 4 16 3" xfId="2988"/>
    <cellStyle name="Comma 2 4 16 3 2" xfId="2989"/>
    <cellStyle name="Comma 2 4 16 3 3" xfId="2990"/>
    <cellStyle name="Comma 2 4 16 3 4" xfId="2991"/>
    <cellStyle name="Comma 2 4 16 3 5" xfId="2992"/>
    <cellStyle name="Comma 2 4 16 4" xfId="2993"/>
    <cellStyle name="Comma 2 4 16 4 2" xfId="2994"/>
    <cellStyle name="Comma 2 4 16 4 3" xfId="2995"/>
    <cellStyle name="Comma 2 4 16 4 4" xfId="2996"/>
    <cellStyle name="Comma 2 4 16 4 5" xfId="2997"/>
    <cellStyle name="Comma 2 4 16 5" xfId="2998"/>
    <cellStyle name="Comma 2 4 16 5 2" xfId="2999"/>
    <cellStyle name="Comma 2 4 16 5 3" xfId="3000"/>
    <cellStyle name="Comma 2 4 16 5 4" xfId="3001"/>
    <cellStyle name="Comma 2 4 16 5 5" xfId="3002"/>
    <cellStyle name="Comma 2 4 16 6" xfId="3003"/>
    <cellStyle name="Comma 2 4 16 6 2" xfId="3004"/>
    <cellStyle name="Comma 2 4 16 6 3" xfId="3005"/>
    <cellStyle name="Comma 2 4 16 6 4" xfId="3006"/>
    <cellStyle name="Comma 2 4 16 6 5" xfId="3007"/>
    <cellStyle name="Comma 2 4 16 7" xfId="3008"/>
    <cellStyle name="Comma 2 4 16 7 2" xfId="3009"/>
    <cellStyle name="Comma 2 4 16 7 3" xfId="3010"/>
    <cellStyle name="Comma 2 4 16 7 4" xfId="3011"/>
    <cellStyle name="Comma 2 4 16 7 5" xfId="3012"/>
    <cellStyle name="Comma 2 4 16 8" xfId="3013"/>
    <cellStyle name="Comma 2 4 16 8 2" xfId="3014"/>
    <cellStyle name="Comma 2 4 16 8 3" xfId="3015"/>
    <cellStyle name="Comma 2 4 16 8 4" xfId="3016"/>
    <cellStyle name="Comma 2 4 16 8 5" xfId="3017"/>
    <cellStyle name="Comma 2 4 16 9" xfId="3018"/>
    <cellStyle name="Comma 2 4 17" xfId="3019"/>
    <cellStyle name="Comma 2 4 17 2" xfId="3020"/>
    <cellStyle name="Comma 2 4 17 3" xfId="3021"/>
    <cellStyle name="Comma 2 4 17 4" xfId="3022"/>
    <cellStyle name="Comma 2 4 17 5" xfId="3023"/>
    <cellStyle name="Comma 2 4 18" xfId="3024"/>
    <cellStyle name="Comma 2 4 18 2" xfId="3025"/>
    <cellStyle name="Comma 2 4 18 3" xfId="3026"/>
    <cellStyle name="Comma 2 4 18 4" xfId="3027"/>
    <cellStyle name="Comma 2 4 18 5" xfId="3028"/>
    <cellStyle name="Comma 2 4 19" xfId="3029"/>
    <cellStyle name="Comma 2 4 19 2" xfId="3030"/>
    <cellStyle name="Comma 2 4 19 3" xfId="3031"/>
    <cellStyle name="Comma 2 4 19 4" xfId="3032"/>
    <cellStyle name="Comma 2 4 19 5" xfId="3033"/>
    <cellStyle name="Comma 2 4 2" xfId="3034"/>
    <cellStyle name="Comma 2 4 2 10" xfId="3035"/>
    <cellStyle name="Comma 2 4 2 11" xfId="3036"/>
    <cellStyle name="Comma 2 4 2 12" xfId="3037"/>
    <cellStyle name="Comma 2 4 2 13" xfId="3038"/>
    <cellStyle name="Comma 2 4 2 14" xfId="3039"/>
    <cellStyle name="Comma 2 4 2 2" xfId="3040"/>
    <cellStyle name="Comma 2 4 2 2 2" xfId="3041"/>
    <cellStyle name="Comma 2 4 2 2 3" xfId="3042"/>
    <cellStyle name="Comma 2 4 2 2 4" xfId="3043"/>
    <cellStyle name="Comma 2 4 2 2 5" xfId="3044"/>
    <cellStyle name="Comma 2 4 2 3" xfId="3045"/>
    <cellStyle name="Comma 2 4 2 3 2" xfId="3046"/>
    <cellStyle name="Comma 2 4 2 3 3" xfId="3047"/>
    <cellStyle name="Comma 2 4 2 3 4" xfId="3048"/>
    <cellStyle name="Comma 2 4 2 3 5" xfId="3049"/>
    <cellStyle name="Comma 2 4 2 4" xfId="3050"/>
    <cellStyle name="Comma 2 4 2 4 2" xfId="3051"/>
    <cellStyle name="Comma 2 4 2 4 3" xfId="3052"/>
    <cellStyle name="Comma 2 4 2 4 4" xfId="3053"/>
    <cellStyle name="Comma 2 4 2 4 5" xfId="3054"/>
    <cellStyle name="Comma 2 4 2 5" xfId="3055"/>
    <cellStyle name="Comma 2 4 2 5 2" xfId="3056"/>
    <cellStyle name="Comma 2 4 2 5 3" xfId="3057"/>
    <cellStyle name="Comma 2 4 2 5 4" xfId="3058"/>
    <cellStyle name="Comma 2 4 2 5 5" xfId="3059"/>
    <cellStyle name="Comma 2 4 2 6" xfId="3060"/>
    <cellStyle name="Comma 2 4 2 6 2" xfId="3061"/>
    <cellStyle name="Comma 2 4 2 6 3" xfId="3062"/>
    <cellStyle name="Comma 2 4 2 6 4" xfId="3063"/>
    <cellStyle name="Comma 2 4 2 6 5" xfId="3064"/>
    <cellStyle name="Comma 2 4 2 7" xfId="3065"/>
    <cellStyle name="Comma 2 4 2 7 2" xfId="3066"/>
    <cellStyle name="Comma 2 4 2 7 3" xfId="3067"/>
    <cellStyle name="Comma 2 4 2 7 4" xfId="3068"/>
    <cellStyle name="Comma 2 4 2 7 5" xfId="3069"/>
    <cellStyle name="Comma 2 4 2 8" xfId="3070"/>
    <cellStyle name="Comma 2 4 2 8 2" xfId="3071"/>
    <cellStyle name="Comma 2 4 2 8 3" xfId="3072"/>
    <cellStyle name="Comma 2 4 2 8 4" xfId="3073"/>
    <cellStyle name="Comma 2 4 2 8 5" xfId="3074"/>
    <cellStyle name="Comma 2 4 2 9" xfId="3075"/>
    <cellStyle name="Comma 2 4 20" xfId="3076"/>
    <cellStyle name="Comma 2 4 20 2" xfId="3077"/>
    <cellStyle name="Comma 2 4 20 3" xfId="3078"/>
    <cellStyle name="Comma 2 4 20 4" xfId="3079"/>
    <cellStyle name="Comma 2 4 20 5" xfId="3080"/>
    <cellStyle name="Comma 2 4 21" xfId="3081"/>
    <cellStyle name="Comma 2 4 21 2" xfId="3082"/>
    <cellStyle name="Comma 2 4 21 3" xfId="3083"/>
    <cellStyle name="Comma 2 4 21 4" xfId="3084"/>
    <cellStyle name="Comma 2 4 21 5" xfId="3085"/>
    <cellStyle name="Comma 2 4 22" xfId="3086"/>
    <cellStyle name="Comma 2 4 22 2" xfId="3087"/>
    <cellStyle name="Comma 2 4 22 3" xfId="3088"/>
    <cellStyle name="Comma 2 4 22 4" xfId="3089"/>
    <cellStyle name="Comma 2 4 22 5" xfId="3090"/>
    <cellStyle name="Comma 2 4 23" xfId="3091"/>
    <cellStyle name="Comma 2 4 23 2" xfId="3092"/>
    <cellStyle name="Comma 2 4 23 3" xfId="3093"/>
    <cellStyle name="Comma 2 4 23 4" xfId="3094"/>
    <cellStyle name="Comma 2 4 23 5" xfId="3095"/>
    <cellStyle name="Comma 2 4 24" xfId="3096"/>
    <cellStyle name="Comma 2 4 25" xfId="3097"/>
    <cellStyle name="Comma 2 4 26" xfId="3098"/>
    <cellStyle name="Comma 2 4 27" xfId="3099"/>
    <cellStyle name="Comma 2 4 28" xfId="3100"/>
    <cellStyle name="Comma 2 4 29" xfId="3101"/>
    <cellStyle name="Comma 2 4 3" xfId="3102"/>
    <cellStyle name="Comma 2 4 3 10" xfId="3103"/>
    <cellStyle name="Comma 2 4 3 11" xfId="3104"/>
    <cellStyle name="Comma 2 4 3 12" xfId="3105"/>
    <cellStyle name="Comma 2 4 3 13" xfId="3106"/>
    <cellStyle name="Comma 2 4 3 14" xfId="3107"/>
    <cellStyle name="Comma 2 4 3 2" xfId="3108"/>
    <cellStyle name="Comma 2 4 3 2 2" xfId="3109"/>
    <cellStyle name="Comma 2 4 3 2 3" xfId="3110"/>
    <cellStyle name="Comma 2 4 3 2 4" xfId="3111"/>
    <cellStyle name="Comma 2 4 3 2 5" xfId="3112"/>
    <cellStyle name="Comma 2 4 3 3" xfId="3113"/>
    <cellStyle name="Comma 2 4 3 3 2" xfId="3114"/>
    <cellStyle name="Comma 2 4 3 3 3" xfId="3115"/>
    <cellStyle name="Comma 2 4 3 3 4" xfId="3116"/>
    <cellStyle name="Comma 2 4 3 3 5" xfId="3117"/>
    <cellStyle name="Comma 2 4 3 4" xfId="3118"/>
    <cellStyle name="Comma 2 4 3 4 2" xfId="3119"/>
    <cellStyle name="Comma 2 4 3 4 3" xfId="3120"/>
    <cellStyle name="Comma 2 4 3 4 4" xfId="3121"/>
    <cellStyle name="Comma 2 4 3 4 5" xfId="3122"/>
    <cellStyle name="Comma 2 4 3 5" xfId="3123"/>
    <cellStyle name="Comma 2 4 3 5 2" xfId="3124"/>
    <cellStyle name="Comma 2 4 3 5 3" xfId="3125"/>
    <cellStyle name="Comma 2 4 3 5 4" xfId="3126"/>
    <cellStyle name="Comma 2 4 3 5 5" xfId="3127"/>
    <cellStyle name="Comma 2 4 3 6" xfId="3128"/>
    <cellStyle name="Comma 2 4 3 6 2" xfId="3129"/>
    <cellStyle name="Comma 2 4 3 6 3" xfId="3130"/>
    <cellStyle name="Comma 2 4 3 6 4" xfId="3131"/>
    <cellStyle name="Comma 2 4 3 6 5" xfId="3132"/>
    <cellStyle name="Comma 2 4 3 7" xfId="3133"/>
    <cellStyle name="Comma 2 4 3 7 2" xfId="3134"/>
    <cellStyle name="Comma 2 4 3 7 3" xfId="3135"/>
    <cellStyle name="Comma 2 4 3 7 4" xfId="3136"/>
    <cellStyle name="Comma 2 4 3 7 5" xfId="3137"/>
    <cellStyle name="Comma 2 4 3 8" xfId="3138"/>
    <cellStyle name="Comma 2 4 3 8 2" xfId="3139"/>
    <cellStyle name="Comma 2 4 3 8 3" xfId="3140"/>
    <cellStyle name="Comma 2 4 3 8 4" xfId="3141"/>
    <cellStyle name="Comma 2 4 3 8 5" xfId="3142"/>
    <cellStyle name="Comma 2 4 3 9" xfId="3143"/>
    <cellStyle name="Comma 2 4 4" xfId="3144"/>
    <cellStyle name="Comma 2 4 4 10" xfId="3145"/>
    <cellStyle name="Comma 2 4 4 11" xfId="3146"/>
    <cellStyle name="Comma 2 4 4 12" xfId="3147"/>
    <cellStyle name="Comma 2 4 4 13" xfId="3148"/>
    <cellStyle name="Comma 2 4 4 14" xfId="3149"/>
    <cellStyle name="Comma 2 4 4 2" xfId="3150"/>
    <cellStyle name="Comma 2 4 4 2 2" xfId="3151"/>
    <cellStyle name="Comma 2 4 4 2 3" xfId="3152"/>
    <cellStyle name="Comma 2 4 4 2 4" xfId="3153"/>
    <cellStyle name="Comma 2 4 4 2 5" xfId="3154"/>
    <cellStyle name="Comma 2 4 4 3" xfId="3155"/>
    <cellStyle name="Comma 2 4 4 3 2" xfId="3156"/>
    <cellStyle name="Comma 2 4 4 3 3" xfId="3157"/>
    <cellStyle name="Comma 2 4 4 3 4" xfId="3158"/>
    <cellStyle name="Comma 2 4 4 3 5" xfId="3159"/>
    <cellStyle name="Comma 2 4 4 4" xfId="3160"/>
    <cellStyle name="Comma 2 4 4 4 2" xfId="3161"/>
    <cellStyle name="Comma 2 4 4 4 3" xfId="3162"/>
    <cellStyle name="Comma 2 4 4 4 4" xfId="3163"/>
    <cellStyle name="Comma 2 4 4 4 5" xfId="3164"/>
    <cellStyle name="Comma 2 4 4 5" xfId="3165"/>
    <cellStyle name="Comma 2 4 4 5 2" xfId="3166"/>
    <cellStyle name="Comma 2 4 4 5 3" xfId="3167"/>
    <cellStyle name="Comma 2 4 4 5 4" xfId="3168"/>
    <cellStyle name="Comma 2 4 4 5 5" xfId="3169"/>
    <cellStyle name="Comma 2 4 4 6" xfId="3170"/>
    <cellStyle name="Comma 2 4 4 6 2" xfId="3171"/>
    <cellStyle name="Comma 2 4 4 6 3" xfId="3172"/>
    <cellStyle name="Comma 2 4 4 6 4" xfId="3173"/>
    <cellStyle name="Comma 2 4 4 6 5" xfId="3174"/>
    <cellStyle name="Comma 2 4 4 7" xfId="3175"/>
    <cellStyle name="Comma 2 4 4 7 2" xfId="3176"/>
    <cellStyle name="Comma 2 4 4 7 3" xfId="3177"/>
    <cellStyle name="Comma 2 4 4 7 4" xfId="3178"/>
    <cellStyle name="Comma 2 4 4 7 5" xfId="3179"/>
    <cellStyle name="Comma 2 4 4 8" xfId="3180"/>
    <cellStyle name="Comma 2 4 4 8 2" xfId="3181"/>
    <cellStyle name="Comma 2 4 4 8 3" xfId="3182"/>
    <cellStyle name="Comma 2 4 4 8 4" xfId="3183"/>
    <cellStyle name="Comma 2 4 4 8 5" xfId="3184"/>
    <cellStyle name="Comma 2 4 4 9" xfId="3185"/>
    <cellStyle name="Comma 2 4 5" xfId="3186"/>
    <cellStyle name="Comma 2 4 5 10" xfId="3187"/>
    <cellStyle name="Comma 2 4 5 11" xfId="3188"/>
    <cellStyle name="Comma 2 4 5 12" xfId="3189"/>
    <cellStyle name="Comma 2 4 5 13" xfId="3190"/>
    <cellStyle name="Comma 2 4 5 14" xfId="3191"/>
    <cellStyle name="Comma 2 4 5 2" xfId="3192"/>
    <cellStyle name="Comma 2 4 5 2 2" xfId="3193"/>
    <cellStyle name="Comma 2 4 5 2 3" xfId="3194"/>
    <cellStyle name="Comma 2 4 5 2 4" xfId="3195"/>
    <cellStyle name="Comma 2 4 5 2 5" xfId="3196"/>
    <cellStyle name="Comma 2 4 5 3" xfId="3197"/>
    <cellStyle name="Comma 2 4 5 3 2" xfId="3198"/>
    <cellStyle name="Comma 2 4 5 3 3" xfId="3199"/>
    <cellStyle name="Comma 2 4 5 3 4" xfId="3200"/>
    <cellStyle name="Comma 2 4 5 3 5" xfId="3201"/>
    <cellStyle name="Comma 2 4 5 4" xfId="3202"/>
    <cellStyle name="Comma 2 4 5 4 2" xfId="3203"/>
    <cellStyle name="Comma 2 4 5 4 3" xfId="3204"/>
    <cellStyle name="Comma 2 4 5 4 4" xfId="3205"/>
    <cellStyle name="Comma 2 4 5 4 5" xfId="3206"/>
    <cellStyle name="Comma 2 4 5 5" xfId="3207"/>
    <cellStyle name="Comma 2 4 5 5 2" xfId="3208"/>
    <cellStyle name="Comma 2 4 5 5 3" xfId="3209"/>
    <cellStyle name="Comma 2 4 5 5 4" xfId="3210"/>
    <cellStyle name="Comma 2 4 5 5 5" xfId="3211"/>
    <cellStyle name="Comma 2 4 5 6" xfId="3212"/>
    <cellStyle name="Comma 2 4 5 6 2" xfId="3213"/>
    <cellStyle name="Comma 2 4 5 6 3" xfId="3214"/>
    <cellStyle name="Comma 2 4 5 6 4" xfId="3215"/>
    <cellStyle name="Comma 2 4 5 6 5" xfId="3216"/>
    <cellStyle name="Comma 2 4 5 7" xfId="3217"/>
    <cellStyle name="Comma 2 4 5 7 2" xfId="3218"/>
    <cellStyle name="Comma 2 4 5 7 3" xfId="3219"/>
    <cellStyle name="Comma 2 4 5 7 4" xfId="3220"/>
    <cellStyle name="Comma 2 4 5 7 5" xfId="3221"/>
    <cellStyle name="Comma 2 4 5 8" xfId="3222"/>
    <cellStyle name="Comma 2 4 5 8 2" xfId="3223"/>
    <cellStyle name="Comma 2 4 5 8 3" xfId="3224"/>
    <cellStyle name="Comma 2 4 5 8 4" xfId="3225"/>
    <cellStyle name="Comma 2 4 5 8 5" xfId="3226"/>
    <cellStyle name="Comma 2 4 5 9" xfId="3227"/>
    <cellStyle name="Comma 2 4 6" xfId="3228"/>
    <cellStyle name="Comma 2 4 6 10" xfId="3229"/>
    <cellStyle name="Comma 2 4 6 11" xfId="3230"/>
    <cellStyle name="Comma 2 4 6 12" xfId="3231"/>
    <cellStyle name="Comma 2 4 6 13" xfId="3232"/>
    <cellStyle name="Comma 2 4 6 14" xfId="3233"/>
    <cellStyle name="Comma 2 4 6 2" xfId="3234"/>
    <cellStyle name="Comma 2 4 6 2 2" xfId="3235"/>
    <cellStyle name="Comma 2 4 6 2 3" xfId="3236"/>
    <cellStyle name="Comma 2 4 6 2 4" xfId="3237"/>
    <cellStyle name="Comma 2 4 6 2 5" xfId="3238"/>
    <cellStyle name="Comma 2 4 6 3" xfId="3239"/>
    <cellStyle name="Comma 2 4 6 3 2" xfId="3240"/>
    <cellStyle name="Comma 2 4 6 3 3" xfId="3241"/>
    <cellStyle name="Comma 2 4 6 3 4" xfId="3242"/>
    <cellStyle name="Comma 2 4 6 3 5" xfId="3243"/>
    <cellStyle name="Comma 2 4 6 4" xfId="3244"/>
    <cellStyle name="Comma 2 4 6 4 2" xfId="3245"/>
    <cellStyle name="Comma 2 4 6 4 3" xfId="3246"/>
    <cellStyle name="Comma 2 4 6 4 4" xfId="3247"/>
    <cellStyle name="Comma 2 4 6 4 5" xfId="3248"/>
    <cellStyle name="Comma 2 4 6 5" xfId="3249"/>
    <cellStyle name="Comma 2 4 6 5 2" xfId="3250"/>
    <cellStyle name="Comma 2 4 6 5 3" xfId="3251"/>
    <cellStyle name="Comma 2 4 6 5 4" xfId="3252"/>
    <cellStyle name="Comma 2 4 6 5 5" xfId="3253"/>
    <cellStyle name="Comma 2 4 6 6" xfId="3254"/>
    <cellStyle name="Comma 2 4 6 6 2" xfId="3255"/>
    <cellStyle name="Comma 2 4 6 6 3" xfId="3256"/>
    <cellStyle name="Comma 2 4 6 6 4" xfId="3257"/>
    <cellStyle name="Comma 2 4 6 6 5" xfId="3258"/>
    <cellStyle name="Comma 2 4 6 7" xfId="3259"/>
    <cellStyle name="Comma 2 4 6 7 2" xfId="3260"/>
    <cellStyle name="Comma 2 4 6 7 3" xfId="3261"/>
    <cellStyle name="Comma 2 4 6 7 4" xfId="3262"/>
    <cellStyle name="Comma 2 4 6 7 5" xfId="3263"/>
    <cellStyle name="Comma 2 4 6 8" xfId="3264"/>
    <cellStyle name="Comma 2 4 6 8 2" xfId="3265"/>
    <cellStyle name="Comma 2 4 6 8 3" xfId="3266"/>
    <cellStyle name="Comma 2 4 6 8 4" xfId="3267"/>
    <cellStyle name="Comma 2 4 6 8 5" xfId="3268"/>
    <cellStyle name="Comma 2 4 6 9" xfId="3269"/>
    <cellStyle name="Comma 2 4 7" xfId="3270"/>
    <cellStyle name="Comma 2 4 7 10" xfId="3271"/>
    <cellStyle name="Comma 2 4 7 11" xfId="3272"/>
    <cellStyle name="Comma 2 4 7 12" xfId="3273"/>
    <cellStyle name="Comma 2 4 7 13" xfId="3274"/>
    <cellStyle name="Comma 2 4 7 14" xfId="3275"/>
    <cellStyle name="Comma 2 4 7 2" xfId="3276"/>
    <cellStyle name="Comma 2 4 7 2 2" xfId="3277"/>
    <cellStyle name="Comma 2 4 7 2 3" xfId="3278"/>
    <cellStyle name="Comma 2 4 7 2 4" xfId="3279"/>
    <cellStyle name="Comma 2 4 7 2 5" xfId="3280"/>
    <cellStyle name="Comma 2 4 7 3" xfId="3281"/>
    <cellStyle name="Comma 2 4 7 3 2" xfId="3282"/>
    <cellStyle name="Comma 2 4 7 3 3" xfId="3283"/>
    <cellStyle name="Comma 2 4 7 3 4" xfId="3284"/>
    <cellStyle name="Comma 2 4 7 3 5" xfId="3285"/>
    <cellStyle name="Comma 2 4 7 4" xfId="3286"/>
    <cellStyle name="Comma 2 4 7 4 2" xfId="3287"/>
    <cellStyle name="Comma 2 4 7 4 3" xfId="3288"/>
    <cellStyle name="Comma 2 4 7 4 4" xfId="3289"/>
    <cellStyle name="Comma 2 4 7 4 5" xfId="3290"/>
    <cellStyle name="Comma 2 4 7 5" xfId="3291"/>
    <cellStyle name="Comma 2 4 7 5 2" xfId="3292"/>
    <cellStyle name="Comma 2 4 7 5 3" xfId="3293"/>
    <cellStyle name="Comma 2 4 7 5 4" xfId="3294"/>
    <cellStyle name="Comma 2 4 7 5 5" xfId="3295"/>
    <cellStyle name="Comma 2 4 7 6" xfId="3296"/>
    <cellStyle name="Comma 2 4 7 6 2" xfId="3297"/>
    <cellStyle name="Comma 2 4 7 6 3" xfId="3298"/>
    <cellStyle name="Comma 2 4 7 6 4" xfId="3299"/>
    <cellStyle name="Comma 2 4 7 6 5" xfId="3300"/>
    <cellStyle name="Comma 2 4 7 7" xfId="3301"/>
    <cellStyle name="Comma 2 4 7 7 2" xfId="3302"/>
    <cellStyle name="Comma 2 4 7 7 3" xfId="3303"/>
    <cellStyle name="Comma 2 4 7 7 4" xfId="3304"/>
    <cellStyle name="Comma 2 4 7 7 5" xfId="3305"/>
    <cellStyle name="Comma 2 4 7 8" xfId="3306"/>
    <cellStyle name="Comma 2 4 7 8 2" xfId="3307"/>
    <cellStyle name="Comma 2 4 7 8 3" xfId="3308"/>
    <cellStyle name="Comma 2 4 7 8 4" xfId="3309"/>
    <cellStyle name="Comma 2 4 7 8 5" xfId="3310"/>
    <cellStyle name="Comma 2 4 7 9" xfId="3311"/>
    <cellStyle name="Comma 2 4 8" xfId="3312"/>
    <cellStyle name="Comma 2 4 8 10" xfId="3313"/>
    <cellStyle name="Comma 2 4 8 11" xfId="3314"/>
    <cellStyle name="Comma 2 4 8 12" xfId="3315"/>
    <cellStyle name="Comma 2 4 8 13" xfId="3316"/>
    <cellStyle name="Comma 2 4 8 14" xfId="3317"/>
    <cellStyle name="Comma 2 4 8 2" xfId="3318"/>
    <cellStyle name="Comma 2 4 8 2 2" xfId="3319"/>
    <cellStyle name="Comma 2 4 8 2 3" xfId="3320"/>
    <cellStyle name="Comma 2 4 8 2 4" xfId="3321"/>
    <cellStyle name="Comma 2 4 8 2 5" xfId="3322"/>
    <cellStyle name="Comma 2 4 8 3" xfId="3323"/>
    <cellStyle name="Comma 2 4 8 3 2" xfId="3324"/>
    <cellStyle name="Comma 2 4 8 3 3" xfId="3325"/>
    <cellStyle name="Comma 2 4 8 3 4" xfId="3326"/>
    <cellStyle name="Comma 2 4 8 3 5" xfId="3327"/>
    <cellStyle name="Comma 2 4 8 4" xfId="3328"/>
    <cellStyle name="Comma 2 4 8 4 2" xfId="3329"/>
    <cellStyle name="Comma 2 4 8 4 3" xfId="3330"/>
    <cellStyle name="Comma 2 4 8 4 4" xfId="3331"/>
    <cellStyle name="Comma 2 4 8 4 5" xfId="3332"/>
    <cellStyle name="Comma 2 4 8 5" xfId="3333"/>
    <cellStyle name="Comma 2 4 8 5 2" xfId="3334"/>
    <cellStyle name="Comma 2 4 8 5 3" xfId="3335"/>
    <cellStyle name="Comma 2 4 8 5 4" xfId="3336"/>
    <cellStyle name="Comma 2 4 8 5 5" xfId="3337"/>
    <cellStyle name="Comma 2 4 8 6" xfId="3338"/>
    <cellStyle name="Comma 2 4 8 6 2" xfId="3339"/>
    <cellStyle name="Comma 2 4 8 6 3" xfId="3340"/>
    <cellStyle name="Comma 2 4 8 6 4" xfId="3341"/>
    <cellStyle name="Comma 2 4 8 6 5" xfId="3342"/>
    <cellStyle name="Comma 2 4 8 7" xfId="3343"/>
    <cellStyle name="Comma 2 4 8 7 2" xfId="3344"/>
    <cellStyle name="Comma 2 4 8 7 3" xfId="3345"/>
    <cellStyle name="Comma 2 4 8 7 4" xfId="3346"/>
    <cellStyle name="Comma 2 4 8 7 5" xfId="3347"/>
    <cellStyle name="Comma 2 4 8 8" xfId="3348"/>
    <cellStyle name="Comma 2 4 8 8 2" xfId="3349"/>
    <cellStyle name="Comma 2 4 8 8 3" xfId="3350"/>
    <cellStyle name="Comma 2 4 8 8 4" xfId="3351"/>
    <cellStyle name="Comma 2 4 8 8 5" xfId="3352"/>
    <cellStyle name="Comma 2 4 8 9" xfId="3353"/>
    <cellStyle name="Comma 2 4 9" xfId="3354"/>
    <cellStyle name="Comma 2 4 9 10" xfId="3355"/>
    <cellStyle name="Comma 2 4 9 11" xfId="3356"/>
    <cellStyle name="Comma 2 4 9 12" xfId="3357"/>
    <cellStyle name="Comma 2 4 9 13" xfId="3358"/>
    <cellStyle name="Comma 2 4 9 14" xfId="3359"/>
    <cellStyle name="Comma 2 4 9 2" xfId="3360"/>
    <cellStyle name="Comma 2 4 9 2 2" xfId="3361"/>
    <cellStyle name="Comma 2 4 9 2 3" xfId="3362"/>
    <cellStyle name="Comma 2 4 9 2 4" xfId="3363"/>
    <cellStyle name="Comma 2 4 9 2 5" xfId="3364"/>
    <cellStyle name="Comma 2 4 9 3" xfId="3365"/>
    <cellStyle name="Comma 2 4 9 3 2" xfId="3366"/>
    <cellStyle name="Comma 2 4 9 3 3" xfId="3367"/>
    <cellStyle name="Comma 2 4 9 3 4" xfId="3368"/>
    <cellStyle name="Comma 2 4 9 3 5" xfId="3369"/>
    <cellStyle name="Comma 2 4 9 4" xfId="3370"/>
    <cellStyle name="Comma 2 4 9 4 2" xfId="3371"/>
    <cellStyle name="Comma 2 4 9 4 3" xfId="3372"/>
    <cellStyle name="Comma 2 4 9 4 4" xfId="3373"/>
    <cellStyle name="Comma 2 4 9 4 5" xfId="3374"/>
    <cellStyle name="Comma 2 4 9 5" xfId="3375"/>
    <cellStyle name="Comma 2 4 9 5 2" xfId="3376"/>
    <cellStyle name="Comma 2 4 9 5 3" xfId="3377"/>
    <cellStyle name="Comma 2 4 9 5 4" xfId="3378"/>
    <cellStyle name="Comma 2 4 9 5 5" xfId="3379"/>
    <cellStyle name="Comma 2 4 9 6" xfId="3380"/>
    <cellStyle name="Comma 2 4 9 6 2" xfId="3381"/>
    <cellStyle name="Comma 2 4 9 6 3" xfId="3382"/>
    <cellStyle name="Comma 2 4 9 6 4" xfId="3383"/>
    <cellStyle name="Comma 2 4 9 6 5" xfId="3384"/>
    <cellStyle name="Comma 2 4 9 7" xfId="3385"/>
    <cellStyle name="Comma 2 4 9 7 2" xfId="3386"/>
    <cellStyle name="Comma 2 4 9 7 3" xfId="3387"/>
    <cellStyle name="Comma 2 4 9 7 4" xfId="3388"/>
    <cellStyle name="Comma 2 4 9 7 5" xfId="3389"/>
    <cellStyle name="Comma 2 4 9 8" xfId="3390"/>
    <cellStyle name="Comma 2 4 9 8 2" xfId="3391"/>
    <cellStyle name="Comma 2 4 9 8 3" xfId="3392"/>
    <cellStyle name="Comma 2 4 9 8 4" xfId="3393"/>
    <cellStyle name="Comma 2 4 9 8 5" xfId="3394"/>
    <cellStyle name="Comma 2 4 9 9" xfId="3395"/>
    <cellStyle name="Comma 2 40" xfId="3396"/>
    <cellStyle name="Comma 2 40 2" xfId="3397"/>
    <cellStyle name="Comma 2 40 3" xfId="3398"/>
    <cellStyle name="Comma 2 40 4" xfId="3399"/>
    <cellStyle name="Comma 2 40 5" xfId="3400"/>
    <cellStyle name="Comma 2 41" xfId="3401"/>
    <cellStyle name="Comma 2 42" xfId="3402"/>
    <cellStyle name="Comma 2 43" xfId="3403"/>
    <cellStyle name="Comma 2 44" xfId="3404"/>
    <cellStyle name="Comma 2 45" xfId="3405"/>
    <cellStyle name="Comma 2 46" xfId="3406"/>
    <cellStyle name="Comma 2 47" xfId="3407"/>
    <cellStyle name="Comma 2 48" xfId="3408"/>
    <cellStyle name="Comma 2 49" xfId="3409"/>
    <cellStyle name="Comma 2 5" xfId="3410"/>
    <cellStyle name="Comma 2 5 10" xfId="3411"/>
    <cellStyle name="Comma 2 5 10 10" xfId="3412"/>
    <cellStyle name="Comma 2 5 10 11" xfId="3413"/>
    <cellStyle name="Comma 2 5 10 12" xfId="3414"/>
    <cellStyle name="Comma 2 5 10 13" xfId="3415"/>
    <cellStyle name="Comma 2 5 10 14" xfId="3416"/>
    <cellStyle name="Comma 2 5 10 2" xfId="3417"/>
    <cellStyle name="Comma 2 5 10 2 2" xfId="3418"/>
    <cellStyle name="Comma 2 5 10 2 3" xfId="3419"/>
    <cellStyle name="Comma 2 5 10 2 4" xfId="3420"/>
    <cellStyle name="Comma 2 5 10 2 5" xfId="3421"/>
    <cellStyle name="Comma 2 5 10 3" xfId="3422"/>
    <cellStyle name="Comma 2 5 10 3 2" xfId="3423"/>
    <cellStyle name="Comma 2 5 10 3 3" xfId="3424"/>
    <cellStyle name="Comma 2 5 10 3 4" xfId="3425"/>
    <cellStyle name="Comma 2 5 10 3 5" xfId="3426"/>
    <cellStyle name="Comma 2 5 10 4" xfId="3427"/>
    <cellStyle name="Comma 2 5 10 4 2" xfId="3428"/>
    <cellStyle name="Comma 2 5 10 4 3" xfId="3429"/>
    <cellStyle name="Comma 2 5 10 4 4" xfId="3430"/>
    <cellStyle name="Comma 2 5 10 4 5" xfId="3431"/>
    <cellStyle name="Comma 2 5 10 5" xfId="3432"/>
    <cellStyle name="Comma 2 5 10 5 2" xfId="3433"/>
    <cellStyle name="Comma 2 5 10 5 3" xfId="3434"/>
    <cellStyle name="Comma 2 5 10 5 4" xfId="3435"/>
    <cellStyle name="Comma 2 5 10 5 5" xfId="3436"/>
    <cellStyle name="Comma 2 5 10 6" xfId="3437"/>
    <cellStyle name="Comma 2 5 10 6 2" xfId="3438"/>
    <cellStyle name="Comma 2 5 10 6 3" xfId="3439"/>
    <cellStyle name="Comma 2 5 10 6 4" xfId="3440"/>
    <cellStyle name="Comma 2 5 10 6 5" xfId="3441"/>
    <cellStyle name="Comma 2 5 10 7" xfId="3442"/>
    <cellStyle name="Comma 2 5 10 7 2" xfId="3443"/>
    <cellStyle name="Comma 2 5 10 7 3" xfId="3444"/>
    <cellStyle name="Comma 2 5 10 7 4" xfId="3445"/>
    <cellStyle name="Comma 2 5 10 7 5" xfId="3446"/>
    <cellStyle name="Comma 2 5 10 8" xfId="3447"/>
    <cellStyle name="Comma 2 5 10 8 2" xfId="3448"/>
    <cellStyle name="Comma 2 5 10 8 3" xfId="3449"/>
    <cellStyle name="Comma 2 5 10 8 4" xfId="3450"/>
    <cellStyle name="Comma 2 5 10 8 5" xfId="3451"/>
    <cellStyle name="Comma 2 5 10 9" xfId="3452"/>
    <cellStyle name="Comma 2 5 11" xfId="3453"/>
    <cellStyle name="Comma 2 5 11 10" xfId="3454"/>
    <cellStyle name="Comma 2 5 11 11" xfId="3455"/>
    <cellStyle name="Comma 2 5 11 12" xfId="3456"/>
    <cellStyle name="Comma 2 5 11 13" xfId="3457"/>
    <cellStyle name="Comma 2 5 11 14" xfId="3458"/>
    <cellStyle name="Comma 2 5 11 2" xfId="3459"/>
    <cellStyle name="Comma 2 5 11 2 2" xfId="3460"/>
    <cellStyle name="Comma 2 5 11 2 3" xfId="3461"/>
    <cellStyle name="Comma 2 5 11 2 4" xfId="3462"/>
    <cellStyle name="Comma 2 5 11 2 5" xfId="3463"/>
    <cellStyle name="Comma 2 5 11 3" xfId="3464"/>
    <cellStyle name="Comma 2 5 11 3 2" xfId="3465"/>
    <cellStyle name="Comma 2 5 11 3 3" xfId="3466"/>
    <cellStyle name="Comma 2 5 11 3 4" xfId="3467"/>
    <cellStyle name="Comma 2 5 11 3 5" xfId="3468"/>
    <cellStyle name="Comma 2 5 11 4" xfId="3469"/>
    <cellStyle name="Comma 2 5 11 4 2" xfId="3470"/>
    <cellStyle name="Comma 2 5 11 4 3" xfId="3471"/>
    <cellStyle name="Comma 2 5 11 4 4" xfId="3472"/>
    <cellStyle name="Comma 2 5 11 4 5" xfId="3473"/>
    <cellStyle name="Comma 2 5 11 5" xfId="3474"/>
    <cellStyle name="Comma 2 5 11 5 2" xfId="3475"/>
    <cellStyle name="Comma 2 5 11 5 3" xfId="3476"/>
    <cellStyle name="Comma 2 5 11 5 4" xfId="3477"/>
    <cellStyle name="Comma 2 5 11 5 5" xfId="3478"/>
    <cellStyle name="Comma 2 5 11 6" xfId="3479"/>
    <cellStyle name="Comma 2 5 11 6 2" xfId="3480"/>
    <cellStyle name="Comma 2 5 11 6 3" xfId="3481"/>
    <cellStyle name="Comma 2 5 11 6 4" xfId="3482"/>
    <cellStyle name="Comma 2 5 11 6 5" xfId="3483"/>
    <cellStyle name="Comma 2 5 11 7" xfId="3484"/>
    <cellStyle name="Comma 2 5 11 7 2" xfId="3485"/>
    <cellStyle name="Comma 2 5 11 7 3" xfId="3486"/>
    <cellStyle name="Comma 2 5 11 7 4" xfId="3487"/>
    <cellStyle name="Comma 2 5 11 7 5" xfId="3488"/>
    <cellStyle name="Comma 2 5 11 8" xfId="3489"/>
    <cellStyle name="Comma 2 5 11 8 2" xfId="3490"/>
    <cellStyle name="Comma 2 5 11 8 3" xfId="3491"/>
    <cellStyle name="Comma 2 5 11 8 4" xfId="3492"/>
    <cellStyle name="Comma 2 5 11 8 5" xfId="3493"/>
    <cellStyle name="Comma 2 5 11 9" xfId="3494"/>
    <cellStyle name="Comma 2 5 12" xfId="3495"/>
    <cellStyle name="Comma 2 5 12 10" xfId="3496"/>
    <cellStyle name="Comma 2 5 12 11" xfId="3497"/>
    <cellStyle name="Comma 2 5 12 12" xfId="3498"/>
    <cellStyle name="Comma 2 5 12 13" xfId="3499"/>
    <cellStyle name="Comma 2 5 12 14" xfId="3500"/>
    <cellStyle name="Comma 2 5 12 2" xfId="3501"/>
    <cellStyle name="Comma 2 5 12 2 2" xfId="3502"/>
    <cellStyle name="Comma 2 5 12 2 3" xfId="3503"/>
    <cellStyle name="Comma 2 5 12 2 4" xfId="3504"/>
    <cellStyle name="Comma 2 5 12 2 5" xfId="3505"/>
    <cellStyle name="Comma 2 5 12 3" xfId="3506"/>
    <cellStyle name="Comma 2 5 12 3 2" xfId="3507"/>
    <cellStyle name="Comma 2 5 12 3 3" xfId="3508"/>
    <cellStyle name="Comma 2 5 12 3 4" xfId="3509"/>
    <cellStyle name="Comma 2 5 12 3 5" xfId="3510"/>
    <cellStyle name="Comma 2 5 12 4" xfId="3511"/>
    <cellStyle name="Comma 2 5 12 4 2" xfId="3512"/>
    <cellStyle name="Comma 2 5 12 4 3" xfId="3513"/>
    <cellStyle name="Comma 2 5 12 4 4" xfId="3514"/>
    <cellStyle name="Comma 2 5 12 4 5" xfId="3515"/>
    <cellStyle name="Comma 2 5 12 5" xfId="3516"/>
    <cellStyle name="Comma 2 5 12 5 2" xfId="3517"/>
    <cellStyle name="Comma 2 5 12 5 3" xfId="3518"/>
    <cellStyle name="Comma 2 5 12 5 4" xfId="3519"/>
    <cellStyle name="Comma 2 5 12 5 5" xfId="3520"/>
    <cellStyle name="Comma 2 5 12 6" xfId="3521"/>
    <cellStyle name="Comma 2 5 12 6 2" xfId="3522"/>
    <cellStyle name="Comma 2 5 12 6 3" xfId="3523"/>
    <cellStyle name="Comma 2 5 12 6 4" xfId="3524"/>
    <cellStyle name="Comma 2 5 12 6 5" xfId="3525"/>
    <cellStyle name="Comma 2 5 12 7" xfId="3526"/>
    <cellStyle name="Comma 2 5 12 7 2" xfId="3527"/>
    <cellStyle name="Comma 2 5 12 7 3" xfId="3528"/>
    <cellStyle name="Comma 2 5 12 7 4" xfId="3529"/>
    <cellStyle name="Comma 2 5 12 7 5" xfId="3530"/>
    <cellStyle name="Comma 2 5 12 8" xfId="3531"/>
    <cellStyle name="Comma 2 5 12 8 2" xfId="3532"/>
    <cellStyle name="Comma 2 5 12 8 3" xfId="3533"/>
    <cellStyle name="Comma 2 5 12 8 4" xfId="3534"/>
    <cellStyle name="Comma 2 5 12 8 5" xfId="3535"/>
    <cellStyle name="Comma 2 5 12 9" xfId="3536"/>
    <cellStyle name="Comma 2 5 13" xfId="3537"/>
    <cellStyle name="Comma 2 5 13 10" xfId="3538"/>
    <cellStyle name="Comma 2 5 13 11" xfId="3539"/>
    <cellStyle name="Comma 2 5 13 12" xfId="3540"/>
    <cellStyle name="Comma 2 5 13 13" xfId="3541"/>
    <cellStyle name="Comma 2 5 13 14" xfId="3542"/>
    <cellStyle name="Comma 2 5 13 2" xfId="3543"/>
    <cellStyle name="Comma 2 5 13 2 2" xfId="3544"/>
    <cellStyle name="Comma 2 5 13 2 3" xfId="3545"/>
    <cellStyle name="Comma 2 5 13 2 4" xfId="3546"/>
    <cellStyle name="Comma 2 5 13 2 5" xfId="3547"/>
    <cellStyle name="Comma 2 5 13 3" xfId="3548"/>
    <cellStyle name="Comma 2 5 13 3 2" xfId="3549"/>
    <cellStyle name="Comma 2 5 13 3 3" xfId="3550"/>
    <cellStyle name="Comma 2 5 13 3 4" xfId="3551"/>
    <cellStyle name="Comma 2 5 13 3 5" xfId="3552"/>
    <cellStyle name="Comma 2 5 13 4" xfId="3553"/>
    <cellStyle name="Comma 2 5 13 4 2" xfId="3554"/>
    <cellStyle name="Comma 2 5 13 4 3" xfId="3555"/>
    <cellStyle name="Comma 2 5 13 4 4" xfId="3556"/>
    <cellStyle name="Comma 2 5 13 4 5" xfId="3557"/>
    <cellStyle name="Comma 2 5 13 5" xfId="3558"/>
    <cellStyle name="Comma 2 5 13 5 2" xfId="3559"/>
    <cellStyle name="Comma 2 5 13 5 3" xfId="3560"/>
    <cellStyle name="Comma 2 5 13 5 4" xfId="3561"/>
    <cellStyle name="Comma 2 5 13 5 5" xfId="3562"/>
    <cellStyle name="Comma 2 5 13 6" xfId="3563"/>
    <cellStyle name="Comma 2 5 13 6 2" xfId="3564"/>
    <cellStyle name="Comma 2 5 13 6 3" xfId="3565"/>
    <cellStyle name="Comma 2 5 13 6 4" xfId="3566"/>
    <cellStyle name="Comma 2 5 13 6 5" xfId="3567"/>
    <cellStyle name="Comma 2 5 13 7" xfId="3568"/>
    <cellStyle name="Comma 2 5 13 7 2" xfId="3569"/>
    <cellStyle name="Comma 2 5 13 7 3" xfId="3570"/>
    <cellStyle name="Comma 2 5 13 7 4" xfId="3571"/>
    <cellStyle name="Comma 2 5 13 7 5" xfId="3572"/>
    <cellStyle name="Comma 2 5 13 8" xfId="3573"/>
    <cellStyle name="Comma 2 5 13 8 2" xfId="3574"/>
    <cellStyle name="Comma 2 5 13 8 3" xfId="3575"/>
    <cellStyle name="Comma 2 5 13 8 4" xfId="3576"/>
    <cellStyle name="Comma 2 5 13 8 5" xfId="3577"/>
    <cellStyle name="Comma 2 5 13 9" xfId="3578"/>
    <cellStyle name="Comma 2 5 14" xfId="3579"/>
    <cellStyle name="Comma 2 5 14 10" xfId="3580"/>
    <cellStyle name="Comma 2 5 14 11" xfId="3581"/>
    <cellStyle name="Comma 2 5 14 12" xfId="3582"/>
    <cellStyle name="Comma 2 5 14 13" xfId="3583"/>
    <cellStyle name="Comma 2 5 14 14" xfId="3584"/>
    <cellStyle name="Comma 2 5 14 2" xfId="3585"/>
    <cellStyle name="Comma 2 5 14 2 2" xfId="3586"/>
    <cellStyle name="Comma 2 5 14 2 3" xfId="3587"/>
    <cellStyle name="Comma 2 5 14 2 4" xfId="3588"/>
    <cellStyle name="Comma 2 5 14 2 5" xfId="3589"/>
    <cellStyle name="Comma 2 5 14 3" xfId="3590"/>
    <cellStyle name="Comma 2 5 14 3 2" xfId="3591"/>
    <cellStyle name="Comma 2 5 14 3 3" xfId="3592"/>
    <cellStyle name="Comma 2 5 14 3 4" xfId="3593"/>
    <cellStyle name="Comma 2 5 14 3 5" xfId="3594"/>
    <cellStyle name="Comma 2 5 14 4" xfId="3595"/>
    <cellStyle name="Comma 2 5 14 4 2" xfId="3596"/>
    <cellStyle name="Comma 2 5 14 4 3" xfId="3597"/>
    <cellStyle name="Comma 2 5 14 4 4" xfId="3598"/>
    <cellStyle name="Comma 2 5 14 4 5" xfId="3599"/>
    <cellStyle name="Comma 2 5 14 5" xfId="3600"/>
    <cellStyle name="Comma 2 5 14 5 2" xfId="3601"/>
    <cellStyle name="Comma 2 5 14 5 3" xfId="3602"/>
    <cellStyle name="Comma 2 5 14 5 4" xfId="3603"/>
    <cellStyle name="Comma 2 5 14 5 5" xfId="3604"/>
    <cellStyle name="Comma 2 5 14 6" xfId="3605"/>
    <cellStyle name="Comma 2 5 14 6 2" xfId="3606"/>
    <cellStyle name="Comma 2 5 14 6 3" xfId="3607"/>
    <cellStyle name="Comma 2 5 14 6 4" xfId="3608"/>
    <cellStyle name="Comma 2 5 14 6 5" xfId="3609"/>
    <cellStyle name="Comma 2 5 14 7" xfId="3610"/>
    <cellStyle name="Comma 2 5 14 7 2" xfId="3611"/>
    <cellStyle name="Comma 2 5 14 7 3" xfId="3612"/>
    <cellStyle name="Comma 2 5 14 7 4" xfId="3613"/>
    <cellStyle name="Comma 2 5 14 7 5" xfId="3614"/>
    <cellStyle name="Comma 2 5 14 8" xfId="3615"/>
    <cellStyle name="Comma 2 5 14 8 2" xfId="3616"/>
    <cellStyle name="Comma 2 5 14 8 3" xfId="3617"/>
    <cellStyle name="Comma 2 5 14 8 4" xfId="3618"/>
    <cellStyle name="Comma 2 5 14 8 5" xfId="3619"/>
    <cellStyle name="Comma 2 5 14 9" xfId="3620"/>
    <cellStyle name="Comma 2 5 15" xfId="3621"/>
    <cellStyle name="Comma 2 5 15 10" xfId="3622"/>
    <cellStyle name="Comma 2 5 15 11" xfId="3623"/>
    <cellStyle name="Comma 2 5 15 12" xfId="3624"/>
    <cellStyle name="Comma 2 5 15 13" xfId="3625"/>
    <cellStyle name="Comma 2 5 15 14" xfId="3626"/>
    <cellStyle name="Comma 2 5 15 2" xfId="3627"/>
    <cellStyle name="Comma 2 5 15 2 2" xfId="3628"/>
    <cellStyle name="Comma 2 5 15 2 3" xfId="3629"/>
    <cellStyle name="Comma 2 5 15 2 4" xfId="3630"/>
    <cellStyle name="Comma 2 5 15 2 5" xfId="3631"/>
    <cellStyle name="Comma 2 5 15 3" xfId="3632"/>
    <cellStyle name="Comma 2 5 15 3 2" xfId="3633"/>
    <cellStyle name="Comma 2 5 15 3 3" xfId="3634"/>
    <cellStyle name="Comma 2 5 15 3 4" xfId="3635"/>
    <cellStyle name="Comma 2 5 15 3 5" xfId="3636"/>
    <cellStyle name="Comma 2 5 15 4" xfId="3637"/>
    <cellStyle name="Comma 2 5 15 4 2" xfId="3638"/>
    <cellStyle name="Comma 2 5 15 4 3" xfId="3639"/>
    <cellStyle name="Comma 2 5 15 4 4" xfId="3640"/>
    <cellStyle name="Comma 2 5 15 4 5" xfId="3641"/>
    <cellStyle name="Comma 2 5 15 5" xfId="3642"/>
    <cellStyle name="Comma 2 5 15 5 2" xfId="3643"/>
    <cellStyle name="Comma 2 5 15 5 3" xfId="3644"/>
    <cellStyle name="Comma 2 5 15 5 4" xfId="3645"/>
    <cellStyle name="Comma 2 5 15 5 5" xfId="3646"/>
    <cellStyle name="Comma 2 5 15 6" xfId="3647"/>
    <cellStyle name="Comma 2 5 15 6 2" xfId="3648"/>
    <cellStyle name="Comma 2 5 15 6 3" xfId="3649"/>
    <cellStyle name="Comma 2 5 15 6 4" xfId="3650"/>
    <cellStyle name="Comma 2 5 15 6 5" xfId="3651"/>
    <cellStyle name="Comma 2 5 15 7" xfId="3652"/>
    <cellStyle name="Comma 2 5 15 7 2" xfId="3653"/>
    <cellStyle name="Comma 2 5 15 7 3" xfId="3654"/>
    <cellStyle name="Comma 2 5 15 7 4" xfId="3655"/>
    <cellStyle name="Comma 2 5 15 7 5" xfId="3656"/>
    <cellStyle name="Comma 2 5 15 8" xfId="3657"/>
    <cellStyle name="Comma 2 5 15 8 2" xfId="3658"/>
    <cellStyle name="Comma 2 5 15 8 3" xfId="3659"/>
    <cellStyle name="Comma 2 5 15 8 4" xfId="3660"/>
    <cellStyle name="Comma 2 5 15 8 5" xfId="3661"/>
    <cellStyle name="Comma 2 5 15 9" xfId="3662"/>
    <cellStyle name="Comma 2 5 16" xfId="3663"/>
    <cellStyle name="Comma 2 5 16 10" xfId="3664"/>
    <cellStyle name="Comma 2 5 16 11" xfId="3665"/>
    <cellStyle name="Comma 2 5 16 12" xfId="3666"/>
    <cellStyle name="Comma 2 5 16 13" xfId="3667"/>
    <cellStyle name="Comma 2 5 16 14" xfId="3668"/>
    <cellStyle name="Comma 2 5 16 2" xfId="3669"/>
    <cellStyle name="Comma 2 5 16 2 2" xfId="3670"/>
    <cellStyle name="Comma 2 5 16 2 3" xfId="3671"/>
    <cellStyle name="Comma 2 5 16 2 4" xfId="3672"/>
    <cellStyle name="Comma 2 5 16 2 5" xfId="3673"/>
    <cellStyle name="Comma 2 5 16 3" xfId="3674"/>
    <cellStyle name="Comma 2 5 16 3 2" xfId="3675"/>
    <cellStyle name="Comma 2 5 16 3 3" xfId="3676"/>
    <cellStyle name="Comma 2 5 16 3 4" xfId="3677"/>
    <cellStyle name="Comma 2 5 16 3 5" xfId="3678"/>
    <cellStyle name="Comma 2 5 16 4" xfId="3679"/>
    <cellStyle name="Comma 2 5 16 4 2" xfId="3680"/>
    <cellStyle name="Comma 2 5 16 4 3" xfId="3681"/>
    <cellStyle name="Comma 2 5 16 4 4" xfId="3682"/>
    <cellStyle name="Comma 2 5 16 4 5" xfId="3683"/>
    <cellStyle name="Comma 2 5 16 5" xfId="3684"/>
    <cellStyle name="Comma 2 5 16 5 2" xfId="3685"/>
    <cellStyle name="Comma 2 5 16 5 3" xfId="3686"/>
    <cellStyle name="Comma 2 5 16 5 4" xfId="3687"/>
    <cellStyle name="Comma 2 5 16 5 5" xfId="3688"/>
    <cellStyle name="Comma 2 5 16 6" xfId="3689"/>
    <cellStyle name="Comma 2 5 16 6 2" xfId="3690"/>
    <cellStyle name="Comma 2 5 16 6 3" xfId="3691"/>
    <cellStyle name="Comma 2 5 16 6 4" xfId="3692"/>
    <cellStyle name="Comma 2 5 16 6 5" xfId="3693"/>
    <cellStyle name="Comma 2 5 16 7" xfId="3694"/>
    <cellStyle name="Comma 2 5 16 7 2" xfId="3695"/>
    <cellStyle name="Comma 2 5 16 7 3" xfId="3696"/>
    <cellStyle name="Comma 2 5 16 7 4" xfId="3697"/>
    <cellStyle name="Comma 2 5 16 7 5" xfId="3698"/>
    <cellStyle name="Comma 2 5 16 8" xfId="3699"/>
    <cellStyle name="Comma 2 5 16 8 2" xfId="3700"/>
    <cellStyle name="Comma 2 5 16 8 3" xfId="3701"/>
    <cellStyle name="Comma 2 5 16 8 4" xfId="3702"/>
    <cellStyle name="Comma 2 5 16 8 5" xfId="3703"/>
    <cellStyle name="Comma 2 5 16 9" xfId="3704"/>
    <cellStyle name="Comma 2 5 17" xfId="3705"/>
    <cellStyle name="Comma 2 5 17 2" xfId="3706"/>
    <cellStyle name="Comma 2 5 17 3" xfId="3707"/>
    <cellStyle name="Comma 2 5 17 4" xfId="3708"/>
    <cellStyle name="Comma 2 5 17 5" xfId="3709"/>
    <cellStyle name="Comma 2 5 18" xfId="3710"/>
    <cellStyle name="Comma 2 5 18 2" xfId="3711"/>
    <cellStyle name="Comma 2 5 18 3" xfId="3712"/>
    <cellStyle name="Comma 2 5 18 4" xfId="3713"/>
    <cellStyle name="Comma 2 5 18 5" xfId="3714"/>
    <cellStyle name="Comma 2 5 19" xfId="3715"/>
    <cellStyle name="Comma 2 5 19 2" xfId="3716"/>
    <cellStyle name="Comma 2 5 19 3" xfId="3717"/>
    <cellStyle name="Comma 2 5 19 4" xfId="3718"/>
    <cellStyle name="Comma 2 5 19 5" xfId="3719"/>
    <cellStyle name="Comma 2 5 2" xfId="3720"/>
    <cellStyle name="Comma 2 5 2 10" xfId="3721"/>
    <cellStyle name="Comma 2 5 2 11" xfId="3722"/>
    <cellStyle name="Comma 2 5 2 12" xfId="3723"/>
    <cellStyle name="Comma 2 5 2 13" xfId="3724"/>
    <cellStyle name="Comma 2 5 2 14" xfId="3725"/>
    <cellStyle name="Comma 2 5 2 2" xfId="3726"/>
    <cellStyle name="Comma 2 5 2 2 2" xfId="3727"/>
    <cellStyle name="Comma 2 5 2 2 3" xfId="3728"/>
    <cellStyle name="Comma 2 5 2 2 4" xfId="3729"/>
    <cellStyle name="Comma 2 5 2 2 5" xfId="3730"/>
    <cellStyle name="Comma 2 5 2 3" xfId="3731"/>
    <cellStyle name="Comma 2 5 2 3 2" xfId="3732"/>
    <cellStyle name="Comma 2 5 2 3 3" xfId="3733"/>
    <cellStyle name="Comma 2 5 2 3 4" xfId="3734"/>
    <cellStyle name="Comma 2 5 2 3 5" xfId="3735"/>
    <cellStyle name="Comma 2 5 2 4" xfId="3736"/>
    <cellStyle name="Comma 2 5 2 4 2" xfId="3737"/>
    <cellStyle name="Comma 2 5 2 4 3" xfId="3738"/>
    <cellStyle name="Comma 2 5 2 4 4" xfId="3739"/>
    <cellStyle name="Comma 2 5 2 4 5" xfId="3740"/>
    <cellStyle name="Comma 2 5 2 5" xfId="3741"/>
    <cellStyle name="Comma 2 5 2 5 2" xfId="3742"/>
    <cellStyle name="Comma 2 5 2 5 3" xfId="3743"/>
    <cellStyle name="Comma 2 5 2 5 4" xfId="3744"/>
    <cellStyle name="Comma 2 5 2 5 5" xfId="3745"/>
    <cellStyle name="Comma 2 5 2 6" xfId="3746"/>
    <cellStyle name="Comma 2 5 2 6 2" xfId="3747"/>
    <cellStyle name="Comma 2 5 2 6 3" xfId="3748"/>
    <cellStyle name="Comma 2 5 2 6 4" xfId="3749"/>
    <cellStyle name="Comma 2 5 2 6 5" xfId="3750"/>
    <cellStyle name="Comma 2 5 2 7" xfId="3751"/>
    <cellStyle name="Comma 2 5 2 7 2" xfId="3752"/>
    <cellStyle name="Comma 2 5 2 7 3" xfId="3753"/>
    <cellStyle name="Comma 2 5 2 7 4" xfId="3754"/>
    <cellStyle name="Comma 2 5 2 7 5" xfId="3755"/>
    <cellStyle name="Comma 2 5 2 8" xfId="3756"/>
    <cellStyle name="Comma 2 5 2 8 2" xfId="3757"/>
    <cellStyle name="Comma 2 5 2 8 3" xfId="3758"/>
    <cellStyle name="Comma 2 5 2 8 4" xfId="3759"/>
    <cellStyle name="Comma 2 5 2 8 5" xfId="3760"/>
    <cellStyle name="Comma 2 5 2 9" xfId="3761"/>
    <cellStyle name="Comma 2 5 20" xfId="3762"/>
    <cellStyle name="Comma 2 5 20 2" xfId="3763"/>
    <cellStyle name="Comma 2 5 20 3" xfId="3764"/>
    <cellStyle name="Comma 2 5 20 4" xfId="3765"/>
    <cellStyle name="Comma 2 5 20 5" xfId="3766"/>
    <cellStyle name="Comma 2 5 21" xfId="3767"/>
    <cellStyle name="Comma 2 5 21 2" xfId="3768"/>
    <cellStyle name="Comma 2 5 21 3" xfId="3769"/>
    <cellStyle name="Comma 2 5 21 4" xfId="3770"/>
    <cellStyle name="Comma 2 5 21 5" xfId="3771"/>
    <cellStyle name="Comma 2 5 22" xfId="3772"/>
    <cellStyle name="Comma 2 5 22 2" xfId="3773"/>
    <cellStyle name="Comma 2 5 22 3" xfId="3774"/>
    <cellStyle name="Comma 2 5 22 4" xfId="3775"/>
    <cellStyle name="Comma 2 5 22 5" xfId="3776"/>
    <cellStyle name="Comma 2 5 23" xfId="3777"/>
    <cellStyle name="Comma 2 5 23 2" xfId="3778"/>
    <cellStyle name="Comma 2 5 23 3" xfId="3779"/>
    <cellStyle name="Comma 2 5 23 4" xfId="3780"/>
    <cellStyle name="Comma 2 5 23 5" xfId="3781"/>
    <cellStyle name="Comma 2 5 24" xfId="3782"/>
    <cellStyle name="Comma 2 5 25" xfId="3783"/>
    <cellStyle name="Comma 2 5 26" xfId="3784"/>
    <cellStyle name="Comma 2 5 27" xfId="3785"/>
    <cellStyle name="Comma 2 5 28" xfId="3786"/>
    <cellStyle name="Comma 2 5 29" xfId="3787"/>
    <cellStyle name="Comma 2 5 3" xfId="3788"/>
    <cellStyle name="Comma 2 5 3 10" xfId="3789"/>
    <cellStyle name="Comma 2 5 3 11" xfId="3790"/>
    <cellStyle name="Comma 2 5 3 12" xfId="3791"/>
    <cellStyle name="Comma 2 5 3 13" xfId="3792"/>
    <cellStyle name="Comma 2 5 3 14" xfId="3793"/>
    <cellStyle name="Comma 2 5 3 2" xfId="3794"/>
    <cellStyle name="Comma 2 5 3 2 2" xfId="3795"/>
    <cellStyle name="Comma 2 5 3 2 3" xfId="3796"/>
    <cellStyle name="Comma 2 5 3 2 4" xfId="3797"/>
    <cellStyle name="Comma 2 5 3 2 5" xfId="3798"/>
    <cellStyle name="Comma 2 5 3 3" xfId="3799"/>
    <cellStyle name="Comma 2 5 3 3 2" xfId="3800"/>
    <cellStyle name="Comma 2 5 3 3 3" xfId="3801"/>
    <cellStyle name="Comma 2 5 3 3 4" xfId="3802"/>
    <cellStyle name="Comma 2 5 3 3 5" xfId="3803"/>
    <cellStyle name="Comma 2 5 3 4" xfId="3804"/>
    <cellStyle name="Comma 2 5 3 4 2" xfId="3805"/>
    <cellStyle name="Comma 2 5 3 4 3" xfId="3806"/>
    <cellStyle name="Comma 2 5 3 4 4" xfId="3807"/>
    <cellStyle name="Comma 2 5 3 4 5" xfId="3808"/>
    <cellStyle name="Comma 2 5 3 5" xfId="3809"/>
    <cellStyle name="Comma 2 5 3 5 2" xfId="3810"/>
    <cellStyle name="Comma 2 5 3 5 3" xfId="3811"/>
    <cellStyle name="Comma 2 5 3 5 4" xfId="3812"/>
    <cellStyle name="Comma 2 5 3 5 5" xfId="3813"/>
    <cellStyle name="Comma 2 5 3 6" xfId="3814"/>
    <cellStyle name="Comma 2 5 3 6 2" xfId="3815"/>
    <cellStyle name="Comma 2 5 3 6 3" xfId="3816"/>
    <cellStyle name="Comma 2 5 3 6 4" xfId="3817"/>
    <cellStyle name="Comma 2 5 3 6 5" xfId="3818"/>
    <cellStyle name="Comma 2 5 3 7" xfId="3819"/>
    <cellStyle name="Comma 2 5 3 7 2" xfId="3820"/>
    <cellStyle name="Comma 2 5 3 7 3" xfId="3821"/>
    <cellStyle name="Comma 2 5 3 7 4" xfId="3822"/>
    <cellStyle name="Comma 2 5 3 7 5" xfId="3823"/>
    <cellStyle name="Comma 2 5 3 8" xfId="3824"/>
    <cellStyle name="Comma 2 5 3 8 2" xfId="3825"/>
    <cellStyle name="Comma 2 5 3 8 3" xfId="3826"/>
    <cellStyle name="Comma 2 5 3 8 4" xfId="3827"/>
    <cellStyle name="Comma 2 5 3 8 5" xfId="3828"/>
    <cellStyle name="Comma 2 5 3 9" xfId="3829"/>
    <cellStyle name="Comma 2 5 4" xfId="3830"/>
    <cellStyle name="Comma 2 5 4 10" xfId="3831"/>
    <cellStyle name="Comma 2 5 4 11" xfId="3832"/>
    <cellStyle name="Comma 2 5 4 12" xfId="3833"/>
    <cellStyle name="Comma 2 5 4 13" xfId="3834"/>
    <cellStyle name="Comma 2 5 4 14" xfId="3835"/>
    <cellStyle name="Comma 2 5 4 2" xfId="3836"/>
    <cellStyle name="Comma 2 5 4 2 2" xfId="3837"/>
    <cellStyle name="Comma 2 5 4 2 3" xfId="3838"/>
    <cellStyle name="Comma 2 5 4 2 4" xfId="3839"/>
    <cellStyle name="Comma 2 5 4 2 5" xfId="3840"/>
    <cellStyle name="Comma 2 5 4 3" xfId="3841"/>
    <cellStyle name="Comma 2 5 4 3 2" xfId="3842"/>
    <cellStyle name="Comma 2 5 4 3 3" xfId="3843"/>
    <cellStyle name="Comma 2 5 4 3 4" xfId="3844"/>
    <cellStyle name="Comma 2 5 4 3 5" xfId="3845"/>
    <cellStyle name="Comma 2 5 4 4" xfId="3846"/>
    <cellStyle name="Comma 2 5 4 4 2" xfId="3847"/>
    <cellStyle name="Comma 2 5 4 4 3" xfId="3848"/>
    <cellStyle name="Comma 2 5 4 4 4" xfId="3849"/>
    <cellStyle name="Comma 2 5 4 4 5" xfId="3850"/>
    <cellStyle name="Comma 2 5 4 5" xfId="3851"/>
    <cellStyle name="Comma 2 5 4 5 2" xfId="3852"/>
    <cellStyle name="Comma 2 5 4 5 3" xfId="3853"/>
    <cellStyle name="Comma 2 5 4 5 4" xfId="3854"/>
    <cellStyle name="Comma 2 5 4 5 5" xfId="3855"/>
    <cellStyle name="Comma 2 5 4 6" xfId="3856"/>
    <cellStyle name="Comma 2 5 4 6 2" xfId="3857"/>
    <cellStyle name="Comma 2 5 4 6 3" xfId="3858"/>
    <cellStyle name="Comma 2 5 4 6 4" xfId="3859"/>
    <cellStyle name="Comma 2 5 4 6 5" xfId="3860"/>
    <cellStyle name="Comma 2 5 4 7" xfId="3861"/>
    <cellStyle name="Comma 2 5 4 7 2" xfId="3862"/>
    <cellStyle name="Comma 2 5 4 7 3" xfId="3863"/>
    <cellStyle name="Comma 2 5 4 7 4" xfId="3864"/>
    <cellStyle name="Comma 2 5 4 7 5" xfId="3865"/>
    <cellStyle name="Comma 2 5 4 8" xfId="3866"/>
    <cellStyle name="Comma 2 5 4 8 2" xfId="3867"/>
    <cellStyle name="Comma 2 5 4 8 3" xfId="3868"/>
    <cellStyle name="Comma 2 5 4 8 4" xfId="3869"/>
    <cellStyle name="Comma 2 5 4 8 5" xfId="3870"/>
    <cellStyle name="Comma 2 5 4 9" xfId="3871"/>
    <cellStyle name="Comma 2 5 5" xfId="3872"/>
    <cellStyle name="Comma 2 5 5 10" xfId="3873"/>
    <cellStyle name="Comma 2 5 5 11" xfId="3874"/>
    <cellStyle name="Comma 2 5 5 12" xfId="3875"/>
    <cellStyle name="Comma 2 5 5 13" xfId="3876"/>
    <cellStyle name="Comma 2 5 5 14" xfId="3877"/>
    <cellStyle name="Comma 2 5 5 2" xfId="3878"/>
    <cellStyle name="Comma 2 5 5 2 2" xfId="3879"/>
    <cellStyle name="Comma 2 5 5 2 3" xfId="3880"/>
    <cellStyle name="Comma 2 5 5 2 4" xfId="3881"/>
    <cellStyle name="Comma 2 5 5 2 5" xfId="3882"/>
    <cellStyle name="Comma 2 5 5 3" xfId="3883"/>
    <cellStyle name="Comma 2 5 5 3 2" xfId="3884"/>
    <cellStyle name="Comma 2 5 5 3 3" xfId="3885"/>
    <cellStyle name="Comma 2 5 5 3 4" xfId="3886"/>
    <cellStyle name="Comma 2 5 5 3 5" xfId="3887"/>
    <cellStyle name="Comma 2 5 5 4" xfId="3888"/>
    <cellStyle name="Comma 2 5 5 4 2" xfId="3889"/>
    <cellStyle name="Comma 2 5 5 4 3" xfId="3890"/>
    <cellStyle name="Comma 2 5 5 4 4" xfId="3891"/>
    <cellStyle name="Comma 2 5 5 4 5" xfId="3892"/>
    <cellStyle name="Comma 2 5 5 5" xfId="3893"/>
    <cellStyle name="Comma 2 5 5 5 2" xfId="3894"/>
    <cellStyle name="Comma 2 5 5 5 3" xfId="3895"/>
    <cellStyle name="Comma 2 5 5 5 4" xfId="3896"/>
    <cellStyle name="Comma 2 5 5 5 5" xfId="3897"/>
    <cellStyle name="Comma 2 5 5 6" xfId="3898"/>
    <cellStyle name="Comma 2 5 5 6 2" xfId="3899"/>
    <cellStyle name="Comma 2 5 5 6 3" xfId="3900"/>
    <cellStyle name="Comma 2 5 5 6 4" xfId="3901"/>
    <cellStyle name="Comma 2 5 5 6 5" xfId="3902"/>
    <cellStyle name="Comma 2 5 5 7" xfId="3903"/>
    <cellStyle name="Comma 2 5 5 7 2" xfId="3904"/>
    <cellStyle name="Comma 2 5 5 7 3" xfId="3905"/>
    <cellStyle name="Comma 2 5 5 7 4" xfId="3906"/>
    <cellStyle name="Comma 2 5 5 7 5" xfId="3907"/>
    <cellStyle name="Comma 2 5 5 8" xfId="3908"/>
    <cellStyle name="Comma 2 5 5 8 2" xfId="3909"/>
    <cellStyle name="Comma 2 5 5 8 3" xfId="3910"/>
    <cellStyle name="Comma 2 5 5 8 4" xfId="3911"/>
    <cellStyle name="Comma 2 5 5 8 5" xfId="3912"/>
    <cellStyle name="Comma 2 5 5 9" xfId="3913"/>
    <cellStyle name="Comma 2 5 6" xfId="3914"/>
    <cellStyle name="Comma 2 5 6 10" xfId="3915"/>
    <cellStyle name="Comma 2 5 6 11" xfId="3916"/>
    <cellStyle name="Comma 2 5 6 12" xfId="3917"/>
    <cellStyle name="Comma 2 5 6 13" xfId="3918"/>
    <cellStyle name="Comma 2 5 6 14" xfId="3919"/>
    <cellStyle name="Comma 2 5 6 2" xfId="3920"/>
    <cellStyle name="Comma 2 5 6 2 2" xfId="3921"/>
    <cellStyle name="Comma 2 5 6 2 3" xfId="3922"/>
    <cellStyle name="Comma 2 5 6 2 4" xfId="3923"/>
    <cellStyle name="Comma 2 5 6 2 5" xfId="3924"/>
    <cellStyle name="Comma 2 5 6 3" xfId="3925"/>
    <cellStyle name="Comma 2 5 6 3 2" xfId="3926"/>
    <cellStyle name="Comma 2 5 6 3 3" xfId="3927"/>
    <cellStyle name="Comma 2 5 6 3 4" xfId="3928"/>
    <cellStyle name="Comma 2 5 6 3 5" xfId="3929"/>
    <cellStyle name="Comma 2 5 6 4" xfId="3930"/>
    <cellStyle name="Comma 2 5 6 4 2" xfId="3931"/>
    <cellStyle name="Comma 2 5 6 4 3" xfId="3932"/>
    <cellStyle name="Comma 2 5 6 4 4" xfId="3933"/>
    <cellStyle name="Comma 2 5 6 4 5" xfId="3934"/>
    <cellStyle name="Comma 2 5 6 5" xfId="3935"/>
    <cellStyle name="Comma 2 5 6 5 2" xfId="3936"/>
    <cellStyle name="Comma 2 5 6 5 3" xfId="3937"/>
    <cellStyle name="Comma 2 5 6 5 4" xfId="3938"/>
    <cellStyle name="Comma 2 5 6 5 5" xfId="3939"/>
    <cellStyle name="Comma 2 5 6 6" xfId="3940"/>
    <cellStyle name="Comma 2 5 6 6 2" xfId="3941"/>
    <cellStyle name="Comma 2 5 6 6 3" xfId="3942"/>
    <cellStyle name="Comma 2 5 6 6 4" xfId="3943"/>
    <cellStyle name="Comma 2 5 6 6 5" xfId="3944"/>
    <cellStyle name="Comma 2 5 6 7" xfId="3945"/>
    <cellStyle name="Comma 2 5 6 7 2" xfId="3946"/>
    <cellStyle name="Comma 2 5 6 7 3" xfId="3947"/>
    <cellStyle name="Comma 2 5 6 7 4" xfId="3948"/>
    <cellStyle name="Comma 2 5 6 7 5" xfId="3949"/>
    <cellStyle name="Comma 2 5 6 8" xfId="3950"/>
    <cellStyle name="Comma 2 5 6 8 2" xfId="3951"/>
    <cellStyle name="Comma 2 5 6 8 3" xfId="3952"/>
    <cellStyle name="Comma 2 5 6 8 4" xfId="3953"/>
    <cellStyle name="Comma 2 5 6 8 5" xfId="3954"/>
    <cellStyle name="Comma 2 5 6 9" xfId="3955"/>
    <cellStyle name="Comma 2 5 7" xfId="3956"/>
    <cellStyle name="Comma 2 5 7 10" xfId="3957"/>
    <cellStyle name="Comma 2 5 7 11" xfId="3958"/>
    <cellStyle name="Comma 2 5 7 12" xfId="3959"/>
    <cellStyle name="Comma 2 5 7 13" xfId="3960"/>
    <cellStyle name="Comma 2 5 7 14" xfId="3961"/>
    <cellStyle name="Comma 2 5 7 2" xfId="3962"/>
    <cellStyle name="Comma 2 5 7 2 2" xfId="3963"/>
    <cellStyle name="Comma 2 5 7 2 3" xfId="3964"/>
    <cellStyle name="Comma 2 5 7 2 4" xfId="3965"/>
    <cellStyle name="Comma 2 5 7 2 5" xfId="3966"/>
    <cellStyle name="Comma 2 5 7 3" xfId="3967"/>
    <cellStyle name="Comma 2 5 7 3 2" xfId="3968"/>
    <cellStyle name="Comma 2 5 7 3 3" xfId="3969"/>
    <cellStyle name="Comma 2 5 7 3 4" xfId="3970"/>
    <cellStyle name="Comma 2 5 7 3 5" xfId="3971"/>
    <cellStyle name="Comma 2 5 7 4" xfId="3972"/>
    <cellStyle name="Comma 2 5 7 4 2" xfId="3973"/>
    <cellStyle name="Comma 2 5 7 4 3" xfId="3974"/>
    <cellStyle name="Comma 2 5 7 4 4" xfId="3975"/>
    <cellStyle name="Comma 2 5 7 4 5" xfId="3976"/>
    <cellStyle name="Comma 2 5 7 5" xfId="3977"/>
    <cellStyle name="Comma 2 5 7 5 2" xfId="3978"/>
    <cellStyle name="Comma 2 5 7 5 3" xfId="3979"/>
    <cellStyle name="Comma 2 5 7 5 4" xfId="3980"/>
    <cellStyle name="Comma 2 5 7 5 5" xfId="3981"/>
    <cellStyle name="Comma 2 5 7 6" xfId="3982"/>
    <cellStyle name="Comma 2 5 7 6 2" xfId="3983"/>
    <cellStyle name="Comma 2 5 7 6 3" xfId="3984"/>
    <cellStyle name="Comma 2 5 7 6 4" xfId="3985"/>
    <cellStyle name="Comma 2 5 7 6 5" xfId="3986"/>
    <cellStyle name="Comma 2 5 7 7" xfId="3987"/>
    <cellStyle name="Comma 2 5 7 7 2" xfId="3988"/>
    <cellStyle name="Comma 2 5 7 7 3" xfId="3989"/>
    <cellStyle name="Comma 2 5 7 7 4" xfId="3990"/>
    <cellStyle name="Comma 2 5 7 7 5" xfId="3991"/>
    <cellStyle name="Comma 2 5 7 8" xfId="3992"/>
    <cellStyle name="Comma 2 5 7 8 2" xfId="3993"/>
    <cellStyle name="Comma 2 5 7 8 3" xfId="3994"/>
    <cellStyle name="Comma 2 5 7 8 4" xfId="3995"/>
    <cellStyle name="Comma 2 5 7 8 5" xfId="3996"/>
    <cellStyle name="Comma 2 5 7 9" xfId="3997"/>
    <cellStyle name="Comma 2 5 8" xfId="3998"/>
    <cellStyle name="Comma 2 5 8 10" xfId="3999"/>
    <cellStyle name="Comma 2 5 8 11" xfId="4000"/>
    <cellStyle name="Comma 2 5 8 12" xfId="4001"/>
    <cellStyle name="Comma 2 5 8 13" xfId="4002"/>
    <cellStyle name="Comma 2 5 8 14" xfId="4003"/>
    <cellStyle name="Comma 2 5 8 2" xfId="4004"/>
    <cellStyle name="Comma 2 5 8 2 2" xfId="4005"/>
    <cellStyle name="Comma 2 5 8 2 3" xfId="4006"/>
    <cellStyle name="Comma 2 5 8 2 4" xfId="4007"/>
    <cellStyle name="Comma 2 5 8 2 5" xfId="4008"/>
    <cellStyle name="Comma 2 5 8 3" xfId="4009"/>
    <cellStyle name="Comma 2 5 8 3 2" xfId="4010"/>
    <cellStyle name="Comma 2 5 8 3 3" xfId="4011"/>
    <cellStyle name="Comma 2 5 8 3 4" xfId="4012"/>
    <cellStyle name="Comma 2 5 8 3 5" xfId="4013"/>
    <cellStyle name="Comma 2 5 8 4" xfId="4014"/>
    <cellStyle name="Comma 2 5 8 4 2" xfId="4015"/>
    <cellStyle name="Comma 2 5 8 4 3" xfId="4016"/>
    <cellStyle name="Comma 2 5 8 4 4" xfId="4017"/>
    <cellStyle name="Comma 2 5 8 4 5" xfId="4018"/>
    <cellStyle name="Comma 2 5 8 5" xfId="4019"/>
    <cellStyle name="Comma 2 5 8 5 2" xfId="4020"/>
    <cellStyle name="Comma 2 5 8 5 3" xfId="4021"/>
    <cellStyle name="Comma 2 5 8 5 4" xfId="4022"/>
    <cellStyle name="Comma 2 5 8 5 5" xfId="4023"/>
    <cellStyle name="Comma 2 5 8 6" xfId="4024"/>
    <cellStyle name="Comma 2 5 8 6 2" xfId="4025"/>
    <cellStyle name="Comma 2 5 8 6 3" xfId="4026"/>
    <cellStyle name="Comma 2 5 8 6 4" xfId="4027"/>
    <cellStyle name="Comma 2 5 8 6 5" xfId="4028"/>
    <cellStyle name="Comma 2 5 8 7" xfId="4029"/>
    <cellStyle name="Comma 2 5 8 7 2" xfId="4030"/>
    <cellStyle name="Comma 2 5 8 7 3" xfId="4031"/>
    <cellStyle name="Comma 2 5 8 7 4" xfId="4032"/>
    <cellStyle name="Comma 2 5 8 7 5" xfId="4033"/>
    <cellStyle name="Comma 2 5 8 8" xfId="4034"/>
    <cellStyle name="Comma 2 5 8 8 2" xfId="4035"/>
    <cellStyle name="Comma 2 5 8 8 3" xfId="4036"/>
    <cellStyle name="Comma 2 5 8 8 4" xfId="4037"/>
    <cellStyle name="Comma 2 5 8 8 5" xfId="4038"/>
    <cellStyle name="Comma 2 5 8 9" xfId="4039"/>
    <cellStyle name="Comma 2 5 9" xfId="4040"/>
    <cellStyle name="Comma 2 5 9 10" xfId="4041"/>
    <cellStyle name="Comma 2 5 9 11" xfId="4042"/>
    <cellStyle name="Comma 2 5 9 12" xfId="4043"/>
    <cellStyle name="Comma 2 5 9 13" xfId="4044"/>
    <cellStyle name="Comma 2 5 9 14" xfId="4045"/>
    <cellStyle name="Comma 2 5 9 2" xfId="4046"/>
    <cellStyle name="Comma 2 5 9 2 2" xfId="4047"/>
    <cellStyle name="Comma 2 5 9 2 3" xfId="4048"/>
    <cellStyle name="Comma 2 5 9 2 4" xfId="4049"/>
    <cellStyle name="Comma 2 5 9 2 5" xfId="4050"/>
    <cellStyle name="Comma 2 5 9 3" xfId="4051"/>
    <cellStyle name="Comma 2 5 9 3 2" xfId="4052"/>
    <cellStyle name="Comma 2 5 9 3 3" xfId="4053"/>
    <cellStyle name="Comma 2 5 9 3 4" xfId="4054"/>
    <cellStyle name="Comma 2 5 9 3 5" xfId="4055"/>
    <cellStyle name="Comma 2 5 9 4" xfId="4056"/>
    <cellStyle name="Comma 2 5 9 4 2" xfId="4057"/>
    <cellStyle name="Comma 2 5 9 4 3" xfId="4058"/>
    <cellStyle name="Comma 2 5 9 4 4" xfId="4059"/>
    <cellStyle name="Comma 2 5 9 4 5" xfId="4060"/>
    <cellStyle name="Comma 2 5 9 5" xfId="4061"/>
    <cellStyle name="Comma 2 5 9 5 2" xfId="4062"/>
    <cellStyle name="Comma 2 5 9 5 3" xfId="4063"/>
    <cellStyle name="Comma 2 5 9 5 4" xfId="4064"/>
    <cellStyle name="Comma 2 5 9 5 5" xfId="4065"/>
    <cellStyle name="Comma 2 5 9 6" xfId="4066"/>
    <cellStyle name="Comma 2 5 9 6 2" xfId="4067"/>
    <cellStyle name="Comma 2 5 9 6 3" xfId="4068"/>
    <cellStyle name="Comma 2 5 9 6 4" xfId="4069"/>
    <cellStyle name="Comma 2 5 9 6 5" xfId="4070"/>
    <cellStyle name="Comma 2 5 9 7" xfId="4071"/>
    <cellStyle name="Comma 2 5 9 7 2" xfId="4072"/>
    <cellStyle name="Comma 2 5 9 7 3" xfId="4073"/>
    <cellStyle name="Comma 2 5 9 7 4" xfId="4074"/>
    <cellStyle name="Comma 2 5 9 7 5" xfId="4075"/>
    <cellStyle name="Comma 2 5 9 8" xfId="4076"/>
    <cellStyle name="Comma 2 5 9 8 2" xfId="4077"/>
    <cellStyle name="Comma 2 5 9 8 3" xfId="4078"/>
    <cellStyle name="Comma 2 5 9 8 4" xfId="4079"/>
    <cellStyle name="Comma 2 5 9 8 5" xfId="4080"/>
    <cellStyle name="Comma 2 5 9 9" xfId="4081"/>
    <cellStyle name="Comma 2 50" xfId="4082"/>
    <cellStyle name="Comma 2 51" xfId="4083"/>
    <cellStyle name="Comma 2 52" xfId="270"/>
    <cellStyle name="Comma 2 6" xfId="4084"/>
    <cellStyle name="Comma 2 6 10" xfId="4085"/>
    <cellStyle name="Comma 2 6 11" xfId="4086"/>
    <cellStyle name="Comma 2 6 12" xfId="4087"/>
    <cellStyle name="Comma 2 6 13" xfId="4088"/>
    <cellStyle name="Comma 2 6 14" xfId="4089"/>
    <cellStyle name="Comma 2 6 2" xfId="4090"/>
    <cellStyle name="Comma 2 6 2 2" xfId="4091"/>
    <cellStyle name="Comma 2 6 2 3" xfId="4092"/>
    <cellStyle name="Comma 2 6 2 4" xfId="4093"/>
    <cellStyle name="Comma 2 6 2 5" xfId="4094"/>
    <cellStyle name="Comma 2 6 3" xfId="4095"/>
    <cellStyle name="Comma 2 6 3 2" xfId="4096"/>
    <cellStyle name="Comma 2 6 3 3" xfId="4097"/>
    <cellStyle name="Comma 2 6 3 4" xfId="4098"/>
    <cellStyle name="Comma 2 6 3 5" xfId="4099"/>
    <cellStyle name="Comma 2 6 4" xfId="4100"/>
    <cellStyle name="Comma 2 6 4 2" xfId="4101"/>
    <cellStyle name="Comma 2 6 4 3" xfId="4102"/>
    <cellStyle name="Comma 2 6 4 4" xfId="4103"/>
    <cellStyle name="Comma 2 6 4 5" xfId="4104"/>
    <cellStyle name="Comma 2 6 5" xfId="4105"/>
    <cellStyle name="Comma 2 6 5 2" xfId="4106"/>
    <cellStyle name="Comma 2 6 5 3" xfId="4107"/>
    <cellStyle name="Comma 2 6 5 4" xfId="4108"/>
    <cellStyle name="Comma 2 6 5 5" xfId="4109"/>
    <cellStyle name="Comma 2 6 6" xfId="4110"/>
    <cellStyle name="Comma 2 6 6 2" xfId="4111"/>
    <cellStyle name="Comma 2 6 6 3" xfId="4112"/>
    <cellStyle name="Comma 2 6 6 4" xfId="4113"/>
    <cellStyle name="Comma 2 6 6 5" xfId="4114"/>
    <cellStyle name="Comma 2 6 7" xfId="4115"/>
    <cellStyle name="Comma 2 6 7 2" xfId="4116"/>
    <cellStyle name="Comma 2 6 7 3" xfId="4117"/>
    <cellStyle name="Comma 2 6 7 4" xfId="4118"/>
    <cellStyle name="Comma 2 6 7 5" xfId="4119"/>
    <cellStyle name="Comma 2 6 8" xfId="4120"/>
    <cellStyle name="Comma 2 6 8 2" xfId="4121"/>
    <cellStyle name="Comma 2 6 8 3" xfId="4122"/>
    <cellStyle name="Comma 2 6 8 4" xfId="4123"/>
    <cellStyle name="Comma 2 6 8 5" xfId="4124"/>
    <cellStyle name="Comma 2 6 9" xfId="4125"/>
    <cellStyle name="Comma 2 7" xfId="4126"/>
    <cellStyle name="Comma 2 7 10" xfId="4127"/>
    <cellStyle name="Comma 2 7 11" xfId="4128"/>
    <cellStyle name="Comma 2 7 12" xfId="4129"/>
    <cellStyle name="Comma 2 7 13" xfId="4130"/>
    <cellStyle name="Comma 2 7 14" xfId="4131"/>
    <cellStyle name="Comma 2 7 2" xfId="4132"/>
    <cellStyle name="Comma 2 7 2 2" xfId="4133"/>
    <cellStyle name="Comma 2 7 2 3" xfId="4134"/>
    <cellStyle name="Comma 2 7 2 4" xfId="4135"/>
    <cellStyle name="Comma 2 7 2 5" xfId="4136"/>
    <cellStyle name="Comma 2 7 3" xfId="4137"/>
    <cellStyle name="Comma 2 7 3 2" xfId="4138"/>
    <cellStyle name="Comma 2 7 3 3" xfId="4139"/>
    <cellStyle name="Comma 2 7 3 4" xfId="4140"/>
    <cellStyle name="Comma 2 7 3 5" xfId="4141"/>
    <cellStyle name="Comma 2 7 4" xfId="4142"/>
    <cellStyle name="Comma 2 7 4 2" xfId="4143"/>
    <cellStyle name="Comma 2 7 4 3" xfId="4144"/>
    <cellStyle name="Comma 2 7 4 4" xfId="4145"/>
    <cellStyle name="Comma 2 7 4 5" xfId="4146"/>
    <cellStyle name="Comma 2 7 5" xfId="4147"/>
    <cellStyle name="Comma 2 7 5 2" xfId="4148"/>
    <cellStyle name="Comma 2 7 5 3" xfId="4149"/>
    <cellStyle name="Comma 2 7 5 4" xfId="4150"/>
    <cellStyle name="Comma 2 7 5 5" xfId="4151"/>
    <cellStyle name="Comma 2 7 6" xfId="4152"/>
    <cellStyle name="Comma 2 7 6 2" xfId="4153"/>
    <cellStyle name="Comma 2 7 6 3" xfId="4154"/>
    <cellStyle name="Comma 2 7 6 4" xfId="4155"/>
    <cellStyle name="Comma 2 7 6 5" xfId="4156"/>
    <cellStyle name="Comma 2 7 7" xfId="4157"/>
    <cellStyle name="Comma 2 7 7 2" xfId="4158"/>
    <cellStyle name="Comma 2 7 7 3" xfId="4159"/>
    <cellStyle name="Comma 2 7 7 4" xfId="4160"/>
    <cellStyle name="Comma 2 7 7 5" xfId="4161"/>
    <cellStyle name="Comma 2 7 8" xfId="4162"/>
    <cellStyle name="Comma 2 7 8 2" xfId="4163"/>
    <cellStyle name="Comma 2 7 8 3" xfId="4164"/>
    <cellStyle name="Comma 2 7 8 4" xfId="4165"/>
    <cellStyle name="Comma 2 7 8 5" xfId="4166"/>
    <cellStyle name="Comma 2 7 9" xfId="4167"/>
    <cellStyle name="Comma 2 8" xfId="4168"/>
    <cellStyle name="Comma 2 8 10" xfId="4169"/>
    <cellStyle name="Comma 2 8 11" xfId="4170"/>
    <cellStyle name="Comma 2 8 12" xfId="4171"/>
    <cellStyle name="Comma 2 8 13" xfId="4172"/>
    <cellStyle name="Comma 2 8 14" xfId="4173"/>
    <cellStyle name="Comma 2 8 2" xfId="4174"/>
    <cellStyle name="Comma 2 8 2 2" xfId="4175"/>
    <cellStyle name="Comma 2 8 2 3" xfId="4176"/>
    <cellStyle name="Comma 2 8 2 4" xfId="4177"/>
    <cellStyle name="Comma 2 8 2 5" xfId="4178"/>
    <cellStyle name="Comma 2 8 3" xfId="4179"/>
    <cellStyle name="Comma 2 8 3 2" xfId="4180"/>
    <cellStyle name="Comma 2 8 3 3" xfId="4181"/>
    <cellStyle name="Comma 2 8 3 4" xfId="4182"/>
    <cellStyle name="Comma 2 8 3 5" xfId="4183"/>
    <cellStyle name="Comma 2 8 4" xfId="4184"/>
    <cellStyle name="Comma 2 8 4 2" xfId="4185"/>
    <cellStyle name="Comma 2 8 4 3" xfId="4186"/>
    <cellStyle name="Comma 2 8 4 4" xfId="4187"/>
    <cellStyle name="Comma 2 8 4 5" xfId="4188"/>
    <cellStyle name="Comma 2 8 5" xfId="4189"/>
    <cellStyle name="Comma 2 8 5 2" xfId="4190"/>
    <cellStyle name="Comma 2 8 5 3" xfId="4191"/>
    <cellStyle name="Comma 2 8 5 4" xfId="4192"/>
    <cellStyle name="Comma 2 8 5 5" xfId="4193"/>
    <cellStyle name="Comma 2 8 6" xfId="4194"/>
    <cellStyle name="Comma 2 8 6 2" xfId="4195"/>
    <cellStyle name="Comma 2 8 6 3" xfId="4196"/>
    <cellStyle name="Comma 2 8 6 4" xfId="4197"/>
    <cellStyle name="Comma 2 8 6 5" xfId="4198"/>
    <cellStyle name="Comma 2 8 7" xfId="4199"/>
    <cellStyle name="Comma 2 8 7 2" xfId="4200"/>
    <cellStyle name="Comma 2 8 7 3" xfId="4201"/>
    <cellStyle name="Comma 2 8 7 4" xfId="4202"/>
    <cellStyle name="Comma 2 8 7 5" xfId="4203"/>
    <cellStyle name="Comma 2 8 8" xfId="4204"/>
    <cellStyle name="Comma 2 8 8 2" xfId="4205"/>
    <cellStyle name="Comma 2 8 8 3" xfId="4206"/>
    <cellStyle name="Comma 2 8 8 4" xfId="4207"/>
    <cellStyle name="Comma 2 8 8 5" xfId="4208"/>
    <cellStyle name="Comma 2 8 9" xfId="4209"/>
    <cellStyle name="Comma 2 9" xfId="4210"/>
    <cellStyle name="Comma 2 9 10" xfId="4211"/>
    <cellStyle name="Comma 2 9 11" xfId="4212"/>
    <cellStyle name="Comma 2 9 12" xfId="4213"/>
    <cellStyle name="Comma 2 9 13" xfId="4214"/>
    <cellStyle name="Comma 2 9 14" xfId="4215"/>
    <cellStyle name="Comma 2 9 2" xfId="4216"/>
    <cellStyle name="Comma 2 9 2 2" xfId="4217"/>
    <cellStyle name="Comma 2 9 2 3" xfId="4218"/>
    <cellStyle name="Comma 2 9 2 4" xfId="4219"/>
    <cellStyle name="Comma 2 9 2 5" xfId="4220"/>
    <cellStyle name="Comma 2 9 3" xfId="4221"/>
    <cellStyle name="Comma 2 9 3 2" xfId="4222"/>
    <cellStyle name="Comma 2 9 3 3" xfId="4223"/>
    <cellStyle name="Comma 2 9 3 4" xfId="4224"/>
    <cellStyle name="Comma 2 9 3 5" xfId="4225"/>
    <cellStyle name="Comma 2 9 4" xfId="4226"/>
    <cellStyle name="Comma 2 9 4 2" xfId="4227"/>
    <cellStyle name="Comma 2 9 4 3" xfId="4228"/>
    <cellStyle name="Comma 2 9 4 4" xfId="4229"/>
    <cellStyle name="Comma 2 9 4 5" xfId="4230"/>
    <cellStyle name="Comma 2 9 5" xfId="4231"/>
    <cellStyle name="Comma 2 9 5 2" xfId="4232"/>
    <cellStyle name="Comma 2 9 5 3" xfId="4233"/>
    <cellStyle name="Comma 2 9 5 4" xfId="4234"/>
    <cellStyle name="Comma 2 9 5 5" xfId="4235"/>
    <cellStyle name="Comma 2 9 6" xfId="4236"/>
    <cellStyle name="Comma 2 9 6 2" xfId="4237"/>
    <cellStyle name="Comma 2 9 6 3" xfId="4238"/>
    <cellStyle name="Comma 2 9 6 4" xfId="4239"/>
    <cellStyle name="Comma 2 9 6 5" xfId="4240"/>
    <cellStyle name="Comma 2 9 7" xfId="4241"/>
    <cellStyle name="Comma 2 9 7 2" xfId="4242"/>
    <cellStyle name="Comma 2 9 7 3" xfId="4243"/>
    <cellStyle name="Comma 2 9 7 4" xfId="4244"/>
    <cellStyle name="Comma 2 9 7 5" xfId="4245"/>
    <cellStyle name="Comma 2 9 8" xfId="4246"/>
    <cellStyle name="Comma 2 9 8 2" xfId="4247"/>
    <cellStyle name="Comma 2 9 8 3" xfId="4248"/>
    <cellStyle name="Comma 2 9 8 4" xfId="4249"/>
    <cellStyle name="Comma 2 9 8 5" xfId="4250"/>
    <cellStyle name="Comma 2 9 9" xfId="4251"/>
    <cellStyle name="Comma 20" xfId="61"/>
    <cellStyle name="Comma 21" xfId="62"/>
    <cellStyle name="Comma 22" xfId="63"/>
    <cellStyle name="Comma 23" xfId="64"/>
    <cellStyle name="Comma 24" xfId="65"/>
    <cellStyle name="Comma 25" xfId="66"/>
    <cellStyle name="Comma 26" xfId="67"/>
    <cellStyle name="Comma 27" xfId="68"/>
    <cellStyle name="Comma 28" xfId="69"/>
    <cellStyle name="Comma 29" xfId="70"/>
    <cellStyle name="Comma 3" xfId="5"/>
    <cellStyle name="Comma 3 2" xfId="71"/>
    <cellStyle name="Comma 3 2 2" xfId="62528"/>
    <cellStyle name="Comma 3 2 3" xfId="4252"/>
    <cellStyle name="Comma 3 3" xfId="4253"/>
    <cellStyle name="Comma 3 4" xfId="252"/>
    <cellStyle name="Comma 30" xfId="72"/>
    <cellStyle name="Comma 31" xfId="73"/>
    <cellStyle name="Comma 32" xfId="74"/>
    <cellStyle name="Comma 33" xfId="75"/>
    <cellStyle name="Comma 34" xfId="76"/>
    <cellStyle name="Comma 35" xfId="77"/>
    <cellStyle name="Comma 36" xfId="78"/>
    <cellStyle name="Comma 37" xfId="79"/>
    <cellStyle name="Comma 38" xfId="80"/>
    <cellStyle name="Comma 39" xfId="81"/>
    <cellStyle name="Comma 4" xfId="82"/>
    <cellStyle name="Comma 4 2" xfId="62507"/>
    <cellStyle name="Comma 40" xfId="83"/>
    <cellStyle name="Comma 41" xfId="84"/>
    <cellStyle name="Comma 42" xfId="85"/>
    <cellStyle name="Comma 43" xfId="86"/>
    <cellStyle name="Comma 44" xfId="87"/>
    <cellStyle name="Comma 45" xfId="88"/>
    <cellStyle name="Comma 46" xfId="89"/>
    <cellStyle name="Comma 47" xfId="90"/>
    <cellStyle name="Comma 48" xfId="91"/>
    <cellStyle name="Comma 49" xfId="92"/>
    <cellStyle name="Comma 5" xfId="93"/>
    <cellStyle name="Comma 50" xfId="94"/>
    <cellStyle name="Comma 51" xfId="95"/>
    <cellStyle name="Comma 52" xfId="96"/>
    <cellStyle name="Comma 53" xfId="97"/>
    <cellStyle name="Comma 54" xfId="98"/>
    <cellStyle name="Comma 55" xfId="99"/>
    <cellStyle name="Comma 56" xfId="100"/>
    <cellStyle name="Comma 57" xfId="101"/>
    <cellStyle name="Comma 58" xfId="102"/>
    <cellStyle name="Comma 59" xfId="103"/>
    <cellStyle name="Comma 6" xfId="104"/>
    <cellStyle name="Comma 6 2" xfId="105"/>
    <cellStyle name="Comma 6 2 2" xfId="62509"/>
    <cellStyle name="Comma 6 3" xfId="62508"/>
    <cellStyle name="Comma 60" xfId="106"/>
    <cellStyle name="Comma 61" xfId="107"/>
    <cellStyle name="Comma 62" xfId="108"/>
    <cellStyle name="Comma 63" xfId="109"/>
    <cellStyle name="Comma 64" xfId="110"/>
    <cellStyle name="Comma 65" xfId="111"/>
    <cellStyle name="Comma 66" xfId="112"/>
    <cellStyle name="Comma 67" xfId="113"/>
    <cellStyle name="Comma 68" xfId="114"/>
    <cellStyle name="Comma 69" xfId="115"/>
    <cellStyle name="Comma 7" xfId="116"/>
    <cellStyle name="Comma 7 2" xfId="4254"/>
    <cellStyle name="Comma 70" xfId="117"/>
    <cellStyle name="Comma 71" xfId="118"/>
    <cellStyle name="Comma 72" xfId="119"/>
    <cellStyle name="Comma 73" xfId="120"/>
    <cellStyle name="Comma 74" xfId="121"/>
    <cellStyle name="Comma 75" xfId="122"/>
    <cellStyle name="Comma 76" xfId="123"/>
    <cellStyle name="Comma 77" xfId="124"/>
    <cellStyle name="Comma 78" xfId="125"/>
    <cellStyle name="Comma 79" xfId="126"/>
    <cellStyle name="Comma 8" xfId="127"/>
    <cellStyle name="Comma 80" xfId="128"/>
    <cellStyle name="Comma 81" xfId="129"/>
    <cellStyle name="Comma 82" xfId="130"/>
    <cellStyle name="Comma 83" xfId="131"/>
    <cellStyle name="Comma 84" xfId="132"/>
    <cellStyle name="Comma 85" xfId="133"/>
    <cellStyle name="Comma 86" xfId="134"/>
    <cellStyle name="Comma 87" xfId="223"/>
    <cellStyle name="Comma 87 2" xfId="261"/>
    <cellStyle name="Comma 88" xfId="230"/>
    <cellStyle name="Comma 88 2" xfId="62494"/>
    <cellStyle name="Comma 89" xfId="234"/>
    <cellStyle name="Comma 9" xfId="135"/>
    <cellStyle name="Comma 9 2" xfId="4255"/>
    <cellStyle name="Comma 9 2 2" xfId="4256"/>
    <cellStyle name="Comma 90" xfId="250"/>
    <cellStyle name="Comma0" xfId="136"/>
    <cellStyle name="Comma0 2" xfId="4257"/>
    <cellStyle name="Currency" xfId="2" builtinId="4"/>
    <cellStyle name="Currency [2]" xfId="137"/>
    <cellStyle name="Currency [2] 2" xfId="62510"/>
    <cellStyle name="Currency 10" xfId="231"/>
    <cellStyle name="Currency 10 2" xfId="4258"/>
    <cellStyle name="Currency 11" xfId="233"/>
    <cellStyle name="Currency 11 2" xfId="4259"/>
    <cellStyle name="Currency 12" xfId="4260"/>
    <cellStyle name="Currency 13" xfId="4261"/>
    <cellStyle name="Currency 14" xfId="4262"/>
    <cellStyle name="Currency 15" xfId="4263"/>
    <cellStyle name="Currency 16" xfId="4264"/>
    <cellStyle name="Currency 17" xfId="4265"/>
    <cellStyle name="Currency 18" xfId="4266"/>
    <cellStyle name="Currency 19" xfId="4267"/>
    <cellStyle name="Currency 2" xfId="6"/>
    <cellStyle name="Currency 2 10" xfId="4268"/>
    <cellStyle name="Currency 2 10 10" xfId="4269"/>
    <cellStyle name="Currency 2 10 11" xfId="4270"/>
    <cellStyle name="Currency 2 10 12" xfId="4271"/>
    <cellStyle name="Currency 2 10 13" xfId="4272"/>
    <cellStyle name="Currency 2 10 14" xfId="4273"/>
    <cellStyle name="Currency 2 10 2" xfId="4274"/>
    <cellStyle name="Currency 2 10 2 2" xfId="4275"/>
    <cellStyle name="Currency 2 10 2 3" xfId="4276"/>
    <cellStyle name="Currency 2 10 2 4" xfId="4277"/>
    <cellStyle name="Currency 2 10 2 5" xfId="4278"/>
    <cellStyle name="Currency 2 10 3" xfId="4279"/>
    <cellStyle name="Currency 2 10 3 2" xfId="4280"/>
    <cellStyle name="Currency 2 10 3 3" xfId="4281"/>
    <cellStyle name="Currency 2 10 3 4" xfId="4282"/>
    <cellStyle name="Currency 2 10 3 5" xfId="4283"/>
    <cellStyle name="Currency 2 10 4" xfId="4284"/>
    <cellStyle name="Currency 2 10 4 2" xfId="4285"/>
    <cellStyle name="Currency 2 10 4 3" xfId="4286"/>
    <cellStyle name="Currency 2 10 4 4" xfId="4287"/>
    <cellStyle name="Currency 2 10 4 5" xfId="4288"/>
    <cellStyle name="Currency 2 10 5" xfId="4289"/>
    <cellStyle name="Currency 2 10 5 2" xfId="4290"/>
    <cellStyle name="Currency 2 10 5 3" xfId="4291"/>
    <cellStyle name="Currency 2 10 5 4" xfId="4292"/>
    <cellStyle name="Currency 2 10 5 5" xfId="4293"/>
    <cellStyle name="Currency 2 10 6" xfId="4294"/>
    <cellStyle name="Currency 2 10 6 2" xfId="4295"/>
    <cellStyle name="Currency 2 10 6 3" xfId="4296"/>
    <cellStyle name="Currency 2 10 6 4" xfId="4297"/>
    <cellStyle name="Currency 2 10 6 5" xfId="4298"/>
    <cellStyle name="Currency 2 10 7" xfId="4299"/>
    <cellStyle name="Currency 2 10 7 2" xfId="4300"/>
    <cellStyle name="Currency 2 10 7 3" xfId="4301"/>
    <cellStyle name="Currency 2 10 7 4" xfId="4302"/>
    <cellStyle name="Currency 2 10 7 5" xfId="4303"/>
    <cellStyle name="Currency 2 10 8" xfId="4304"/>
    <cellStyle name="Currency 2 10 8 2" xfId="4305"/>
    <cellStyle name="Currency 2 10 8 3" xfId="4306"/>
    <cellStyle name="Currency 2 10 8 4" xfId="4307"/>
    <cellStyle name="Currency 2 10 8 5" xfId="4308"/>
    <cellStyle name="Currency 2 10 9" xfId="4309"/>
    <cellStyle name="Currency 2 11" xfId="4310"/>
    <cellStyle name="Currency 2 11 10" xfId="4311"/>
    <cellStyle name="Currency 2 11 11" xfId="4312"/>
    <cellStyle name="Currency 2 11 12" xfId="4313"/>
    <cellStyle name="Currency 2 11 13" xfId="4314"/>
    <cellStyle name="Currency 2 11 14" xfId="4315"/>
    <cellStyle name="Currency 2 11 2" xfId="4316"/>
    <cellStyle name="Currency 2 11 2 2" xfId="4317"/>
    <cellStyle name="Currency 2 11 2 3" xfId="4318"/>
    <cellStyle name="Currency 2 11 2 4" xfId="4319"/>
    <cellStyle name="Currency 2 11 2 5" xfId="4320"/>
    <cellStyle name="Currency 2 11 3" xfId="4321"/>
    <cellStyle name="Currency 2 11 3 2" xfId="4322"/>
    <cellStyle name="Currency 2 11 3 3" xfId="4323"/>
    <cellStyle name="Currency 2 11 3 4" xfId="4324"/>
    <cellStyle name="Currency 2 11 3 5" xfId="4325"/>
    <cellStyle name="Currency 2 11 4" xfId="4326"/>
    <cellStyle name="Currency 2 11 4 2" xfId="4327"/>
    <cellStyle name="Currency 2 11 4 3" xfId="4328"/>
    <cellStyle name="Currency 2 11 4 4" xfId="4329"/>
    <cellStyle name="Currency 2 11 4 5" xfId="4330"/>
    <cellStyle name="Currency 2 11 5" xfId="4331"/>
    <cellStyle name="Currency 2 11 5 2" xfId="4332"/>
    <cellStyle name="Currency 2 11 5 3" xfId="4333"/>
    <cellStyle name="Currency 2 11 5 4" xfId="4334"/>
    <cellStyle name="Currency 2 11 5 5" xfId="4335"/>
    <cellStyle name="Currency 2 11 6" xfId="4336"/>
    <cellStyle name="Currency 2 11 6 2" xfId="4337"/>
    <cellStyle name="Currency 2 11 6 3" xfId="4338"/>
    <cellStyle name="Currency 2 11 6 4" xfId="4339"/>
    <cellStyle name="Currency 2 11 6 5" xfId="4340"/>
    <cellStyle name="Currency 2 11 7" xfId="4341"/>
    <cellStyle name="Currency 2 11 7 2" xfId="4342"/>
    <cellStyle name="Currency 2 11 7 3" xfId="4343"/>
    <cellStyle name="Currency 2 11 7 4" xfId="4344"/>
    <cellStyle name="Currency 2 11 7 5" xfId="4345"/>
    <cellStyle name="Currency 2 11 8" xfId="4346"/>
    <cellStyle name="Currency 2 11 8 2" xfId="4347"/>
    <cellStyle name="Currency 2 11 8 3" xfId="4348"/>
    <cellStyle name="Currency 2 11 8 4" xfId="4349"/>
    <cellStyle name="Currency 2 11 8 5" xfId="4350"/>
    <cellStyle name="Currency 2 11 9" xfId="4351"/>
    <cellStyle name="Currency 2 12" xfId="4352"/>
    <cellStyle name="Currency 2 12 10" xfId="4353"/>
    <cellStyle name="Currency 2 12 11" xfId="4354"/>
    <cellStyle name="Currency 2 12 12" xfId="4355"/>
    <cellStyle name="Currency 2 12 13" xfId="4356"/>
    <cellStyle name="Currency 2 12 14" xfId="4357"/>
    <cellStyle name="Currency 2 12 2" xfId="4358"/>
    <cellStyle name="Currency 2 12 2 2" xfId="4359"/>
    <cellStyle name="Currency 2 12 2 3" xfId="4360"/>
    <cellStyle name="Currency 2 12 2 4" xfId="4361"/>
    <cellStyle name="Currency 2 12 2 5" xfId="4362"/>
    <cellStyle name="Currency 2 12 3" xfId="4363"/>
    <cellStyle name="Currency 2 12 3 2" xfId="4364"/>
    <cellStyle name="Currency 2 12 3 3" xfId="4365"/>
    <cellStyle name="Currency 2 12 3 4" xfId="4366"/>
    <cellStyle name="Currency 2 12 3 5" xfId="4367"/>
    <cellStyle name="Currency 2 12 4" xfId="4368"/>
    <cellStyle name="Currency 2 12 4 2" xfId="4369"/>
    <cellStyle name="Currency 2 12 4 3" xfId="4370"/>
    <cellStyle name="Currency 2 12 4 4" xfId="4371"/>
    <cellStyle name="Currency 2 12 4 5" xfId="4372"/>
    <cellStyle name="Currency 2 12 5" xfId="4373"/>
    <cellStyle name="Currency 2 12 5 2" xfId="4374"/>
    <cellStyle name="Currency 2 12 5 3" xfId="4375"/>
    <cellStyle name="Currency 2 12 5 4" xfId="4376"/>
    <cellStyle name="Currency 2 12 5 5" xfId="4377"/>
    <cellStyle name="Currency 2 12 6" xfId="4378"/>
    <cellStyle name="Currency 2 12 6 2" xfId="4379"/>
    <cellStyle name="Currency 2 12 6 3" xfId="4380"/>
    <cellStyle name="Currency 2 12 6 4" xfId="4381"/>
    <cellStyle name="Currency 2 12 6 5" xfId="4382"/>
    <cellStyle name="Currency 2 12 7" xfId="4383"/>
    <cellStyle name="Currency 2 12 7 2" xfId="4384"/>
    <cellStyle name="Currency 2 12 7 3" xfId="4385"/>
    <cellStyle name="Currency 2 12 7 4" xfId="4386"/>
    <cellStyle name="Currency 2 12 7 5" xfId="4387"/>
    <cellStyle name="Currency 2 12 8" xfId="4388"/>
    <cellStyle name="Currency 2 12 8 2" xfId="4389"/>
    <cellStyle name="Currency 2 12 8 3" xfId="4390"/>
    <cellStyle name="Currency 2 12 8 4" xfId="4391"/>
    <cellStyle name="Currency 2 12 8 5" xfId="4392"/>
    <cellStyle name="Currency 2 12 9" xfId="4393"/>
    <cellStyle name="Currency 2 13" xfId="4394"/>
    <cellStyle name="Currency 2 13 10" xfId="4395"/>
    <cellStyle name="Currency 2 13 11" xfId="4396"/>
    <cellStyle name="Currency 2 13 12" xfId="4397"/>
    <cellStyle name="Currency 2 13 13" xfId="4398"/>
    <cellStyle name="Currency 2 13 14" xfId="4399"/>
    <cellStyle name="Currency 2 13 2" xfId="4400"/>
    <cellStyle name="Currency 2 13 2 2" xfId="4401"/>
    <cellStyle name="Currency 2 13 2 3" xfId="4402"/>
    <cellStyle name="Currency 2 13 2 4" xfId="4403"/>
    <cellStyle name="Currency 2 13 2 5" xfId="4404"/>
    <cellStyle name="Currency 2 13 3" xfId="4405"/>
    <cellStyle name="Currency 2 13 3 2" xfId="4406"/>
    <cellStyle name="Currency 2 13 3 3" xfId="4407"/>
    <cellStyle name="Currency 2 13 3 4" xfId="4408"/>
    <cellStyle name="Currency 2 13 3 5" xfId="4409"/>
    <cellStyle name="Currency 2 13 4" xfId="4410"/>
    <cellStyle name="Currency 2 13 4 2" xfId="4411"/>
    <cellStyle name="Currency 2 13 4 3" xfId="4412"/>
    <cellStyle name="Currency 2 13 4 4" xfId="4413"/>
    <cellStyle name="Currency 2 13 4 5" xfId="4414"/>
    <cellStyle name="Currency 2 13 5" xfId="4415"/>
    <cellStyle name="Currency 2 13 5 2" xfId="4416"/>
    <cellStyle name="Currency 2 13 5 3" xfId="4417"/>
    <cellStyle name="Currency 2 13 5 4" xfId="4418"/>
    <cellStyle name="Currency 2 13 5 5" xfId="4419"/>
    <cellStyle name="Currency 2 13 6" xfId="4420"/>
    <cellStyle name="Currency 2 13 6 2" xfId="4421"/>
    <cellStyle name="Currency 2 13 6 3" xfId="4422"/>
    <cellStyle name="Currency 2 13 6 4" xfId="4423"/>
    <cellStyle name="Currency 2 13 6 5" xfId="4424"/>
    <cellStyle name="Currency 2 13 7" xfId="4425"/>
    <cellStyle name="Currency 2 13 7 2" xfId="4426"/>
    <cellStyle name="Currency 2 13 7 3" xfId="4427"/>
    <cellStyle name="Currency 2 13 7 4" xfId="4428"/>
    <cellStyle name="Currency 2 13 7 5" xfId="4429"/>
    <cellStyle name="Currency 2 13 8" xfId="4430"/>
    <cellStyle name="Currency 2 13 8 2" xfId="4431"/>
    <cellStyle name="Currency 2 13 8 3" xfId="4432"/>
    <cellStyle name="Currency 2 13 8 4" xfId="4433"/>
    <cellStyle name="Currency 2 13 8 5" xfId="4434"/>
    <cellStyle name="Currency 2 13 9" xfId="4435"/>
    <cellStyle name="Currency 2 14" xfId="4436"/>
    <cellStyle name="Currency 2 14 10" xfId="4437"/>
    <cellStyle name="Currency 2 14 11" xfId="4438"/>
    <cellStyle name="Currency 2 14 12" xfId="4439"/>
    <cellStyle name="Currency 2 14 13" xfId="4440"/>
    <cellStyle name="Currency 2 14 14" xfId="4441"/>
    <cellStyle name="Currency 2 14 2" xfId="4442"/>
    <cellStyle name="Currency 2 14 2 2" xfId="4443"/>
    <cellStyle name="Currency 2 14 2 3" xfId="4444"/>
    <cellStyle name="Currency 2 14 2 4" xfId="4445"/>
    <cellStyle name="Currency 2 14 2 5" xfId="4446"/>
    <cellStyle name="Currency 2 14 3" xfId="4447"/>
    <cellStyle name="Currency 2 14 3 2" xfId="4448"/>
    <cellStyle name="Currency 2 14 3 3" xfId="4449"/>
    <cellStyle name="Currency 2 14 3 4" xfId="4450"/>
    <cellStyle name="Currency 2 14 3 5" xfId="4451"/>
    <cellStyle name="Currency 2 14 4" xfId="4452"/>
    <cellStyle name="Currency 2 14 4 2" xfId="4453"/>
    <cellStyle name="Currency 2 14 4 3" xfId="4454"/>
    <cellStyle name="Currency 2 14 4 4" xfId="4455"/>
    <cellStyle name="Currency 2 14 4 5" xfId="4456"/>
    <cellStyle name="Currency 2 14 5" xfId="4457"/>
    <cellStyle name="Currency 2 14 5 2" xfId="4458"/>
    <cellStyle name="Currency 2 14 5 3" xfId="4459"/>
    <cellStyle name="Currency 2 14 5 4" xfId="4460"/>
    <cellStyle name="Currency 2 14 5 5" xfId="4461"/>
    <cellStyle name="Currency 2 14 6" xfId="4462"/>
    <cellStyle name="Currency 2 14 6 2" xfId="4463"/>
    <cellStyle name="Currency 2 14 6 3" xfId="4464"/>
    <cellStyle name="Currency 2 14 6 4" xfId="4465"/>
    <cellStyle name="Currency 2 14 6 5" xfId="4466"/>
    <cellStyle name="Currency 2 14 7" xfId="4467"/>
    <cellStyle name="Currency 2 14 7 2" xfId="4468"/>
    <cellStyle name="Currency 2 14 7 3" xfId="4469"/>
    <cellStyle name="Currency 2 14 7 4" xfId="4470"/>
    <cellStyle name="Currency 2 14 7 5" xfId="4471"/>
    <cellStyle name="Currency 2 14 8" xfId="4472"/>
    <cellStyle name="Currency 2 14 8 2" xfId="4473"/>
    <cellStyle name="Currency 2 14 8 3" xfId="4474"/>
    <cellStyle name="Currency 2 14 8 4" xfId="4475"/>
    <cellStyle name="Currency 2 14 8 5" xfId="4476"/>
    <cellStyle name="Currency 2 14 9" xfId="4477"/>
    <cellStyle name="Currency 2 15" xfId="4478"/>
    <cellStyle name="Currency 2 15 10" xfId="4479"/>
    <cellStyle name="Currency 2 15 11" xfId="4480"/>
    <cellStyle name="Currency 2 15 12" xfId="4481"/>
    <cellStyle name="Currency 2 15 13" xfId="4482"/>
    <cellStyle name="Currency 2 15 14" xfId="4483"/>
    <cellStyle name="Currency 2 15 2" xfId="4484"/>
    <cellStyle name="Currency 2 15 2 2" xfId="4485"/>
    <cellStyle name="Currency 2 15 2 3" xfId="4486"/>
    <cellStyle name="Currency 2 15 2 4" xfId="4487"/>
    <cellStyle name="Currency 2 15 2 5" xfId="4488"/>
    <cellStyle name="Currency 2 15 3" xfId="4489"/>
    <cellStyle name="Currency 2 15 3 2" xfId="4490"/>
    <cellStyle name="Currency 2 15 3 3" xfId="4491"/>
    <cellStyle name="Currency 2 15 3 4" xfId="4492"/>
    <cellStyle name="Currency 2 15 3 5" xfId="4493"/>
    <cellStyle name="Currency 2 15 4" xfId="4494"/>
    <cellStyle name="Currency 2 15 4 2" xfId="4495"/>
    <cellStyle name="Currency 2 15 4 3" xfId="4496"/>
    <cellStyle name="Currency 2 15 4 4" xfId="4497"/>
    <cellStyle name="Currency 2 15 4 5" xfId="4498"/>
    <cellStyle name="Currency 2 15 5" xfId="4499"/>
    <cellStyle name="Currency 2 15 5 2" xfId="4500"/>
    <cellStyle name="Currency 2 15 5 3" xfId="4501"/>
    <cellStyle name="Currency 2 15 5 4" xfId="4502"/>
    <cellStyle name="Currency 2 15 5 5" xfId="4503"/>
    <cellStyle name="Currency 2 15 6" xfId="4504"/>
    <cellStyle name="Currency 2 15 6 2" xfId="4505"/>
    <cellStyle name="Currency 2 15 6 3" xfId="4506"/>
    <cellStyle name="Currency 2 15 6 4" xfId="4507"/>
    <cellStyle name="Currency 2 15 6 5" xfId="4508"/>
    <cellStyle name="Currency 2 15 7" xfId="4509"/>
    <cellStyle name="Currency 2 15 7 2" xfId="4510"/>
    <cellStyle name="Currency 2 15 7 3" xfId="4511"/>
    <cellStyle name="Currency 2 15 7 4" xfId="4512"/>
    <cellStyle name="Currency 2 15 7 5" xfId="4513"/>
    <cellStyle name="Currency 2 15 8" xfId="4514"/>
    <cellStyle name="Currency 2 15 8 2" xfId="4515"/>
    <cellStyle name="Currency 2 15 8 3" xfId="4516"/>
    <cellStyle name="Currency 2 15 8 4" xfId="4517"/>
    <cellStyle name="Currency 2 15 8 5" xfId="4518"/>
    <cellStyle name="Currency 2 15 9" xfId="4519"/>
    <cellStyle name="Currency 2 16" xfId="4520"/>
    <cellStyle name="Currency 2 16 10" xfId="4521"/>
    <cellStyle name="Currency 2 16 11" xfId="4522"/>
    <cellStyle name="Currency 2 16 12" xfId="4523"/>
    <cellStyle name="Currency 2 16 13" xfId="4524"/>
    <cellStyle name="Currency 2 16 14" xfId="4525"/>
    <cellStyle name="Currency 2 16 2" xfId="4526"/>
    <cellStyle name="Currency 2 16 2 2" xfId="4527"/>
    <cellStyle name="Currency 2 16 2 3" xfId="4528"/>
    <cellStyle name="Currency 2 16 2 4" xfId="4529"/>
    <cellStyle name="Currency 2 16 2 5" xfId="4530"/>
    <cellStyle name="Currency 2 16 3" xfId="4531"/>
    <cellStyle name="Currency 2 16 3 2" xfId="4532"/>
    <cellStyle name="Currency 2 16 3 3" xfId="4533"/>
    <cellStyle name="Currency 2 16 3 4" xfId="4534"/>
    <cellStyle name="Currency 2 16 3 5" xfId="4535"/>
    <cellStyle name="Currency 2 16 4" xfId="4536"/>
    <cellStyle name="Currency 2 16 4 2" xfId="4537"/>
    <cellStyle name="Currency 2 16 4 3" xfId="4538"/>
    <cellStyle name="Currency 2 16 4 4" xfId="4539"/>
    <cellStyle name="Currency 2 16 4 5" xfId="4540"/>
    <cellStyle name="Currency 2 16 5" xfId="4541"/>
    <cellStyle name="Currency 2 16 5 2" xfId="4542"/>
    <cellStyle name="Currency 2 16 5 3" xfId="4543"/>
    <cellStyle name="Currency 2 16 5 4" xfId="4544"/>
    <cellStyle name="Currency 2 16 5 5" xfId="4545"/>
    <cellStyle name="Currency 2 16 6" xfId="4546"/>
    <cellStyle name="Currency 2 16 6 2" xfId="4547"/>
    <cellStyle name="Currency 2 16 6 3" xfId="4548"/>
    <cellStyle name="Currency 2 16 6 4" xfId="4549"/>
    <cellStyle name="Currency 2 16 6 5" xfId="4550"/>
    <cellStyle name="Currency 2 16 7" xfId="4551"/>
    <cellStyle name="Currency 2 16 7 2" xfId="4552"/>
    <cellStyle name="Currency 2 16 7 3" xfId="4553"/>
    <cellStyle name="Currency 2 16 7 4" xfId="4554"/>
    <cellStyle name="Currency 2 16 7 5" xfId="4555"/>
    <cellStyle name="Currency 2 16 8" xfId="4556"/>
    <cellStyle name="Currency 2 16 8 2" xfId="4557"/>
    <cellStyle name="Currency 2 16 8 3" xfId="4558"/>
    <cellStyle name="Currency 2 16 8 4" xfId="4559"/>
    <cellStyle name="Currency 2 16 8 5" xfId="4560"/>
    <cellStyle name="Currency 2 16 9" xfId="4561"/>
    <cellStyle name="Currency 2 17" xfId="4562"/>
    <cellStyle name="Currency 2 17 10" xfId="4563"/>
    <cellStyle name="Currency 2 17 11" xfId="4564"/>
    <cellStyle name="Currency 2 17 12" xfId="4565"/>
    <cellStyle name="Currency 2 17 13" xfId="4566"/>
    <cellStyle name="Currency 2 17 14" xfId="4567"/>
    <cellStyle name="Currency 2 17 2" xfId="4568"/>
    <cellStyle name="Currency 2 17 2 2" xfId="4569"/>
    <cellStyle name="Currency 2 17 2 3" xfId="4570"/>
    <cellStyle name="Currency 2 17 2 4" xfId="4571"/>
    <cellStyle name="Currency 2 17 2 5" xfId="4572"/>
    <cellStyle name="Currency 2 17 3" xfId="4573"/>
    <cellStyle name="Currency 2 17 3 2" xfId="4574"/>
    <cellStyle name="Currency 2 17 3 3" xfId="4575"/>
    <cellStyle name="Currency 2 17 3 4" xfId="4576"/>
    <cellStyle name="Currency 2 17 3 5" xfId="4577"/>
    <cellStyle name="Currency 2 17 4" xfId="4578"/>
    <cellStyle name="Currency 2 17 4 2" xfId="4579"/>
    <cellStyle name="Currency 2 17 4 3" xfId="4580"/>
    <cellStyle name="Currency 2 17 4 4" xfId="4581"/>
    <cellStyle name="Currency 2 17 4 5" xfId="4582"/>
    <cellStyle name="Currency 2 17 5" xfId="4583"/>
    <cellStyle name="Currency 2 17 5 2" xfId="4584"/>
    <cellStyle name="Currency 2 17 5 3" xfId="4585"/>
    <cellStyle name="Currency 2 17 5 4" xfId="4586"/>
    <cellStyle name="Currency 2 17 5 5" xfId="4587"/>
    <cellStyle name="Currency 2 17 6" xfId="4588"/>
    <cellStyle name="Currency 2 17 6 2" xfId="4589"/>
    <cellStyle name="Currency 2 17 6 3" xfId="4590"/>
    <cellStyle name="Currency 2 17 6 4" xfId="4591"/>
    <cellStyle name="Currency 2 17 6 5" xfId="4592"/>
    <cellStyle name="Currency 2 17 7" xfId="4593"/>
    <cellStyle name="Currency 2 17 7 2" xfId="4594"/>
    <cellStyle name="Currency 2 17 7 3" xfId="4595"/>
    <cellStyle name="Currency 2 17 7 4" xfId="4596"/>
    <cellStyle name="Currency 2 17 7 5" xfId="4597"/>
    <cellStyle name="Currency 2 17 8" xfId="4598"/>
    <cellStyle name="Currency 2 17 8 2" xfId="4599"/>
    <cellStyle name="Currency 2 17 8 3" xfId="4600"/>
    <cellStyle name="Currency 2 17 8 4" xfId="4601"/>
    <cellStyle name="Currency 2 17 8 5" xfId="4602"/>
    <cellStyle name="Currency 2 17 9" xfId="4603"/>
    <cellStyle name="Currency 2 18" xfId="4604"/>
    <cellStyle name="Currency 2 18 10" xfId="4605"/>
    <cellStyle name="Currency 2 18 11" xfId="4606"/>
    <cellStyle name="Currency 2 18 12" xfId="4607"/>
    <cellStyle name="Currency 2 18 13" xfId="4608"/>
    <cellStyle name="Currency 2 18 14" xfId="4609"/>
    <cellStyle name="Currency 2 18 2" xfId="4610"/>
    <cellStyle name="Currency 2 18 2 2" xfId="4611"/>
    <cellStyle name="Currency 2 18 2 3" xfId="4612"/>
    <cellStyle name="Currency 2 18 2 4" xfId="4613"/>
    <cellStyle name="Currency 2 18 2 5" xfId="4614"/>
    <cellStyle name="Currency 2 18 3" xfId="4615"/>
    <cellStyle name="Currency 2 18 3 2" xfId="4616"/>
    <cellStyle name="Currency 2 18 3 3" xfId="4617"/>
    <cellStyle name="Currency 2 18 3 4" xfId="4618"/>
    <cellStyle name="Currency 2 18 3 5" xfId="4619"/>
    <cellStyle name="Currency 2 18 4" xfId="4620"/>
    <cellStyle name="Currency 2 18 4 2" xfId="4621"/>
    <cellStyle name="Currency 2 18 4 3" xfId="4622"/>
    <cellStyle name="Currency 2 18 4 4" xfId="4623"/>
    <cellStyle name="Currency 2 18 4 5" xfId="4624"/>
    <cellStyle name="Currency 2 18 5" xfId="4625"/>
    <cellStyle name="Currency 2 18 5 2" xfId="4626"/>
    <cellStyle name="Currency 2 18 5 3" xfId="4627"/>
    <cellStyle name="Currency 2 18 5 4" xfId="4628"/>
    <cellStyle name="Currency 2 18 5 5" xfId="4629"/>
    <cellStyle name="Currency 2 18 6" xfId="4630"/>
    <cellStyle name="Currency 2 18 6 2" xfId="4631"/>
    <cellStyle name="Currency 2 18 6 3" xfId="4632"/>
    <cellStyle name="Currency 2 18 6 4" xfId="4633"/>
    <cellStyle name="Currency 2 18 6 5" xfId="4634"/>
    <cellStyle name="Currency 2 18 7" xfId="4635"/>
    <cellStyle name="Currency 2 18 7 2" xfId="4636"/>
    <cellStyle name="Currency 2 18 7 3" xfId="4637"/>
    <cellStyle name="Currency 2 18 7 4" xfId="4638"/>
    <cellStyle name="Currency 2 18 7 5" xfId="4639"/>
    <cellStyle name="Currency 2 18 8" xfId="4640"/>
    <cellStyle name="Currency 2 18 8 2" xfId="4641"/>
    <cellStyle name="Currency 2 18 8 3" xfId="4642"/>
    <cellStyle name="Currency 2 18 8 4" xfId="4643"/>
    <cellStyle name="Currency 2 18 8 5" xfId="4644"/>
    <cellStyle name="Currency 2 18 9" xfId="4645"/>
    <cellStyle name="Currency 2 19" xfId="4646"/>
    <cellStyle name="Currency 2 19 10" xfId="4647"/>
    <cellStyle name="Currency 2 19 11" xfId="4648"/>
    <cellStyle name="Currency 2 19 12" xfId="4649"/>
    <cellStyle name="Currency 2 19 13" xfId="4650"/>
    <cellStyle name="Currency 2 19 14" xfId="4651"/>
    <cellStyle name="Currency 2 19 2" xfId="4652"/>
    <cellStyle name="Currency 2 19 2 2" xfId="4653"/>
    <cellStyle name="Currency 2 19 2 3" xfId="4654"/>
    <cellStyle name="Currency 2 19 2 4" xfId="4655"/>
    <cellStyle name="Currency 2 19 2 5" xfId="4656"/>
    <cellStyle name="Currency 2 19 3" xfId="4657"/>
    <cellStyle name="Currency 2 19 3 2" xfId="4658"/>
    <cellStyle name="Currency 2 19 3 3" xfId="4659"/>
    <cellStyle name="Currency 2 19 3 4" xfId="4660"/>
    <cellStyle name="Currency 2 19 3 5" xfId="4661"/>
    <cellStyle name="Currency 2 19 4" xfId="4662"/>
    <cellStyle name="Currency 2 19 4 2" xfId="4663"/>
    <cellStyle name="Currency 2 19 4 3" xfId="4664"/>
    <cellStyle name="Currency 2 19 4 4" xfId="4665"/>
    <cellStyle name="Currency 2 19 4 5" xfId="4666"/>
    <cellStyle name="Currency 2 19 5" xfId="4667"/>
    <cellStyle name="Currency 2 19 5 2" xfId="4668"/>
    <cellStyle name="Currency 2 19 5 3" xfId="4669"/>
    <cellStyle name="Currency 2 19 5 4" xfId="4670"/>
    <cellStyle name="Currency 2 19 5 5" xfId="4671"/>
    <cellStyle name="Currency 2 19 6" xfId="4672"/>
    <cellStyle name="Currency 2 19 6 2" xfId="4673"/>
    <cellStyle name="Currency 2 19 6 3" xfId="4674"/>
    <cellStyle name="Currency 2 19 6 4" xfId="4675"/>
    <cellStyle name="Currency 2 19 6 5" xfId="4676"/>
    <cellStyle name="Currency 2 19 7" xfId="4677"/>
    <cellStyle name="Currency 2 19 7 2" xfId="4678"/>
    <cellStyle name="Currency 2 19 7 3" xfId="4679"/>
    <cellStyle name="Currency 2 19 7 4" xfId="4680"/>
    <cellStyle name="Currency 2 19 7 5" xfId="4681"/>
    <cellStyle name="Currency 2 19 8" xfId="4682"/>
    <cellStyle name="Currency 2 19 8 2" xfId="4683"/>
    <cellStyle name="Currency 2 19 8 3" xfId="4684"/>
    <cellStyle name="Currency 2 19 8 4" xfId="4685"/>
    <cellStyle name="Currency 2 19 8 5" xfId="4686"/>
    <cellStyle name="Currency 2 19 9" xfId="4687"/>
    <cellStyle name="Currency 2 2" xfId="228"/>
    <cellStyle name="Currency 2 2 10" xfId="4688"/>
    <cellStyle name="Currency 2 2 10 10" xfId="4689"/>
    <cellStyle name="Currency 2 2 10 11" xfId="4690"/>
    <cellStyle name="Currency 2 2 10 12" xfId="4691"/>
    <cellStyle name="Currency 2 2 10 13" xfId="4692"/>
    <cellStyle name="Currency 2 2 10 14" xfId="4693"/>
    <cellStyle name="Currency 2 2 10 2" xfId="4694"/>
    <cellStyle name="Currency 2 2 10 2 2" xfId="4695"/>
    <cellStyle name="Currency 2 2 10 2 3" xfId="4696"/>
    <cellStyle name="Currency 2 2 10 2 4" xfId="4697"/>
    <cellStyle name="Currency 2 2 10 2 5" xfId="4698"/>
    <cellStyle name="Currency 2 2 10 3" xfId="4699"/>
    <cellStyle name="Currency 2 2 10 3 2" xfId="4700"/>
    <cellStyle name="Currency 2 2 10 3 3" xfId="4701"/>
    <cellStyle name="Currency 2 2 10 3 4" xfId="4702"/>
    <cellStyle name="Currency 2 2 10 3 5" xfId="4703"/>
    <cellStyle name="Currency 2 2 10 4" xfId="4704"/>
    <cellStyle name="Currency 2 2 10 4 2" xfId="4705"/>
    <cellStyle name="Currency 2 2 10 4 3" xfId="4706"/>
    <cellStyle name="Currency 2 2 10 4 4" xfId="4707"/>
    <cellStyle name="Currency 2 2 10 4 5" xfId="4708"/>
    <cellStyle name="Currency 2 2 10 5" xfId="4709"/>
    <cellStyle name="Currency 2 2 10 5 2" xfId="4710"/>
    <cellStyle name="Currency 2 2 10 5 3" xfId="4711"/>
    <cellStyle name="Currency 2 2 10 5 4" xfId="4712"/>
    <cellStyle name="Currency 2 2 10 5 5" xfId="4713"/>
    <cellStyle name="Currency 2 2 10 6" xfId="4714"/>
    <cellStyle name="Currency 2 2 10 6 2" xfId="4715"/>
    <cellStyle name="Currency 2 2 10 6 3" xfId="4716"/>
    <cellStyle name="Currency 2 2 10 6 4" xfId="4717"/>
    <cellStyle name="Currency 2 2 10 6 5" xfId="4718"/>
    <cellStyle name="Currency 2 2 10 7" xfId="4719"/>
    <cellStyle name="Currency 2 2 10 7 2" xfId="4720"/>
    <cellStyle name="Currency 2 2 10 7 3" xfId="4721"/>
    <cellStyle name="Currency 2 2 10 7 4" xfId="4722"/>
    <cellStyle name="Currency 2 2 10 7 5" xfId="4723"/>
    <cellStyle name="Currency 2 2 10 8" xfId="4724"/>
    <cellStyle name="Currency 2 2 10 8 2" xfId="4725"/>
    <cellStyle name="Currency 2 2 10 8 3" xfId="4726"/>
    <cellStyle name="Currency 2 2 10 8 4" xfId="4727"/>
    <cellStyle name="Currency 2 2 10 8 5" xfId="4728"/>
    <cellStyle name="Currency 2 2 10 9" xfId="4729"/>
    <cellStyle name="Currency 2 2 11" xfId="4730"/>
    <cellStyle name="Currency 2 2 11 10" xfId="4731"/>
    <cellStyle name="Currency 2 2 11 11" xfId="4732"/>
    <cellStyle name="Currency 2 2 11 12" xfId="4733"/>
    <cellStyle name="Currency 2 2 11 13" xfId="4734"/>
    <cellStyle name="Currency 2 2 11 14" xfId="4735"/>
    <cellStyle name="Currency 2 2 11 2" xfId="4736"/>
    <cellStyle name="Currency 2 2 11 2 2" xfId="4737"/>
    <cellStyle name="Currency 2 2 11 2 3" xfId="4738"/>
    <cellStyle name="Currency 2 2 11 2 4" xfId="4739"/>
    <cellStyle name="Currency 2 2 11 2 5" xfId="4740"/>
    <cellStyle name="Currency 2 2 11 3" xfId="4741"/>
    <cellStyle name="Currency 2 2 11 3 2" xfId="4742"/>
    <cellStyle name="Currency 2 2 11 3 3" xfId="4743"/>
    <cellStyle name="Currency 2 2 11 3 4" xfId="4744"/>
    <cellStyle name="Currency 2 2 11 3 5" xfId="4745"/>
    <cellStyle name="Currency 2 2 11 4" xfId="4746"/>
    <cellStyle name="Currency 2 2 11 4 2" xfId="4747"/>
    <cellStyle name="Currency 2 2 11 4 3" xfId="4748"/>
    <cellStyle name="Currency 2 2 11 4 4" xfId="4749"/>
    <cellStyle name="Currency 2 2 11 4 5" xfId="4750"/>
    <cellStyle name="Currency 2 2 11 5" xfId="4751"/>
    <cellStyle name="Currency 2 2 11 5 2" xfId="4752"/>
    <cellStyle name="Currency 2 2 11 5 3" xfId="4753"/>
    <cellStyle name="Currency 2 2 11 5 4" xfId="4754"/>
    <cellStyle name="Currency 2 2 11 5 5" xfId="4755"/>
    <cellStyle name="Currency 2 2 11 6" xfId="4756"/>
    <cellStyle name="Currency 2 2 11 6 2" xfId="4757"/>
    <cellStyle name="Currency 2 2 11 6 3" xfId="4758"/>
    <cellStyle name="Currency 2 2 11 6 4" xfId="4759"/>
    <cellStyle name="Currency 2 2 11 6 5" xfId="4760"/>
    <cellStyle name="Currency 2 2 11 7" xfId="4761"/>
    <cellStyle name="Currency 2 2 11 7 2" xfId="4762"/>
    <cellStyle name="Currency 2 2 11 7 3" xfId="4763"/>
    <cellStyle name="Currency 2 2 11 7 4" xfId="4764"/>
    <cellStyle name="Currency 2 2 11 7 5" xfId="4765"/>
    <cellStyle name="Currency 2 2 11 8" xfId="4766"/>
    <cellStyle name="Currency 2 2 11 8 2" xfId="4767"/>
    <cellStyle name="Currency 2 2 11 8 3" xfId="4768"/>
    <cellStyle name="Currency 2 2 11 8 4" xfId="4769"/>
    <cellStyle name="Currency 2 2 11 8 5" xfId="4770"/>
    <cellStyle name="Currency 2 2 11 9" xfId="4771"/>
    <cellStyle name="Currency 2 2 12" xfId="4772"/>
    <cellStyle name="Currency 2 2 12 10" xfId="4773"/>
    <cellStyle name="Currency 2 2 12 11" xfId="4774"/>
    <cellStyle name="Currency 2 2 12 12" xfId="4775"/>
    <cellStyle name="Currency 2 2 12 13" xfId="4776"/>
    <cellStyle name="Currency 2 2 12 14" xfId="4777"/>
    <cellStyle name="Currency 2 2 12 2" xfId="4778"/>
    <cellStyle name="Currency 2 2 12 2 2" xfId="4779"/>
    <cellStyle name="Currency 2 2 12 2 3" xfId="4780"/>
    <cellStyle name="Currency 2 2 12 2 4" xfId="4781"/>
    <cellStyle name="Currency 2 2 12 2 5" xfId="4782"/>
    <cellStyle name="Currency 2 2 12 3" xfId="4783"/>
    <cellStyle name="Currency 2 2 12 3 2" xfId="4784"/>
    <cellStyle name="Currency 2 2 12 3 3" xfId="4785"/>
    <cellStyle name="Currency 2 2 12 3 4" xfId="4786"/>
    <cellStyle name="Currency 2 2 12 3 5" xfId="4787"/>
    <cellStyle name="Currency 2 2 12 4" xfId="4788"/>
    <cellStyle name="Currency 2 2 12 4 2" xfId="4789"/>
    <cellStyle name="Currency 2 2 12 4 3" xfId="4790"/>
    <cellStyle name="Currency 2 2 12 4 4" xfId="4791"/>
    <cellStyle name="Currency 2 2 12 4 5" xfId="4792"/>
    <cellStyle name="Currency 2 2 12 5" xfId="4793"/>
    <cellStyle name="Currency 2 2 12 5 2" xfId="4794"/>
    <cellStyle name="Currency 2 2 12 5 3" xfId="4795"/>
    <cellStyle name="Currency 2 2 12 5 4" xfId="4796"/>
    <cellStyle name="Currency 2 2 12 5 5" xfId="4797"/>
    <cellStyle name="Currency 2 2 12 6" xfId="4798"/>
    <cellStyle name="Currency 2 2 12 6 2" xfId="4799"/>
    <cellStyle name="Currency 2 2 12 6 3" xfId="4800"/>
    <cellStyle name="Currency 2 2 12 6 4" xfId="4801"/>
    <cellStyle name="Currency 2 2 12 6 5" xfId="4802"/>
    <cellStyle name="Currency 2 2 12 7" xfId="4803"/>
    <cellStyle name="Currency 2 2 12 7 2" xfId="4804"/>
    <cellStyle name="Currency 2 2 12 7 3" xfId="4805"/>
    <cellStyle name="Currency 2 2 12 7 4" xfId="4806"/>
    <cellStyle name="Currency 2 2 12 7 5" xfId="4807"/>
    <cellStyle name="Currency 2 2 12 8" xfId="4808"/>
    <cellStyle name="Currency 2 2 12 8 2" xfId="4809"/>
    <cellStyle name="Currency 2 2 12 8 3" xfId="4810"/>
    <cellStyle name="Currency 2 2 12 8 4" xfId="4811"/>
    <cellStyle name="Currency 2 2 12 8 5" xfId="4812"/>
    <cellStyle name="Currency 2 2 12 9" xfId="4813"/>
    <cellStyle name="Currency 2 2 13" xfId="4814"/>
    <cellStyle name="Currency 2 2 13 10" xfId="4815"/>
    <cellStyle name="Currency 2 2 13 11" xfId="4816"/>
    <cellStyle name="Currency 2 2 13 12" xfId="4817"/>
    <cellStyle name="Currency 2 2 13 13" xfId="4818"/>
    <cellStyle name="Currency 2 2 13 14" xfId="4819"/>
    <cellStyle name="Currency 2 2 13 2" xfId="4820"/>
    <cellStyle name="Currency 2 2 13 2 2" xfId="4821"/>
    <cellStyle name="Currency 2 2 13 2 3" xfId="4822"/>
    <cellStyle name="Currency 2 2 13 2 4" xfId="4823"/>
    <cellStyle name="Currency 2 2 13 2 5" xfId="4824"/>
    <cellStyle name="Currency 2 2 13 3" xfId="4825"/>
    <cellStyle name="Currency 2 2 13 3 2" xfId="4826"/>
    <cellStyle name="Currency 2 2 13 3 3" xfId="4827"/>
    <cellStyle name="Currency 2 2 13 3 4" xfId="4828"/>
    <cellStyle name="Currency 2 2 13 3 5" xfId="4829"/>
    <cellStyle name="Currency 2 2 13 4" xfId="4830"/>
    <cellStyle name="Currency 2 2 13 4 2" xfId="4831"/>
    <cellStyle name="Currency 2 2 13 4 3" xfId="4832"/>
    <cellStyle name="Currency 2 2 13 4 4" xfId="4833"/>
    <cellStyle name="Currency 2 2 13 4 5" xfId="4834"/>
    <cellStyle name="Currency 2 2 13 5" xfId="4835"/>
    <cellStyle name="Currency 2 2 13 5 2" xfId="4836"/>
    <cellStyle name="Currency 2 2 13 5 3" xfId="4837"/>
    <cellStyle name="Currency 2 2 13 5 4" xfId="4838"/>
    <cellStyle name="Currency 2 2 13 5 5" xfId="4839"/>
    <cellStyle name="Currency 2 2 13 6" xfId="4840"/>
    <cellStyle name="Currency 2 2 13 6 2" xfId="4841"/>
    <cellStyle name="Currency 2 2 13 6 3" xfId="4842"/>
    <cellStyle name="Currency 2 2 13 6 4" xfId="4843"/>
    <cellStyle name="Currency 2 2 13 6 5" xfId="4844"/>
    <cellStyle name="Currency 2 2 13 7" xfId="4845"/>
    <cellStyle name="Currency 2 2 13 7 2" xfId="4846"/>
    <cellStyle name="Currency 2 2 13 7 3" xfId="4847"/>
    <cellStyle name="Currency 2 2 13 7 4" xfId="4848"/>
    <cellStyle name="Currency 2 2 13 7 5" xfId="4849"/>
    <cellStyle name="Currency 2 2 13 8" xfId="4850"/>
    <cellStyle name="Currency 2 2 13 8 2" xfId="4851"/>
    <cellStyle name="Currency 2 2 13 8 3" xfId="4852"/>
    <cellStyle name="Currency 2 2 13 8 4" xfId="4853"/>
    <cellStyle name="Currency 2 2 13 8 5" xfId="4854"/>
    <cellStyle name="Currency 2 2 13 9" xfId="4855"/>
    <cellStyle name="Currency 2 2 14" xfId="4856"/>
    <cellStyle name="Currency 2 2 14 10" xfId="4857"/>
    <cellStyle name="Currency 2 2 14 11" xfId="4858"/>
    <cellStyle name="Currency 2 2 14 12" xfId="4859"/>
    <cellStyle name="Currency 2 2 14 13" xfId="4860"/>
    <cellStyle name="Currency 2 2 14 14" xfId="4861"/>
    <cellStyle name="Currency 2 2 14 2" xfId="4862"/>
    <cellStyle name="Currency 2 2 14 2 2" xfId="4863"/>
    <cellStyle name="Currency 2 2 14 2 3" xfId="4864"/>
    <cellStyle name="Currency 2 2 14 2 4" xfId="4865"/>
    <cellStyle name="Currency 2 2 14 2 5" xfId="4866"/>
    <cellStyle name="Currency 2 2 14 3" xfId="4867"/>
    <cellStyle name="Currency 2 2 14 3 2" xfId="4868"/>
    <cellStyle name="Currency 2 2 14 3 3" xfId="4869"/>
    <cellStyle name="Currency 2 2 14 3 4" xfId="4870"/>
    <cellStyle name="Currency 2 2 14 3 5" xfId="4871"/>
    <cellStyle name="Currency 2 2 14 4" xfId="4872"/>
    <cellStyle name="Currency 2 2 14 4 2" xfId="4873"/>
    <cellStyle name="Currency 2 2 14 4 3" xfId="4874"/>
    <cellStyle name="Currency 2 2 14 4 4" xfId="4875"/>
    <cellStyle name="Currency 2 2 14 4 5" xfId="4876"/>
    <cellStyle name="Currency 2 2 14 5" xfId="4877"/>
    <cellStyle name="Currency 2 2 14 5 2" xfId="4878"/>
    <cellStyle name="Currency 2 2 14 5 3" xfId="4879"/>
    <cellStyle name="Currency 2 2 14 5 4" xfId="4880"/>
    <cellStyle name="Currency 2 2 14 5 5" xfId="4881"/>
    <cellStyle name="Currency 2 2 14 6" xfId="4882"/>
    <cellStyle name="Currency 2 2 14 6 2" xfId="4883"/>
    <cellStyle name="Currency 2 2 14 6 3" xfId="4884"/>
    <cellStyle name="Currency 2 2 14 6 4" xfId="4885"/>
    <cellStyle name="Currency 2 2 14 6 5" xfId="4886"/>
    <cellStyle name="Currency 2 2 14 7" xfId="4887"/>
    <cellStyle name="Currency 2 2 14 7 2" xfId="4888"/>
    <cellStyle name="Currency 2 2 14 7 3" xfId="4889"/>
    <cellStyle name="Currency 2 2 14 7 4" xfId="4890"/>
    <cellStyle name="Currency 2 2 14 7 5" xfId="4891"/>
    <cellStyle name="Currency 2 2 14 8" xfId="4892"/>
    <cellStyle name="Currency 2 2 14 8 2" xfId="4893"/>
    <cellStyle name="Currency 2 2 14 8 3" xfId="4894"/>
    <cellStyle name="Currency 2 2 14 8 4" xfId="4895"/>
    <cellStyle name="Currency 2 2 14 8 5" xfId="4896"/>
    <cellStyle name="Currency 2 2 14 9" xfId="4897"/>
    <cellStyle name="Currency 2 2 15" xfId="4898"/>
    <cellStyle name="Currency 2 2 15 10" xfId="4899"/>
    <cellStyle name="Currency 2 2 15 11" xfId="4900"/>
    <cellStyle name="Currency 2 2 15 12" xfId="4901"/>
    <cellStyle name="Currency 2 2 15 13" xfId="4902"/>
    <cellStyle name="Currency 2 2 15 14" xfId="4903"/>
    <cellStyle name="Currency 2 2 15 2" xfId="4904"/>
    <cellStyle name="Currency 2 2 15 2 2" xfId="4905"/>
    <cellStyle name="Currency 2 2 15 2 3" xfId="4906"/>
    <cellStyle name="Currency 2 2 15 2 4" xfId="4907"/>
    <cellStyle name="Currency 2 2 15 2 5" xfId="4908"/>
    <cellStyle name="Currency 2 2 15 3" xfId="4909"/>
    <cellStyle name="Currency 2 2 15 3 2" xfId="4910"/>
    <cellStyle name="Currency 2 2 15 3 3" xfId="4911"/>
    <cellStyle name="Currency 2 2 15 3 4" xfId="4912"/>
    <cellStyle name="Currency 2 2 15 3 5" xfId="4913"/>
    <cellStyle name="Currency 2 2 15 4" xfId="4914"/>
    <cellStyle name="Currency 2 2 15 4 2" xfId="4915"/>
    <cellStyle name="Currency 2 2 15 4 3" xfId="4916"/>
    <cellStyle name="Currency 2 2 15 4 4" xfId="4917"/>
    <cellStyle name="Currency 2 2 15 4 5" xfId="4918"/>
    <cellStyle name="Currency 2 2 15 5" xfId="4919"/>
    <cellStyle name="Currency 2 2 15 5 2" xfId="4920"/>
    <cellStyle name="Currency 2 2 15 5 3" xfId="4921"/>
    <cellStyle name="Currency 2 2 15 5 4" xfId="4922"/>
    <cellStyle name="Currency 2 2 15 5 5" xfId="4923"/>
    <cellStyle name="Currency 2 2 15 6" xfId="4924"/>
    <cellStyle name="Currency 2 2 15 6 2" xfId="4925"/>
    <cellStyle name="Currency 2 2 15 6 3" xfId="4926"/>
    <cellStyle name="Currency 2 2 15 6 4" xfId="4927"/>
    <cellStyle name="Currency 2 2 15 6 5" xfId="4928"/>
    <cellStyle name="Currency 2 2 15 7" xfId="4929"/>
    <cellStyle name="Currency 2 2 15 7 2" xfId="4930"/>
    <cellStyle name="Currency 2 2 15 7 3" xfId="4931"/>
    <cellStyle name="Currency 2 2 15 7 4" xfId="4932"/>
    <cellStyle name="Currency 2 2 15 7 5" xfId="4933"/>
    <cellStyle name="Currency 2 2 15 8" xfId="4934"/>
    <cellStyle name="Currency 2 2 15 8 2" xfId="4935"/>
    <cellStyle name="Currency 2 2 15 8 3" xfId="4936"/>
    <cellStyle name="Currency 2 2 15 8 4" xfId="4937"/>
    <cellStyle name="Currency 2 2 15 8 5" xfId="4938"/>
    <cellStyle name="Currency 2 2 15 9" xfId="4939"/>
    <cellStyle name="Currency 2 2 16" xfId="4940"/>
    <cellStyle name="Currency 2 2 16 10" xfId="4941"/>
    <cellStyle name="Currency 2 2 16 11" xfId="4942"/>
    <cellStyle name="Currency 2 2 16 12" xfId="4943"/>
    <cellStyle name="Currency 2 2 16 13" xfId="4944"/>
    <cellStyle name="Currency 2 2 16 14" xfId="4945"/>
    <cellStyle name="Currency 2 2 16 2" xfId="4946"/>
    <cellStyle name="Currency 2 2 16 2 2" xfId="4947"/>
    <cellStyle name="Currency 2 2 16 2 3" xfId="4948"/>
    <cellStyle name="Currency 2 2 16 2 4" xfId="4949"/>
    <cellStyle name="Currency 2 2 16 2 5" xfId="4950"/>
    <cellStyle name="Currency 2 2 16 3" xfId="4951"/>
    <cellStyle name="Currency 2 2 16 3 2" xfId="4952"/>
    <cellStyle name="Currency 2 2 16 3 3" xfId="4953"/>
    <cellStyle name="Currency 2 2 16 3 4" xfId="4954"/>
    <cellStyle name="Currency 2 2 16 3 5" xfId="4955"/>
    <cellStyle name="Currency 2 2 16 4" xfId="4956"/>
    <cellStyle name="Currency 2 2 16 4 2" xfId="4957"/>
    <cellStyle name="Currency 2 2 16 4 3" xfId="4958"/>
    <cellStyle name="Currency 2 2 16 4 4" xfId="4959"/>
    <cellStyle name="Currency 2 2 16 4 5" xfId="4960"/>
    <cellStyle name="Currency 2 2 16 5" xfId="4961"/>
    <cellStyle name="Currency 2 2 16 5 2" xfId="4962"/>
    <cellStyle name="Currency 2 2 16 5 3" xfId="4963"/>
    <cellStyle name="Currency 2 2 16 5 4" xfId="4964"/>
    <cellStyle name="Currency 2 2 16 5 5" xfId="4965"/>
    <cellStyle name="Currency 2 2 16 6" xfId="4966"/>
    <cellStyle name="Currency 2 2 16 6 2" xfId="4967"/>
    <cellStyle name="Currency 2 2 16 6 3" xfId="4968"/>
    <cellStyle name="Currency 2 2 16 6 4" xfId="4969"/>
    <cellStyle name="Currency 2 2 16 6 5" xfId="4970"/>
    <cellStyle name="Currency 2 2 16 7" xfId="4971"/>
    <cellStyle name="Currency 2 2 16 7 2" xfId="4972"/>
    <cellStyle name="Currency 2 2 16 7 3" xfId="4973"/>
    <cellStyle name="Currency 2 2 16 7 4" xfId="4974"/>
    <cellStyle name="Currency 2 2 16 7 5" xfId="4975"/>
    <cellStyle name="Currency 2 2 16 8" xfId="4976"/>
    <cellStyle name="Currency 2 2 16 8 2" xfId="4977"/>
    <cellStyle name="Currency 2 2 16 8 3" xfId="4978"/>
    <cellStyle name="Currency 2 2 16 8 4" xfId="4979"/>
    <cellStyle name="Currency 2 2 16 8 5" xfId="4980"/>
    <cellStyle name="Currency 2 2 16 9" xfId="4981"/>
    <cellStyle name="Currency 2 2 17" xfId="4982"/>
    <cellStyle name="Currency 2 2 17 2" xfId="4983"/>
    <cellStyle name="Currency 2 2 17 3" xfId="4984"/>
    <cellStyle name="Currency 2 2 17 4" xfId="4985"/>
    <cellStyle name="Currency 2 2 17 5" xfId="4986"/>
    <cellStyle name="Currency 2 2 18" xfId="4987"/>
    <cellStyle name="Currency 2 2 18 2" xfId="4988"/>
    <cellStyle name="Currency 2 2 18 3" xfId="4989"/>
    <cellStyle name="Currency 2 2 18 4" xfId="4990"/>
    <cellStyle name="Currency 2 2 18 5" xfId="4991"/>
    <cellStyle name="Currency 2 2 19" xfId="4992"/>
    <cellStyle name="Currency 2 2 19 2" xfId="4993"/>
    <cellStyle name="Currency 2 2 19 3" xfId="4994"/>
    <cellStyle name="Currency 2 2 19 4" xfId="4995"/>
    <cellStyle name="Currency 2 2 19 5" xfId="4996"/>
    <cellStyle name="Currency 2 2 2" xfId="4997"/>
    <cellStyle name="Currency 2 2 2 10" xfId="4998"/>
    <cellStyle name="Currency 2 2 2 11" xfId="4999"/>
    <cellStyle name="Currency 2 2 2 12" xfId="5000"/>
    <cellStyle name="Currency 2 2 2 13" xfId="5001"/>
    <cellStyle name="Currency 2 2 2 14" xfId="5002"/>
    <cellStyle name="Currency 2 2 2 2" xfId="5003"/>
    <cellStyle name="Currency 2 2 2 2 2" xfId="5004"/>
    <cellStyle name="Currency 2 2 2 2 3" xfId="5005"/>
    <cellStyle name="Currency 2 2 2 2 4" xfId="5006"/>
    <cellStyle name="Currency 2 2 2 2 5" xfId="5007"/>
    <cellStyle name="Currency 2 2 2 3" xfId="5008"/>
    <cellStyle name="Currency 2 2 2 3 2" xfId="5009"/>
    <cellStyle name="Currency 2 2 2 3 3" xfId="5010"/>
    <cellStyle name="Currency 2 2 2 3 4" xfId="5011"/>
    <cellStyle name="Currency 2 2 2 3 5" xfId="5012"/>
    <cellStyle name="Currency 2 2 2 4" xfId="5013"/>
    <cellStyle name="Currency 2 2 2 4 2" xfId="5014"/>
    <cellStyle name="Currency 2 2 2 4 3" xfId="5015"/>
    <cellStyle name="Currency 2 2 2 4 4" xfId="5016"/>
    <cellStyle name="Currency 2 2 2 4 5" xfId="5017"/>
    <cellStyle name="Currency 2 2 2 5" xfId="5018"/>
    <cellStyle name="Currency 2 2 2 5 2" xfId="5019"/>
    <cellStyle name="Currency 2 2 2 5 3" xfId="5020"/>
    <cellStyle name="Currency 2 2 2 5 4" xfId="5021"/>
    <cellStyle name="Currency 2 2 2 5 5" xfId="5022"/>
    <cellStyle name="Currency 2 2 2 6" xfId="5023"/>
    <cellStyle name="Currency 2 2 2 6 2" xfId="5024"/>
    <cellStyle name="Currency 2 2 2 6 3" xfId="5025"/>
    <cellStyle name="Currency 2 2 2 6 4" xfId="5026"/>
    <cellStyle name="Currency 2 2 2 6 5" xfId="5027"/>
    <cellStyle name="Currency 2 2 2 7" xfId="5028"/>
    <cellStyle name="Currency 2 2 2 7 2" xfId="5029"/>
    <cellStyle name="Currency 2 2 2 7 3" xfId="5030"/>
    <cellStyle name="Currency 2 2 2 7 4" xfId="5031"/>
    <cellStyle name="Currency 2 2 2 7 5" xfId="5032"/>
    <cellStyle name="Currency 2 2 2 8" xfId="5033"/>
    <cellStyle name="Currency 2 2 2 8 2" xfId="5034"/>
    <cellStyle name="Currency 2 2 2 8 3" xfId="5035"/>
    <cellStyle name="Currency 2 2 2 8 4" xfId="5036"/>
    <cellStyle name="Currency 2 2 2 8 5" xfId="5037"/>
    <cellStyle name="Currency 2 2 2 9" xfId="5038"/>
    <cellStyle name="Currency 2 2 20" xfId="5039"/>
    <cellStyle name="Currency 2 2 20 2" xfId="5040"/>
    <cellStyle name="Currency 2 2 20 3" xfId="5041"/>
    <cellStyle name="Currency 2 2 20 4" xfId="5042"/>
    <cellStyle name="Currency 2 2 20 5" xfId="5043"/>
    <cellStyle name="Currency 2 2 21" xfId="5044"/>
    <cellStyle name="Currency 2 2 21 2" xfId="5045"/>
    <cellStyle name="Currency 2 2 21 3" xfId="5046"/>
    <cellStyle name="Currency 2 2 21 4" xfId="5047"/>
    <cellStyle name="Currency 2 2 21 5" xfId="5048"/>
    <cellStyle name="Currency 2 2 22" xfId="5049"/>
    <cellStyle name="Currency 2 2 22 2" xfId="5050"/>
    <cellStyle name="Currency 2 2 22 3" xfId="5051"/>
    <cellStyle name="Currency 2 2 22 4" xfId="5052"/>
    <cellStyle name="Currency 2 2 22 5" xfId="5053"/>
    <cellStyle name="Currency 2 2 23" xfId="5054"/>
    <cellStyle name="Currency 2 2 23 2" xfId="5055"/>
    <cellStyle name="Currency 2 2 23 3" xfId="5056"/>
    <cellStyle name="Currency 2 2 23 4" xfId="5057"/>
    <cellStyle name="Currency 2 2 23 5" xfId="5058"/>
    <cellStyle name="Currency 2 2 24" xfId="5059"/>
    <cellStyle name="Currency 2 2 25" xfId="5060"/>
    <cellStyle name="Currency 2 2 26" xfId="5061"/>
    <cellStyle name="Currency 2 2 27" xfId="5062"/>
    <cellStyle name="Currency 2 2 28" xfId="5063"/>
    <cellStyle name="Currency 2 2 29" xfId="5064"/>
    <cellStyle name="Currency 2 2 3" xfId="5065"/>
    <cellStyle name="Currency 2 2 3 10" xfId="5066"/>
    <cellStyle name="Currency 2 2 3 11" xfId="5067"/>
    <cellStyle name="Currency 2 2 3 12" xfId="5068"/>
    <cellStyle name="Currency 2 2 3 13" xfId="5069"/>
    <cellStyle name="Currency 2 2 3 14" xfId="5070"/>
    <cellStyle name="Currency 2 2 3 2" xfId="5071"/>
    <cellStyle name="Currency 2 2 3 2 2" xfId="5072"/>
    <cellStyle name="Currency 2 2 3 2 3" xfId="5073"/>
    <cellStyle name="Currency 2 2 3 2 4" xfId="5074"/>
    <cellStyle name="Currency 2 2 3 2 5" xfId="5075"/>
    <cellStyle name="Currency 2 2 3 3" xfId="5076"/>
    <cellStyle name="Currency 2 2 3 3 2" xfId="5077"/>
    <cellStyle name="Currency 2 2 3 3 3" xfId="5078"/>
    <cellStyle name="Currency 2 2 3 3 4" xfId="5079"/>
    <cellStyle name="Currency 2 2 3 3 5" xfId="5080"/>
    <cellStyle name="Currency 2 2 3 4" xfId="5081"/>
    <cellStyle name="Currency 2 2 3 4 2" xfId="5082"/>
    <cellStyle name="Currency 2 2 3 4 3" xfId="5083"/>
    <cellStyle name="Currency 2 2 3 4 4" xfId="5084"/>
    <cellStyle name="Currency 2 2 3 4 5" xfId="5085"/>
    <cellStyle name="Currency 2 2 3 5" xfId="5086"/>
    <cellStyle name="Currency 2 2 3 5 2" xfId="5087"/>
    <cellStyle name="Currency 2 2 3 5 3" xfId="5088"/>
    <cellStyle name="Currency 2 2 3 5 4" xfId="5089"/>
    <cellStyle name="Currency 2 2 3 5 5" xfId="5090"/>
    <cellStyle name="Currency 2 2 3 6" xfId="5091"/>
    <cellStyle name="Currency 2 2 3 6 2" xfId="5092"/>
    <cellStyle name="Currency 2 2 3 6 3" xfId="5093"/>
    <cellStyle name="Currency 2 2 3 6 4" xfId="5094"/>
    <cellStyle name="Currency 2 2 3 6 5" xfId="5095"/>
    <cellStyle name="Currency 2 2 3 7" xfId="5096"/>
    <cellStyle name="Currency 2 2 3 7 2" xfId="5097"/>
    <cellStyle name="Currency 2 2 3 7 3" xfId="5098"/>
    <cellStyle name="Currency 2 2 3 7 4" xfId="5099"/>
    <cellStyle name="Currency 2 2 3 7 5" xfId="5100"/>
    <cellStyle name="Currency 2 2 3 8" xfId="5101"/>
    <cellStyle name="Currency 2 2 3 8 2" xfId="5102"/>
    <cellStyle name="Currency 2 2 3 8 3" xfId="5103"/>
    <cellStyle name="Currency 2 2 3 8 4" xfId="5104"/>
    <cellStyle name="Currency 2 2 3 8 5" xfId="5105"/>
    <cellStyle name="Currency 2 2 3 9" xfId="5106"/>
    <cellStyle name="Currency 2 2 30" xfId="268"/>
    <cellStyle name="Currency 2 2 4" xfId="5107"/>
    <cellStyle name="Currency 2 2 4 10" xfId="5108"/>
    <cellStyle name="Currency 2 2 4 11" xfId="5109"/>
    <cellStyle name="Currency 2 2 4 12" xfId="5110"/>
    <cellStyle name="Currency 2 2 4 13" xfId="5111"/>
    <cellStyle name="Currency 2 2 4 14" xfId="5112"/>
    <cellStyle name="Currency 2 2 4 2" xfId="5113"/>
    <cellStyle name="Currency 2 2 4 2 2" xfId="5114"/>
    <cellStyle name="Currency 2 2 4 2 3" xfId="5115"/>
    <cellStyle name="Currency 2 2 4 2 4" xfId="5116"/>
    <cellStyle name="Currency 2 2 4 2 5" xfId="5117"/>
    <cellStyle name="Currency 2 2 4 3" xfId="5118"/>
    <cellStyle name="Currency 2 2 4 3 2" xfId="5119"/>
    <cellStyle name="Currency 2 2 4 3 3" xfId="5120"/>
    <cellStyle name="Currency 2 2 4 3 4" xfId="5121"/>
    <cellStyle name="Currency 2 2 4 3 5" xfId="5122"/>
    <cellStyle name="Currency 2 2 4 4" xfId="5123"/>
    <cellStyle name="Currency 2 2 4 4 2" xfId="5124"/>
    <cellStyle name="Currency 2 2 4 4 3" xfId="5125"/>
    <cellStyle name="Currency 2 2 4 4 4" xfId="5126"/>
    <cellStyle name="Currency 2 2 4 4 5" xfId="5127"/>
    <cellStyle name="Currency 2 2 4 5" xfId="5128"/>
    <cellStyle name="Currency 2 2 4 5 2" xfId="5129"/>
    <cellStyle name="Currency 2 2 4 5 3" xfId="5130"/>
    <cellStyle name="Currency 2 2 4 5 4" xfId="5131"/>
    <cellStyle name="Currency 2 2 4 5 5" xfId="5132"/>
    <cellStyle name="Currency 2 2 4 6" xfId="5133"/>
    <cellStyle name="Currency 2 2 4 6 2" xfId="5134"/>
    <cellStyle name="Currency 2 2 4 6 3" xfId="5135"/>
    <cellStyle name="Currency 2 2 4 6 4" xfId="5136"/>
    <cellStyle name="Currency 2 2 4 6 5" xfId="5137"/>
    <cellStyle name="Currency 2 2 4 7" xfId="5138"/>
    <cellStyle name="Currency 2 2 4 7 2" xfId="5139"/>
    <cellStyle name="Currency 2 2 4 7 3" xfId="5140"/>
    <cellStyle name="Currency 2 2 4 7 4" xfId="5141"/>
    <cellStyle name="Currency 2 2 4 7 5" xfId="5142"/>
    <cellStyle name="Currency 2 2 4 8" xfId="5143"/>
    <cellStyle name="Currency 2 2 4 8 2" xfId="5144"/>
    <cellStyle name="Currency 2 2 4 8 3" xfId="5145"/>
    <cellStyle name="Currency 2 2 4 8 4" xfId="5146"/>
    <cellStyle name="Currency 2 2 4 8 5" xfId="5147"/>
    <cellStyle name="Currency 2 2 4 9" xfId="5148"/>
    <cellStyle name="Currency 2 2 5" xfId="5149"/>
    <cellStyle name="Currency 2 2 5 10" xfId="5150"/>
    <cellStyle name="Currency 2 2 5 11" xfId="5151"/>
    <cellStyle name="Currency 2 2 5 12" xfId="5152"/>
    <cellStyle name="Currency 2 2 5 13" xfId="5153"/>
    <cellStyle name="Currency 2 2 5 14" xfId="5154"/>
    <cellStyle name="Currency 2 2 5 2" xfId="5155"/>
    <cellStyle name="Currency 2 2 5 2 2" xfId="5156"/>
    <cellStyle name="Currency 2 2 5 2 3" xfId="5157"/>
    <cellStyle name="Currency 2 2 5 2 4" xfId="5158"/>
    <cellStyle name="Currency 2 2 5 2 5" xfId="5159"/>
    <cellStyle name="Currency 2 2 5 3" xfId="5160"/>
    <cellStyle name="Currency 2 2 5 3 2" xfId="5161"/>
    <cellStyle name="Currency 2 2 5 3 3" xfId="5162"/>
    <cellStyle name="Currency 2 2 5 3 4" xfId="5163"/>
    <cellStyle name="Currency 2 2 5 3 5" xfId="5164"/>
    <cellStyle name="Currency 2 2 5 4" xfId="5165"/>
    <cellStyle name="Currency 2 2 5 4 2" xfId="5166"/>
    <cellStyle name="Currency 2 2 5 4 3" xfId="5167"/>
    <cellStyle name="Currency 2 2 5 4 4" xfId="5168"/>
    <cellStyle name="Currency 2 2 5 4 5" xfId="5169"/>
    <cellStyle name="Currency 2 2 5 5" xfId="5170"/>
    <cellStyle name="Currency 2 2 5 5 2" xfId="5171"/>
    <cellStyle name="Currency 2 2 5 5 3" xfId="5172"/>
    <cellStyle name="Currency 2 2 5 5 4" xfId="5173"/>
    <cellStyle name="Currency 2 2 5 5 5" xfId="5174"/>
    <cellStyle name="Currency 2 2 5 6" xfId="5175"/>
    <cellStyle name="Currency 2 2 5 6 2" xfId="5176"/>
    <cellStyle name="Currency 2 2 5 6 3" xfId="5177"/>
    <cellStyle name="Currency 2 2 5 6 4" xfId="5178"/>
    <cellStyle name="Currency 2 2 5 6 5" xfId="5179"/>
    <cellStyle name="Currency 2 2 5 7" xfId="5180"/>
    <cellStyle name="Currency 2 2 5 7 2" xfId="5181"/>
    <cellStyle name="Currency 2 2 5 7 3" xfId="5182"/>
    <cellStyle name="Currency 2 2 5 7 4" xfId="5183"/>
    <cellStyle name="Currency 2 2 5 7 5" xfId="5184"/>
    <cellStyle name="Currency 2 2 5 8" xfId="5185"/>
    <cellStyle name="Currency 2 2 5 8 2" xfId="5186"/>
    <cellStyle name="Currency 2 2 5 8 3" xfId="5187"/>
    <cellStyle name="Currency 2 2 5 8 4" xfId="5188"/>
    <cellStyle name="Currency 2 2 5 8 5" xfId="5189"/>
    <cellStyle name="Currency 2 2 5 9" xfId="5190"/>
    <cellStyle name="Currency 2 2 6" xfId="5191"/>
    <cellStyle name="Currency 2 2 6 10" xfId="5192"/>
    <cellStyle name="Currency 2 2 6 11" xfId="5193"/>
    <cellStyle name="Currency 2 2 6 12" xfId="5194"/>
    <cellStyle name="Currency 2 2 6 13" xfId="5195"/>
    <cellStyle name="Currency 2 2 6 14" xfId="5196"/>
    <cellStyle name="Currency 2 2 6 2" xfId="5197"/>
    <cellStyle name="Currency 2 2 6 2 2" xfId="5198"/>
    <cellStyle name="Currency 2 2 6 2 3" xfId="5199"/>
    <cellStyle name="Currency 2 2 6 2 4" xfId="5200"/>
    <cellStyle name="Currency 2 2 6 2 5" xfId="5201"/>
    <cellStyle name="Currency 2 2 6 3" xfId="5202"/>
    <cellStyle name="Currency 2 2 6 3 2" xfId="5203"/>
    <cellStyle name="Currency 2 2 6 3 3" xfId="5204"/>
    <cellStyle name="Currency 2 2 6 3 4" xfId="5205"/>
    <cellStyle name="Currency 2 2 6 3 5" xfId="5206"/>
    <cellStyle name="Currency 2 2 6 4" xfId="5207"/>
    <cellStyle name="Currency 2 2 6 4 2" xfId="5208"/>
    <cellStyle name="Currency 2 2 6 4 3" xfId="5209"/>
    <cellStyle name="Currency 2 2 6 4 4" xfId="5210"/>
    <cellStyle name="Currency 2 2 6 4 5" xfId="5211"/>
    <cellStyle name="Currency 2 2 6 5" xfId="5212"/>
    <cellStyle name="Currency 2 2 6 5 2" xfId="5213"/>
    <cellStyle name="Currency 2 2 6 5 3" xfId="5214"/>
    <cellStyle name="Currency 2 2 6 5 4" xfId="5215"/>
    <cellStyle name="Currency 2 2 6 5 5" xfId="5216"/>
    <cellStyle name="Currency 2 2 6 6" xfId="5217"/>
    <cellStyle name="Currency 2 2 6 6 2" xfId="5218"/>
    <cellStyle name="Currency 2 2 6 6 3" xfId="5219"/>
    <cellStyle name="Currency 2 2 6 6 4" xfId="5220"/>
    <cellStyle name="Currency 2 2 6 6 5" xfId="5221"/>
    <cellStyle name="Currency 2 2 6 7" xfId="5222"/>
    <cellStyle name="Currency 2 2 6 7 2" xfId="5223"/>
    <cellStyle name="Currency 2 2 6 7 3" xfId="5224"/>
    <cellStyle name="Currency 2 2 6 7 4" xfId="5225"/>
    <cellStyle name="Currency 2 2 6 7 5" xfId="5226"/>
    <cellStyle name="Currency 2 2 6 8" xfId="5227"/>
    <cellStyle name="Currency 2 2 6 8 2" xfId="5228"/>
    <cellStyle name="Currency 2 2 6 8 3" xfId="5229"/>
    <cellStyle name="Currency 2 2 6 8 4" xfId="5230"/>
    <cellStyle name="Currency 2 2 6 8 5" xfId="5231"/>
    <cellStyle name="Currency 2 2 6 9" xfId="5232"/>
    <cellStyle name="Currency 2 2 7" xfId="5233"/>
    <cellStyle name="Currency 2 2 7 10" xfId="5234"/>
    <cellStyle name="Currency 2 2 7 11" xfId="5235"/>
    <cellStyle name="Currency 2 2 7 12" xfId="5236"/>
    <cellStyle name="Currency 2 2 7 13" xfId="5237"/>
    <cellStyle name="Currency 2 2 7 14" xfId="5238"/>
    <cellStyle name="Currency 2 2 7 2" xfId="5239"/>
    <cellStyle name="Currency 2 2 7 2 2" xfId="5240"/>
    <cellStyle name="Currency 2 2 7 2 3" xfId="5241"/>
    <cellStyle name="Currency 2 2 7 2 4" xfId="5242"/>
    <cellStyle name="Currency 2 2 7 2 5" xfId="5243"/>
    <cellStyle name="Currency 2 2 7 3" xfId="5244"/>
    <cellStyle name="Currency 2 2 7 3 2" xfId="5245"/>
    <cellStyle name="Currency 2 2 7 3 3" xfId="5246"/>
    <cellStyle name="Currency 2 2 7 3 4" xfId="5247"/>
    <cellStyle name="Currency 2 2 7 3 5" xfId="5248"/>
    <cellStyle name="Currency 2 2 7 4" xfId="5249"/>
    <cellStyle name="Currency 2 2 7 4 2" xfId="5250"/>
    <cellStyle name="Currency 2 2 7 4 3" xfId="5251"/>
    <cellStyle name="Currency 2 2 7 4 4" xfId="5252"/>
    <cellStyle name="Currency 2 2 7 4 5" xfId="5253"/>
    <cellStyle name="Currency 2 2 7 5" xfId="5254"/>
    <cellStyle name="Currency 2 2 7 5 2" xfId="5255"/>
    <cellStyle name="Currency 2 2 7 5 3" xfId="5256"/>
    <cellStyle name="Currency 2 2 7 5 4" xfId="5257"/>
    <cellStyle name="Currency 2 2 7 5 5" xfId="5258"/>
    <cellStyle name="Currency 2 2 7 6" xfId="5259"/>
    <cellStyle name="Currency 2 2 7 6 2" xfId="5260"/>
    <cellStyle name="Currency 2 2 7 6 3" xfId="5261"/>
    <cellStyle name="Currency 2 2 7 6 4" xfId="5262"/>
    <cellStyle name="Currency 2 2 7 6 5" xfId="5263"/>
    <cellStyle name="Currency 2 2 7 7" xfId="5264"/>
    <cellStyle name="Currency 2 2 7 7 2" xfId="5265"/>
    <cellStyle name="Currency 2 2 7 7 3" xfId="5266"/>
    <cellStyle name="Currency 2 2 7 7 4" xfId="5267"/>
    <cellStyle name="Currency 2 2 7 7 5" xfId="5268"/>
    <cellStyle name="Currency 2 2 7 8" xfId="5269"/>
    <cellStyle name="Currency 2 2 7 8 2" xfId="5270"/>
    <cellStyle name="Currency 2 2 7 8 3" xfId="5271"/>
    <cellStyle name="Currency 2 2 7 8 4" xfId="5272"/>
    <cellStyle name="Currency 2 2 7 8 5" xfId="5273"/>
    <cellStyle name="Currency 2 2 7 9" xfId="5274"/>
    <cellStyle name="Currency 2 2 8" xfId="5275"/>
    <cellStyle name="Currency 2 2 8 10" xfId="5276"/>
    <cellStyle name="Currency 2 2 8 11" xfId="5277"/>
    <cellStyle name="Currency 2 2 8 12" xfId="5278"/>
    <cellStyle name="Currency 2 2 8 13" xfId="5279"/>
    <cellStyle name="Currency 2 2 8 14" xfId="5280"/>
    <cellStyle name="Currency 2 2 8 2" xfId="5281"/>
    <cellStyle name="Currency 2 2 8 2 2" xfId="5282"/>
    <cellStyle name="Currency 2 2 8 2 3" xfId="5283"/>
    <cellStyle name="Currency 2 2 8 2 4" xfId="5284"/>
    <cellStyle name="Currency 2 2 8 2 5" xfId="5285"/>
    <cellStyle name="Currency 2 2 8 3" xfId="5286"/>
    <cellStyle name="Currency 2 2 8 3 2" xfId="5287"/>
    <cellStyle name="Currency 2 2 8 3 3" xfId="5288"/>
    <cellStyle name="Currency 2 2 8 3 4" xfId="5289"/>
    <cellStyle name="Currency 2 2 8 3 5" xfId="5290"/>
    <cellStyle name="Currency 2 2 8 4" xfId="5291"/>
    <cellStyle name="Currency 2 2 8 4 2" xfId="5292"/>
    <cellStyle name="Currency 2 2 8 4 3" xfId="5293"/>
    <cellStyle name="Currency 2 2 8 4 4" xfId="5294"/>
    <cellStyle name="Currency 2 2 8 4 5" xfId="5295"/>
    <cellStyle name="Currency 2 2 8 5" xfId="5296"/>
    <cellStyle name="Currency 2 2 8 5 2" xfId="5297"/>
    <cellStyle name="Currency 2 2 8 5 3" xfId="5298"/>
    <cellStyle name="Currency 2 2 8 5 4" xfId="5299"/>
    <cellStyle name="Currency 2 2 8 5 5" xfId="5300"/>
    <cellStyle name="Currency 2 2 8 6" xfId="5301"/>
    <cellStyle name="Currency 2 2 8 6 2" xfId="5302"/>
    <cellStyle name="Currency 2 2 8 6 3" xfId="5303"/>
    <cellStyle name="Currency 2 2 8 6 4" xfId="5304"/>
    <cellStyle name="Currency 2 2 8 6 5" xfId="5305"/>
    <cellStyle name="Currency 2 2 8 7" xfId="5306"/>
    <cellStyle name="Currency 2 2 8 7 2" xfId="5307"/>
    <cellStyle name="Currency 2 2 8 7 3" xfId="5308"/>
    <cellStyle name="Currency 2 2 8 7 4" xfId="5309"/>
    <cellStyle name="Currency 2 2 8 7 5" xfId="5310"/>
    <cellStyle name="Currency 2 2 8 8" xfId="5311"/>
    <cellStyle name="Currency 2 2 8 8 2" xfId="5312"/>
    <cellStyle name="Currency 2 2 8 8 3" xfId="5313"/>
    <cellStyle name="Currency 2 2 8 8 4" xfId="5314"/>
    <cellStyle name="Currency 2 2 8 8 5" xfId="5315"/>
    <cellStyle name="Currency 2 2 8 9" xfId="5316"/>
    <cellStyle name="Currency 2 2 9" xfId="5317"/>
    <cellStyle name="Currency 2 2 9 10" xfId="5318"/>
    <cellStyle name="Currency 2 2 9 11" xfId="5319"/>
    <cellStyle name="Currency 2 2 9 12" xfId="5320"/>
    <cellStyle name="Currency 2 2 9 13" xfId="5321"/>
    <cellStyle name="Currency 2 2 9 14" xfId="5322"/>
    <cellStyle name="Currency 2 2 9 2" xfId="5323"/>
    <cellStyle name="Currency 2 2 9 2 2" xfId="5324"/>
    <cellStyle name="Currency 2 2 9 2 3" xfId="5325"/>
    <cellStyle name="Currency 2 2 9 2 4" xfId="5326"/>
    <cellStyle name="Currency 2 2 9 2 5" xfId="5327"/>
    <cellStyle name="Currency 2 2 9 3" xfId="5328"/>
    <cellStyle name="Currency 2 2 9 3 2" xfId="5329"/>
    <cellStyle name="Currency 2 2 9 3 3" xfId="5330"/>
    <cellStyle name="Currency 2 2 9 3 4" xfId="5331"/>
    <cellStyle name="Currency 2 2 9 3 5" xfId="5332"/>
    <cellStyle name="Currency 2 2 9 4" xfId="5333"/>
    <cellStyle name="Currency 2 2 9 4 2" xfId="5334"/>
    <cellStyle name="Currency 2 2 9 4 3" xfId="5335"/>
    <cellStyle name="Currency 2 2 9 4 4" xfId="5336"/>
    <cellStyle name="Currency 2 2 9 4 5" xfId="5337"/>
    <cellStyle name="Currency 2 2 9 5" xfId="5338"/>
    <cellStyle name="Currency 2 2 9 5 2" xfId="5339"/>
    <cellStyle name="Currency 2 2 9 5 3" xfId="5340"/>
    <cellStyle name="Currency 2 2 9 5 4" xfId="5341"/>
    <cellStyle name="Currency 2 2 9 5 5" xfId="5342"/>
    <cellStyle name="Currency 2 2 9 6" xfId="5343"/>
    <cellStyle name="Currency 2 2 9 6 2" xfId="5344"/>
    <cellStyle name="Currency 2 2 9 6 3" xfId="5345"/>
    <cellStyle name="Currency 2 2 9 6 4" xfId="5346"/>
    <cellStyle name="Currency 2 2 9 6 5" xfId="5347"/>
    <cellStyle name="Currency 2 2 9 7" xfId="5348"/>
    <cellStyle name="Currency 2 2 9 7 2" xfId="5349"/>
    <cellStyle name="Currency 2 2 9 7 3" xfId="5350"/>
    <cellStyle name="Currency 2 2 9 7 4" xfId="5351"/>
    <cellStyle name="Currency 2 2 9 7 5" xfId="5352"/>
    <cellStyle name="Currency 2 2 9 8" xfId="5353"/>
    <cellStyle name="Currency 2 2 9 8 2" xfId="5354"/>
    <cellStyle name="Currency 2 2 9 8 3" xfId="5355"/>
    <cellStyle name="Currency 2 2 9 8 4" xfId="5356"/>
    <cellStyle name="Currency 2 2 9 8 5" xfId="5357"/>
    <cellStyle name="Currency 2 2 9 9" xfId="5358"/>
    <cellStyle name="Currency 2 20" xfId="5359"/>
    <cellStyle name="Currency 2 20 10" xfId="5360"/>
    <cellStyle name="Currency 2 20 11" xfId="5361"/>
    <cellStyle name="Currency 2 20 12" xfId="5362"/>
    <cellStyle name="Currency 2 20 13" xfId="5363"/>
    <cellStyle name="Currency 2 20 14" xfId="5364"/>
    <cellStyle name="Currency 2 20 2" xfId="5365"/>
    <cellStyle name="Currency 2 20 2 2" xfId="5366"/>
    <cellStyle name="Currency 2 20 2 3" xfId="5367"/>
    <cellStyle name="Currency 2 20 2 4" xfId="5368"/>
    <cellStyle name="Currency 2 20 2 5" xfId="5369"/>
    <cellStyle name="Currency 2 20 3" xfId="5370"/>
    <cellStyle name="Currency 2 20 3 2" xfId="5371"/>
    <cellStyle name="Currency 2 20 3 3" xfId="5372"/>
    <cellStyle name="Currency 2 20 3 4" xfId="5373"/>
    <cellStyle name="Currency 2 20 3 5" xfId="5374"/>
    <cellStyle name="Currency 2 20 4" xfId="5375"/>
    <cellStyle name="Currency 2 20 4 2" xfId="5376"/>
    <cellStyle name="Currency 2 20 4 3" xfId="5377"/>
    <cellStyle name="Currency 2 20 4 4" xfId="5378"/>
    <cellStyle name="Currency 2 20 4 5" xfId="5379"/>
    <cellStyle name="Currency 2 20 5" xfId="5380"/>
    <cellStyle name="Currency 2 20 5 2" xfId="5381"/>
    <cellStyle name="Currency 2 20 5 3" xfId="5382"/>
    <cellStyle name="Currency 2 20 5 4" xfId="5383"/>
    <cellStyle name="Currency 2 20 5 5" xfId="5384"/>
    <cellStyle name="Currency 2 20 6" xfId="5385"/>
    <cellStyle name="Currency 2 20 6 2" xfId="5386"/>
    <cellStyle name="Currency 2 20 6 3" xfId="5387"/>
    <cellStyle name="Currency 2 20 6 4" xfId="5388"/>
    <cellStyle name="Currency 2 20 6 5" xfId="5389"/>
    <cellStyle name="Currency 2 20 7" xfId="5390"/>
    <cellStyle name="Currency 2 20 7 2" xfId="5391"/>
    <cellStyle name="Currency 2 20 7 3" xfId="5392"/>
    <cellStyle name="Currency 2 20 7 4" xfId="5393"/>
    <cellStyle name="Currency 2 20 7 5" xfId="5394"/>
    <cellStyle name="Currency 2 20 8" xfId="5395"/>
    <cellStyle name="Currency 2 20 8 2" xfId="5396"/>
    <cellStyle name="Currency 2 20 8 3" xfId="5397"/>
    <cellStyle name="Currency 2 20 8 4" xfId="5398"/>
    <cellStyle name="Currency 2 20 8 5" xfId="5399"/>
    <cellStyle name="Currency 2 20 9" xfId="5400"/>
    <cellStyle name="Currency 2 21" xfId="5401"/>
    <cellStyle name="Currency 2 21 10" xfId="5402"/>
    <cellStyle name="Currency 2 21 11" xfId="5403"/>
    <cellStyle name="Currency 2 21 12" xfId="5404"/>
    <cellStyle name="Currency 2 21 13" xfId="5405"/>
    <cellStyle name="Currency 2 21 14" xfId="5406"/>
    <cellStyle name="Currency 2 21 2" xfId="5407"/>
    <cellStyle name="Currency 2 21 2 2" xfId="5408"/>
    <cellStyle name="Currency 2 21 2 3" xfId="5409"/>
    <cellStyle name="Currency 2 21 2 4" xfId="5410"/>
    <cellStyle name="Currency 2 21 2 5" xfId="5411"/>
    <cellStyle name="Currency 2 21 3" xfId="5412"/>
    <cellStyle name="Currency 2 21 3 2" xfId="5413"/>
    <cellStyle name="Currency 2 21 3 3" xfId="5414"/>
    <cellStyle name="Currency 2 21 3 4" xfId="5415"/>
    <cellStyle name="Currency 2 21 3 5" xfId="5416"/>
    <cellStyle name="Currency 2 21 4" xfId="5417"/>
    <cellStyle name="Currency 2 21 4 2" xfId="5418"/>
    <cellStyle name="Currency 2 21 4 3" xfId="5419"/>
    <cellStyle name="Currency 2 21 4 4" xfId="5420"/>
    <cellStyle name="Currency 2 21 4 5" xfId="5421"/>
    <cellStyle name="Currency 2 21 5" xfId="5422"/>
    <cellStyle name="Currency 2 21 5 2" xfId="5423"/>
    <cellStyle name="Currency 2 21 5 3" xfId="5424"/>
    <cellStyle name="Currency 2 21 5 4" xfId="5425"/>
    <cellStyle name="Currency 2 21 5 5" xfId="5426"/>
    <cellStyle name="Currency 2 21 6" xfId="5427"/>
    <cellStyle name="Currency 2 21 6 2" xfId="5428"/>
    <cellStyle name="Currency 2 21 6 3" xfId="5429"/>
    <cellStyle name="Currency 2 21 6 4" xfId="5430"/>
    <cellStyle name="Currency 2 21 6 5" xfId="5431"/>
    <cellStyle name="Currency 2 21 7" xfId="5432"/>
    <cellStyle name="Currency 2 21 7 2" xfId="5433"/>
    <cellStyle name="Currency 2 21 7 3" xfId="5434"/>
    <cellStyle name="Currency 2 21 7 4" xfId="5435"/>
    <cellStyle name="Currency 2 21 7 5" xfId="5436"/>
    <cellStyle name="Currency 2 21 8" xfId="5437"/>
    <cellStyle name="Currency 2 21 8 2" xfId="5438"/>
    <cellStyle name="Currency 2 21 8 3" xfId="5439"/>
    <cellStyle name="Currency 2 21 8 4" xfId="5440"/>
    <cellStyle name="Currency 2 21 8 5" xfId="5441"/>
    <cellStyle name="Currency 2 21 9" xfId="5442"/>
    <cellStyle name="Currency 2 22" xfId="5443"/>
    <cellStyle name="Currency 2 22 10" xfId="5444"/>
    <cellStyle name="Currency 2 22 11" xfId="5445"/>
    <cellStyle name="Currency 2 22 12" xfId="5446"/>
    <cellStyle name="Currency 2 22 13" xfId="5447"/>
    <cellStyle name="Currency 2 22 14" xfId="5448"/>
    <cellStyle name="Currency 2 22 2" xfId="5449"/>
    <cellStyle name="Currency 2 22 2 2" xfId="5450"/>
    <cellStyle name="Currency 2 22 2 3" xfId="5451"/>
    <cellStyle name="Currency 2 22 2 4" xfId="5452"/>
    <cellStyle name="Currency 2 22 2 5" xfId="5453"/>
    <cellStyle name="Currency 2 22 3" xfId="5454"/>
    <cellStyle name="Currency 2 22 3 2" xfId="5455"/>
    <cellStyle name="Currency 2 22 3 3" xfId="5456"/>
    <cellStyle name="Currency 2 22 3 4" xfId="5457"/>
    <cellStyle name="Currency 2 22 3 5" xfId="5458"/>
    <cellStyle name="Currency 2 22 4" xfId="5459"/>
    <cellStyle name="Currency 2 22 4 2" xfId="5460"/>
    <cellStyle name="Currency 2 22 4 3" xfId="5461"/>
    <cellStyle name="Currency 2 22 4 4" xfId="5462"/>
    <cellStyle name="Currency 2 22 4 5" xfId="5463"/>
    <cellStyle name="Currency 2 22 5" xfId="5464"/>
    <cellStyle name="Currency 2 22 5 2" xfId="5465"/>
    <cellStyle name="Currency 2 22 5 3" xfId="5466"/>
    <cellStyle name="Currency 2 22 5 4" xfId="5467"/>
    <cellStyle name="Currency 2 22 5 5" xfId="5468"/>
    <cellStyle name="Currency 2 22 6" xfId="5469"/>
    <cellStyle name="Currency 2 22 6 2" xfId="5470"/>
    <cellStyle name="Currency 2 22 6 3" xfId="5471"/>
    <cellStyle name="Currency 2 22 6 4" xfId="5472"/>
    <cellStyle name="Currency 2 22 6 5" xfId="5473"/>
    <cellStyle name="Currency 2 22 7" xfId="5474"/>
    <cellStyle name="Currency 2 22 7 2" xfId="5475"/>
    <cellStyle name="Currency 2 22 7 3" xfId="5476"/>
    <cellStyle name="Currency 2 22 7 4" xfId="5477"/>
    <cellStyle name="Currency 2 22 7 5" xfId="5478"/>
    <cellStyle name="Currency 2 22 8" xfId="5479"/>
    <cellStyle name="Currency 2 22 8 2" xfId="5480"/>
    <cellStyle name="Currency 2 22 8 3" xfId="5481"/>
    <cellStyle name="Currency 2 22 8 4" xfId="5482"/>
    <cellStyle name="Currency 2 22 8 5" xfId="5483"/>
    <cellStyle name="Currency 2 22 9" xfId="5484"/>
    <cellStyle name="Currency 2 23" xfId="5485"/>
    <cellStyle name="Currency 2 23 10" xfId="5486"/>
    <cellStyle name="Currency 2 23 11" xfId="5487"/>
    <cellStyle name="Currency 2 23 12" xfId="5488"/>
    <cellStyle name="Currency 2 23 13" xfId="5489"/>
    <cellStyle name="Currency 2 23 2" xfId="5490"/>
    <cellStyle name="Currency 2 23 2 2" xfId="5491"/>
    <cellStyle name="Currency 2 23 2 3" xfId="5492"/>
    <cellStyle name="Currency 2 23 2 4" xfId="5493"/>
    <cellStyle name="Currency 2 23 2 5" xfId="5494"/>
    <cellStyle name="Currency 2 23 3" xfId="5495"/>
    <cellStyle name="Currency 2 23 3 2" xfId="5496"/>
    <cellStyle name="Currency 2 23 3 3" xfId="5497"/>
    <cellStyle name="Currency 2 23 3 4" xfId="5498"/>
    <cellStyle name="Currency 2 23 3 5" xfId="5499"/>
    <cellStyle name="Currency 2 23 4" xfId="5500"/>
    <cellStyle name="Currency 2 23 4 2" xfId="5501"/>
    <cellStyle name="Currency 2 23 4 3" xfId="5502"/>
    <cellStyle name="Currency 2 23 4 4" xfId="5503"/>
    <cellStyle name="Currency 2 23 4 5" xfId="5504"/>
    <cellStyle name="Currency 2 23 5" xfId="5505"/>
    <cellStyle name="Currency 2 23 5 2" xfId="5506"/>
    <cellStyle name="Currency 2 23 5 3" xfId="5507"/>
    <cellStyle name="Currency 2 23 5 4" xfId="5508"/>
    <cellStyle name="Currency 2 23 5 5" xfId="5509"/>
    <cellStyle name="Currency 2 23 6" xfId="5510"/>
    <cellStyle name="Currency 2 23 6 2" xfId="5511"/>
    <cellStyle name="Currency 2 23 6 3" xfId="5512"/>
    <cellStyle name="Currency 2 23 6 4" xfId="5513"/>
    <cellStyle name="Currency 2 23 6 5" xfId="5514"/>
    <cellStyle name="Currency 2 23 7" xfId="5515"/>
    <cellStyle name="Currency 2 23 7 2" xfId="5516"/>
    <cellStyle name="Currency 2 23 7 3" xfId="5517"/>
    <cellStyle name="Currency 2 23 7 4" xfId="5518"/>
    <cellStyle name="Currency 2 23 7 5" xfId="5519"/>
    <cellStyle name="Currency 2 23 8" xfId="5520"/>
    <cellStyle name="Currency 2 23 8 2" xfId="5521"/>
    <cellStyle name="Currency 2 23 8 3" xfId="5522"/>
    <cellStyle name="Currency 2 23 8 4" xfId="5523"/>
    <cellStyle name="Currency 2 23 8 5" xfId="5524"/>
    <cellStyle name="Currency 2 23 9" xfId="5525"/>
    <cellStyle name="Currency 2 24" xfId="5526"/>
    <cellStyle name="Currency 2 24 10" xfId="5527"/>
    <cellStyle name="Currency 2 24 11" xfId="5528"/>
    <cellStyle name="Currency 2 24 12" xfId="5529"/>
    <cellStyle name="Currency 2 24 13" xfId="5530"/>
    <cellStyle name="Currency 2 24 2" xfId="5531"/>
    <cellStyle name="Currency 2 24 2 2" xfId="5532"/>
    <cellStyle name="Currency 2 24 2 3" xfId="5533"/>
    <cellStyle name="Currency 2 24 2 4" xfId="5534"/>
    <cellStyle name="Currency 2 24 2 5" xfId="5535"/>
    <cellStyle name="Currency 2 24 3" xfId="5536"/>
    <cellStyle name="Currency 2 24 3 2" xfId="5537"/>
    <cellStyle name="Currency 2 24 3 3" xfId="5538"/>
    <cellStyle name="Currency 2 24 3 4" xfId="5539"/>
    <cellStyle name="Currency 2 24 3 5" xfId="5540"/>
    <cellStyle name="Currency 2 24 4" xfId="5541"/>
    <cellStyle name="Currency 2 24 4 2" xfId="5542"/>
    <cellStyle name="Currency 2 24 4 3" xfId="5543"/>
    <cellStyle name="Currency 2 24 4 4" xfId="5544"/>
    <cellStyle name="Currency 2 24 4 5" xfId="5545"/>
    <cellStyle name="Currency 2 24 5" xfId="5546"/>
    <cellStyle name="Currency 2 24 5 2" xfId="5547"/>
    <cellStyle name="Currency 2 24 5 3" xfId="5548"/>
    <cellStyle name="Currency 2 24 5 4" xfId="5549"/>
    <cellStyle name="Currency 2 24 5 5" xfId="5550"/>
    <cellStyle name="Currency 2 24 6" xfId="5551"/>
    <cellStyle name="Currency 2 24 6 2" xfId="5552"/>
    <cellStyle name="Currency 2 24 6 3" xfId="5553"/>
    <cellStyle name="Currency 2 24 6 4" xfId="5554"/>
    <cellStyle name="Currency 2 24 6 5" xfId="5555"/>
    <cellStyle name="Currency 2 24 7" xfId="5556"/>
    <cellStyle name="Currency 2 24 7 2" xfId="5557"/>
    <cellStyle name="Currency 2 24 7 3" xfId="5558"/>
    <cellStyle name="Currency 2 24 7 4" xfId="5559"/>
    <cellStyle name="Currency 2 24 7 5" xfId="5560"/>
    <cellStyle name="Currency 2 24 8" xfId="5561"/>
    <cellStyle name="Currency 2 24 8 2" xfId="5562"/>
    <cellStyle name="Currency 2 24 8 3" xfId="5563"/>
    <cellStyle name="Currency 2 24 8 4" xfId="5564"/>
    <cellStyle name="Currency 2 24 8 5" xfId="5565"/>
    <cellStyle name="Currency 2 24 9" xfId="5566"/>
    <cellStyle name="Currency 2 25" xfId="5567"/>
    <cellStyle name="Currency 2 25 10" xfId="5568"/>
    <cellStyle name="Currency 2 25 11" xfId="5569"/>
    <cellStyle name="Currency 2 25 12" xfId="5570"/>
    <cellStyle name="Currency 2 25 13" xfId="5571"/>
    <cellStyle name="Currency 2 25 2" xfId="5572"/>
    <cellStyle name="Currency 2 25 2 2" xfId="5573"/>
    <cellStyle name="Currency 2 25 2 3" xfId="5574"/>
    <cellStyle name="Currency 2 25 2 4" xfId="5575"/>
    <cellStyle name="Currency 2 25 2 5" xfId="5576"/>
    <cellStyle name="Currency 2 25 3" xfId="5577"/>
    <cellStyle name="Currency 2 25 3 2" xfId="5578"/>
    <cellStyle name="Currency 2 25 3 3" xfId="5579"/>
    <cellStyle name="Currency 2 25 3 4" xfId="5580"/>
    <cellStyle name="Currency 2 25 3 5" xfId="5581"/>
    <cellStyle name="Currency 2 25 4" xfId="5582"/>
    <cellStyle name="Currency 2 25 4 2" xfId="5583"/>
    <cellStyle name="Currency 2 25 4 3" xfId="5584"/>
    <cellStyle name="Currency 2 25 4 4" xfId="5585"/>
    <cellStyle name="Currency 2 25 4 5" xfId="5586"/>
    <cellStyle name="Currency 2 25 5" xfId="5587"/>
    <cellStyle name="Currency 2 25 5 2" xfId="5588"/>
    <cellStyle name="Currency 2 25 5 3" xfId="5589"/>
    <cellStyle name="Currency 2 25 5 4" xfId="5590"/>
    <cellStyle name="Currency 2 25 5 5" xfId="5591"/>
    <cellStyle name="Currency 2 25 6" xfId="5592"/>
    <cellStyle name="Currency 2 25 6 2" xfId="5593"/>
    <cellStyle name="Currency 2 25 6 3" xfId="5594"/>
    <cellStyle name="Currency 2 25 6 4" xfId="5595"/>
    <cellStyle name="Currency 2 25 6 5" xfId="5596"/>
    <cellStyle name="Currency 2 25 7" xfId="5597"/>
    <cellStyle name="Currency 2 25 7 2" xfId="5598"/>
    <cellStyle name="Currency 2 25 7 3" xfId="5599"/>
    <cellStyle name="Currency 2 25 7 4" xfId="5600"/>
    <cellStyle name="Currency 2 25 7 5" xfId="5601"/>
    <cellStyle name="Currency 2 25 8" xfId="5602"/>
    <cellStyle name="Currency 2 25 8 2" xfId="5603"/>
    <cellStyle name="Currency 2 25 8 3" xfId="5604"/>
    <cellStyle name="Currency 2 25 8 4" xfId="5605"/>
    <cellStyle name="Currency 2 25 8 5" xfId="5606"/>
    <cellStyle name="Currency 2 25 9" xfId="5607"/>
    <cellStyle name="Currency 2 26" xfId="5608"/>
    <cellStyle name="Currency 2 26 10" xfId="5609"/>
    <cellStyle name="Currency 2 26 11" xfId="5610"/>
    <cellStyle name="Currency 2 26 12" xfId="5611"/>
    <cellStyle name="Currency 2 26 13" xfId="5612"/>
    <cellStyle name="Currency 2 26 2" xfId="5613"/>
    <cellStyle name="Currency 2 26 2 2" xfId="5614"/>
    <cellStyle name="Currency 2 26 2 3" xfId="5615"/>
    <cellStyle name="Currency 2 26 2 4" xfId="5616"/>
    <cellStyle name="Currency 2 26 2 5" xfId="5617"/>
    <cellStyle name="Currency 2 26 3" xfId="5618"/>
    <cellStyle name="Currency 2 26 3 2" xfId="5619"/>
    <cellStyle name="Currency 2 26 3 3" xfId="5620"/>
    <cellStyle name="Currency 2 26 3 4" xfId="5621"/>
    <cellStyle name="Currency 2 26 3 5" xfId="5622"/>
    <cellStyle name="Currency 2 26 4" xfId="5623"/>
    <cellStyle name="Currency 2 26 4 2" xfId="5624"/>
    <cellStyle name="Currency 2 26 4 3" xfId="5625"/>
    <cellStyle name="Currency 2 26 4 4" xfId="5626"/>
    <cellStyle name="Currency 2 26 4 5" xfId="5627"/>
    <cellStyle name="Currency 2 26 5" xfId="5628"/>
    <cellStyle name="Currency 2 26 5 2" xfId="5629"/>
    <cellStyle name="Currency 2 26 5 3" xfId="5630"/>
    <cellStyle name="Currency 2 26 5 4" xfId="5631"/>
    <cellStyle name="Currency 2 26 5 5" xfId="5632"/>
    <cellStyle name="Currency 2 26 6" xfId="5633"/>
    <cellStyle name="Currency 2 26 6 2" xfId="5634"/>
    <cellStyle name="Currency 2 26 6 3" xfId="5635"/>
    <cellStyle name="Currency 2 26 6 4" xfId="5636"/>
    <cellStyle name="Currency 2 26 6 5" xfId="5637"/>
    <cellStyle name="Currency 2 26 7" xfId="5638"/>
    <cellStyle name="Currency 2 26 7 2" xfId="5639"/>
    <cellStyle name="Currency 2 26 7 3" xfId="5640"/>
    <cellStyle name="Currency 2 26 7 4" xfId="5641"/>
    <cellStyle name="Currency 2 26 7 5" xfId="5642"/>
    <cellStyle name="Currency 2 26 8" xfId="5643"/>
    <cellStyle name="Currency 2 26 8 2" xfId="5644"/>
    <cellStyle name="Currency 2 26 8 3" xfId="5645"/>
    <cellStyle name="Currency 2 26 8 4" xfId="5646"/>
    <cellStyle name="Currency 2 26 8 5" xfId="5647"/>
    <cellStyle name="Currency 2 26 9" xfId="5648"/>
    <cellStyle name="Currency 2 27" xfId="5649"/>
    <cellStyle name="Currency 2 27 10" xfId="5650"/>
    <cellStyle name="Currency 2 27 11" xfId="5651"/>
    <cellStyle name="Currency 2 27 12" xfId="5652"/>
    <cellStyle name="Currency 2 27 13" xfId="5653"/>
    <cellStyle name="Currency 2 27 2" xfId="5654"/>
    <cellStyle name="Currency 2 27 2 2" xfId="5655"/>
    <cellStyle name="Currency 2 27 2 3" xfId="5656"/>
    <cellStyle name="Currency 2 27 2 4" xfId="5657"/>
    <cellStyle name="Currency 2 27 2 5" xfId="5658"/>
    <cellStyle name="Currency 2 27 3" xfId="5659"/>
    <cellStyle name="Currency 2 27 3 2" xfId="5660"/>
    <cellStyle name="Currency 2 27 3 3" xfId="5661"/>
    <cellStyle name="Currency 2 27 3 4" xfId="5662"/>
    <cellStyle name="Currency 2 27 3 5" xfId="5663"/>
    <cellStyle name="Currency 2 27 4" xfId="5664"/>
    <cellStyle name="Currency 2 27 4 2" xfId="5665"/>
    <cellStyle name="Currency 2 27 4 3" xfId="5666"/>
    <cellStyle name="Currency 2 27 4 4" xfId="5667"/>
    <cellStyle name="Currency 2 27 4 5" xfId="5668"/>
    <cellStyle name="Currency 2 27 5" xfId="5669"/>
    <cellStyle name="Currency 2 27 5 2" xfId="5670"/>
    <cellStyle name="Currency 2 27 5 3" xfId="5671"/>
    <cellStyle name="Currency 2 27 5 4" xfId="5672"/>
    <cellStyle name="Currency 2 27 5 5" xfId="5673"/>
    <cellStyle name="Currency 2 27 6" xfId="5674"/>
    <cellStyle name="Currency 2 27 6 2" xfId="5675"/>
    <cellStyle name="Currency 2 27 6 3" xfId="5676"/>
    <cellStyle name="Currency 2 27 6 4" xfId="5677"/>
    <cellStyle name="Currency 2 27 6 5" xfId="5678"/>
    <cellStyle name="Currency 2 27 7" xfId="5679"/>
    <cellStyle name="Currency 2 27 7 2" xfId="5680"/>
    <cellStyle name="Currency 2 27 7 3" xfId="5681"/>
    <cellStyle name="Currency 2 27 7 4" xfId="5682"/>
    <cellStyle name="Currency 2 27 7 5" xfId="5683"/>
    <cellStyle name="Currency 2 27 8" xfId="5684"/>
    <cellStyle name="Currency 2 27 8 2" xfId="5685"/>
    <cellStyle name="Currency 2 27 8 3" xfId="5686"/>
    <cellStyle name="Currency 2 27 8 4" xfId="5687"/>
    <cellStyle name="Currency 2 27 8 5" xfId="5688"/>
    <cellStyle name="Currency 2 27 9" xfId="5689"/>
    <cellStyle name="Currency 2 28" xfId="5690"/>
    <cellStyle name="Currency 2 28 10" xfId="5691"/>
    <cellStyle name="Currency 2 28 11" xfId="5692"/>
    <cellStyle name="Currency 2 28 12" xfId="5693"/>
    <cellStyle name="Currency 2 28 13" xfId="5694"/>
    <cellStyle name="Currency 2 28 2" xfId="5695"/>
    <cellStyle name="Currency 2 28 2 2" xfId="5696"/>
    <cellStyle name="Currency 2 28 2 3" xfId="5697"/>
    <cellStyle name="Currency 2 28 2 4" xfId="5698"/>
    <cellStyle name="Currency 2 28 2 5" xfId="5699"/>
    <cellStyle name="Currency 2 28 3" xfId="5700"/>
    <cellStyle name="Currency 2 28 3 2" xfId="5701"/>
    <cellStyle name="Currency 2 28 3 3" xfId="5702"/>
    <cellStyle name="Currency 2 28 3 4" xfId="5703"/>
    <cellStyle name="Currency 2 28 3 5" xfId="5704"/>
    <cellStyle name="Currency 2 28 4" xfId="5705"/>
    <cellStyle name="Currency 2 28 4 2" xfId="5706"/>
    <cellStyle name="Currency 2 28 4 3" xfId="5707"/>
    <cellStyle name="Currency 2 28 4 4" xfId="5708"/>
    <cellStyle name="Currency 2 28 4 5" xfId="5709"/>
    <cellStyle name="Currency 2 28 5" xfId="5710"/>
    <cellStyle name="Currency 2 28 5 2" xfId="5711"/>
    <cellStyle name="Currency 2 28 5 3" xfId="5712"/>
    <cellStyle name="Currency 2 28 5 4" xfId="5713"/>
    <cellStyle name="Currency 2 28 5 5" xfId="5714"/>
    <cellStyle name="Currency 2 28 6" xfId="5715"/>
    <cellStyle name="Currency 2 28 6 2" xfId="5716"/>
    <cellStyle name="Currency 2 28 6 3" xfId="5717"/>
    <cellStyle name="Currency 2 28 6 4" xfId="5718"/>
    <cellStyle name="Currency 2 28 6 5" xfId="5719"/>
    <cellStyle name="Currency 2 28 7" xfId="5720"/>
    <cellStyle name="Currency 2 28 7 2" xfId="5721"/>
    <cellStyle name="Currency 2 28 7 3" xfId="5722"/>
    <cellStyle name="Currency 2 28 7 4" xfId="5723"/>
    <cellStyle name="Currency 2 28 7 5" xfId="5724"/>
    <cellStyle name="Currency 2 28 8" xfId="5725"/>
    <cellStyle name="Currency 2 28 8 2" xfId="5726"/>
    <cellStyle name="Currency 2 28 8 3" xfId="5727"/>
    <cellStyle name="Currency 2 28 8 4" xfId="5728"/>
    <cellStyle name="Currency 2 28 8 5" xfId="5729"/>
    <cellStyle name="Currency 2 28 9" xfId="5730"/>
    <cellStyle name="Currency 2 29" xfId="5731"/>
    <cellStyle name="Currency 2 29 10" xfId="5732"/>
    <cellStyle name="Currency 2 29 11" xfId="5733"/>
    <cellStyle name="Currency 2 29 12" xfId="5734"/>
    <cellStyle name="Currency 2 29 13" xfId="5735"/>
    <cellStyle name="Currency 2 29 2" xfId="5736"/>
    <cellStyle name="Currency 2 29 2 2" xfId="5737"/>
    <cellStyle name="Currency 2 29 2 3" xfId="5738"/>
    <cellStyle name="Currency 2 29 2 4" xfId="5739"/>
    <cellStyle name="Currency 2 29 2 5" xfId="5740"/>
    <cellStyle name="Currency 2 29 3" xfId="5741"/>
    <cellStyle name="Currency 2 29 3 2" xfId="5742"/>
    <cellStyle name="Currency 2 29 3 3" xfId="5743"/>
    <cellStyle name="Currency 2 29 3 4" xfId="5744"/>
    <cellStyle name="Currency 2 29 3 5" xfId="5745"/>
    <cellStyle name="Currency 2 29 4" xfId="5746"/>
    <cellStyle name="Currency 2 29 4 2" xfId="5747"/>
    <cellStyle name="Currency 2 29 4 3" xfId="5748"/>
    <cellStyle name="Currency 2 29 4 4" xfId="5749"/>
    <cellStyle name="Currency 2 29 4 5" xfId="5750"/>
    <cellStyle name="Currency 2 29 5" xfId="5751"/>
    <cellStyle name="Currency 2 29 5 2" xfId="5752"/>
    <cellStyle name="Currency 2 29 5 3" xfId="5753"/>
    <cellStyle name="Currency 2 29 5 4" xfId="5754"/>
    <cellStyle name="Currency 2 29 5 5" xfId="5755"/>
    <cellStyle name="Currency 2 29 6" xfId="5756"/>
    <cellStyle name="Currency 2 29 6 2" xfId="5757"/>
    <cellStyle name="Currency 2 29 6 3" xfId="5758"/>
    <cellStyle name="Currency 2 29 6 4" xfId="5759"/>
    <cellStyle name="Currency 2 29 6 5" xfId="5760"/>
    <cellStyle name="Currency 2 29 7" xfId="5761"/>
    <cellStyle name="Currency 2 29 7 2" xfId="5762"/>
    <cellStyle name="Currency 2 29 7 3" xfId="5763"/>
    <cellStyle name="Currency 2 29 7 4" xfId="5764"/>
    <cellStyle name="Currency 2 29 7 5" xfId="5765"/>
    <cellStyle name="Currency 2 29 8" xfId="5766"/>
    <cellStyle name="Currency 2 29 8 2" xfId="5767"/>
    <cellStyle name="Currency 2 29 8 3" xfId="5768"/>
    <cellStyle name="Currency 2 29 8 4" xfId="5769"/>
    <cellStyle name="Currency 2 29 8 5" xfId="5770"/>
    <cellStyle name="Currency 2 29 9" xfId="5771"/>
    <cellStyle name="Currency 2 3" xfId="5772"/>
    <cellStyle name="Currency 2 3 10" xfId="5773"/>
    <cellStyle name="Currency 2 3 10 10" xfId="5774"/>
    <cellStyle name="Currency 2 3 10 11" xfId="5775"/>
    <cellStyle name="Currency 2 3 10 12" xfId="5776"/>
    <cellStyle name="Currency 2 3 10 13" xfId="5777"/>
    <cellStyle name="Currency 2 3 10 14" xfId="5778"/>
    <cellStyle name="Currency 2 3 10 2" xfId="5779"/>
    <cellStyle name="Currency 2 3 10 2 2" xfId="5780"/>
    <cellStyle name="Currency 2 3 10 2 3" xfId="5781"/>
    <cellStyle name="Currency 2 3 10 2 4" xfId="5782"/>
    <cellStyle name="Currency 2 3 10 2 5" xfId="5783"/>
    <cellStyle name="Currency 2 3 10 3" xfId="5784"/>
    <cellStyle name="Currency 2 3 10 3 2" xfId="5785"/>
    <cellStyle name="Currency 2 3 10 3 3" xfId="5786"/>
    <cellStyle name="Currency 2 3 10 3 4" xfId="5787"/>
    <cellStyle name="Currency 2 3 10 3 5" xfId="5788"/>
    <cellStyle name="Currency 2 3 10 4" xfId="5789"/>
    <cellStyle name="Currency 2 3 10 4 2" xfId="5790"/>
    <cellStyle name="Currency 2 3 10 4 3" xfId="5791"/>
    <cellStyle name="Currency 2 3 10 4 4" xfId="5792"/>
    <cellStyle name="Currency 2 3 10 4 5" xfId="5793"/>
    <cellStyle name="Currency 2 3 10 5" xfId="5794"/>
    <cellStyle name="Currency 2 3 10 5 2" xfId="5795"/>
    <cellStyle name="Currency 2 3 10 5 3" xfId="5796"/>
    <cellStyle name="Currency 2 3 10 5 4" xfId="5797"/>
    <cellStyle name="Currency 2 3 10 5 5" xfId="5798"/>
    <cellStyle name="Currency 2 3 10 6" xfId="5799"/>
    <cellStyle name="Currency 2 3 10 6 2" xfId="5800"/>
    <cellStyle name="Currency 2 3 10 6 3" xfId="5801"/>
    <cellStyle name="Currency 2 3 10 6 4" xfId="5802"/>
    <cellStyle name="Currency 2 3 10 6 5" xfId="5803"/>
    <cellStyle name="Currency 2 3 10 7" xfId="5804"/>
    <cellStyle name="Currency 2 3 10 7 2" xfId="5805"/>
    <cellStyle name="Currency 2 3 10 7 3" xfId="5806"/>
    <cellStyle name="Currency 2 3 10 7 4" xfId="5807"/>
    <cellStyle name="Currency 2 3 10 7 5" xfId="5808"/>
    <cellStyle name="Currency 2 3 10 8" xfId="5809"/>
    <cellStyle name="Currency 2 3 10 8 2" xfId="5810"/>
    <cellStyle name="Currency 2 3 10 8 3" xfId="5811"/>
    <cellStyle name="Currency 2 3 10 8 4" xfId="5812"/>
    <cellStyle name="Currency 2 3 10 8 5" xfId="5813"/>
    <cellStyle name="Currency 2 3 10 9" xfId="5814"/>
    <cellStyle name="Currency 2 3 11" xfId="5815"/>
    <cellStyle name="Currency 2 3 11 10" xfId="5816"/>
    <cellStyle name="Currency 2 3 11 11" xfId="5817"/>
    <cellStyle name="Currency 2 3 11 12" xfId="5818"/>
    <cellStyle name="Currency 2 3 11 13" xfId="5819"/>
    <cellStyle name="Currency 2 3 11 14" xfId="5820"/>
    <cellStyle name="Currency 2 3 11 2" xfId="5821"/>
    <cellStyle name="Currency 2 3 11 2 2" xfId="5822"/>
    <cellStyle name="Currency 2 3 11 2 3" xfId="5823"/>
    <cellStyle name="Currency 2 3 11 2 4" xfId="5824"/>
    <cellStyle name="Currency 2 3 11 2 5" xfId="5825"/>
    <cellStyle name="Currency 2 3 11 3" xfId="5826"/>
    <cellStyle name="Currency 2 3 11 3 2" xfId="5827"/>
    <cellStyle name="Currency 2 3 11 3 3" xfId="5828"/>
    <cellStyle name="Currency 2 3 11 3 4" xfId="5829"/>
    <cellStyle name="Currency 2 3 11 3 5" xfId="5830"/>
    <cellStyle name="Currency 2 3 11 4" xfId="5831"/>
    <cellStyle name="Currency 2 3 11 4 2" xfId="5832"/>
    <cellStyle name="Currency 2 3 11 4 3" xfId="5833"/>
    <cellStyle name="Currency 2 3 11 4 4" xfId="5834"/>
    <cellStyle name="Currency 2 3 11 4 5" xfId="5835"/>
    <cellStyle name="Currency 2 3 11 5" xfId="5836"/>
    <cellStyle name="Currency 2 3 11 5 2" xfId="5837"/>
    <cellStyle name="Currency 2 3 11 5 3" xfId="5838"/>
    <cellStyle name="Currency 2 3 11 5 4" xfId="5839"/>
    <cellStyle name="Currency 2 3 11 5 5" xfId="5840"/>
    <cellStyle name="Currency 2 3 11 6" xfId="5841"/>
    <cellStyle name="Currency 2 3 11 6 2" xfId="5842"/>
    <cellStyle name="Currency 2 3 11 6 3" xfId="5843"/>
    <cellStyle name="Currency 2 3 11 6 4" xfId="5844"/>
    <cellStyle name="Currency 2 3 11 6 5" xfId="5845"/>
    <cellStyle name="Currency 2 3 11 7" xfId="5846"/>
    <cellStyle name="Currency 2 3 11 7 2" xfId="5847"/>
    <cellStyle name="Currency 2 3 11 7 3" xfId="5848"/>
    <cellStyle name="Currency 2 3 11 7 4" xfId="5849"/>
    <cellStyle name="Currency 2 3 11 7 5" xfId="5850"/>
    <cellStyle name="Currency 2 3 11 8" xfId="5851"/>
    <cellStyle name="Currency 2 3 11 8 2" xfId="5852"/>
    <cellStyle name="Currency 2 3 11 8 3" xfId="5853"/>
    <cellStyle name="Currency 2 3 11 8 4" xfId="5854"/>
    <cellStyle name="Currency 2 3 11 8 5" xfId="5855"/>
    <cellStyle name="Currency 2 3 11 9" xfId="5856"/>
    <cellStyle name="Currency 2 3 12" xfId="5857"/>
    <cellStyle name="Currency 2 3 12 10" xfId="5858"/>
    <cellStyle name="Currency 2 3 12 11" xfId="5859"/>
    <cellStyle name="Currency 2 3 12 12" xfId="5860"/>
    <cellStyle name="Currency 2 3 12 13" xfId="5861"/>
    <cellStyle name="Currency 2 3 12 14" xfId="5862"/>
    <cellStyle name="Currency 2 3 12 2" xfId="5863"/>
    <cellStyle name="Currency 2 3 12 2 2" xfId="5864"/>
    <cellStyle name="Currency 2 3 12 2 3" xfId="5865"/>
    <cellStyle name="Currency 2 3 12 2 4" xfId="5866"/>
    <cellStyle name="Currency 2 3 12 2 5" xfId="5867"/>
    <cellStyle name="Currency 2 3 12 3" xfId="5868"/>
    <cellStyle name="Currency 2 3 12 3 2" xfId="5869"/>
    <cellStyle name="Currency 2 3 12 3 3" xfId="5870"/>
    <cellStyle name="Currency 2 3 12 3 4" xfId="5871"/>
    <cellStyle name="Currency 2 3 12 3 5" xfId="5872"/>
    <cellStyle name="Currency 2 3 12 4" xfId="5873"/>
    <cellStyle name="Currency 2 3 12 4 2" xfId="5874"/>
    <cellStyle name="Currency 2 3 12 4 3" xfId="5875"/>
    <cellStyle name="Currency 2 3 12 4 4" xfId="5876"/>
    <cellStyle name="Currency 2 3 12 4 5" xfId="5877"/>
    <cellStyle name="Currency 2 3 12 5" xfId="5878"/>
    <cellStyle name="Currency 2 3 12 5 2" xfId="5879"/>
    <cellStyle name="Currency 2 3 12 5 3" xfId="5880"/>
    <cellStyle name="Currency 2 3 12 5 4" xfId="5881"/>
    <cellStyle name="Currency 2 3 12 5 5" xfId="5882"/>
    <cellStyle name="Currency 2 3 12 6" xfId="5883"/>
    <cellStyle name="Currency 2 3 12 6 2" xfId="5884"/>
    <cellStyle name="Currency 2 3 12 6 3" xfId="5885"/>
    <cellStyle name="Currency 2 3 12 6 4" xfId="5886"/>
    <cellStyle name="Currency 2 3 12 6 5" xfId="5887"/>
    <cellStyle name="Currency 2 3 12 7" xfId="5888"/>
    <cellStyle name="Currency 2 3 12 7 2" xfId="5889"/>
    <cellStyle name="Currency 2 3 12 7 3" xfId="5890"/>
    <cellStyle name="Currency 2 3 12 7 4" xfId="5891"/>
    <cellStyle name="Currency 2 3 12 7 5" xfId="5892"/>
    <cellStyle name="Currency 2 3 12 8" xfId="5893"/>
    <cellStyle name="Currency 2 3 12 8 2" xfId="5894"/>
    <cellStyle name="Currency 2 3 12 8 3" xfId="5895"/>
    <cellStyle name="Currency 2 3 12 8 4" xfId="5896"/>
    <cellStyle name="Currency 2 3 12 8 5" xfId="5897"/>
    <cellStyle name="Currency 2 3 12 9" xfId="5898"/>
    <cellStyle name="Currency 2 3 13" xfId="5899"/>
    <cellStyle name="Currency 2 3 13 10" xfId="5900"/>
    <cellStyle name="Currency 2 3 13 11" xfId="5901"/>
    <cellStyle name="Currency 2 3 13 12" xfId="5902"/>
    <cellStyle name="Currency 2 3 13 13" xfId="5903"/>
    <cellStyle name="Currency 2 3 13 14" xfId="5904"/>
    <cellStyle name="Currency 2 3 13 2" xfId="5905"/>
    <cellStyle name="Currency 2 3 13 2 2" xfId="5906"/>
    <cellStyle name="Currency 2 3 13 2 3" xfId="5907"/>
    <cellStyle name="Currency 2 3 13 2 4" xfId="5908"/>
    <cellStyle name="Currency 2 3 13 2 5" xfId="5909"/>
    <cellStyle name="Currency 2 3 13 3" xfId="5910"/>
    <cellStyle name="Currency 2 3 13 3 2" xfId="5911"/>
    <cellStyle name="Currency 2 3 13 3 3" xfId="5912"/>
    <cellStyle name="Currency 2 3 13 3 4" xfId="5913"/>
    <cellStyle name="Currency 2 3 13 3 5" xfId="5914"/>
    <cellStyle name="Currency 2 3 13 4" xfId="5915"/>
    <cellStyle name="Currency 2 3 13 4 2" xfId="5916"/>
    <cellStyle name="Currency 2 3 13 4 3" xfId="5917"/>
    <cellStyle name="Currency 2 3 13 4 4" xfId="5918"/>
    <cellStyle name="Currency 2 3 13 4 5" xfId="5919"/>
    <cellStyle name="Currency 2 3 13 5" xfId="5920"/>
    <cellStyle name="Currency 2 3 13 5 2" xfId="5921"/>
    <cellStyle name="Currency 2 3 13 5 3" xfId="5922"/>
    <cellStyle name="Currency 2 3 13 5 4" xfId="5923"/>
    <cellStyle name="Currency 2 3 13 5 5" xfId="5924"/>
    <cellStyle name="Currency 2 3 13 6" xfId="5925"/>
    <cellStyle name="Currency 2 3 13 6 2" xfId="5926"/>
    <cellStyle name="Currency 2 3 13 6 3" xfId="5927"/>
    <cellStyle name="Currency 2 3 13 6 4" xfId="5928"/>
    <cellStyle name="Currency 2 3 13 6 5" xfId="5929"/>
    <cellStyle name="Currency 2 3 13 7" xfId="5930"/>
    <cellStyle name="Currency 2 3 13 7 2" xfId="5931"/>
    <cellStyle name="Currency 2 3 13 7 3" xfId="5932"/>
    <cellStyle name="Currency 2 3 13 7 4" xfId="5933"/>
    <cellStyle name="Currency 2 3 13 7 5" xfId="5934"/>
    <cellStyle name="Currency 2 3 13 8" xfId="5935"/>
    <cellStyle name="Currency 2 3 13 8 2" xfId="5936"/>
    <cellStyle name="Currency 2 3 13 8 3" xfId="5937"/>
    <cellStyle name="Currency 2 3 13 8 4" xfId="5938"/>
    <cellStyle name="Currency 2 3 13 8 5" xfId="5939"/>
    <cellStyle name="Currency 2 3 13 9" xfId="5940"/>
    <cellStyle name="Currency 2 3 14" xfId="5941"/>
    <cellStyle name="Currency 2 3 14 10" xfId="5942"/>
    <cellStyle name="Currency 2 3 14 11" xfId="5943"/>
    <cellStyle name="Currency 2 3 14 12" xfId="5944"/>
    <cellStyle name="Currency 2 3 14 13" xfId="5945"/>
    <cellStyle name="Currency 2 3 14 14" xfId="5946"/>
    <cellStyle name="Currency 2 3 14 2" xfId="5947"/>
    <cellStyle name="Currency 2 3 14 2 2" xfId="5948"/>
    <cellStyle name="Currency 2 3 14 2 3" xfId="5949"/>
    <cellStyle name="Currency 2 3 14 2 4" xfId="5950"/>
    <cellStyle name="Currency 2 3 14 2 5" xfId="5951"/>
    <cellStyle name="Currency 2 3 14 3" xfId="5952"/>
    <cellStyle name="Currency 2 3 14 3 2" xfId="5953"/>
    <cellStyle name="Currency 2 3 14 3 3" xfId="5954"/>
    <cellStyle name="Currency 2 3 14 3 4" xfId="5955"/>
    <cellStyle name="Currency 2 3 14 3 5" xfId="5956"/>
    <cellStyle name="Currency 2 3 14 4" xfId="5957"/>
    <cellStyle name="Currency 2 3 14 4 2" xfId="5958"/>
    <cellStyle name="Currency 2 3 14 4 3" xfId="5959"/>
    <cellStyle name="Currency 2 3 14 4 4" xfId="5960"/>
    <cellStyle name="Currency 2 3 14 4 5" xfId="5961"/>
    <cellStyle name="Currency 2 3 14 5" xfId="5962"/>
    <cellStyle name="Currency 2 3 14 5 2" xfId="5963"/>
    <cellStyle name="Currency 2 3 14 5 3" xfId="5964"/>
    <cellStyle name="Currency 2 3 14 5 4" xfId="5965"/>
    <cellStyle name="Currency 2 3 14 5 5" xfId="5966"/>
    <cellStyle name="Currency 2 3 14 6" xfId="5967"/>
    <cellStyle name="Currency 2 3 14 6 2" xfId="5968"/>
    <cellStyle name="Currency 2 3 14 6 3" xfId="5969"/>
    <cellStyle name="Currency 2 3 14 6 4" xfId="5970"/>
    <cellStyle name="Currency 2 3 14 6 5" xfId="5971"/>
    <cellStyle name="Currency 2 3 14 7" xfId="5972"/>
    <cellStyle name="Currency 2 3 14 7 2" xfId="5973"/>
    <cellStyle name="Currency 2 3 14 7 3" xfId="5974"/>
    <cellStyle name="Currency 2 3 14 7 4" xfId="5975"/>
    <cellStyle name="Currency 2 3 14 7 5" xfId="5976"/>
    <cellStyle name="Currency 2 3 14 8" xfId="5977"/>
    <cellStyle name="Currency 2 3 14 8 2" xfId="5978"/>
    <cellStyle name="Currency 2 3 14 8 3" xfId="5979"/>
    <cellStyle name="Currency 2 3 14 8 4" xfId="5980"/>
    <cellStyle name="Currency 2 3 14 8 5" xfId="5981"/>
    <cellStyle name="Currency 2 3 14 9" xfId="5982"/>
    <cellStyle name="Currency 2 3 15" xfId="5983"/>
    <cellStyle name="Currency 2 3 15 10" xfId="5984"/>
    <cellStyle name="Currency 2 3 15 11" xfId="5985"/>
    <cellStyle name="Currency 2 3 15 12" xfId="5986"/>
    <cellStyle name="Currency 2 3 15 13" xfId="5987"/>
    <cellStyle name="Currency 2 3 15 14" xfId="5988"/>
    <cellStyle name="Currency 2 3 15 2" xfId="5989"/>
    <cellStyle name="Currency 2 3 15 2 2" xfId="5990"/>
    <cellStyle name="Currency 2 3 15 2 3" xfId="5991"/>
    <cellStyle name="Currency 2 3 15 2 4" xfId="5992"/>
    <cellStyle name="Currency 2 3 15 2 5" xfId="5993"/>
    <cellStyle name="Currency 2 3 15 3" xfId="5994"/>
    <cellStyle name="Currency 2 3 15 3 2" xfId="5995"/>
    <cellStyle name="Currency 2 3 15 3 3" xfId="5996"/>
    <cellStyle name="Currency 2 3 15 3 4" xfId="5997"/>
    <cellStyle name="Currency 2 3 15 3 5" xfId="5998"/>
    <cellStyle name="Currency 2 3 15 4" xfId="5999"/>
    <cellStyle name="Currency 2 3 15 4 2" xfId="6000"/>
    <cellStyle name="Currency 2 3 15 4 3" xfId="6001"/>
    <cellStyle name="Currency 2 3 15 4 4" xfId="6002"/>
    <cellStyle name="Currency 2 3 15 4 5" xfId="6003"/>
    <cellStyle name="Currency 2 3 15 5" xfId="6004"/>
    <cellStyle name="Currency 2 3 15 5 2" xfId="6005"/>
    <cellStyle name="Currency 2 3 15 5 3" xfId="6006"/>
    <cellStyle name="Currency 2 3 15 5 4" xfId="6007"/>
    <cellStyle name="Currency 2 3 15 5 5" xfId="6008"/>
    <cellStyle name="Currency 2 3 15 6" xfId="6009"/>
    <cellStyle name="Currency 2 3 15 6 2" xfId="6010"/>
    <cellStyle name="Currency 2 3 15 6 3" xfId="6011"/>
    <cellStyle name="Currency 2 3 15 6 4" xfId="6012"/>
    <cellStyle name="Currency 2 3 15 6 5" xfId="6013"/>
    <cellStyle name="Currency 2 3 15 7" xfId="6014"/>
    <cellStyle name="Currency 2 3 15 7 2" xfId="6015"/>
    <cellStyle name="Currency 2 3 15 7 3" xfId="6016"/>
    <cellStyle name="Currency 2 3 15 7 4" xfId="6017"/>
    <cellStyle name="Currency 2 3 15 7 5" xfId="6018"/>
    <cellStyle name="Currency 2 3 15 8" xfId="6019"/>
    <cellStyle name="Currency 2 3 15 8 2" xfId="6020"/>
    <cellStyle name="Currency 2 3 15 8 3" xfId="6021"/>
    <cellStyle name="Currency 2 3 15 8 4" xfId="6022"/>
    <cellStyle name="Currency 2 3 15 8 5" xfId="6023"/>
    <cellStyle name="Currency 2 3 15 9" xfId="6024"/>
    <cellStyle name="Currency 2 3 16" xfId="6025"/>
    <cellStyle name="Currency 2 3 16 10" xfId="6026"/>
    <cellStyle name="Currency 2 3 16 11" xfId="6027"/>
    <cellStyle name="Currency 2 3 16 12" xfId="6028"/>
    <cellStyle name="Currency 2 3 16 13" xfId="6029"/>
    <cellStyle name="Currency 2 3 16 14" xfId="6030"/>
    <cellStyle name="Currency 2 3 16 2" xfId="6031"/>
    <cellStyle name="Currency 2 3 16 2 2" xfId="6032"/>
    <cellStyle name="Currency 2 3 16 2 3" xfId="6033"/>
    <cellStyle name="Currency 2 3 16 2 4" xfId="6034"/>
    <cellStyle name="Currency 2 3 16 2 5" xfId="6035"/>
    <cellStyle name="Currency 2 3 16 3" xfId="6036"/>
    <cellStyle name="Currency 2 3 16 3 2" xfId="6037"/>
    <cellStyle name="Currency 2 3 16 3 3" xfId="6038"/>
    <cellStyle name="Currency 2 3 16 3 4" xfId="6039"/>
    <cellStyle name="Currency 2 3 16 3 5" xfId="6040"/>
    <cellStyle name="Currency 2 3 16 4" xfId="6041"/>
    <cellStyle name="Currency 2 3 16 4 2" xfId="6042"/>
    <cellStyle name="Currency 2 3 16 4 3" xfId="6043"/>
    <cellStyle name="Currency 2 3 16 4 4" xfId="6044"/>
    <cellStyle name="Currency 2 3 16 4 5" xfId="6045"/>
    <cellStyle name="Currency 2 3 16 5" xfId="6046"/>
    <cellStyle name="Currency 2 3 16 5 2" xfId="6047"/>
    <cellStyle name="Currency 2 3 16 5 3" xfId="6048"/>
    <cellStyle name="Currency 2 3 16 5 4" xfId="6049"/>
    <cellStyle name="Currency 2 3 16 5 5" xfId="6050"/>
    <cellStyle name="Currency 2 3 16 6" xfId="6051"/>
    <cellStyle name="Currency 2 3 16 6 2" xfId="6052"/>
    <cellStyle name="Currency 2 3 16 6 3" xfId="6053"/>
    <cellStyle name="Currency 2 3 16 6 4" xfId="6054"/>
    <cellStyle name="Currency 2 3 16 6 5" xfId="6055"/>
    <cellStyle name="Currency 2 3 16 7" xfId="6056"/>
    <cellStyle name="Currency 2 3 16 7 2" xfId="6057"/>
    <cellStyle name="Currency 2 3 16 7 3" xfId="6058"/>
    <cellStyle name="Currency 2 3 16 7 4" xfId="6059"/>
    <cellStyle name="Currency 2 3 16 7 5" xfId="6060"/>
    <cellStyle name="Currency 2 3 16 8" xfId="6061"/>
    <cellStyle name="Currency 2 3 16 8 2" xfId="6062"/>
    <cellStyle name="Currency 2 3 16 8 3" xfId="6063"/>
    <cellStyle name="Currency 2 3 16 8 4" xfId="6064"/>
    <cellStyle name="Currency 2 3 16 8 5" xfId="6065"/>
    <cellStyle name="Currency 2 3 16 9" xfId="6066"/>
    <cellStyle name="Currency 2 3 17" xfId="6067"/>
    <cellStyle name="Currency 2 3 17 2" xfId="6068"/>
    <cellStyle name="Currency 2 3 17 3" xfId="6069"/>
    <cellStyle name="Currency 2 3 17 4" xfId="6070"/>
    <cellStyle name="Currency 2 3 17 5" xfId="6071"/>
    <cellStyle name="Currency 2 3 18" xfId="6072"/>
    <cellStyle name="Currency 2 3 18 2" xfId="6073"/>
    <cellStyle name="Currency 2 3 18 3" xfId="6074"/>
    <cellStyle name="Currency 2 3 18 4" xfId="6075"/>
    <cellStyle name="Currency 2 3 18 5" xfId="6076"/>
    <cellStyle name="Currency 2 3 19" xfId="6077"/>
    <cellStyle name="Currency 2 3 19 2" xfId="6078"/>
    <cellStyle name="Currency 2 3 19 3" xfId="6079"/>
    <cellStyle name="Currency 2 3 19 4" xfId="6080"/>
    <cellStyle name="Currency 2 3 19 5" xfId="6081"/>
    <cellStyle name="Currency 2 3 2" xfId="6082"/>
    <cellStyle name="Currency 2 3 2 10" xfId="6083"/>
    <cellStyle name="Currency 2 3 2 11" xfId="6084"/>
    <cellStyle name="Currency 2 3 2 12" xfId="6085"/>
    <cellStyle name="Currency 2 3 2 13" xfId="6086"/>
    <cellStyle name="Currency 2 3 2 14" xfId="6087"/>
    <cellStyle name="Currency 2 3 2 2" xfId="6088"/>
    <cellStyle name="Currency 2 3 2 2 2" xfId="6089"/>
    <cellStyle name="Currency 2 3 2 2 3" xfId="6090"/>
    <cellStyle name="Currency 2 3 2 2 4" xfId="6091"/>
    <cellStyle name="Currency 2 3 2 2 5" xfId="6092"/>
    <cellStyle name="Currency 2 3 2 3" xfId="6093"/>
    <cellStyle name="Currency 2 3 2 3 2" xfId="6094"/>
    <cellStyle name="Currency 2 3 2 3 3" xfId="6095"/>
    <cellStyle name="Currency 2 3 2 3 4" xfId="6096"/>
    <cellStyle name="Currency 2 3 2 3 5" xfId="6097"/>
    <cellStyle name="Currency 2 3 2 4" xfId="6098"/>
    <cellStyle name="Currency 2 3 2 4 2" xfId="6099"/>
    <cellStyle name="Currency 2 3 2 4 3" xfId="6100"/>
    <cellStyle name="Currency 2 3 2 4 4" xfId="6101"/>
    <cellStyle name="Currency 2 3 2 4 5" xfId="6102"/>
    <cellStyle name="Currency 2 3 2 5" xfId="6103"/>
    <cellStyle name="Currency 2 3 2 5 2" xfId="6104"/>
    <cellStyle name="Currency 2 3 2 5 3" xfId="6105"/>
    <cellStyle name="Currency 2 3 2 5 4" xfId="6106"/>
    <cellStyle name="Currency 2 3 2 5 5" xfId="6107"/>
    <cellStyle name="Currency 2 3 2 6" xfId="6108"/>
    <cellStyle name="Currency 2 3 2 6 2" xfId="6109"/>
    <cellStyle name="Currency 2 3 2 6 3" xfId="6110"/>
    <cellStyle name="Currency 2 3 2 6 4" xfId="6111"/>
    <cellStyle name="Currency 2 3 2 6 5" xfId="6112"/>
    <cellStyle name="Currency 2 3 2 7" xfId="6113"/>
    <cellStyle name="Currency 2 3 2 7 2" xfId="6114"/>
    <cellStyle name="Currency 2 3 2 7 3" xfId="6115"/>
    <cellStyle name="Currency 2 3 2 7 4" xfId="6116"/>
    <cellStyle name="Currency 2 3 2 7 5" xfId="6117"/>
    <cellStyle name="Currency 2 3 2 8" xfId="6118"/>
    <cellStyle name="Currency 2 3 2 8 2" xfId="6119"/>
    <cellStyle name="Currency 2 3 2 8 3" xfId="6120"/>
    <cellStyle name="Currency 2 3 2 8 4" xfId="6121"/>
    <cellStyle name="Currency 2 3 2 8 5" xfId="6122"/>
    <cellStyle name="Currency 2 3 2 9" xfId="6123"/>
    <cellStyle name="Currency 2 3 20" xfId="6124"/>
    <cellStyle name="Currency 2 3 20 2" xfId="6125"/>
    <cellStyle name="Currency 2 3 20 3" xfId="6126"/>
    <cellStyle name="Currency 2 3 20 4" xfId="6127"/>
    <cellStyle name="Currency 2 3 20 5" xfId="6128"/>
    <cellStyle name="Currency 2 3 21" xfId="6129"/>
    <cellStyle name="Currency 2 3 21 2" xfId="6130"/>
    <cellStyle name="Currency 2 3 21 3" xfId="6131"/>
    <cellStyle name="Currency 2 3 21 4" xfId="6132"/>
    <cellStyle name="Currency 2 3 21 5" xfId="6133"/>
    <cellStyle name="Currency 2 3 22" xfId="6134"/>
    <cellStyle name="Currency 2 3 22 2" xfId="6135"/>
    <cellStyle name="Currency 2 3 22 3" xfId="6136"/>
    <cellStyle name="Currency 2 3 22 4" xfId="6137"/>
    <cellStyle name="Currency 2 3 22 5" xfId="6138"/>
    <cellStyle name="Currency 2 3 23" xfId="6139"/>
    <cellStyle name="Currency 2 3 23 2" xfId="6140"/>
    <cellStyle name="Currency 2 3 23 3" xfId="6141"/>
    <cellStyle name="Currency 2 3 23 4" xfId="6142"/>
    <cellStyle name="Currency 2 3 23 5" xfId="6143"/>
    <cellStyle name="Currency 2 3 24" xfId="6144"/>
    <cellStyle name="Currency 2 3 25" xfId="6145"/>
    <cellStyle name="Currency 2 3 26" xfId="6146"/>
    <cellStyle name="Currency 2 3 27" xfId="6147"/>
    <cellStyle name="Currency 2 3 28" xfId="6148"/>
    <cellStyle name="Currency 2 3 29" xfId="6149"/>
    <cellStyle name="Currency 2 3 3" xfId="6150"/>
    <cellStyle name="Currency 2 3 3 10" xfId="6151"/>
    <cellStyle name="Currency 2 3 3 11" xfId="6152"/>
    <cellStyle name="Currency 2 3 3 12" xfId="6153"/>
    <cellStyle name="Currency 2 3 3 13" xfId="6154"/>
    <cellStyle name="Currency 2 3 3 14" xfId="6155"/>
    <cellStyle name="Currency 2 3 3 2" xfId="6156"/>
    <cellStyle name="Currency 2 3 3 2 2" xfId="6157"/>
    <cellStyle name="Currency 2 3 3 2 3" xfId="6158"/>
    <cellStyle name="Currency 2 3 3 2 4" xfId="6159"/>
    <cellStyle name="Currency 2 3 3 2 5" xfId="6160"/>
    <cellStyle name="Currency 2 3 3 3" xfId="6161"/>
    <cellStyle name="Currency 2 3 3 3 2" xfId="6162"/>
    <cellStyle name="Currency 2 3 3 3 3" xfId="6163"/>
    <cellStyle name="Currency 2 3 3 3 4" xfId="6164"/>
    <cellStyle name="Currency 2 3 3 3 5" xfId="6165"/>
    <cellStyle name="Currency 2 3 3 4" xfId="6166"/>
    <cellStyle name="Currency 2 3 3 4 2" xfId="6167"/>
    <cellStyle name="Currency 2 3 3 4 3" xfId="6168"/>
    <cellStyle name="Currency 2 3 3 4 4" xfId="6169"/>
    <cellStyle name="Currency 2 3 3 4 5" xfId="6170"/>
    <cellStyle name="Currency 2 3 3 5" xfId="6171"/>
    <cellStyle name="Currency 2 3 3 5 2" xfId="6172"/>
    <cellStyle name="Currency 2 3 3 5 3" xfId="6173"/>
    <cellStyle name="Currency 2 3 3 5 4" xfId="6174"/>
    <cellStyle name="Currency 2 3 3 5 5" xfId="6175"/>
    <cellStyle name="Currency 2 3 3 6" xfId="6176"/>
    <cellStyle name="Currency 2 3 3 6 2" xfId="6177"/>
    <cellStyle name="Currency 2 3 3 6 3" xfId="6178"/>
    <cellStyle name="Currency 2 3 3 6 4" xfId="6179"/>
    <cellStyle name="Currency 2 3 3 6 5" xfId="6180"/>
    <cellStyle name="Currency 2 3 3 7" xfId="6181"/>
    <cellStyle name="Currency 2 3 3 7 2" xfId="6182"/>
    <cellStyle name="Currency 2 3 3 7 3" xfId="6183"/>
    <cellStyle name="Currency 2 3 3 7 4" xfId="6184"/>
    <cellStyle name="Currency 2 3 3 7 5" xfId="6185"/>
    <cellStyle name="Currency 2 3 3 8" xfId="6186"/>
    <cellStyle name="Currency 2 3 3 8 2" xfId="6187"/>
    <cellStyle name="Currency 2 3 3 8 3" xfId="6188"/>
    <cellStyle name="Currency 2 3 3 8 4" xfId="6189"/>
    <cellStyle name="Currency 2 3 3 8 5" xfId="6190"/>
    <cellStyle name="Currency 2 3 3 9" xfId="6191"/>
    <cellStyle name="Currency 2 3 4" xfId="6192"/>
    <cellStyle name="Currency 2 3 4 10" xfId="6193"/>
    <cellStyle name="Currency 2 3 4 11" xfId="6194"/>
    <cellStyle name="Currency 2 3 4 12" xfId="6195"/>
    <cellStyle name="Currency 2 3 4 13" xfId="6196"/>
    <cellStyle name="Currency 2 3 4 14" xfId="6197"/>
    <cellStyle name="Currency 2 3 4 2" xfId="6198"/>
    <cellStyle name="Currency 2 3 4 2 2" xfId="6199"/>
    <cellStyle name="Currency 2 3 4 2 3" xfId="6200"/>
    <cellStyle name="Currency 2 3 4 2 4" xfId="6201"/>
    <cellStyle name="Currency 2 3 4 2 5" xfId="6202"/>
    <cellStyle name="Currency 2 3 4 3" xfId="6203"/>
    <cellStyle name="Currency 2 3 4 3 2" xfId="6204"/>
    <cellStyle name="Currency 2 3 4 3 3" xfId="6205"/>
    <cellStyle name="Currency 2 3 4 3 4" xfId="6206"/>
    <cellStyle name="Currency 2 3 4 3 5" xfId="6207"/>
    <cellStyle name="Currency 2 3 4 4" xfId="6208"/>
    <cellStyle name="Currency 2 3 4 4 2" xfId="6209"/>
    <cellStyle name="Currency 2 3 4 4 3" xfId="6210"/>
    <cellStyle name="Currency 2 3 4 4 4" xfId="6211"/>
    <cellStyle name="Currency 2 3 4 4 5" xfId="6212"/>
    <cellStyle name="Currency 2 3 4 5" xfId="6213"/>
    <cellStyle name="Currency 2 3 4 5 2" xfId="6214"/>
    <cellStyle name="Currency 2 3 4 5 3" xfId="6215"/>
    <cellStyle name="Currency 2 3 4 5 4" xfId="6216"/>
    <cellStyle name="Currency 2 3 4 5 5" xfId="6217"/>
    <cellStyle name="Currency 2 3 4 6" xfId="6218"/>
    <cellStyle name="Currency 2 3 4 6 2" xfId="6219"/>
    <cellStyle name="Currency 2 3 4 6 3" xfId="6220"/>
    <cellStyle name="Currency 2 3 4 6 4" xfId="6221"/>
    <cellStyle name="Currency 2 3 4 6 5" xfId="6222"/>
    <cellStyle name="Currency 2 3 4 7" xfId="6223"/>
    <cellStyle name="Currency 2 3 4 7 2" xfId="6224"/>
    <cellStyle name="Currency 2 3 4 7 3" xfId="6225"/>
    <cellStyle name="Currency 2 3 4 7 4" xfId="6226"/>
    <cellStyle name="Currency 2 3 4 7 5" xfId="6227"/>
    <cellStyle name="Currency 2 3 4 8" xfId="6228"/>
    <cellStyle name="Currency 2 3 4 8 2" xfId="6229"/>
    <cellStyle name="Currency 2 3 4 8 3" xfId="6230"/>
    <cellStyle name="Currency 2 3 4 8 4" xfId="6231"/>
    <cellStyle name="Currency 2 3 4 8 5" xfId="6232"/>
    <cellStyle name="Currency 2 3 4 9" xfId="6233"/>
    <cellStyle name="Currency 2 3 5" xfId="6234"/>
    <cellStyle name="Currency 2 3 5 10" xfId="6235"/>
    <cellStyle name="Currency 2 3 5 11" xfId="6236"/>
    <cellStyle name="Currency 2 3 5 12" xfId="6237"/>
    <cellStyle name="Currency 2 3 5 13" xfId="6238"/>
    <cellStyle name="Currency 2 3 5 14" xfId="6239"/>
    <cellStyle name="Currency 2 3 5 2" xfId="6240"/>
    <cellStyle name="Currency 2 3 5 2 2" xfId="6241"/>
    <cellStyle name="Currency 2 3 5 2 3" xfId="6242"/>
    <cellStyle name="Currency 2 3 5 2 4" xfId="6243"/>
    <cellStyle name="Currency 2 3 5 2 5" xfId="6244"/>
    <cellStyle name="Currency 2 3 5 3" xfId="6245"/>
    <cellStyle name="Currency 2 3 5 3 2" xfId="6246"/>
    <cellStyle name="Currency 2 3 5 3 3" xfId="6247"/>
    <cellStyle name="Currency 2 3 5 3 4" xfId="6248"/>
    <cellStyle name="Currency 2 3 5 3 5" xfId="6249"/>
    <cellStyle name="Currency 2 3 5 4" xfId="6250"/>
    <cellStyle name="Currency 2 3 5 4 2" xfId="6251"/>
    <cellStyle name="Currency 2 3 5 4 3" xfId="6252"/>
    <cellStyle name="Currency 2 3 5 4 4" xfId="6253"/>
    <cellStyle name="Currency 2 3 5 4 5" xfId="6254"/>
    <cellStyle name="Currency 2 3 5 5" xfId="6255"/>
    <cellStyle name="Currency 2 3 5 5 2" xfId="6256"/>
    <cellStyle name="Currency 2 3 5 5 3" xfId="6257"/>
    <cellStyle name="Currency 2 3 5 5 4" xfId="6258"/>
    <cellStyle name="Currency 2 3 5 5 5" xfId="6259"/>
    <cellStyle name="Currency 2 3 5 6" xfId="6260"/>
    <cellStyle name="Currency 2 3 5 6 2" xfId="6261"/>
    <cellStyle name="Currency 2 3 5 6 3" xfId="6262"/>
    <cellStyle name="Currency 2 3 5 6 4" xfId="6263"/>
    <cellStyle name="Currency 2 3 5 6 5" xfId="6264"/>
    <cellStyle name="Currency 2 3 5 7" xfId="6265"/>
    <cellStyle name="Currency 2 3 5 7 2" xfId="6266"/>
    <cellStyle name="Currency 2 3 5 7 3" xfId="6267"/>
    <cellStyle name="Currency 2 3 5 7 4" xfId="6268"/>
    <cellStyle name="Currency 2 3 5 7 5" xfId="6269"/>
    <cellStyle name="Currency 2 3 5 8" xfId="6270"/>
    <cellStyle name="Currency 2 3 5 8 2" xfId="6271"/>
    <cellStyle name="Currency 2 3 5 8 3" xfId="6272"/>
    <cellStyle name="Currency 2 3 5 8 4" xfId="6273"/>
    <cellStyle name="Currency 2 3 5 8 5" xfId="6274"/>
    <cellStyle name="Currency 2 3 5 9" xfId="6275"/>
    <cellStyle name="Currency 2 3 6" xfId="6276"/>
    <cellStyle name="Currency 2 3 6 10" xfId="6277"/>
    <cellStyle name="Currency 2 3 6 11" xfId="6278"/>
    <cellStyle name="Currency 2 3 6 12" xfId="6279"/>
    <cellStyle name="Currency 2 3 6 13" xfId="6280"/>
    <cellStyle name="Currency 2 3 6 14" xfId="6281"/>
    <cellStyle name="Currency 2 3 6 2" xfId="6282"/>
    <cellStyle name="Currency 2 3 6 2 2" xfId="6283"/>
    <cellStyle name="Currency 2 3 6 2 3" xfId="6284"/>
    <cellStyle name="Currency 2 3 6 2 4" xfId="6285"/>
    <cellStyle name="Currency 2 3 6 2 5" xfId="6286"/>
    <cellStyle name="Currency 2 3 6 3" xfId="6287"/>
    <cellStyle name="Currency 2 3 6 3 2" xfId="6288"/>
    <cellStyle name="Currency 2 3 6 3 3" xfId="6289"/>
    <cellStyle name="Currency 2 3 6 3 4" xfId="6290"/>
    <cellStyle name="Currency 2 3 6 3 5" xfId="6291"/>
    <cellStyle name="Currency 2 3 6 4" xfId="6292"/>
    <cellStyle name="Currency 2 3 6 4 2" xfId="6293"/>
    <cellStyle name="Currency 2 3 6 4 3" xfId="6294"/>
    <cellStyle name="Currency 2 3 6 4 4" xfId="6295"/>
    <cellStyle name="Currency 2 3 6 4 5" xfId="6296"/>
    <cellStyle name="Currency 2 3 6 5" xfId="6297"/>
    <cellStyle name="Currency 2 3 6 5 2" xfId="6298"/>
    <cellStyle name="Currency 2 3 6 5 3" xfId="6299"/>
    <cellStyle name="Currency 2 3 6 5 4" xfId="6300"/>
    <cellStyle name="Currency 2 3 6 5 5" xfId="6301"/>
    <cellStyle name="Currency 2 3 6 6" xfId="6302"/>
    <cellStyle name="Currency 2 3 6 6 2" xfId="6303"/>
    <cellStyle name="Currency 2 3 6 6 3" xfId="6304"/>
    <cellStyle name="Currency 2 3 6 6 4" xfId="6305"/>
    <cellStyle name="Currency 2 3 6 6 5" xfId="6306"/>
    <cellStyle name="Currency 2 3 6 7" xfId="6307"/>
    <cellStyle name="Currency 2 3 6 7 2" xfId="6308"/>
    <cellStyle name="Currency 2 3 6 7 3" xfId="6309"/>
    <cellStyle name="Currency 2 3 6 7 4" xfId="6310"/>
    <cellStyle name="Currency 2 3 6 7 5" xfId="6311"/>
    <cellStyle name="Currency 2 3 6 8" xfId="6312"/>
    <cellStyle name="Currency 2 3 6 8 2" xfId="6313"/>
    <cellStyle name="Currency 2 3 6 8 3" xfId="6314"/>
    <cellStyle name="Currency 2 3 6 8 4" xfId="6315"/>
    <cellStyle name="Currency 2 3 6 8 5" xfId="6316"/>
    <cellStyle name="Currency 2 3 6 9" xfId="6317"/>
    <cellStyle name="Currency 2 3 7" xfId="6318"/>
    <cellStyle name="Currency 2 3 7 10" xfId="6319"/>
    <cellStyle name="Currency 2 3 7 11" xfId="6320"/>
    <cellStyle name="Currency 2 3 7 12" xfId="6321"/>
    <cellStyle name="Currency 2 3 7 13" xfId="6322"/>
    <cellStyle name="Currency 2 3 7 14" xfId="6323"/>
    <cellStyle name="Currency 2 3 7 2" xfId="6324"/>
    <cellStyle name="Currency 2 3 7 2 2" xfId="6325"/>
    <cellStyle name="Currency 2 3 7 2 3" xfId="6326"/>
    <cellStyle name="Currency 2 3 7 2 4" xfId="6327"/>
    <cellStyle name="Currency 2 3 7 2 5" xfId="6328"/>
    <cellStyle name="Currency 2 3 7 3" xfId="6329"/>
    <cellStyle name="Currency 2 3 7 3 2" xfId="6330"/>
    <cellStyle name="Currency 2 3 7 3 3" xfId="6331"/>
    <cellStyle name="Currency 2 3 7 3 4" xfId="6332"/>
    <cellStyle name="Currency 2 3 7 3 5" xfId="6333"/>
    <cellStyle name="Currency 2 3 7 4" xfId="6334"/>
    <cellStyle name="Currency 2 3 7 4 2" xfId="6335"/>
    <cellStyle name="Currency 2 3 7 4 3" xfId="6336"/>
    <cellStyle name="Currency 2 3 7 4 4" xfId="6337"/>
    <cellStyle name="Currency 2 3 7 4 5" xfId="6338"/>
    <cellStyle name="Currency 2 3 7 5" xfId="6339"/>
    <cellStyle name="Currency 2 3 7 5 2" xfId="6340"/>
    <cellStyle name="Currency 2 3 7 5 3" xfId="6341"/>
    <cellStyle name="Currency 2 3 7 5 4" xfId="6342"/>
    <cellStyle name="Currency 2 3 7 5 5" xfId="6343"/>
    <cellStyle name="Currency 2 3 7 6" xfId="6344"/>
    <cellStyle name="Currency 2 3 7 6 2" xfId="6345"/>
    <cellStyle name="Currency 2 3 7 6 3" xfId="6346"/>
    <cellStyle name="Currency 2 3 7 6 4" xfId="6347"/>
    <cellStyle name="Currency 2 3 7 6 5" xfId="6348"/>
    <cellStyle name="Currency 2 3 7 7" xfId="6349"/>
    <cellStyle name="Currency 2 3 7 7 2" xfId="6350"/>
    <cellStyle name="Currency 2 3 7 7 3" xfId="6351"/>
    <cellStyle name="Currency 2 3 7 7 4" xfId="6352"/>
    <cellStyle name="Currency 2 3 7 7 5" xfId="6353"/>
    <cellStyle name="Currency 2 3 7 8" xfId="6354"/>
    <cellStyle name="Currency 2 3 7 8 2" xfId="6355"/>
    <cellStyle name="Currency 2 3 7 8 3" xfId="6356"/>
    <cellStyle name="Currency 2 3 7 8 4" xfId="6357"/>
    <cellStyle name="Currency 2 3 7 8 5" xfId="6358"/>
    <cellStyle name="Currency 2 3 7 9" xfId="6359"/>
    <cellStyle name="Currency 2 3 8" xfId="6360"/>
    <cellStyle name="Currency 2 3 8 10" xfId="6361"/>
    <cellStyle name="Currency 2 3 8 11" xfId="6362"/>
    <cellStyle name="Currency 2 3 8 12" xfId="6363"/>
    <cellStyle name="Currency 2 3 8 13" xfId="6364"/>
    <cellStyle name="Currency 2 3 8 14" xfId="6365"/>
    <cellStyle name="Currency 2 3 8 2" xfId="6366"/>
    <cellStyle name="Currency 2 3 8 2 2" xfId="6367"/>
    <cellStyle name="Currency 2 3 8 2 3" xfId="6368"/>
    <cellStyle name="Currency 2 3 8 2 4" xfId="6369"/>
    <cellStyle name="Currency 2 3 8 2 5" xfId="6370"/>
    <cellStyle name="Currency 2 3 8 3" xfId="6371"/>
    <cellStyle name="Currency 2 3 8 3 2" xfId="6372"/>
    <cellStyle name="Currency 2 3 8 3 3" xfId="6373"/>
    <cellStyle name="Currency 2 3 8 3 4" xfId="6374"/>
    <cellStyle name="Currency 2 3 8 3 5" xfId="6375"/>
    <cellStyle name="Currency 2 3 8 4" xfId="6376"/>
    <cellStyle name="Currency 2 3 8 4 2" xfId="6377"/>
    <cellStyle name="Currency 2 3 8 4 3" xfId="6378"/>
    <cellStyle name="Currency 2 3 8 4 4" xfId="6379"/>
    <cellStyle name="Currency 2 3 8 4 5" xfId="6380"/>
    <cellStyle name="Currency 2 3 8 5" xfId="6381"/>
    <cellStyle name="Currency 2 3 8 5 2" xfId="6382"/>
    <cellStyle name="Currency 2 3 8 5 3" xfId="6383"/>
    <cellStyle name="Currency 2 3 8 5 4" xfId="6384"/>
    <cellStyle name="Currency 2 3 8 5 5" xfId="6385"/>
    <cellStyle name="Currency 2 3 8 6" xfId="6386"/>
    <cellStyle name="Currency 2 3 8 6 2" xfId="6387"/>
    <cellStyle name="Currency 2 3 8 6 3" xfId="6388"/>
    <cellStyle name="Currency 2 3 8 6 4" xfId="6389"/>
    <cellStyle name="Currency 2 3 8 6 5" xfId="6390"/>
    <cellStyle name="Currency 2 3 8 7" xfId="6391"/>
    <cellStyle name="Currency 2 3 8 7 2" xfId="6392"/>
    <cellStyle name="Currency 2 3 8 7 3" xfId="6393"/>
    <cellStyle name="Currency 2 3 8 7 4" xfId="6394"/>
    <cellStyle name="Currency 2 3 8 7 5" xfId="6395"/>
    <cellStyle name="Currency 2 3 8 8" xfId="6396"/>
    <cellStyle name="Currency 2 3 8 8 2" xfId="6397"/>
    <cellStyle name="Currency 2 3 8 8 3" xfId="6398"/>
    <cellStyle name="Currency 2 3 8 8 4" xfId="6399"/>
    <cellStyle name="Currency 2 3 8 8 5" xfId="6400"/>
    <cellStyle name="Currency 2 3 8 9" xfId="6401"/>
    <cellStyle name="Currency 2 3 9" xfId="6402"/>
    <cellStyle name="Currency 2 3 9 10" xfId="6403"/>
    <cellStyle name="Currency 2 3 9 11" xfId="6404"/>
    <cellStyle name="Currency 2 3 9 12" xfId="6405"/>
    <cellStyle name="Currency 2 3 9 13" xfId="6406"/>
    <cellStyle name="Currency 2 3 9 14" xfId="6407"/>
    <cellStyle name="Currency 2 3 9 2" xfId="6408"/>
    <cellStyle name="Currency 2 3 9 2 2" xfId="6409"/>
    <cellStyle name="Currency 2 3 9 2 3" xfId="6410"/>
    <cellStyle name="Currency 2 3 9 2 4" xfId="6411"/>
    <cellStyle name="Currency 2 3 9 2 5" xfId="6412"/>
    <cellStyle name="Currency 2 3 9 3" xfId="6413"/>
    <cellStyle name="Currency 2 3 9 3 2" xfId="6414"/>
    <cellStyle name="Currency 2 3 9 3 3" xfId="6415"/>
    <cellStyle name="Currency 2 3 9 3 4" xfId="6416"/>
    <cellStyle name="Currency 2 3 9 3 5" xfId="6417"/>
    <cellStyle name="Currency 2 3 9 4" xfId="6418"/>
    <cellStyle name="Currency 2 3 9 4 2" xfId="6419"/>
    <cellStyle name="Currency 2 3 9 4 3" xfId="6420"/>
    <cellStyle name="Currency 2 3 9 4 4" xfId="6421"/>
    <cellStyle name="Currency 2 3 9 4 5" xfId="6422"/>
    <cellStyle name="Currency 2 3 9 5" xfId="6423"/>
    <cellStyle name="Currency 2 3 9 5 2" xfId="6424"/>
    <cellStyle name="Currency 2 3 9 5 3" xfId="6425"/>
    <cellStyle name="Currency 2 3 9 5 4" xfId="6426"/>
    <cellStyle name="Currency 2 3 9 5 5" xfId="6427"/>
    <cellStyle name="Currency 2 3 9 6" xfId="6428"/>
    <cellStyle name="Currency 2 3 9 6 2" xfId="6429"/>
    <cellStyle name="Currency 2 3 9 6 3" xfId="6430"/>
    <cellStyle name="Currency 2 3 9 6 4" xfId="6431"/>
    <cellStyle name="Currency 2 3 9 6 5" xfId="6432"/>
    <cellStyle name="Currency 2 3 9 7" xfId="6433"/>
    <cellStyle name="Currency 2 3 9 7 2" xfId="6434"/>
    <cellStyle name="Currency 2 3 9 7 3" xfId="6435"/>
    <cellStyle name="Currency 2 3 9 7 4" xfId="6436"/>
    <cellStyle name="Currency 2 3 9 7 5" xfId="6437"/>
    <cellStyle name="Currency 2 3 9 8" xfId="6438"/>
    <cellStyle name="Currency 2 3 9 8 2" xfId="6439"/>
    <cellStyle name="Currency 2 3 9 8 3" xfId="6440"/>
    <cellStyle name="Currency 2 3 9 8 4" xfId="6441"/>
    <cellStyle name="Currency 2 3 9 8 5" xfId="6442"/>
    <cellStyle name="Currency 2 3 9 9" xfId="6443"/>
    <cellStyle name="Currency 2 30" xfId="6444"/>
    <cellStyle name="Currency 2 30 10" xfId="6445"/>
    <cellStyle name="Currency 2 30 11" xfId="6446"/>
    <cellStyle name="Currency 2 30 12" xfId="6447"/>
    <cellStyle name="Currency 2 30 13" xfId="6448"/>
    <cellStyle name="Currency 2 30 2" xfId="6449"/>
    <cellStyle name="Currency 2 30 2 2" xfId="6450"/>
    <cellStyle name="Currency 2 30 2 3" xfId="6451"/>
    <cellStyle name="Currency 2 30 2 4" xfId="6452"/>
    <cellStyle name="Currency 2 30 2 5" xfId="6453"/>
    <cellStyle name="Currency 2 30 3" xfId="6454"/>
    <cellStyle name="Currency 2 30 3 2" xfId="6455"/>
    <cellStyle name="Currency 2 30 3 3" xfId="6456"/>
    <cellStyle name="Currency 2 30 3 4" xfId="6457"/>
    <cellStyle name="Currency 2 30 3 5" xfId="6458"/>
    <cellStyle name="Currency 2 30 4" xfId="6459"/>
    <cellStyle name="Currency 2 30 4 2" xfId="6460"/>
    <cellStyle name="Currency 2 30 4 3" xfId="6461"/>
    <cellStyle name="Currency 2 30 4 4" xfId="6462"/>
    <cellStyle name="Currency 2 30 4 5" xfId="6463"/>
    <cellStyle name="Currency 2 30 5" xfId="6464"/>
    <cellStyle name="Currency 2 30 5 2" xfId="6465"/>
    <cellStyle name="Currency 2 30 5 3" xfId="6466"/>
    <cellStyle name="Currency 2 30 5 4" xfId="6467"/>
    <cellStyle name="Currency 2 30 5 5" xfId="6468"/>
    <cellStyle name="Currency 2 30 6" xfId="6469"/>
    <cellStyle name="Currency 2 30 6 2" xfId="6470"/>
    <cellStyle name="Currency 2 30 6 3" xfId="6471"/>
    <cellStyle name="Currency 2 30 6 4" xfId="6472"/>
    <cellStyle name="Currency 2 30 6 5" xfId="6473"/>
    <cellStyle name="Currency 2 30 7" xfId="6474"/>
    <cellStyle name="Currency 2 30 7 2" xfId="6475"/>
    <cellStyle name="Currency 2 30 7 3" xfId="6476"/>
    <cellStyle name="Currency 2 30 7 4" xfId="6477"/>
    <cellStyle name="Currency 2 30 7 5" xfId="6478"/>
    <cellStyle name="Currency 2 30 8" xfId="6479"/>
    <cellStyle name="Currency 2 30 8 2" xfId="6480"/>
    <cellStyle name="Currency 2 30 8 3" xfId="6481"/>
    <cellStyle name="Currency 2 30 8 4" xfId="6482"/>
    <cellStyle name="Currency 2 30 8 5" xfId="6483"/>
    <cellStyle name="Currency 2 30 9" xfId="6484"/>
    <cellStyle name="Currency 2 31" xfId="6485"/>
    <cellStyle name="Currency 2 31 10" xfId="6486"/>
    <cellStyle name="Currency 2 31 11" xfId="6487"/>
    <cellStyle name="Currency 2 31 12" xfId="6488"/>
    <cellStyle name="Currency 2 31 13" xfId="6489"/>
    <cellStyle name="Currency 2 31 2" xfId="6490"/>
    <cellStyle name="Currency 2 31 2 2" xfId="6491"/>
    <cellStyle name="Currency 2 31 2 3" xfId="6492"/>
    <cellStyle name="Currency 2 31 2 4" xfId="6493"/>
    <cellStyle name="Currency 2 31 2 5" xfId="6494"/>
    <cellStyle name="Currency 2 31 3" xfId="6495"/>
    <cellStyle name="Currency 2 31 3 2" xfId="6496"/>
    <cellStyle name="Currency 2 31 3 3" xfId="6497"/>
    <cellStyle name="Currency 2 31 3 4" xfId="6498"/>
    <cellStyle name="Currency 2 31 3 5" xfId="6499"/>
    <cellStyle name="Currency 2 31 4" xfId="6500"/>
    <cellStyle name="Currency 2 31 4 2" xfId="6501"/>
    <cellStyle name="Currency 2 31 4 3" xfId="6502"/>
    <cellStyle name="Currency 2 31 4 4" xfId="6503"/>
    <cellStyle name="Currency 2 31 4 5" xfId="6504"/>
    <cellStyle name="Currency 2 31 5" xfId="6505"/>
    <cellStyle name="Currency 2 31 5 2" xfId="6506"/>
    <cellStyle name="Currency 2 31 5 3" xfId="6507"/>
    <cellStyle name="Currency 2 31 5 4" xfId="6508"/>
    <cellStyle name="Currency 2 31 5 5" xfId="6509"/>
    <cellStyle name="Currency 2 31 6" xfId="6510"/>
    <cellStyle name="Currency 2 31 6 2" xfId="6511"/>
    <cellStyle name="Currency 2 31 6 3" xfId="6512"/>
    <cellStyle name="Currency 2 31 6 4" xfId="6513"/>
    <cellStyle name="Currency 2 31 6 5" xfId="6514"/>
    <cellStyle name="Currency 2 31 7" xfId="6515"/>
    <cellStyle name="Currency 2 31 7 2" xfId="6516"/>
    <cellStyle name="Currency 2 31 7 3" xfId="6517"/>
    <cellStyle name="Currency 2 31 7 4" xfId="6518"/>
    <cellStyle name="Currency 2 31 7 5" xfId="6519"/>
    <cellStyle name="Currency 2 31 8" xfId="6520"/>
    <cellStyle name="Currency 2 31 8 2" xfId="6521"/>
    <cellStyle name="Currency 2 31 8 3" xfId="6522"/>
    <cellStyle name="Currency 2 31 8 4" xfId="6523"/>
    <cellStyle name="Currency 2 31 8 5" xfId="6524"/>
    <cellStyle name="Currency 2 31 9" xfId="6525"/>
    <cellStyle name="Currency 2 32" xfId="6526"/>
    <cellStyle name="Currency 2 32 10" xfId="6527"/>
    <cellStyle name="Currency 2 32 11" xfId="6528"/>
    <cellStyle name="Currency 2 32 12" xfId="6529"/>
    <cellStyle name="Currency 2 32 13" xfId="6530"/>
    <cellStyle name="Currency 2 32 2" xfId="6531"/>
    <cellStyle name="Currency 2 32 2 2" xfId="6532"/>
    <cellStyle name="Currency 2 32 2 3" xfId="6533"/>
    <cellStyle name="Currency 2 32 2 4" xfId="6534"/>
    <cellStyle name="Currency 2 32 2 5" xfId="6535"/>
    <cellStyle name="Currency 2 32 3" xfId="6536"/>
    <cellStyle name="Currency 2 32 3 2" xfId="6537"/>
    <cellStyle name="Currency 2 32 3 3" xfId="6538"/>
    <cellStyle name="Currency 2 32 3 4" xfId="6539"/>
    <cellStyle name="Currency 2 32 3 5" xfId="6540"/>
    <cellStyle name="Currency 2 32 4" xfId="6541"/>
    <cellStyle name="Currency 2 32 4 2" xfId="6542"/>
    <cellStyle name="Currency 2 32 4 3" xfId="6543"/>
    <cellStyle name="Currency 2 32 4 4" xfId="6544"/>
    <cellStyle name="Currency 2 32 4 5" xfId="6545"/>
    <cellStyle name="Currency 2 32 5" xfId="6546"/>
    <cellStyle name="Currency 2 32 5 2" xfId="6547"/>
    <cellStyle name="Currency 2 32 5 3" xfId="6548"/>
    <cellStyle name="Currency 2 32 5 4" xfId="6549"/>
    <cellStyle name="Currency 2 32 5 5" xfId="6550"/>
    <cellStyle name="Currency 2 32 6" xfId="6551"/>
    <cellStyle name="Currency 2 32 6 2" xfId="6552"/>
    <cellStyle name="Currency 2 32 6 3" xfId="6553"/>
    <cellStyle name="Currency 2 32 6 4" xfId="6554"/>
    <cellStyle name="Currency 2 32 6 5" xfId="6555"/>
    <cellStyle name="Currency 2 32 7" xfId="6556"/>
    <cellStyle name="Currency 2 32 7 2" xfId="6557"/>
    <cellStyle name="Currency 2 32 7 3" xfId="6558"/>
    <cellStyle name="Currency 2 32 7 4" xfId="6559"/>
    <cellStyle name="Currency 2 32 7 5" xfId="6560"/>
    <cellStyle name="Currency 2 32 8" xfId="6561"/>
    <cellStyle name="Currency 2 32 8 2" xfId="6562"/>
    <cellStyle name="Currency 2 32 8 3" xfId="6563"/>
    <cellStyle name="Currency 2 32 8 4" xfId="6564"/>
    <cellStyle name="Currency 2 32 8 5" xfId="6565"/>
    <cellStyle name="Currency 2 32 9" xfId="6566"/>
    <cellStyle name="Currency 2 33" xfId="6567"/>
    <cellStyle name="Currency 2 33 10" xfId="6568"/>
    <cellStyle name="Currency 2 33 11" xfId="6569"/>
    <cellStyle name="Currency 2 33 12" xfId="6570"/>
    <cellStyle name="Currency 2 33 13" xfId="6571"/>
    <cellStyle name="Currency 2 33 2" xfId="6572"/>
    <cellStyle name="Currency 2 33 2 2" xfId="6573"/>
    <cellStyle name="Currency 2 33 2 3" xfId="6574"/>
    <cellStyle name="Currency 2 33 2 4" xfId="6575"/>
    <cellStyle name="Currency 2 33 2 5" xfId="6576"/>
    <cellStyle name="Currency 2 33 3" xfId="6577"/>
    <cellStyle name="Currency 2 33 3 2" xfId="6578"/>
    <cellStyle name="Currency 2 33 3 3" xfId="6579"/>
    <cellStyle name="Currency 2 33 3 4" xfId="6580"/>
    <cellStyle name="Currency 2 33 3 5" xfId="6581"/>
    <cellStyle name="Currency 2 33 4" xfId="6582"/>
    <cellStyle name="Currency 2 33 4 2" xfId="6583"/>
    <cellStyle name="Currency 2 33 4 3" xfId="6584"/>
    <cellStyle name="Currency 2 33 4 4" xfId="6585"/>
    <cellStyle name="Currency 2 33 4 5" xfId="6586"/>
    <cellStyle name="Currency 2 33 5" xfId="6587"/>
    <cellStyle name="Currency 2 33 5 2" xfId="6588"/>
    <cellStyle name="Currency 2 33 5 3" xfId="6589"/>
    <cellStyle name="Currency 2 33 5 4" xfId="6590"/>
    <cellStyle name="Currency 2 33 5 5" xfId="6591"/>
    <cellStyle name="Currency 2 33 6" xfId="6592"/>
    <cellStyle name="Currency 2 33 6 2" xfId="6593"/>
    <cellStyle name="Currency 2 33 6 3" xfId="6594"/>
    <cellStyle name="Currency 2 33 6 4" xfId="6595"/>
    <cellStyle name="Currency 2 33 6 5" xfId="6596"/>
    <cellStyle name="Currency 2 33 7" xfId="6597"/>
    <cellStyle name="Currency 2 33 7 2" xfId="6598"/>
    <cellStyle name="Currency 2 33 7 3" xfId="6599"/>
    <cellStyle name="Currency 2 33 7 4" xfId="6600"/>
    <cellStyle name="Currency 2 33 7 5" xfId="6601"/>
    <cellStyle name="Currency 2 33 8" xfId="6602"/>
    <cellStyle name="Currency 2 33 8 2" xfId="6603"/>
    <cellStyle name="Currency 2 33 8 3" xfId="6604"/>
    <cellStyle name="Currency 2 33 8 4" xfId="6605"/>
    <cellStyle name="Currency 2 33 8 5" xfId="6606"/>
    <cellStyle name="Currency 2 33 9" xfId="6607"/>
    <cellStyle name="Currency 2 34" xfId="6608"/>
    <cellStyle name="Currency 2 34 2" xfId="6609"/>
    <cellStyle name="Currency 2 34 3" xfId="6610"/>
    <cellStyle name="Currency 2 34 4" xfId="6611"/>
    <cellStyle name="Currency 2 34 5" xfId="6612"/>
    <cellStyle name="Currency 2 35" xfId="6613"/>
    <cellStyle name="Currency 2 35 2" xfId="6614"/>
    <cellStyle name="Currency 2 35 3" xfId="6615"/>
    <cellStyle name="Currency 2 35 4" xfId="6616"/>
    <cellStyle name="Currency 2 35 5" xfId="6617"/>
    <cellStyle name="Currency 2 36" xfId="6618"/>
    <cellStyle name="Currency 2 36 2" xfId="6619"/>
    <cellStyle name="Currency 2 36 3" xfId="6620"/>
    <cellStyle name="Currency 2 36 4" xfId="6621"/>
    <cellStyle name="Currency 2 36 5" xfId="6622"/>
    <cellStyle name="Currency 2 37" xfId="6623"/>
    <cellStyle name="Currency 2 37 2" xfId="6624"/>
    <cellStyle name="Currency 2 37 3" xfId="6625"/>
    <cellStyle name="Currency 2 37 4" xfId="6626"/>
    <cellStyle name="Currency 2 37 5" xfId="6627"/>
    <cellStyle name="Currency 2 38" xfId="6628"/>
    <cellStyle name="Currency 2 38 2" xfId="6629"/>
    <cellStyle name="Currency 2 38 3" xfId="6630"/>
    <cellStyle name="Currency 2 38 4" xfId="6631"/>
    <cellStyle name="Currency 2 38 5" xfId="6632"/>
    <cellStyle name="Currency 2 39" xfId="6633"/>
    <cellStyle name="Currency 2 39 2" xfId="6634"/>
    <cellStyle name="Currency 2 39 3" xfId="6635"/>
    <cellStyle name="Currency 2 39 4" xfId="6636"/>
    <cellStyle name="Currency 2 39 5" xfId="6637"/>
    <cellStyle name="Currency 2 4" xfId="6638"/>
    <cellStyle name="Currency 2 4 10" xfId="6639"/>
    <cellStyle name="Currency 2 4 10 10" xfId="6640"/>
    <cellStyle name="Currency 2 4 10 11" xfId="6641"/>
    <cellStyle name="Currency 2 4 10 12" xfId="6642"/>
    <cellStyle name="Currency 2 4 10 13" xfId="6643"/>
    <cellStyle name="Currency 2 4 10 14" xfId="6644"/>
    <cellStyle name="Currency 2 4 10 2" xfId="6645"/>
    <cellStyle name="Currency 2 4 10 2 2" xfId="6646"/>
    <cellStyle name="Currency 2 4 10 2 3" xfId="6647"/>
    <cellStyle name="Currency 2 4 10 2 4" xfId="6648"/>
    <cellStyle name="Currency 2 4 10 2 5" xfId="6649"/>
    <cellStyle name="Currency 2 4 10 3" xfId="6650"/>
    <cellStyle name="Currency 2 4 10 3 2" xfId="6651"/>
    <cellStyle name="Currency 2 4 10 3 3" xfId="6652"/>
    <cellStyle name="Currency 2 4 10 3 4" xfId="6653"/>
    <cellStyle name="Currency 2 4 10 3 5" xfId="6654"/>
    <cellStyle name="Currency 2 4 10 4" xfId="6655"/>
    <cellStyle name="Currency 2 4 10 4 2" xfId="6656"/>
    <cellStyle name="Currency 2 4 10 4 3" xfId="6657"/>
    <cellStyle name="Currency 2 4 10 4 4" xfId="6658"/>
    <cellStyle name="Currency 2 4 10 4 5" xfId="6659"/>
    <cellStyle name="Currency 2 4 10 5" xfId="6660"/>
    <cellStyle name="Currency 2 4 10 5 2" xfId="6661"/>
    <cellStyle name="Currency 2 4 10 5 3" xfId="6662"/>
    <cellStyle name="Currency 2 4 10 5 4" xfId="6663"/>
    <cellStyle name="Currency 2 4 10 5 5" xfId="6664"/>
    <cellStyle name="Currency 2 4 10 6" xfId="6665"/>
    <cellStyle name="Currency 2 4 10 6 2" xfId="6666"/>
    <cellStyle name="Currency 2 4 10 6 3" xfId="6667"/>
    <cellStyle name="Currency 2 4 10 6 4" xfId="6668"/>
    <cellStyle name="Currency 2 4 10 6 5" xfId="6669"/>
    <cellStyle name="Currency 2 4 10 7" xfId="6670"/>
    <cellStyle name="Currency 2 4 10 7 2" xfId="6671"/>
    <cellStyle name="Currency 2 4 10 7 3" xfId="6672"/>
    <cellStyle name="Currency 2 4 10 7 4" xfId="6673"/>
    <cellStyle name="Currency 2 4 10 7 5" xfId="6674"/>
    <cellStyle name="Currency 2 4 10 8" xfId="6675"/>
    <cellStyle name="Currency 2 4 10 8 2" xfId="6676"/>
    <cellStyle name="Currency 2 4 10 8 3" xfId="6677"/>
    <cellStyle name="Currency 2 4 10 8 4" xfId="6678"/>
    <cellStyle name="Currency 2 4 10 8 5" xfId="6679"/>
    <cellStyle name="Currency 2 4 10 9" xfId="6680"/>
    <cellStyle name="Currency 2 4 11" xfId="6681"/>
    <cellStyle name="Currency 2 4 11 10" xfId="6682"/>
    <cellStyle name="Currency 2 4 11 11" xfId="6683"/>
    <cellStyle name="Currency 2 4 11 12" xfId="6684"/>
    <cellStyle name="Currency 2 4 11 13" xfId="6685"/>
    <cellStyle name="Currency 2 4 11 14" xfId="6686"/>
    <cellStyle name="Currency 2 4 11 2" xfId="6687"/>
    <cellStyle name="Currency 2 4 11 2 2" xfId="6688"/>
    <cellStyle name="Currency 2 4 11 2 3" xfId="6689"/>
    <cellStyle name="Currency 2 4 11 2 4" xfId="6690"/>
    <cellStyle name="Currency 2 4 11 2 5" xfId="6691"/>
    <cellStyle name="Currency 2 4 11 3" xfId="6692"/>
    <cellStyle name="Currency 2 4 11 3 2" xfId="6693"/>
    <cellStyle name="Currency 2 4 11 3 3" xfId="6694"/>
    <cellStyle name="Currency 2 4 11 3 4" xfId="6695"/>
    <cellStyle name="Currency 2 4 11 3 5" xfId="6696"/>
    <cellStyle name="Currency 2 4 11 4" xfId="6697"/>
    <cellStyle name="Currency 2 4 11 4 2" xfId="6698"/>
    <cellStyle name="Currency 2 4 11 4 3" xfId="6699"/>
    <cellStyle name="Currency 2 4 11 4 4" xfId="6700"/>
    <cellStyle name="Currency 2 4 11 4 5" xfId="6701"/>
    <cellStyle name="Currency 2 4 11 5" xfId="6702"/>
    <cellStyle name="Currency 2 4 11 5 2" xfId="6703"/>
    <cellStyle name="Currency 2 4 11 5 3" xfId="6704"/>
    <cellStyle name="Currency 2 4 11 5 4" xfId="6705"/>
    <cellStyle name="Currency 2 4 11 5 5" xfId="6706"/>
    <cellStyle name="Currency 2 4 11 6" xfId="6707"/>
    <cellStyle name="Currency 2 4 11 6 2" xfId="6708"/>
    <cellStyle name="Currency 2 4 11 6 3" xfId="6709"/>
    <cellStyle name="Currency 2 4 11 6 4" xfId="6710"/>
    <cellStyle name="Currency 2 4 11 6 5" xfId="6711"/>
    <cellStyle name="Currency 2 4 11 7" xfId="6712"/>
    <cellStyle name="Currency 2 4 11 7 2" xfId="6713"/>
    <cellStyle name="Currency 2 4 11 7 3" xfId="6714"/>
    <cellStyle name="Currency 2 4 11 7 4" xfId="6715"/>
    <cellStyle name="Currency 2 4 11 7 5" xfId="6716"/>
    <cellStyle name="Currency 2 4 11 8" xfId="6717"/>
    <cellStyle name="Currency 2 4 11 8 2" xfId="6718"/>
    <cellStyle name="Currency 2 4 11 8 3" xfId="6719"/>
    <cellStyle name="Currency 2 4 11 8 4" xfId="6720"/>
    <cellStyle name="Currency 2 4 11 8 5" xfId="6721"/>
    <cellStyle name="Currency 2 4 11 9" xfId="6722"/>
    <cellStyle name="Currency 2 4 12" xfId="6723"/>
    <cellStyle name="Currency 2 4 12 10" xfId="6724"/>
    <cellStyle name="Currency 2 4 12 11" xfId="6725"/>
    <cellStyle name="Currency 2 4 12 12" xfId="6726"/>
    <cellStyle name="Currency 2 4 12 13" xfId="6727"/>
    <cellStyle name="Currency 2 4 12 14" xfId="6728"/>
    <cellStyle name="Currency 2 4 12 2" xfId="6729"/>
    <cellStyle name="Currency 2 4 12 2 2" xfId="6730"/>
    <cellStyle name="Currency 2 4 12 2 3" xfId="6731"/>
    <cellStyle name="Currency 2 4 12 2 4" xfId="6732"/>
    <cellStyle name="Currency 2 4 12 2 5" xfId="6733"/>
    <cellStyle name="Currency 2 4 12 3" xfId="6734"/>
    <cellStyle name="Currency 2 4 12 3 2" xfId="6735"/>
    <cellStyle name="Currency 2 4 12 3 3" xfId="6736"/>
    <cellStyle name="Currency 2 4 12 3 4" xfId="6737"/>
    <cellStyle name="Currency 2 4 12 3 5" xfId="6738"/>
    <cellStyle name="Currency 2 4 12 4" xfId="6739"/>
    <cellStyle name="Currency 2 4 12 4 2" xfId="6740"/>
    <cellStyle name="Currency 2 4 12 4 3" xfId="6741"/>
    <cellStyle name="Currency 2 4 12 4 4" xfId="6742"/>
    <cellStyle name="Currency 2 4 12 4 5" xfId="6743"/>
    <cellStyle name="Currency 2 4 12 5" xfId="6744"/>
    <cellStyle name="Currency 2 4 12 5 2" xfId="6745"/>
    <cellStyle name="Currency 2 4 12 5 3" xfId="6746"/>
    <cellStyle name="Currency 2 4 12 5 4" xfId="6747"/>
    <cellStyle name="Currency 2 4 12 5 5" xfId="6748"/>
    <cellStyle name="Currency 2 4 12 6" xfId="6749"/>
    <cellStyle name="Currency 2 4 12 6 2" xfId="6750"/>
    <cellStyle name="Currency 2 4 12 6 3" xfId="6751"/>
    <cellStyle name="Currency 2 4 12 6 4" xfId="6752"/>
    <cellStyle name="Currency 2 4 12 6 5" xfId="6753"/>
    <cellStyle name="Currency 2 4 12 7" xfId="6754"/>
    <cellStyle name="Currency 2 4 12 7 2" xfId="6755"/>
    <cellStyle name="Currency 2 4 12 7 3" xfId="6756"/>
    <cellStyle name="Currency 2 4 12 7 4" xfId="6757"/>
    <cellStyle name="Currency 2 4 12 7 5" xfId="6758"/>
    <cellStyle name="Currency 2 4 12 8" xfId="6759"/>
    <cellStyle name="Currency 2 4 12 8 2" xfId="6760"/>
    <cellStyle name="Currency 2 4 12 8 3" xfId="6761"/>
    <cellStyle name="Currency 2 4 12 8 4" xfId="6762"/>
    <cellStyle name="Currency 2 4 12 8 5" xfId="6763"/>
    <cellStyle name="Currency 2 4 12 9" xfId="6764"/>
    <cellStyle name="Currency 2 4 13" xfId="6765"/>
    <cellStyle name="Currency 2 4 13 10" xfId="6766"/>
    <cellStyle name="Currency 2 4 13 11" xfId="6767"/>
    <cellStyle name="Currency 2 4 13 12" xfId="6768"/>
    <cellStyle name="Currency 2 4 13 13" xfId="6769"/>
    <cellStyle name="Currency 2 4 13 14" xfId="6770"/>
    <cellStyle name="Currency 2 4 13 2" xfId="6771"/>
    <cellStyle name="Currency 2 4 13 2 2" xfId="6772"/>
    <cellStyle name="Currency 2 4 13 2 3" xfId="6773"/>
    <cellStyle name="Currency 2 4 13 2 4" xfId="6774"/>
    <cellStyle name="Currency 2 4 13 2 5" xfId="6775"/>
    <cellStyle name="Currency 2 4 13 3" xfId="6776"/>
    <cellStyle name="Currency 2 4 13 3 2" xfId="6777"/>
    <cellStyle name="Currency 2 4 13 3 3" xfId="6778"/>
    <cellStyle name="Currency 2 4 13 3 4" xfId="6779"/>
    <cellStyle name="Currency 2 4 13 3 5" xfId="6780"/>
    <cellStyle name="Currency 2 4 13 4" xfId="6781"/>
    <cellStyle name="Currency 2 4 13 4 2" xfId="6782"/>
    <cellStyle name="Currency 2 4 13 4 3" xfId="6783"/>
    <cellStyle name="Currency 2 4 13 4 4" xfId="6784"/>
    <cellStyle name="Currency 2 4 13 4 5" xfId="6785"/>
    <cellStyle name="Currency 2 4 13 5" xfId="6786"/>
    <cellStyle name="Currency 2 4 13 5 2" xfId="6787"/>
    <cellStyle name="Currency 2 4 13 5 3" xfId="6788"/>
    <cellStyle name="Currency 2 4 13 5 4" xfId="6789"/>
    <cellStyle name="Currency 2 4 13 5 5" xfId="6790"/>
    <cellStyle name="Currency 2 4 13 6" xfId="6791"/>
    <cellStyle name="Currency 2 4 13 6 2" xfId="6792"/>
    <cellStyle name="Currency 2 4 13 6 3" xfId="6793"/>
    <cellStyle name="Currency 2 4 13 6 4" xfId="6794"/>
    <cellStyle name="Currency 2 4 13 6 5" xfId="6795"/>
    <cellStyle name="Currency 2 4 13 7" xfId="6796"/>
    <cellStyle name="Currency 2 4 13 7 2" xfId="6797"/>
    <cellStyle name="Currency 2 4 13 7 3" xfId="6798"/>
    <cellStyle name="Currency 2 4 13 7 4" xfId="6799"/>
    <cellStyle name="Currency 2 4 13 7 5" xfId="6800"/>
    <cellStyle name="Currency 2 4 13 8" xfId="6801"/>
    <cellStyle name="Currency 2 4 13 8 2" xfId="6802"/>
    <cellStyle name="Currency 2 4 13 8 3" xfId="6803"/>
    <cellStyle name="Currency 2 4 13 8 4" xfId="6804"/>
    <cellStyle name="Currency 2 4 13 8 5" xfId="6805"/>
    <cellStyle name="Currency 2 4 13 9" xfId="6806"/>
    <cellStyle name="Currency 2 4 14" xfId="6807"/>
    <cellStyle name="Currency 2 4 14 10" xfId="6808"/>
    <cellStyle name="Currency 2 4 14 11" xfId="6809"/>
    <cellStyle name="Currency 2 4 14 12" xfId="6810"/>
    <cellStyle name="Currency 2 4 14 13" xfId="6811"/>
    <cellStyle name="Currency 2 4 14 14" xfId="6812"/>
    <cellStyle name="Currency 2 4 14 2" xfId="6813"/>
    <cellStyle name="Currency 2 4 14 2 2" xfId="6814"/>
    <cellStyle name="Currency 2 4 14 2 3" xfId="6815"/>
    <cellStyle name="Currency 2 4 14 2 4" xfId="6816"/>
    <cellStyle name="Currency 2 4 14 2 5" xfId="6817"/>
    <cellStyle name="Currency 2 4 14 3" xfId="6818"/>
    <cellStyle name="Currency 2 4 14 3 2" xfId="6819"/>
    <cellStyle name="Currency 2 4 14 3 3" xfId="6820"/>
    <cellStyle name="Currency 2 4 14 3 4" xfId="6821"/>
    <cellStyle name="Currency 2 4 14 3 5" xfId="6822"/>
    <cellStyle name="Currency 2 4 14 4" xfId="6823"/>
    <cellStyle name="Currency 2 4 14 4 2" xfId="6824"/>
    <cellStyle name="Currency 2 4 14 4 3" xfId="6825"/>
    <cellStyle name="Currency 2 4 14 4 4" xfId="6826"/>
    <cellStyle name="Currency 2 4 14 4 5" xfId="6827"/>
    <cellStyle name="Currency 2 4 14 5" xfId="6828"/>
    <cellStyle name="Currency 2 4 14 5 2" xfId="6829"/>
    <cellStyle name="Currency 2 4 14 5 3" xfId="6830"/>
    <cellStyle name="Currency 2 4 14 5 4" xfId="6831"/>
    <cellStyle name="Currency 2 4 14 5 5" xfId="6832"/>
    <cellStyle name="Currency 2 4 14 6" xfId="6833"/>
    <cellStyle name="Currency 2 4 14 6 2" xfId="6834"/>
    <cellStyle name="Currency 2 4 14 6 3" xfId="6835"/>
    <cellStyle name="Currency 2 4 14 6 4" xfId="6836"/>
    <cellStyle name="Currency 2 4 14 6 5" xfId="6837"/>
    <cellStyle name="Currency 2 4 14 7" xfId="6838"/>
    <cellStyle name="Currency 2 4 14 7 2" xfId="6839"/>
    <cellStyle name="Currency 2 4 14 7 3" xfId="6840"/>
    <cellStyle name="Currency 2 4 14 7 4" xfId="6841"/>
    <cellStyle name="Currency 2 4 14 7 5" xfId="6842"/>
    <cellStyle name="Currency 2 4 14 8" xfId="6843"/>
    <cellStyle name="Currency 2 4 14 8 2" xfId="6844"/>
    <cellStyle name="Currency 2 4 14 8 3" xfId="6845"/>
    <cellStyle name="Currency 2 4 14 8 4" xfId="6846"/>
    <cellStyle name="Currency 2 4 14 8 5" xfId="6847"/>
    <cellStyle name="Currency 2 4 14 9" xfId="6848"/>
    <cellStyle name="Currency 2 4 15" xfId="6849"/>
    <cellStyle name="Currency 2 4 15 10" xfId="6850"/>
    <cellStyle name="Currency 2 4 15 11" xfId="6851"/>
    <cellStyle name="Currency 2 4 15 12" xfId="6852"/>
    <cellStyle name="Currency 2 4 15 13" xfId="6853"/>
    <cellStyle name="Currency 2 4 15 14" xfId="6854"/>
    <cellStyle name="Currency 2 4 15 2" xfId="6855"/>
    <cellStyle name="Currency 2 4 15 2 2" xfId="6856"/>
    <cellStyle name="Currency 2 4 15 2 3" xfId="6857"/>
    <cellStyle name="Currency 2 4 15 2 4" xfId="6858"/>
    <cellStyle name="Currency 2 4 15 2 5" xfId="6859"/>
    <cellStyle name="Currency 2 4 15 3" xfId="6860"/>
    <cellStyle name="Currency 2 4 15 3 2" xfId="6861"/>
    <cellStyle name="Currency 2 4 15 3 3" xfId="6862"/>
    <cellStyle name="Currency 2 4 15 3 4" xfId="6863"/>
    <cellStyle name="Currency 2 4 15 3 5" xfId="6864"/>
    <cellStyle name="Currency 2 4 15 4" xfId="6865"/>
    <cellStyle name="Currency 2 4 15 4 2" xfId="6866"/>
    <cellStyle name="Currency 2 4 15 4 3" xfId="6867"/>
    <cellStyle name="Currency 2 4 15 4 4" xfId="6868"/>
    <cellStyle name="Currency 2 4 15 4 5" xfId="6869"/>
    <cellStyle name="Currency 2 4 15 5" xfId="6870"/>
    <cellStyle name="Currency 2 4 15 5 2" xfId="6871"/>
    <cellStyle name="Currency 2 4 15 5 3" xfId="6872"/>
    <cellStyle name="Currency 2 4 15 5 4" xfId="6873"/>
    <cellStyle name="Currency 2 4 15 5 5" xfId="6874"/>
    <cellStyle name="Currency 2 4 15 6" xfId="6875"/>
    <cellStyle name="Currency 2 4 15 6 2" xfId="6876"/>
    <cellStyle name="Currency 2 4 15 6 3" xfId="6877"/>
    <cellStyle name="Currency 2 4 15 6 4" xfId="6878"/>
    <cellStyle name="Currency 2 4 15 6 5" xfId="6879"/>
    <cellStyle name="Currency 2 4 15 7" xfId="6880"/>
    <cellStyle name="Currency 2 4 15 7 2" xfId="6881"/>
    <cellStyle name="Currency 2 4 15 7 3" xfId="6882"/>
    <cellStyle name="Currency 2 4 15 7 4" xfId="6883"/>
    <cellStyle name="Currency 2 4 15 7 5" xfId="6884"/>
    <cellStyle name="Currency 2 4 15 8" xfId="6885"/>
    <cellStyle name="Currency 2 4 15 8 2" xfId="6886"/>
    <cellStyle name="Currency 2 4 15 8 3" xfId="6887"/>
    <cellStyle name="Currency 2 4 15 8 4" xfId="6888"/>
    <cellStyle name="Currency 2 4 15 8 5" xfId="6889"/>
    <cellStyle name="Currency 2 4 15 9" xfId="6890"/>
    <cellStyle name="Currency 2 4 16" xfId="6891"/>
    <cellStyle name="Currency 2 4 16 10" xfId="6892"/>
    <cellStyle name="Currency 2 4 16 11" xfId="6893"/>
    <cellStyle name="Currency 2 4 16 12" xfId="6894"/>
    <cellStyle name="Currency 2 4 16 13" xfId="6895"/>
    <cellStyle name="Currency 2 4 16 14" xfId="6896"/>
    <cellStyle name="Currency 2 4 16 2" xfId="6897"/>
    <cellStyle name="Currency 2 4 16 2 2" xfId="6898"/>
    <cellStyle name="Currency 2 4 16 2 3" xfId="6899"/>
    <cellStyle name="Currency 2 4 16 2 4" xfId="6900"/>
    <cellStyle name="Currency 2 4 16 2 5" xfId="6901"/>
    <cellStyle name="Currency 2 4 16 3" xfId="6902"/>
    <cellStyle name="Currency 2 4 16 3 2" xfId="6903"/>
    <cellStyle name="Currency 2 4 16 3 3" xfId="6904"/>
    <cellStyle name="Currency 2 4 16 3 4" xfId="6905"/>
    <cellStyle name="Currency 2 4 16 3 5" xfId="6906"/>
    <cellStyle name="Currency 2 4 16 4" xfId="6907"/>
    <cellStyle name="Currency 2 4 16 4 2" xfId="6908"/>
    <cellStyle name="Currency 2 4 16 4 3" xfId="6909"/>
    <cellStyle name="Currency 2 4 16 4 4" xfId="6910"/>
    <cellStyle name="Currency 2 4 16 4 5" xfId="6911"/>
    <cellStyle name="Currency 2 4 16 5" xfId="6912"/>
    <cellStyle name="Currency 2 4 16 5 2" xfId="6913"/>
    <cellStyle name="Currency 2 4 16 5 3" xfId="6914"/>
    <cellStyle name="Currency 2 4 16 5 4" xfId="6915"/>
    <cellStyle name="Currency 2 4 16 5 5" xfId="6916"/>
    <cellStyle name="Currency 2 4 16 6" xfId="6917"/>
    <cellStyle name="Currency 2 4 16 6 2" xfId="6918"/>
    <cellStyle name="Currency 2 4 16 6 3" xfId="6919"/>
    <cellStyle name="Currency 2 4 16 6 4" xfId="6920"/>
    <cellStyle name="Currency 2 4 16 6 5" xfId="6921"/>
    <cellStyle name="Currency 2 4 16 7" xfId="6922"/>
    <cellStyle name="Currency 2 4 16 7 2" xfId="6923"/>
    <cellStyle name="Currency 2 4 16 7 3" xfId="6924"/>
    <cellStyle name="Currency 2 4 16 7 4" xfId="6925"/>
    <cellStyle name="Currency 2 4 16 7 5" xfId="6926"/>
    <cellStyle name="Currency 2 4 16 8" xfId="6927"/>
    <cellStyle name="Currency 2 4 16 8 2" xfId="6928"/>
    <cellStyle name="Currency 2 4 16 8 3" xfId="6929"/>
    <cellStyle name="Currency 2 4 16 8 4" xfId="6930"/>
    <cellStyle name="Currency 2 4 16 8 5" xfId="6931"/>
    <cellStyle name="Currency 2 4 16 9" xfId="6932"/>
    <cellStyle name="Currency 2 4 17" xfId="6933"/>
    <cellStyle name="Currency 2 4 17 2" xfId="6934"/>
    <cellStyle name="Currency 2 4 17 3" xfId="6935"/>
    <cellStyle name="Currency 2 4 17 4" xfId="6936"/>
    <cellStyle name="Currency 2 4 17 5" xfId="6937"/>
    <cellStyle name="Currency 2 4 18" xfId="6938"/>
    <cellStyle name="Currency 2 4 18 2" xfId="6939"/>
    <cellStyle name="Currency 2 4 18 3" xfId="6940"/>
    <cellStyle name="Currency 2 4 18 4" xfId="6941"/>
    <cellStyle name="Currency 2 4 18 5" xfId="6942"/>
    <cellStyle name="Currency 2 4 19" xfId="6943"/>
    <cellStyle name="Currency 2 4 19 2" xfId="6944"/>
    <cellStyle name="Currency 2 4 19 3" xfId="6945"/>
    <cellStyle name="Currency 2 4 19 4" xfId="6946"/>
    <cellStyle name="Currency 2 4 19 5" xfId="6947"/>
    <cellStyle name="Currency 2 4 2" xfId="6948"/>
    <cellStyle name="Currency 2 4 2 10" xfId="6949"/>
    <cellStyle name="Currency 2 4 2 11" xfId="6950"/>
    <cellStyle name="Currency 2 4 2 12" xfId="6951"/>
    <cellStyle name="Currency 2 4 2 13" xfId="6952"/>
    <cellStyle name="Currency 2 4 2 14" xfId="6953"/>
    <cellStyle name="Currency 2 4 2 2" xfId="6954"/>
    <cellStyle name="Currency 2 4 2 2 2" xfId="6955"/>
    <cellStyle name="Currency 2 4 2 2 3" xfId="6956"/>
    <cellStyle name="Currency 2 4 2 2 4" xfId="6957"/>
    <cellStyle name="Currency 2 4 2 2 5" xfId="6958"/>
    <cellStyle name="Currency 2 4 2 3" xfId="6959"/>
    <cellStyle name="Currency 2 4 2 3 2" xfId="6960"/>
    <cellStyle name="Currency 2 4 2 3 3" xfId="6961"/>
    <cellStyle name="Currency 2 4 2 3 4" xfId="6962"/>
    <cellStyle name="Currency 2 4 2 3 5" xfId="6963"/>
    <cellStyle name="Currency 2 4 2 4" xfId="6964"/>
    <cellStyle name="Currency 2 4 2 4 2" xfId="6965"/>
    <cellStyle name="Currency 2 4 2 4 3" xfId="6966"/>
    <cellStyle name="Currency 2 4 2 4 4" xfId="6967"/>
    <cellStyle name="Currency 2 4 2 4 5" xfId="6968"/>
    <cellStyle name="Currency 2 4 2 5" xfId="6969"/>
    <cellStyle name="Currency 2 4 2 5 2" xfId="6970"/>
    <cellStyle name="Currency 2 4 2 5 3" xfId="6971"/>
    <cellStyle name="Currency 2 4 2 5 4" xfId="6972"/>
    <cellStyle name="Currency 2 4 2 5 5" xfId="6973"/>
    <cellStyle name="Currency 2 4 2 6" xfId="6974"/>
    <cellStyle name="Currency 2 4 2 6 2" xfId="6975"/>
    <cellStyle name="Currency 2 4 2 6 3" xfId="6976"/>
    <cellStyle name="Currency 2 4 2 6 4" xfId="6977"/>
    <cellStyle name="Currency 2 4 2 6 5" xfId="6978"/>
    <cellStyle name="Currency 2 4 2 7" xfId="6979"/>
    <cellStyle name="Currency 2 4 2 7 2" xfId="6980"/>
    <cellStyle name="Currency 2 4 2 7 3" xfId="6981"/>
    <cellStyle name="Currency 2 4 2 7 4" xfId="6982"/>
    <cellStyle name="Currency 2 4 2 7 5" xfId="6983"/>
    <cellStyle name="Currency 2 4 2 8" xfId="6984"/>
    <cellStyle name="Currency 2 4 2 8 2" xfId="6985"/>
    <cellStyle name="Currency 2 4 2 8 3" xfId="6986"/>
    <cellStyle name="Currency 2 4 2 8 4" xfId="6987"/>
    <cellStyle name="Currency 2 4 2 8 5" xfId="6988"/>
    <cellStyle name="Currency 2 4 2 9" xfId="6989"/>
    <cellStyle name="Currency 2 4 20" xfId="6990"/>
    <cellStyle name="Currency 2 4 20 2" xfId="6991"/>
    <cellStyle name="Currency 2 4 20 3" xfId="6992"/>
    <cellStyle name="Currency 2 4 20 4" xfId="6993"/>
    <cellStyle name="Currency 2 4 20 5" xfId="6994"/>
    <cellStyle name="Currency 2 4 21" xfId="6995"/>
    <cellStyle name="Currency 2 4 21 2" xfId="6996"/>
    <cellStyle name="Currency 2 4 21 3" xfId="6997"/>
    <cellStyle name="Currency 2 4 21 4" xfId="6998"/>
    <cellStyle name="Currency 2 4 21 5" xfId="6999"/>
    <cellStyle name="Currency 2 4 22" xfId="7000"/>
    <cellStyle name="Currency 2 4 22 2" xfId="7001"/>
    <cellStyle name="Currency 2 4 22 3" xfId="7002"/>
    <cellStyle name="Currency 2 4 22 4" xfId="7003"/>
    <cellStyle name="Currency 2 4 22 5" xfId="7004"/>
    <cellStyle name="Currency 2 4 23" xfId="7005"/>
    <cellStyle name="Currency 2 4 23 2" xfId="7006"/>
    <cellStyle name="Currency 2 4 23 3" xfId="7007"/>
    <cellStyle name="Currency 2 4 23 4" xfId="7008"/>
    <cellStyle name="Currency 2 4 23 5" xfId="7009"/>
    <cellStyle name="Currency 2 4 24" xfId="7010"/>
    <cellStyle name="Currency 2 4 25" xfId="7011"/>
    <cellStyle name="Currency 2 4 26" xfId="7012"/>
    <cellStyle name="Currency 2 4 27" xfId="7013"/>
    <cellStyle name="Currency 2 4 28" xfId="7014"/>
    <cellStyle name="Currency 2 4 29" xfId="7015"/>
    <cellStyle name="Currency 2 4 3" xfId="7016"/>
    <cellStyle name="Currency 2 4 3 10" xfId="7017"/>
    <cellStyle name="Currency 2 4 3 11" xfId="7018"/>
    <cellStyle name="Currency 2 4 3 12" xfId="7019"/>
    <cellStyle name="Currency 2 4 3 13" xfId="7020"/>
    <cellStyle name="Currency 2 4 3 14" xfId="7021"/>
    <cellStyle name="Currency 2 4 3 2" xfId="7022"/>
    <cellStyle name="Currency 2 4 3 2 2" xfId="7023"/>
    <cellStyle name="Currency 2 4 3 2 3" xfId="7024"/>
    <cellStyle name="Currency 2 4 3 2 4" xfId="7025"/>
    <cellStyle name="Currency 2 4 3 2 5" xfId="7026"/>
    <cellStyle name="Currency 2 4 3 3" xfId="7027"/>
    <cellStyle name="Currency 2 4 3 3 2" xfId="7028"/>
    <cellStyle name="Currency 2 4 3 3 3" xfId="7029"/>
    <cellStyle name="Currency 2 4 3 3 4" xfId="7030"/>
    <cellStyle name="Currency 2 4 3 3 5" xfId="7031"/>
    <cellStyle name="Currency 2 4 3 4" xfId="7032"/>
    <cellStyle name="Currency 2 4 3 4 2" xfId="7033"/>
    <cellStyle name="Currency 2 4 3 4 3" xfId="7034"/>
    <cellStyle name="Currency 2 4 3 4 4" xfId="7035"/>
    <cellStyle name="Currency 2 4 3 4 5" xfId="7036"/>
    <cellStyle name="Currency 2 4 3 5" xfId="7037"/>
    <cellStyle name="Currency 2 4 3 5 2" xfId="7038"/>
    <cellStyle name="Currency 2 4 3 5 3" xfId="7039"/>
    <cellStyle name="Currency 2 4 3 5 4" xfId="7040"/>
    <cellStyle name="Currency 2 4 3 5 5" xfId="7041"/>
    <cellStyle name="Currency 2 4 3 6" xfId="7042"/>
    <cellStyle name="Currency 2 4 3 6 2" xfId="7043"/>
    <cellStyle name="Currency 2 4 3 6 3" xfId="7044"/>
    <cellStyle name="Currency 2 4 3 6 4" xfId="7045"/>
    <cellStyle name="Currency 2 4 3 6 5" xfId="7046"/>
    <cellStyle name="Currency 2 4 3 7" xfId="7047"/>
    <cellStyle name="Currency 2 4 3 7 2" xfId="7048"/>
    <cellStyle name="Currency 2 4 3 7 3" xfId="7049"/>
    <cellStyle name="Currency 2 4 3 7 4" xfId="7050"/>
    <cellStyle name="Currency 2 4 3 7 5" xfId="7051"/>
    <cellStyle name="Currency 2 4 3 8" xfId="7052"/>
    <cellStyle name="Currency 2 4 3 8 2" xfId="7053"/>
    <cellStyle name="Currency 2 4 3 8 3" xfId="7054"/>
    <cellStyle name="Currency 2 4 3 8 4" xfId="7055"/>
    <cellStyle name="Currency 2 4 3 8 5" xfId="7056"/>
    <cellStyle name="Currency 2 4 3 9" xfId="7057"/>
    <cellStyle name="Currency 2 4 4" xfId="7058"/>
    <cellStyle name="Currency 2 4 4 10" xfId="7059"/>
    <cellStyle name="Currency 2 4 4 11" xfId="7060"/>
    <cellStyle name="Currency 2 4 4 12" xfId="7061"/>
    <cellStyle name="Currency 2 4 4 13" xfId="7062"/>
    <cellStyle name="Currency 2 4 4 14" xfId="7063"/>
    <cellStyle name="Currency 2 4 4 2" xfId="7064"/>
    <cellStyle name="Currency 2 4 4 2 2" xfId="7065"/>
    <cellStyle name="Currency 2 4 4 2 3" xfId="7066"/>
    <cellStyle name="Currency 2 4 4 2 4" xfId="7067"/>
    <cellStyle name="Currency 2 4 4 2 5" xfId="7068"/>
    <cellStyle name="Currency 2 4 4 3" xfId="7069"/>
    <cellStyle name="Currency 2 4 4 3 2" xfId="7070"/>
    <cellStyle name="Currency 2 4 4 3 3" xfId="7071"/>
    <cellStyle name="Currency 2 4 4 3 4" xfId="7072"/>
    <cellStyle name="Currency 2 4 4 3 5" xfId="7073"/>
    <cellStyle name="Currency 2 4 4 4" xfId="7074"/>
    <cellStyle name="Currency 2 4 4 4 2" xfId="7075"/>
    <cellStyle name="Currency 2 4 4 4 3" xfId="7076"/>
    <cellStyle name="Currency 2 4 4 4 4" xfId="7077"/>
    <cellStyle name="Currency 2 4 4 4 5" xfId="7078"/>
    <cellStyle name="Currency 2 4 4 5" xfId="7079"/>
    <cellStyle name="Currency 2 4 4 5 2" xfId="7080"/>
    <cellStyle name="Currency 2 4 4 5 3" xfId="7081"/>
    <cellStyle name="Currency 2 4 4 5 4" xfId="7082"/>
    <cellStyle name="Currency 2 4 4 5 5" xfId="7083"/>
    <cellStyle name="Currency 2 4 4 6" xfId="7084"/>
    <cellStyle name="Currency 2 4 4 6 2" xfId="7085"/>
    <cellStyle name="Currency 2 4 4 6 3" xfId="7086"/>
    <cellStyle name="Currency 2 4 4 6 4" xfId="7087"/>
    <cellStyle name="Currency 2 4 4 6 5" xfId="7088"/>
    <cellStyle name="Currency 2 4 4 7" xfId="7089"/>
    <cellStyle name="Currency 2 4 4 7 2" xfId="7090"/>
    <cellStyle name="Currency 2 4 4 7 3" xfId="7091"/>
    <cellStyle name="Currency 2 4 4 7 4" xfId="7092"/>
    <cellStyle name="Currency 2 4 4 7 5" xfId="7093"/>
    <cellStyle name="Currency 2 4 4 8" xfId="7094"/>
    <cellStyle name="Currency 2 4 4 8 2" xfId="7095"/>
    <cellStyle name="Currency 2 4 4 8 3" xfId="7096"/>
    <cellStyle name="Currency 2 4 4 8 4" xfId="7097"/>
    <cellStyle name="Currency 2 4 4 8 5" xfId="7098"/>
    <cellStyle name="Currency 2 4 4 9" xfId="7099"/>
    <cellStyle name="Currency 2 4 5" xfId="7100"/>
    <cellStyle name="Currency 2 4 5 10" xfId="7101"/>
    <cellStyle name="Currency 2 4 5 11" xfId="7102"/>
    <cellStyle name="Currency 2 4 5 12" xfId="7103"/>
    <cellStyle name="Currency 2 4 5 13" xfId="7104"/>
    <cellStyle name="Currency 2 4 5 14" xfId="7105"/>
    <cellStyle name="Currency 2 4 5 2" xfId="7106"/>
    <cellStyle name="Currency 2 4 5 2 2" xfId="7107"/>
    <cellStyle name="Currency 2 4 5 2 3" xfId="7108"/>
    <cellStyle name="Currency 2 4 5 2 4" xfId="7109"/>
    <cellStyle name="Currency 2 4 5 2 5" xfId="7110"/>
    <cellStyle name="Currency 2 4 5 3" xfId="7111"/>
    <cellStyle name="Currency 2 4 5 3 2" xfId="7112"/>
    <cellStyle name="Currency 2 4 5 3 3" xfId="7113"/>
    <cellStyle name="Currency 2 4 5 3 4" xfId="7114"/>
    <cellStyle name="Currency 2 4 5 3 5" xfId="7115"/>
    <cellStyle name="Currency 2 4 5 4" xfId="7116"/>
    <cellStyle name="Currency 2 4 5 4 2" xfId="7117"/>
    <cellStyle name="Currency 2 4 5 4 3" xfId="7118"/>
    <cellStyle name="Currency 2 4 5 4 4" xfId="7119"/>
    <cellStyle name="Currency 2 4 5 4 5" xfId="7120"/>
    <cellStyle name="Currency 2 4 5 5" xfId="7121"/>
    <cellStyle name="Currency 2 4 5 5 2" xfId="7122"/>
    <cellStyle name="Currency 2 4 5 5 3" xfId="7123"/>
    <cellStyle name="Currency 2 4 5 5 4" xfId="7124"/>
    <cellStyle name="Currency 2 4 5 5 5" xfId="7125"/>
    <cellStyle name="Currency 2 4 5 6" xfId="7126"/>
    <cellStyle name="Currency 2 4 5 6 2" xfId="7127"/>
    <cellStyle name="Currency 2 4 5 6 3" xfId="7128"/>
    <cellStyle name="Currency 2 4 5 6 4" xfId="7129"/>
    <cellStyle name="Currency 2 4 5 6 5" xfId="7130"/>
    <cellStyle name="Currency 2 4 5 7" xfId="7131"/>
    <cellStyle name="Currency 2 4 5 7 2" xfId="7132"/>
    <cellStyle name="Currency 2 4 5 7 3" xfId="7133"/>
    <cellStyle name="Currency 2 4 5 7 4" xfId="7134"/>
    <cellStyle name="Currency 2 4 5 7 5" xfId="7135"/>
    <cellStyle name="Currency 2 4 5 8" xfId="7136"/>
    <cellStyle name="Currency 2 4 5 8 2" xfId="7137"/>
    <cellStyle name="Currency 2 4 5 8 3" xfId="7138"/>
    <cellStyle name="Currency 2 4 5 8 4" xfId="7139"/>
    <cellStyle name="Currency 2 4 5 8 5" xfId="7140"/>
    <cellStyle name="Currency 2 4 5 9" xfId="7141"/>
    <cellStyle name="Currency 2 4 6" xfId="7142"/>
    <cellStyle name="Currency 2 4 6 10" xfId="7143"/>
    <cellStyle name="Currency 2 4 6 11" xfId="7144"/>
    <cellStyle name="Currency 2 4 6 12" xfId="7145"/>
    <cellStyle name="Currency 2 4 6 13" xfId="7146"/>
    <cellStyle name="Currency 2 4 6 14" xfId="7147"/>
    <cellStyle name="Currency 2 4 6 2" xfId="7148"/>
    <cellStyle name="Currency 2 4 6 2 2" xfId="7149"/>
    <cellStyle name="Currency 2 4 6 2 3" xfId="7150"/>
    <cellStyle name="Currency 2 4 6 2 4" xfId="7151"/>
    <cellStyle name="Currency 2 4 6 2 5" xfId="7152"/>
    <cellStyle name="Currency 2 4 6 3" xfId="7153"/>
    <cellStyle name="Currency 2 4 6 3 2" xfId="7154"/>
    <cellStyle name="Currency 2 4 6 3 3" xfId="7155"/>
    <cellStyle name="Currency 2 4 6 3 4" xfId="7156"/>
    <cellStyle name="Currency 2 4 6 3 5" xfId="7157"/>
    <cellStyle name="Currency 2 4 6 4" xfId="7158"/>
    <cellStyle name="Currency 2 4 6 4 2" xfId="7159"/>
    <cellStyle name="Currency 2 4 6 4 3" xfId="7160"/>
    <cellStyle name="Currency 2 4 6 4 4" xfId="7161"/>
    <cellStyle name="Currency 2 4 6 4 5" xfId="7162"/>
    <cellStyle name="Currency 2 4 6 5" xfId="7163"/>
    <cellStyle name="Currency 2 4 6 5 2" xfId="7164"/>
    <cellStyle name="Currency 2 4 6 5 3" xfId="7165"/>
    <cellStyle name="Currency 2 4 6 5 4" xfId="7166"/>
    <cellStyle name="Currency 2 4 6 5 5" xfId="7167"/>
    <cellStyle name="Currency 2 4 6 6" xfId="7168"/>
    <cellStyle name="Currency 2 4 6 6 2" xfId="7169"/>
    <cellStyle name="Currency 2 4 6 6 3" xfId="7170"/>
    <cellStyle name="Currency 2 4 6 6 4" xfId="7171"/>
    <cellStyle name="Currency 2 4 6 6 5" xfId="7172"/>
    <cellStyle name="Currency 2 4 6 7" xfId="7173"/>
    <cellStyle name="Currency 2 4 6 7 2" xfId="7174"/>
    <cellStyle name="Currency 2 4 6 7 3" xfId="7175"/>
    <cellStyle name="Currency 2 4 6 7 4" xfId="7176"/>
    <cellStyle name="Currency 2 4 6 7 5" xfId="7177"/>
    <cellStyle name="Currency 2 4 6 8" xfId="7178"/>
    <cellStyle name="Currency 2 4 6 8 2" xfId="7179"/>
    <cellStyle name="Currency 2 4 6 8 3" xfId="7180"/>
    <cellStyle name="Currency 2 4 6 8 4" xfId="7181"/>
    <cellStyle name="Currency 2 4 6 8 5" xfId="7182"/>
    <cellStyle name="Currency 2 4 6 9" xfId="7183"/>
    <cellStyle name="Currency 2 4 7" xfId="7184"/>
    <cellStyle name="Currency 2 4 7 10" xfId="7185"/>
    <cellStyle name="Currency 2 4 7 11" xfId="7186"/>
    <cellStyle name="Currency 2 4 7 12" xfId="7187"/>
    <cellStyle name="Currency 2 4 7 13" xfId="7188"/>
    <cellStyle name="Currency 2 4 7 14" xfId="7189"/>
    <cellStyle name="Currency 2 4 7 2" xfId="7190"/>
    <cellStyle name="Currency 2 4 7 2 2" xfId="7191"/>
    <cellStyle name="Currency 2 4 7 2 3" xfId="7192"/>
    <cellStyle name="Currency 2 4 7 2 4" xfId="7193"/>
    <cellStyle name="Currency 2 4 7 2 5" xfId="7194"/>
    <cellStyle name="Currency 2 4 7 3" xfId="7195"/>
    <cellStyle name="Currency 2 4 7 3 2" xfId="7196"/>
    <cellStyle name="Currency 2 4 7 3 3" xfId="7197"/>
    <cellStyle name="Currency 2 4 7 3 4" xfId="7198"/>
    <cellStyle name="Currency 2 4 7 3 5" xfId="7199"/>
    <cellStyle name="Currency 2 4 7 4" xfId="7200"/>
    <cellStyle name="Currency 2 4 7 4 2" xfId="7201"/>
    <cellStyle name="Currency 2 4 7 4 3" xfId="7202"/>
    <cellStyle name="Currency 2 4 7 4 4" xfId="7203"/>
    <cellStyle name="Currency 2 4 7 4 5" xfId="7204"/>
    <cellStyle name="Currency 2 4 7 5" xfId="7205"/>
    <cellStyle name="Currency 2 4 7 5 2" xfId="7206"/>
    <cellStyle name="Currency 2 4 7 5 3" xfId="7207"/>
    <cellStyle name="Currency 2 4 7 5 4" xfId="7208"/>
    <cellStyle name="Currency 2 4 7 5 5" xfId="7209"/>
    <cellStyle name="Currency 2 4 7 6" xfId="7210"/>
    <cellStyle name="Currency 2 4 7 6 2" xfId="7211"/>
    <cellStyle name="Currency 2 4 7 6 3" xfId="7212"/>
    <cellStyle name="Currency 2 4 7 6 4" xfId="7213"/>
    <cellStyle name="Currency 2 4 7 6 5" xfId="7214"/>
    <cellStyle name="Currency 2 4 7 7" xfId="7215"/>
    <cellStyle name="Currency 2 4 7 7 2" xfId="7216"/>
    <cellStyle name="Currency 2 4 7 7 3" xfId="7217"/>
    <cellStyle name="Currency 2 4 7 7 4" xfId="7218"/>
    <cellStyle name="Currency 2 4 7 7 5" xfId="7219"/>
    <cellStyle name="Currency 2 4 7 8" xfId="7220"/>
    <cellStyle name="Currency 2 4 7 8 2" xfId="7221"/>
    <cellStyle name="Currency 2 4 7 8 3" xfId="7222"/>
    <cellStyle name="Currency 2 4 7 8 4" xfId="7223"/>
    <cellStyle name="Currency 2 4 7 8 5" xfId="7224"/>
    <cellStyle name="Currency 2 4 7 9" xfId="7225"/>
    <cellStyle name="Currency 2 4 8" xfId="7226"/>
    <cellStyle name="Currency 2 4 8 10" xfId="7227"/>
    <cellStyle name="Currency 2 4 8 11" xfId="7228"/>
    <cellStyle name="Currency 2 4 8 12" xfId="7229"/>
    <cellStyle name="Currency 2 4 8 13" xfId="7230"/>
    <cellStyle name="Currency 2 4 8 14" xfId="7231"/>
    <cellStyle name="Currency 2 4 8 2" xfId="7232"/>
    <cellStyle name="Currency 2 4 8 2 2" xfId="7233"/>
    <cellStyle name="Currency 2 4 8 2 3" xfId="7234"/>
    <cellStyle name="Currency 2 4 8 2 4" xfId="7235"/>
    <cellStyle name="Currency 2 4 8 2 5" xfId="7236"/>
    <cellStyle name="Currency 2 4 8 3" xfId="7237"/>
    <cellStyle name="Currency 2 4 8 3 2" xfId="7238"/>
    <cellStyle name="Currency 2 4 8 3 3" xfId="7239"/>
    <cellStyle name="Currency 2 4 8 3 4" xfId="7240"/>
    <cellStyle name="Currency 2 4 8 3 5" xfId="7241"/>
    <cellStyle name="Currency 2 4 8 4" xfId="7242"/>
    <cellStyle name="Currency 2 4 8 4 2" xfId="7243"/>
    <cellStyle name="Currency 2 4 8 4 3" xfId="7244"/>
    <cellStyle name="Currency 2 4 8 4 4" xfId="7245"/>
    <cellStyle name="Currency 2 4 8 4 5" xfId="7246"/>
    <cellStyle name="Currency 2 4 8 5" xfId="7247"/>
    <cellStyle name="Currency 2 4 8 5 2" xfId="7248"/>
    <cellStyle name="Currency 2 4 8 5 3" xfId="7249"/>
    <cellStyle name="Currency 2 4 8 5 4" xfId="7250"/>
    <cellStyle name="Currency 2 4 8 5 5" xfId="7251"/>
    <cellStyle name="Currency 2 4 8 6" xfId="7252"/>
    <cellStyle name="Currency 2 4 8 6 2" xfId="7253"/>
    <cellStyle name="Currency 2 4 8 6 3" xfId="7254"/>
    <cellStyle name="Currency 2 4 8 6 4" xfId="7255"/>
    <cellStyle name="Currency 2 4 8 6 5" xfId="7256"/>
    <cellStyle name="Currency 2 4 8 7" xfId="7257"/>
    <cellStyle name="Currency 2 4 8 7 2" xfId="7258"/>
    <cellStyle name="Currency 2 4 8 7 3" xfId="7259"/>
    <cellStyle name="Currency 2 4 8 7 4" xfId="7260"/>
    <cellStyle name="Currency 2 4 8 7 5" xfId="7261"/>
    <cellStyle name="Currency 2 4 8 8" xfId="7262"/>
    <cellStyle name="Currency 2 4 8 8 2" xfId="7263"/>
    <cellStyle name="Currency 2 4 8 8 3" xfId="7264"/>
    <cellStyle name="Currency 2 4 8 8 4" xfId="7265"/>
    <cellStyle name="Currency 2 4 8 8 5" xfId="7266"/>
    <cellStyle name="Currency 2 4 8 9" xfId="7267"/>
    <cellStyle name="Currency 2 4 9" xfId="7268"/>
    <cellStyle name="Currency 2 4 9 10" xfId="7269"/>
    <cellStyle name="Currency 2 4 9 11" xfId="7270"/>
    <cellStyle name="Currency 2 4 9 12" xfId="7271"/>
    <cellStyle name="Currency 2 4 9 13" xfId="7272"/>
    <cellStyle name="Currency 2 4 9 14" xfId="7273"/>
    <cellStyle name="Currency 2 4 9 2" xfId="7274"/>
    <cellStyle name="Currency 2 4 9 2 2" xfId="7275"/>
    <cellStyle name="Currency 2 4 9 2 3" xfId="7276"/>
    <cellStyle name="Currency 2 4 9 2 4" xfId="7277"/>
    <cellStyle name="Currency 2 4 9 2 5" xfId="7278"/>
    <cellStyle name="Currency 2 4 9 3" xfId="7279"/>
    <cellStyle name="Currency 2 4 9 3 2" xfId="7280"/>
    <cellStyle name="Currency 2 4 9 3 3" xfId="7281"/>
    <cellStyle name="Currency 2 4 9 3 4" xfId="7282"/>
    <cellStyle name="Currency 2 4 9 3 5" xfId="7283"/>
    <cellStyle name="Currency 2 4 9 4" xfId="7284"/>
    <cellStyle name="Currency 2 4 9 4 2" xfId="7285"/>
    <cellStyle name="Currency 2 4 9 4 3" xfId="7286"/>
    <cellStyle name="Currency 2 4 9 4 4" xfId="7287"/>
    <cellStyle name="Currency 2 4 9 4 5" xfId="7288"/>
    <cellStyle name="Currency 2 4 9 5" xfId="7289"/>
    <cellStyle name="Currency 2 4 9 5 2" xfId="7290"/>
    <cellStyle name="Currency 2 4 9 5 3" xfId="7291"/>
    <cellStyle name="Currency 2 4 9 5 4" xfId="7292"/>
    <cellStyle name="Currency 2 4 9 5 5" xfId="7293"/>
    <cellStyle name="Currency 2 4 9 6" xfId="7294"/>
    <cellStyle name="Currency 2 4 9 6 2" xfId="7295"/>
    <cellStyle name="Currency 2 4 9 6 3" xfId="7296"/>
    <cellStyle name="Currency 2 4 9 6 4" xfId="7297"/>
    <cellStyle name="Currency 2 4 9 6 5" xfId="7298"/>
    <cellStyle name="Currency 2 4 9 7" xfId="7299"/>
    <cellStyle name="Currency 2 4 9 7 2" xfId="7300"/>
    <cellStyle name="Currency 2 4 9 7 3" xfId="7301"/>
    <cellStyle name="Currency 2 4 9 7 4" xfId="7302"/>
    <cellStyle name="Currency 2 4 9 7 5" xfId="7303"/>
    <cellStyle name="Currency 2 4 9 8" xfId="7304"/>
    <cellStyle name="Currency 2 4 9 8 2" xfId="7305"/>
    <cellStyle name="Currency 2 4 9 8 3" xfId="7306"/>
    <cellStyle name="Currency 2 4 9 8 4" xfId="7307"/>
    <cellStyle name="Currency 2 4 9 8 5" xfId="7308"/>
    <cellStyle name="Currency 2 4 9 9" xfId="7309"/>
    <cellStyle name="Currency 2 40" xfId="7310"/>
    <cellStyle name="Currency 2 40 2" xfId="7311"/>
    <cellStyle name="Currency 2 40 3" xfId="7312"/>
    <cellStyle name="Currency 2 40 4" xfId="7313"/>
    <cellStyle name="Currency 2 40 5" xfId="7314"/>
    <cellStyle name="Currency 2 41" xfId="7315"/>
    <cellStyle name="Currency 2 42" xfId="7316"/>
    <cellStyle name="Currency 2 43" xfId="7317"/>
    <cellStyle name="Currency 2 44" xfId="7318"/>
    <cellStyle name="Currency 2 45" xfId="7319"/>
    <cellStyle name="Currency 2 46" xfId="7320"/>
    <cellStyle name="Currency 2 47" xfId="7321"/>
    <cellStyle name="Currency 2 5" xfId="7322"/>
    <cellStyle name="Currency 2 5 10" xfId="7323"/>
    <cellStyle name="Currency 2 5 10 10" xfId="7324"/>
    <cellStyle name="Currency 2 5 10 11" xfId="7325"/>
    <cellStyle name="Currency 2 5 10 12" xfId="7326"/>
    <cellStyle name="Currency 2 5 10 13" xfId="7327"/>
    <cellStyle name="Currency 2 5 10 14" xfId="7328"/>
    <cellStyle name="Currency 2 5 10 2" xfId="7329"/>
    <cellStyle name="Currency 2 5 10 2 2" xfId="7330"/>
    <cellStyle name="Currency 2 5 10 2 3" xfId="7331"/>
    <cellStyle name="Currency 2 5 10 2 4" xfId="7332"/>
    <cellStyle name="Currency 2 5 10 2 5" xfId="7333"/>
    <cellStyle name="Currency 2 5 10 3" xfId="7334"/>
    <cellStyle name="Currency 2 5 10 3 2" xfId="7335"/>
    <cellStyle name="Currency 2 5 10 3 3" xfId="7336"/>
    <cellStyle name="Currency 2 5 10 3 4" xfId="7337"/>
    <cellStyle name="Currency 2 5 10 3 5" xfId="7338"/>
    <cellStyle name="Currency 2 5 10 4" xfId="7339"/>
    <cellStyle name="Currency 2 5 10 4 2" xfId="7340"/>
    <cellStyle name="Currency 2 5 10 4 3" xfId="7341"/>
    <cellStyle name="Currency 2 5 10 4 4" xfId="7342"/>
    <cellStyle name="Currency 2 5 10 4 5" xfId="7343"/>
    <cellStyle name="Currency 2 5 10 5" xfId="7344"/>
    <cellStyle name="Currency 2 5 10 5 2" xfId="7345"/>
    <cellStyle name="Currency 2 5 10 5 3" xfId="7346"/>
    <cellStyle name="Currency 2 5 10 5 4" xfId="7347"/>
    <cellStyle name="Currency 2 5 10 5 5" xfId="7348"/>
    <cellStyle name="Currency 2 5 10 6" xfId="7349"/>
    <cellStyle name="Currency 2 5 10 6 2" xfId="7350"/>
    <cellStyle name="Currency 2 5 10 6 3" xfId="7351"/>
    <cellStyle name="Currency 2 5 10 6 4" xfId="7352"/>
    <cellStyle name="Currency 2 5 10 6 5" xfId="7353"/>
    <cellStyle name="Currency 2 5 10 7" xfId="7354"/>
    <cellStyle name="Currency 2 5 10 7 2" xfId="7355"/>
    <cellStyle name="Currency 2 5 10 7 3" xfId="7356"/>
    <cellStyle name="Currency 2 5 10 7 4" xfId="7357"/>
    <cellStyle name="Currency 2 5 10 7 5" xfId="7358"/>
    <cellStyle name="Currency 2 5 10 8" xfId="7359"/>
    <cellStyle name="Currency 2 5 10 8 2" xfId="7360"/>
    <cellStyle name="Currency 2 5 10 8 3" xfId="7361"/>
    <cellStyle name="Currency 2 5 10 8 4" xfId="7362"/>
    <cellStyle name="Currency 2 5 10 8 5" xfId="7363"/>
    <cellStyle name="Currency 2 5 10 9" xfId="7364"/>
    <cellStyle name="Currency 2 5 11" xfId="7365"/>
    <cellStyle name="Currency 2 5 11 10" xfId="7366"/>
    <cellStyle name="Currency 2 5 11 11" xfId="7367"/>
    <cellStyle name="Currency 2 5 11 12" xfId="7368"/>
    <cellStyle name="Currency 2 5 11 13" xfId="7369"/>
    <cellStyle name="Currency 2 5 11 14" xfId="7370"/>
    <cellStyle name="Currency 2 5 11 2" xfId="7371"/>
    <cellStyle name="Currency 2 5 11 2 2" xfId="7372"/>
    <cellStyle name="Currency 2 5 11 2 3" xfId="7373"/>
    <cellStyle name="Currency 2 5 11 2 4" xfId="7374"/>
    <cellStyle name="Currency 2 5 11 2 5" xfId="7375"/>
    <cellStyle name="Currency 2 5 11 3" xfId="7376"/>
    <cellStyle name="Currency 2 5 11 3 2" xfId="7377"/>
    <cellStyle name="Currency 2 5 11 3 3" xfId="7378"/>
    <cellStyle name="Currency 2 5 11 3 4" xfId="7379"/>
    <cellStyle name="Currency 2 5 11 3 5" xfId="7380"/>
    <cellStyle name="Currency 2 5 11 4" xfId="7381"/>
    <cellStyle name="Currency 2 5 11 4 2" xfId="7382"/>
    <cellStyle name="Currency 2 5 11 4 3" xfId="7383"/>
    <cellStyle name="Currency 2 5 11 4 4" xfId="7384"/>
    <cellStyle name="Currency 2 5 11 4 5" xfId="7385"/>
    <cellStyle name="Currency 2 5 11 5" xfId="7386"/>
    <cellStyle name="Currency 2 5 11 5 2" xfId="7387"/>
    <cellStyle name="Currency 2 5 11 5 3" xfId="7388"/>
    <cellStyle name="Currency 2 5 11 5 4" xfId="7389"/>
    <cellStyle name="Currency 2 5 11 5 5" xfId="7390"/>
    <cellStyle name="Currency 2 5 11 6" xfId="7391"/>
    <cellStyle name="Currency 2 5 11 6 2" xfId="7392"/>
    <cellStyle name="Currency 2 5 11 6 3" xfId="7393"/>
    <cellStyle name="Currency 2 5 11 6 4" xfId="7394"/>
    <cellStyle name="Currency 2 5 11 6 5" xfId="7395"/>
    <cellStyle name="Currency 2 5 11 7" xfId="7396"/>
    <cellStyle name="Currency 2 5 11 7 2" xfId="7397"/>
    <cellStyle name="Currency 2 5 11 7 3" xfId="7398"/>
    <cellStyle name="Currency 2 5 11 7 4" xfId="7399"/>
    <cellStyle name="Currency 2 5 11 7 5" xfId="7400"/>
    <cellStyle name="Currency 2 5 11 8" xfId="7401"/>
    <cellStyle name="Currency 2 5 11 8 2" xfId="7402"/>
    <cellStyle name="Currency 2 5 11 8 3" xfId="7403"/>
    <cellStyle name="Currency 2 5 11 8 4" xfId="7404"/>
    <cellStyle name="Currency 2 5 11 8 5" xfId="7405"/>
    <cellStyle name="Currency 2 5 11 9" xfId="7406"/>
    <cellStyle name="Currency 2 5 12" xfId="7407"/>
    <cellStyle name="Currency 2 5 12 10" xfId="7408"/>
    <cellStyle name="Currency 2 5 12 11" xfId="7409"/>
    <cellStyle name="Currency 2 5 12 12" xfId="7410"/>
    <cellStyle name="Currency 2 5 12 13" xfId="7411"/>
    <cellStyle name="Currency 2 5 12 14" xfId="7412"/>
    <cellStyle name="Currency 2 5 12 2" xfId="7413"/>
    <cellStyle name="Currency 2 5 12 2 2" xfId="7414"/>
    <cellStyle name="Currency 2 5 12 2 3" xfId="7415"/>
    <cellStyle name="Currency 2 5 12 2 4" xfId="7416"/>
    <cellStyle name="Currency 2 5 12 2 5" xfId="7417"/>
    <cellStyle name="Currency 2 5 12 3" xfId="7418"/>
    <cellStyle name="Currency 2 5 12 3 2" xfId="7419"/>
    <cellStyle name="Currency 2 5 12 3 3" xfId="7420"/>
    <cellStyle name="Currency 2 5 12 3 4" xfId="7421"/>
    <cellStyle name="Currency 2 5 12 3 5" xfId="7422"/>
    <cellStyle name="Currency 2 5 12 4" xfId="7423"/>
    <cellStyle name="Currency 2 5 12 4 2" xfId="7424"/>
    <cellStyle name="Currency 2 5 12 4 3" xfId="7425"/>
    <cellStyle name="Currency 2 5 12 4 4" xfId="7426"/>
    <cellStyle name="Currency 2 5 12 4 5" xfId="7427"/>
    <cellStyle name="Currency 2 5 12 5" xfId="7428"/>
    <cellStyle name="Currency 2 5 12 5 2" xfId="7429"/>
    <cellStyle name="Currency 2 5 12 5 3" xfId="7430"/>
    <cellStyle name="Currency 2 5 12 5 4" xfId="7431"/>
    <cellStyle name="Currency 2 5 12 5 5" xfId="7432"/>
    <cellStyle name="Currency 2 5 12 6" xfId="7433"/>
    <cellStyle name="Currency 2 5 12 6 2" xfId="7434"/>
    <cellStyle name="Currency 2 5 12 6 3" xfId="7435"/>
    <cellStyle name="Currency 2 5 12 6 4" xfId="7436"/>
    <cellStyle name="Currency 2 5 12 6 5" xfId="7437"/>
    <cellStyle name="Currency 2 5 12 7" xfId="7438"/>
    <cellStyle name="Currency 2 5 12 7 2" xfId="7439"/>
    <cellStyle name="Currency 2 5 12 7 3" xfId="7440"/>
    <cellStyle name="Currency 2 5 12 7 4" xfId="7441"/>
    <cellStyle name="Currency 2 5 12 7 5" xfId="7442"/>
    <cellStyle name="Currency 2 5 12 8" xfId="7443"/>
    <cellStyle name="Currency 2 5 12 8 2" xfId="7444"/>
    <cellStyle name="Currency 2 5 12 8 3" xfId="7445"/>
    <cellStyle name="Currency 2 5 12 8 4" xfId="7446"/>
    <cellStyle name="Currency 2 5 12 8 5" xfId="7447"/>
    <cellStyle name="Currency 2 5 12 9" xfId="7448"/>
    <cellStyle name="Currency 2 5 13" xfId="7449"/>
    <cellStyle name="Currency 2 5 13 10" xfId="7450"/>
    <cellStyle name="Currency 2 5 13 11" xfId="7451"/>
    <cellStyle name="Currency 2 5 13 12" xfId="7452"/>
    <cellStyle name="Currency 2 5 13 13" xfId="7453"/>
    <cellStyle name="Currency 2 5 13 14" xfId="7454"/>
    <cellStyle name="Currency 2 5 13 2" xfId="7455"/>
    <cellStyle name="Currency 2 5 13 2 2" xfId="7456"/>
    <cellStyle name="Currency 2 5 13 2 3" xfId="7457"/>
    <cellStyle name="Currency 2 5 13 2 4" xfId="7458"/>
    <cellStyle name="Currency 2 5 13 2 5" xfId="7459"/>
    <cellStyle name="Currency 2 5 13 3" xfId="7460"/>
    <cellStyle name="Currency 2 5 13 3 2" xfId="7461"/>
    <cellStyle name="Currency 2 5 13 3 3" xfId="7462"/>
    <cellStyle name="Currency 2 5 13 3 4" xfId="7463"/>
    <cellStyle name="Currency 2 5 13 3 5" xfId="7464"/>
    <cellStyle name="Currency 2 5 13 4" xfId="7465"/>
    <cellStyle name="Currency 2 5 13 4 2" xfId="7466"/>
    <cellStyle name="Currency 2 5 13 4 3" xfId="7467"/>
    <cellStyle name="Currency 2 5 13 4 4" xfId="7468"/>
    <cellStyle name="Currency 2 5 13 4 5" xfId="7469"/>
    <cellStyle name="Currency 2 5 13 5" xfId="7470"/>
    <cellStyle name="Currency 2 5 13 5 2" xfId="7471"/>
    <cellStyle name="Currency 2 5 13 5 3" xfId="7472"/>
    <cellStyle name="Currency 2 5 13 5 4" xfId="7473"/>
    <cellStyle name="Currency 2 5 13 5 5" xfId="7474"/>
    <cellStyle name="Currency 2 5 13 6" xfId="7475"/>
    <cellStyle name="Currency 2 5 13 6 2" xfId="7476"/>
    <cellStyle name="Currency 2 5 13 6 3" xfId="7477"/>
    <cellStyle name="Currency 2 5 13 6 4" xfId="7478"/>
    <cellStyle name="Currency 2 5 13 6 5" xfId="7479"/>
    <cellStyle name="Currency 2 5 13 7" xfId="7480"/>
    <cellStyle name="Currency 2 5 13 7 2" xfId="7481"/>
    <cellStyle name="Currency 2 5 13 7 3" xfId="7482"/>
    <cellStyle name="Currency 2 5 13 7 4" xfId="7483"/>
    <cellStyle name="Currency 2 5 13 7 5" xfId="7484"/>
    <cellStyle name="Currency 2 5 13 8" xfId="7485"/>
    <cellStyle name="Currency 2 5 13 8 2" xfId="7486"/>
    <cellStyle name="Currency 2 5 13 8 3" xfId="7487"/>
    <cellStyle name="Currency 2 5 13 8 4" xfId="7488"/>
    <cellStyle name="Currency 2 5 13 8 5" xfId="7489"/>
    <cellStyle name="Currency 2 5 13 9" xfId="7490"/>
    <cellStyle name="Currency 2 5 14" xfId="7491"/>
    <cellStyle name="Currency 2 5 14 10" xfId="7492"/>
    <cellStyle name="Currency 2 5 14 11" xfId="7493"/>
    <cellStyle name="Currency 2 5 14 12" xfId="7494"/>
    <cellStyle name="Currency 2 5 14 13" xfId="7495"/>
    <cellStyle name="Currency 2 5 14 14" xfId="7496"/>
    <cellStyle name="Currency 2 5 14 2" xfId="7497"/>
    <cellStyle name="Currency 2 5 14 2 2" xfId="7498"/>
    <cellStyle name="Currency 2 5 14 2 3" xfId="7499"/>
    <cellStyle name="Currency 2 5 14 2 4" xfId="7500"/>
    <cellStyle name="Currency 2 5 14 2 5" xfId="7501"/>
    <cellStyle name="Currency 2 5 14 3" xfId="7502"/>
    <cellStyle name="Currency 2 5 14 3 2" xfId="7503"/>
    <cellStyle name="Currency 2 5 14 3 3" xfId="7504"/>
    <cellStyle name="Currency 2 5 14 3 4" xfId="7505"/>
    <cellStyle name="Currency 2 5 14 3 5" xfId="7506"/>
    <cellStyle name="Currency 2 5 14 4" xfId="7507"/>
    <cellStyle name="Currency 2 5 14 4 2" xfId="7508"/>
    <cellStyle name="Currency 2 5 14 4 3" xfId="7509"/>
    <cellStyle name="Currency 2 5 14 4 4" xfId="7510"/>
    <cellStyle name="Currency 2 5 14 4 5" xfId="7511"/>
    <cellStyle name="Currency 2 5 14 5" xfId="7512"/>
    <cellStyle name="Currency 2 5 14 5 2" xfId="7513"/>
    <cellStyle name="Currency 2 5 14 5 3" xfId="7514"/>
    <cellStyle name="Currency 2 5 14 5 4" xfId="7515"/>
    <cellStyle name="Currency 2 5 14 5 5" xfId="7516"/>
    <cellStyle name="Currency 2 5 14 6" xfId="7517"/>
    <cellStyle name="Currency 2 5 14 6 2" xfId="7518"/>
    <cellStyle name="Currency 2 5 14 6 3" xfId="7519"/>
    <cellStyle name="Currency 2 5 14 6 4" xfId="7520"/>
    <cellStyle name="Currency 2 5 14 6 5" xfId="7521"/>
    <cellStyle name="Currency 2 5 14 7" xfId="7522"/>
    <cellStyle name="Currency 2 5 14 7 2" xfId="7523"/>
    <cellStyle name="Currency 2 5 14 7 3" xfId="7524"/>
    <cellStyle name="Currency 2 5 14 7 4" xfId="7525"/>
    <cellStyle name="Currency 2 5 14 7 5" xfId="7526"/>
    <cellStyle name="Currency 2 5 14 8" xfId="7527"/>
    <cellStyle name="Currency 2 5 14 8 2" xfId="7528"/>
    <cellStyle name="Currency 2 5 14 8 3" xfId="7529"/>
    <cellStyle name="Currency 2 5 14 8 4" xfId="7530"/>
    <cellStyle name="Currency 2 5 14 8 5" xfId="7531"/>
    <cellStyle name="Currency 2 5 14 9" xfId="7532"/>
    <cellStyle name="Currency 2 5 15" xfId="7533"/>
    <cellStyle name="Currency 2 5 15 10" xfId="7534"/>
    <cellStyle name="Currency 2 5 15 11" xfId="7535"/>
    <cellStyle name="Currency 2 5 15 12" xfId="7536"/>
    <cellStyle name="Currency 2 5 15 13" xfId="7537"/>
    <cellStyle name="Currency 2 5 15 14" xfId="7538"/>
    <cellStyle name="Currency 2 5 15 2" xfId="7539"/>
    <cellStyle name="Currency 2 5 15 2 2" xfId="7540"/>
    <cellStyle name="Currency 2 5 15 2 3" xfId="7541"/>
    <cellStyle name="Currency 2 5 15 2 4" xfId="7542"/>
    <cellStyle name="Currency 2 5 15 2 5" xfId="7543"/>
    <cellStyle name="Currency 2 5 15 3" xfId="7544"/>
    <cellStyle name="Currency 2 5 15 3 2" xfId="7545"/>
    <cellStyle name="Currency 2 5 15 3 3" xfId="7546"/>
    <cellStyle name="Currency 2 5 15 3 4" xfId="7547"/>
    <cellStyle name="Currency 2 5 15 3 5" xfId="7548"/>
    <cellStyle name="Currency 2 5 15 4" xfId="7549"/>
    <cellStyle name="Currency 2 5 15 4 2" xfId="7550"/>
    <cellStyle name="Currency 2 5 15 4 3" xfId="7551"/>
    <cellStyle name="Currency 2 5 15 4 4" xfId="7552"/>
    <cellStyle name="Currency 2 5 15 4 5" xfId="7553"/>
    <cellStyle name="Currency 2 5 15 5" xfId="7554"/>
    <cellStyle name="Currency 2 5 15 5 2" xfId="7555"/>
    <cellStyle name="Currency 2 5 15 5 3" xfId="7556"/>
    <cellStyle name="Currency 2 5 15 5 4" xfId="7557"/>
    <cellStyle name="Currency 2 5 15 5 5" xfId="7558"/>
    <cellStyle name="Currency 2 5 15 6" xfId="7559"/>
    <cellStyle name="Currency 2 5 15 6 2" xfId="7560"/>
    <cellStyle name="Currency 2 5 15 6 3" xfId="7561"/>
    <cellStyle name="Currency 2 5 15 6 4" xfId="7562"/>
    <cellStyle name="Currency 2 5 15 6 5" xfId="7563"/>
    <cellStyle name="Currency 2 5 15 7" xfId="7564"/>
    <cellStyle name="Currency 2 5 15 7 2" xfId="7565"/>
    <cellStyle name="Currency 2 5 15 7 3" xfId="7566"/>
    <cellStyle name="Currency 2 5 15 7 4" xfId="7567"/>
    <cellStyle name="Currency 2 5 15 7 5" xfId="7568"/>
    <cellStyle name="Currency 2 5 15 8" xfId="7569"/>
    <cellStyle name="Currency 2 5 15 8 2" xfId="7570"/>
    <cellStyle name="Currency 2 5 15 8 3" xfId="7571"/>
    <cellStyle name="Currency 2 5 15 8 4" xfId="7572"/>
    <cellStyle name="Currency 2 5 15 8 5" xfId="7573"/>
    <cellStyle name="Currency 2 5 15 9" xfId="7574"/>
    <cellStyle name="Currency 2 5 16" xfId="7575"/>
    <cellStyle name="Currency 2 5 16 10" xfId="7576"/>
    <cellStyle name="Currency 2 5 16 11" xfId="7577"/>
    <cellStyle name="Currency 2 5 16 12" xfId="7578"/>
    <cellStyle name="Currency 2 5 16 13" xfId="7579"/>
    <cellStyle name="Currency 2 5 16 14" xfId="7580"/>
    <cellStyle name="Currency 2 5 16 2" xfId="7581"/>
    <cellStyle name="Currency 2 5 16 2 2" xfId="7582"/>
    <cellStyle name="Currency 2 5 16 2 3" xfId="7583"/>
    <cellStyle name="Currency 2 5 16 2 4" xfId="7584"/>
    <cellStyle name="Currency 2 5 16 2 5" xfId="7585"/>
    <cellStyle name="Currency 2 5 16 3" xfId="7586"/>
    <cellStyle name="Currency 2 5 16 3 2" xfId="7587"/>
    <cellStyle name="Currency 2 5 16 3 3" xfId="7588"/>
    <cellStyle name="Currency 2 5 16 3 4" xfId="7589"/>
    <cellStyle name="Currency 2 5 16 3 5" xfId="7590"/>
    <cellStyle name="Currency 2 5 16 4" xfId="7591"/>
    <cellStyle name="Currency 2 5 16 4 2" xfId="7592"/>
    <cellStyle name="Currency 2 5 16 4 3" xfId="7593"/>
    <cellStyle name="Currency 2 5 16 4 4" xfId="7594"/>
    <cellStyle name="Currency 2 5 16 4 5" xfId="7595"/>
    <cellStyle name="Currency 2 5 16 5" xfId="7596"/>
    <cellStyle name="Currency 2 5 16 5 2" xfId="7597"/>
    <cellStyle name="Currency 2 5 16 5 3" xfId="7598"/>
    <cellStyle name="Currency 2 5 16 5 4" xfId="7599"/>
    <cellStyle name="Currency 2 5 16 5 5" xfId="7600"/>
    <cellStyle name="Currency 2 5 16 6" xfId="7601"/>
    <cellStyle name="Currency 2 5 16 6 2" xfId="7602"/>
    <cellStyle name="Currency 2 5 16 6 3" xfId="7603"/>
    <cellStyle name="Currency 2 5 16 6 4" xfId="7604"/>
    <cellStyle name="Currency 2 5 16 6 5" xfId="7605"/>
    <cellStyle name="Currency 2 5 16 7" xfId="7606"/>
    <cellStyle name="Currency 2 5 16 7 2" xfId="7607"/>
    <cellStyle name="Currency 2 5 16 7 3" xfId="7608"/>
    <cellStyle name="Currency 2 5 16 7 4" xfId="7609"/>
    <cellStyle name="Currency 2 5 16 7 5" xfId="7610"/>
    <cellStyle name="Currency 2 5 16 8" xfId="7611"/>
    <cellStyle name="Currency 2 5 16 8 2" xfId="7612"/>
    <cellStyle name="Currency 2 5 16 8 3" xfId="7613"/>
    <cellStyle name="Currency 2 5 16 8 4" xfId="7614"/>
    <cellStyle name="Currency 2 5 16 8 5" xfId="7615"/>
    <cellStyle name="Currency 2 5 16 9" xfId="7616"/>
    <cellStyle name="Currency 2 5 17" xfId="7617"/>
    <cellStyle name="Currency 2 5 17 2" xfId="7618"/>
    <cellStyle name="Currency 2 5 17 3" xfId="7619"/>
    <cellStyle name="Currency 2 5 17 4" xfId="7620"/>
    <cellStyle name="Currency 2 5 17 5" xfId="7621"/>
    <cellStyle name="Currency 2 5 18" xfId="7622"/>
    <cellStyle name="Currency 2 5 18 2" xfId="7623"/>
    <cellStyle name="Currency 2 5 18 3" xfId="7624"/>
    <cellStyle name="Currency 2 5 18 4" xfId="7625"/>
    <cellStyle name="Currency 2 5 18 5" xfId="7626"/>
    <cellStyle name="Currency 2 5 19" xfId="7627"/>
    <cellStyle name="Currency 2 5 19 2" xfId="7628"/>
    <cellStyle name="Currency 2 5 19 3" xfId="7629"/>
    <cellStyle name="Currency 2 5 19 4" xfId="7630"/>
    <cellStyle name="Currency 2 5 19 5" xfId="7631"/>
    <cellStyle name="Currency 2 5 2" xfId="7632"/>
    <cellStyle name="Currency 2 5 2 10" xfId="7633"/>
    <cellStyle name="Currency 2 5 2 11" xfId="7634"/>
    <cellStyle name="Currency 2 5 2 12" xfId="7635"/>
    <cellStyle name="Currency 2 5 2 13" xfId="7636"/>
    <cellStyle name="Currency 2 5 2 14" xfId="7637"/>
    <cellStyle name="Currency 2 5 2 2" xfId="7638"/>
    <cellStyle name="Currency 2 5 2 2 2" xfId="7639"/>
    <cellStyle name="Currency 2 5 2 2 3" xfId="7640"/>
    <cellStyle name="Currency 2 5 2 2 4" xfId="7641"/>
    <cellStyle name="Currency 2 5 2 2 5" xfId="7642"/>
    <cellStyle name="Currency 2 5 2 3" xfId="7643"/>
    <cellStyle name="Currency 2 5 2 3 2" xfId="7644"/>
    <cellStyle name="Currency 2 5 2 3 3" xfId="7645"/>
    <cellStyle name="Currency 2 5 2 3 4" xfId="7646"/>
    <cellStyle name="Currency 2 5 2 3 5" xfId="7647"/>
    <cellStyle name="Currency 2 5 2 4" xfId="7648"/>
    <cellStyle name="Currency 2 5 2 4 2" xfId="7649"/>
    <cellStyle name="Currency 2 5 2 4 3" xfId="7650"/>
    <cellStyle name="Currency 2 5 2 4 4" xfId="7651"/>
    <cellStyle name="Currency 2 5 2 4 5" xfId="7652"/>
    <cellStyle name="Currency 2 5 2 5" xfId="7653"/>
    <cellStyle name="Currency 2 5 2 5 2" xfId="7654"/>
    <cellStyle name="Currency 2 5 2 5 3" xfId="7655"/>
    <cellStyle name="Currency 2 5 2 5 4" xfId="7656"/>
    <cellStyle name="Currency 2 5 2 5 5" xfId="7657"/>
    <cellStyle name="Currency 2 5 2 6" xfId="7658"/>
    <cellStyle name="Currency 2 5 2 6 2" xfId="7659"/>
    <cellStyle name="Currency 2 5 2 6 3" xfId="7660"/>
    <cellStyle name="Currency 2 5 2 6 4" xfId="7661"/>
    <cellStyle name="Currency 2 5 2 6 5" xfId="7662"/>
    <cellStyle name="Currency 2 5 2 7" xfId="7663"/>
    <cellStyle name="Currency 2 5 2 7 2" xfId="7664"/>
    <cellStyle name="Currency 2 5 2 7 3" xfId="7665"/>
    <cellStyle name="Currency 2 5 2 7 4" xfId="7666"/>
    <cellStyle name="Currency 2 5 2 7 5" xfId="7667"/>
    <cellStyle name="Currency 2 5 2 8" xfId="7668"/>
    <cellStyle name="Currency 2 5 2 8 2" xfId="7669"/>
    <cellStyle name="Currency 2 5 2 8 3" xfId="7670"/>
    <cellStyle name="Currency 2 5 2 8 4" xfId="7671"/>
    <cellStyle name="Currency 2 5 2 8 5" xfId="7672"/>
    <cellStyle name="Currency 2 5 2 9" xfId="7673"/>
    <cellStyle name="Currency 2 5 20" xfId="7674"/>
    <cellStyle name="Currency 2 5 20 2" xfId="7675"/>
    <cellStyle name="Currency 2 5 20 3" xfId="7676"/>
    <cellStyle name="Currency 2 5 20 4" xfId="7677"/>
    <cellStyle name="Currency 2 5 20 5" xfId="7678"/>
    <cellStyle name="Currency 2 5 21" xfId="7679"/>
    <cellStyle name="Currency 2 5 21 2" xfId="7680"/>
    <cellStyle name="Currency 2 5 21 3" xfId="7681"/>
    <cellStyle name="Currency 2 5 21 4" xfId="7682"/>
    <cellStyle name="Currency 2 5 21 5" xfId="7683"/>
    <cellStyle name="Currency 2 5 22" xfId="7684"/>
    <cellStyle name="Currency 2 5 22 2" xfId="7685"/>
    <cellStyle name="Currency 2 5 22 3" xfId="7686"/>
    <cellStyle name="Currency 2 5 22 4" xfId="7687"/>
    <cellStyle name="Currency 2 5 22 5" xfId="7688"/>
    <cellStyle name="Currency 2 5 23" xfId="7689"/>
    <cellStyle name="Currency 2 5 23 2" xfId="7690"/>
    <cellStyle name="Currency 2 5 23 3" xfId="7691"/>
    <cellStyle name="Currency 2 5 23 4" xfId="7692"/>
    <cellStyle name="Currency 2 5 23 5" xfId="7693"/>
    <cellStyle name="Currency 2 5 24" xfId="7694"/>
    <cellStyle name="Currency 2 5 25" xfId="7695"/>
    <cellStyle name="Currency 2 5 26" xfId="7696"/>
    <cellStyle name="Currency 2 5 27" xfId="7697"/>
    <cellStyle name="Currency 2 5 28" xfId="7698"/>
    <cellStyle name="Currency 2 5 29" xfId="7699"/>
    <cellStyle name="Currency 2 5 3" xfId="7700"/>
    <cellStyle name="Currency 2 5 3 10" xfId="7701"/>
    <cellStyle name="Currency 2 5 3 11" xfId="7702"/>
    <cellStyle name="Currency 2 5 3 12" xfId="7703"/>
    <cellStyle name="Currency 2 5 3 13" xfId="7704"/>
    <cellStyle name="Currency 2 5 3 14" xfId="7705"/>
    <cellStyle name="Currency 2 5 3 2" xfId="7706"/>
    <cellStyle name="Currency 2 5 3 2 2" xfId="7707"/>
    <cellStyle name="Currency 2 5 3 2 3" xfId="7708"/>
    <cellStyle name="Currency 2 5 3 2 4" xfId="7709"/>
    <cellStyle name="Currency 2 5 3 2 5" xfId="7710"/>
    <cellStyle name="Currency 2 5 3 3" xfId="7711"/>
    <cellStyle name="Currency 2 5 3 3 2" xfId="7712"/>
    <cellStyle name="Currency 2 5 3 3 3" xfId="7713"/>
    <cellStyle name="Currency 2 5 3 3 4" xfId="7714"/>
    <cellStyle name="Currency 2 5 3 3 5" xfId="7715"/>
    <cellStyle name="Currency 2 5 3 4" xfId="7716"/>
    <cellStyle name="Currency 2 5 3 4 2" xfId="7717"/>
    <cellStyle name="Currency 2 5 3 4 3" xfId="7718"/>
    <cellStyle name="Currency 2 5 3 4 4" xfId="7719"/>
    <cellStyle name="Currency 2 5 3 4 5" xfId="7720"/>
    <cellStyle name="Currency 2 5 3 5" xfId="7721"/>
    <cellStyle name="Currency 2 5 3 5 2" xfId="7722"/>
    <cellStyle name="Currency 2 5 3 5 3" xfId="7723"/>
    <cellStyle name="Currency 2 5 3 5 4" xfId="7724"/>
    <cellStyle name="Currency 2 5 3 5 5" xfId="7725"/>
    <cellStyle name="Currency 2 5 3 6" xfId="7726"/>
    <cellStyle name="Currency 2 5 3 6 2" xfId="7727"/>
    <cellStyle name="Currency 2 5 3 6 3" xfId="7728"/>
    <cellStyle name="Currency 2 5 3 6 4" xfId="7729"/>
    <cellStyle name="Currency 2 5 3 6 5" xfId="7730"/>
    <cellStyle name="Currency 2 5 3 7" xfId="7731"/>
    <cellStyle name="Currency 2 5 3 7 2" xfId="7732"/>
    <cellStyle name="Currency 2 5 3 7 3" xfId="7733"/>
    <cellStyle name="Currency 2 5 3 7 4" xfId="7734"/>
    <cellStyle name="Currency 2 5 3 7 5" xfId="7735"/>
    <cellStyle name="Currency 2 5 3 8" xfId="7736"/>
    <cellStyle name="Currency 2 5 3 8 2" xfId="7737"/>
    <cellStyle name="Currency 2 5 3 8 3" xfId="7738"/>
    <cellStyle name="Currency 2 5 3 8 4" xfId="7739"/>
    <cellStyle name="Currency 2 5 3 8 5" xfId="7740"/>
    <cellStyle name="Currency 2 5 3 9" xfId="7741"/>
    <cellStyle name="Currency 2 5 4" xfId="7742"/>
    <cellStyle name="Currency 2 5 4 10" xfId="7743"/>
    <cellStyle name="Currency 2 5 4 11" xfId="7744"/>
    <cellStyle name="Currency 2 5 4 12" xfId="7745"/>
    <cellStyle name="Currency 2 5 4 13" xfId="7746"/>
    <cellStyle name="Currency 2 5 4 14" xfId="7747"/>
    <cellStyle name="Currency 2 5 4 2" xfId="7748"/>
    <cellStyle name="Currency 2 5 4 2 2" xfId="7749"/>
    <cellStyle name="Currency 2 5 4 2 3" xfId="7750"/>
    <cellStyle name="Currency 2 5 4 2 4" xfId="7751"/>
    <cellStyle name="Currency 2 5 4 2 5" xfId="7752"/>
    <cellStyle name="Currency 2 5 4 3" xfId="7753"/>
    <cellStyle name="Currency 2 5 4 3 2" xfId="7754"/>
    <cellStyle name="Currency 2 5 4 3 3" xfId="7755"/>
    <cellStyle name="Currency 2 5 4 3 4" xfId="7756"/>
    <cellStyle name="Currency 2 5 4 3 5" xfId="7757"/>
    <cellStyle name="Currency 2 5 4 4" xfId="7758"/>
    <cellStyle name="Currency 2 5 4 4 2" xfId="7759"/>
    <cellStyle name="Currency 2 5 4 4 3" xfId="7760"/>
    <cellStyle name="Currency 2 5 4 4 4" xfId="7761"/>
    <cellStyle name="Currency 2 5 4 4 5" xfId="7762"/>
    <cellStyle name="Currency 2 5 4 5" xfId="7763"/>
    <cellStyle name="Currency 2 5 4 5 2" xfId="7764"/>
    <cellStyle name="Currency 2 5 4 5 3" xfId="7765"/>
    <cellStyle name="Currency 2 5 4 5 4" xfId="7766"/>
    <cellStyle name="Currency 2 5 4 5 5" xfId="7767"/>
    <cellStyle name="Currency 2 5 4 6" xfId="7768"/>
    <cellStyle name="Currency 2 5 4 6 2" xfId="7769"/>
    <cellStyle name="Currency 2 5 4 6 3" xfId="7770"/>
    <cellStyle name="Currency 2 5 4 6 4" xfId="7771"/>
    <cellStyle name="Currency 2 5 4 6 5" xfId="7772"/>
    <cellStyle name="Currency 2 5 4 7" xfId="7773"/>
    <cellStyle name="Currency 2 5 4 7 2" xfId="7774"/>
    <cellStyle name="Currency 2 5 4 7 3" xfId="7775"/>
    <cellStyle name="Currency 2 5 4 7 4" xfId="7776"/>
    <cellStyle name="Currency 2 5 4 7 5" xfId="7777"/>
    <cellStyle name="Currency 2 5 4 8" xfId="7778"/>
    <cellStyle name="Currency 2 5 4 8 2" xfId="7779"/>
    <cellStyle name="Currency 2 5 4 8 3" xfId="7780"/>
    <cellStyle name="Currency 2 5 4 8 4" xfId="7781"/>
    <cellStyle name="Currency 2 5 4 8 5" xfId="7782"/>
    <cellStyle name="Currency 2 5 4 9" xfId="7783"/>
    <cellStyle name="Currency 2 5 5" xfId="7784"/>
    <cellStyle name="Currency 2 5 5 10" xfId="7785"/>
    <cellStyle name="Currency 2 5 5 11" xfId="7786"/>
    <cellStyle name="Currency 2 5 5 12" xfId="7787"/>
    <cellStyle name="Currency 2 5 5 13" xfId="7788"/>
    <cellStyle name="Currency 2 5 5 14" xfId="7789"/>
    <cellStyle name="Currency 2 5 5 2" xfId="7790"/>
    <cellStyle name="Currency 2 5 5 2 2" xfId="7791"/>
    <cellStyle name="Currency 2 5 5 2 3" xfId="7792"/>
    <cellStyle name="Currency 2 5 5 2 4" xfId="7793"/>
    <cellStyle name="Currency 2 5 5 2 5" xfId="7794"/>
    <cellStyle name="Currency 2 5 5 3" xfId="7795"/>
    <cellStyle name="Currency 2 5 5 3 2" xfId="7796"/>
    <cellStyle name="Currency 2 5 5 3 3" xfId="7797"/>
    <cellStyle name="Currency 2 5 5 3 4" xfId="7798"/>
    <cellStyle name="Currency 2 5 5 3 5" xfId="7799"/>
    <cellStyle name="Currency 2 5 5 4" xfId="7800"/>
    <cellStyle name="Currency 2 5 5 4 2" xfId="7801"/>
    <cellStyle name="Currency 2 5 5 4 3" xfId="7802"/>
    <cellStyle name="Currency 2 5 5 4 4" xfId="7803"/>
    <cellStyle name="Currency 2 5 5 4 5" xfId="7804"/>
    <cellStyle name="Currency 2 5 5 5" xfId="7805"/>
    <cellStyle name="Currency 2 5 5 5 2" xfId="7806"/>
    <cellStyle name="Currency 2 5 5 5 3" xfId="7807"/>
    <cellStyle name="Currency 2 5 5 5 4" xfId="7808"/>
    <cellStyle name="Currency 2 5 5 5 5" xfId="7809"/>
    <cellStyle name="Currency 2 5 5 6" xfId="7810"/>
    <cellStyle name="Currency 2 5 5 6 2" xfId="7811"/>
    <cellStyle name="Currency 2 5 5 6 3" xfId="7812"/>
    <cellStyle name="Currency 2 5 5 6 4" xfId="7813"/>
    <cellStyle name="Currency 2 5 5 6 5" xfId="7814"/>
    <cellStyle name="Currency 2 5 5 7" xfId="7815"/>
    <cellStyle name="Currency 2 5 5 7 2" xfId="7816"/>
    <cellStyle name="Currency 2 5 5 7 3" xfId="7817"/>
    <cellStyle name="Currency 2 5 5 7 4" xfId="7818"/>
    <cellStyle name="Currency 2 5 5 7 5" xfId="7819"/>
    <cellStyle name="Currency 2 5 5 8" xfId="7820"/>
    <cellStyle name="Currency 2 5 5 8 2" xfId="7821"/>
    <cellStyle name="Currency 2 5 5 8 3" xfId="7822"/>
    <cellStyle name="Currency 2 5 5 8 4" xfId="7823"/>
    <cellStyle name="Currency 2 5 5 8 5" xfId="7824"/>
    <cellStyle name="Currency 2 5 5 9" xfId="7825"/>
    <cellStyle name="Currency 2 5 6" xfId="7826"/>
    <cellStyle name="Currency 2 5 6 10" xfId="7827"/>
    <cellStyle name="Currency 2 5 6 11" xfId="7828"/>
    <cellStyle name="Currency 2 5 6 12" xfId="7829"/>
    <cellStyle name="Currency 2 5 6 13" xfId="7830"/>
    <cellStyle name="Currency 2 5 6 14" xfId="7831"/>
    <cellStyle name="Currency 2 5 6 2" xfId="7832"/>
    <cellStyle name="Currency 2 5 6 2 2" xfId="7833"/>
    <cellStyle name="Currency 2 5 6 2 3" xfId="7834"/>
    <cellStyle name="Currency 2 5 6 2 4" xfId="7835"/>
    <cellStyle name="Currency 2 5 6 2 5" xfId="7836"/>
    <cellStyle name="Currency 2 5 6 3" xfId="7837"/>
    <cellStyle name="Currency 2 5 6 3 2" xfId="7838"/>
    <cellStyle name="Currency 2 5 6 3 3" xfId="7839"/>
    <cellStyle name="Currency 2 5 6 3 4" xfId="7840"/>
    <cellStyle name="Currency 2 5 6 3 5" xfId="7841"/>
    <cellStyle name="Currency 2 5 6 4" xfId="7842"/>
    <cellStyle name="Currency 2 5 6 4 2" xfId="7843"/>
    <cellStyle name="Currency 2 5 6 4 3" xfId="7844"/>
    <cellStyle name="Currency 2 5 6 4 4" xfId="7845"/>
    <cellStyle name="Currency 2 5 6 4 5" xfId="7846"/>
    <cellStyle name="Currency 2 5 6 5" xfId="7847"/>
    <cellStyle name="Currency 2 5 6 5 2" xfId="7848"/>
    <cellStyle name="Currency 2 5 6 5 3" xfId="7849"/>
    <cellStyle name="Currency 2 5 6 5 4" xfId="7850"/>
    <cellStyle name="Currency 2 5 6 5 5" xfId="7851"/>
    <cellStyle name="Currency 2 5 6 6" xfId="7852"/>
    <cellStyle name="Currency 2 5 6 6 2" xfId="7853"/>
    <cellStyle name="Currency 2 5 6 6 3" xfId="7854"/>
    <cellStyle name="Currency 2 5 6 6 4" xfId="7855"/>
    <cellStyle name="Currency 2 5 6 6 5" xfId="7856"/>
    <cellStyle name="Currency 2 5 6 7" xfId="7857"/>
    <cellStyle name="Currency 2 5 6 7 2" xfId="7858"/>
    <cellStyle name="Currency 2 5 6 7 3" xfId="7859"/>
    <cellStyle name="Currency 2 5 6 7 4" xfId="7860"/>
    <cellStyle name="Currency 2 5 6 7 5" xfId="7861"/>
    <cellStyle name="Currency 2 5 6 8" xfId="7862"/>
    <cellStyle name="Currency 2 5 6 8 2" xfId="7863"/>
    <cellStyle name="Currency 2 5 6 8 3" xfId="7864"/>
    <cellStyle name="Currency 2 5 6 8 4" xfId="7865"/>
    <cellStyle name="Currency 2 5 6 8 5" xfId="7866"/>
    <cellStyle name="Currency 2 5 6 9" xfId="7867"/>
    <cellStyle name="Currency 2 5 7" xfId="7868"/>
    <cellStyle name="Currency 2 5 7 10" xfId="7869"/>
    <cellStyle name="Currency 2 5 7 11" xfId="7870"/>
    <cellStyle name="Currency 2 5 7 12" xfId="7871"/>
    <cellStyle name="Currency 2 5 7 13" xfId="7872"/>
    <cellStyle name="Currency 2 5 7 14" xfId="7873"/>
    <cellStyle name="Currency 2 5 7 2" xfId="7874"/>
    <cellStyle name="Currency 2 5 7 2 2" xfId="7875"/>
    <cellStyle name="Currency 2 5 7 2 3" xfId="7876"/>
    <cellStyle name="Currency 2 5 7 2 4" xfId="7877"/>
    <cellStyle name="Currency 2 5 7 2 5" xfId="7878"/>
    <cellStyle name="Currency 2 5 7 3" xfId="7879"/>
    <cellStyle name="Currency 2 5 7 3 2" xfId="7880"/>
    <cellStyle name="Currency 2 5 7 3 3" xfId="7881"/>
    <cellStyle name="Currency 2 5 7 3 4" xfId="7882"/>
    <cellStyle name="Currency 2 5 7 3 5" xfId="7883"/>
    <cellStyle name="Currency 2 5 7 4" xfId="7884"/>
    <cellStyle name="Currency 2 5 7 4 2" xfId="7885"/>
    <cellStyle name="Currency 2 5 7 4 3" xfId="7886"/>
    <cellStyle name="Currency 2 5 7 4 4" xfId="7887"/>
    <cellStyle name="Currency 2 5 7 4 5" xfId="7888"/>
    <cellStyle name="Currency 2 5 7 5" xfId="7889"/>
    <cellStyle name="Currency 2 5 7 5 2" xfId="7890"/>
    <cellStyle name="Currency 2 5 7 5 3" xfId="7891"/>
    <cellStyle name="Currency 2 5 7 5 4" xfId="7892"/>
    <cellStyle name="Currency 2 5 7 5 5" xfId="7893"/>
    <cellStyle name="Currency 2 5 7 6" xfId="7894"/>
    <cellStyle name="Currency 2 5 7 6 2" xfId="7895"/>
    <cellStyle name="Currency 2 5 7 6 3" xfId="7896"/>
    <cellStyle name="Currency 2 5 7 6 4" xfId="7897"/>
    <cellStyle name="Currency 2 5 7 6 5" xfId="7898"/>
    <cellStyle name="Currency 2 5 7 7" xfId="7899"/>
    <cellStyle name="Currency 2 5 7 7 2" xfId="7900"/>
    <cellStyle name="Currency 2 5 7 7 3" xfId="7901"/>
    <cellStyle name="Currency 2 5 7 7 4" xfId="7902"/>
    <cellStyle name="Currency 2 5 7 7 5" xfId="7903"/>
    <cellStyle name="Currency 2 5 7 8" xfId="7904"/>
    <cellStyle name="Currency 2 5 7 8 2" xfId="7905"/>
    <cellStyle name="Currency 2 5 7 8 3" xfId="7906"/>
    <cellStyle name="Currency 2 5 7 8 4" xfId="7907"/>
    <cellStyle name="Currency 2 5 7 8 5" xfId="7908"/>
    <cellStyle name="Currency 2 5 7 9" xfId="7909"/>
    <cellStyle name="Currency 2 5 8" xfId="7910"/>
    <cellStyle name="Currency 2 5 8 10" xfId="7911"/>
    <cellStyle name="Currency 2 5 8 11" xfId="7912"/>
    <cellStyle name="Currency 2 5 8 12" xfId="7913"/>
    <cellStyle name="Currency 2 5 8 13" xfId="7914"/>
    <cellStyle name="Currency 2 5 8 14" xfId="7915"/>
    <cellStyle name="Currency 2 5 8 2" xfId="7916"/>
    <cellStyle name="Currency 2 5 8 2 2" xfId="7917"/>
    <cellStyle name="Currency 2 5 8 2 3" xfId="7918"/>
    <cellStyle name="Currency 2 5 8 2 4" xfId="7919"/>
    <cellStyle name="Currency 2 5 8 2 5" xfId="7920"/>
    <cellStyle name="Currency 2 5 8 3" xfId="7921"/>
    <cellStyle name="Currency 2 5 8 3 2" xfId="7922"/>
    <cellStyle name="Currency 2 5 8 3 3" xfId="7923"/>
    <cellStyle name="Currency 2 5 8 3 4" xfId="7924"/>
    <cellStyle name="Currency 2 5 8 3 5" xfId="7925"/>
    <cellStyle name="Currency 2 5 8 4" xfId="7926"/>
    <cellStyle name="Currency 2 5 8 4 2" xfId="7927"/>
    <cellStyle name="Currency 2 5 8 4 3" xfId="7928"/>
    <cellStyle name="Currency 2 5 8 4 4" xfId="7929"/>
    <cellStyle name="Currency 2 5 8 4 5" xfId="7930"/>
    <cellStyle name="Currency 2 5 8 5" xfId="7931"/>
    <cellStyle name="Currency 2 5 8 5 2" xfId="7932"/>
    <cellStyle name="Currency 2 5 8 5 3" xfId="7933"/>
    <cellStyle name="Currency 2 5 8 5 4" xfId="7934"/>
    <cellStyle name="Currency 2 5 8 5 5" xfId="7935"/>
    <cellStyle name="Currency 2 5 8 6" xfId="7936"/>
    <cellStyle name="Currency 2 5 8 6 2" xfId="7937"/>
    <cellStyle name="Currency 2 5 8 6 3" xfId="7938"/>
    <cellStyle name="Currency 2 5 8 6 4" xfId="7939"/>
    <cellStyle name="Currency 2 5 8 6 5" xfId="7940"/>
    <cellStyle name="Currency 2 5 8 7" xfId="7941"/>
    <cellStyle name="Currency 2 5 8 7 2" xfId="7942"/>
    <cellStyle name="Currency 2 5 8 7 3" xfId="7943"/>
    <cellStyle name="Currency 2 5 8 7 4" xfId="7944"/>
    <cellStyle name="Currency 2 5 8 7 5" xfId="7945"/>
    <cellStyle name="Currency 2 5 8 8" xfId="7946"/>
    <cellStyle name="Currency 2 5 8 8 2" xfId="7947"/>
    <cellStyle name="Currency 2 5 8 8 3" xfId="7948"/>
    <cellStyle name="Currency 2 5 8 8 4" xfId="7949"/>
    <cellStyle name="Currency 2 5 8 8 5" xfId="7950"/>
    <cellStyle name="Currency 2 5 8 9" xfId="7951"/>
    <cellStyle name="Currency 2 5 9" xfId="7952"/>
    <cellStyle name="Currency 2 5 9 10" xfId="7953"/>
    <cellStyle name="Currency 2 5 9 11" xfId="7954"/>
    <cellStyle name="Currency 2 5 9 12" xfId="7955"/>
    <cellStyle name="Currency 2 5 9 13" xfId="7956"/>
    <cellStyle name="Currency 2 5 9 14" xfId="7957"/>
    <cellStyle name="Currency 2 5 9 2" xfId="7958"/>
    <cellStyle name="Currency 2 5 9 2 2" xfId="7959"/>
    <cellStyle name="Currency 2 5 9 2 3" xfId="7960"/>
    <cellStyle name="Currency 2 5 9 2 4" xfId="7961"/>
    <cellStyle name="Currency 2 5 9 2 5" xfId="7962"/>
    <cellStyle name="Currency 2 5 9 3" xfId="7963"/>
    <cellStyle name="Currency 2 5 9 3 2" xfId="7964"/>
    <cellStyle name="Currency 2 5 9 3 3" xfId="7965"/>
    <cellStyle name="Currency 2 5 9 3 4" xfId="7966"/>
    <cellStyle name="Currency 2 5 9 3 5" xfId="7967"/>
    <cellStyle name="Currency 2 5 9 4" xfId="7968"/>
    <cellStyle name="Currency 2 5 9 4 2" xfId="7969"/>
    <cellStyle name="Currency 2 5 9 4 3" xfId="7970"/>
    <cellStyle name="Currency 2 5 9 4 4" xfId="7971"/>
    <cellStyle name="Currency 2 5 9 4 5" xfId="7972"/>
    <cellStyle name="Currency 2 5 9 5" xfId="7973"/>
    <cellStyle name="Currency 2 5 9 5 2" xfId="7974"/>
    <cellStyle name="Currency 2 5 9 5 3" xfId="7975"/>
    <cellStyle name="Currency 2 5 9 5 4" xfId="7976"/>
    <cellStyle name="Currency 2 5 9 5 5" xfId="7977"/>
    <cellStyle name="Currency 2 5 9 6" xfId="7978"/>
    <cellStyle name="Currency 2 5 9 6 2" xfId="7979"/>
    <cellStyle name="Currency 2 5 9 6 3" xfId="7980"/>
    <cellStyle name="Currency 2 5 9 6 4" xfId="7981"/>
    <cellStyle name="Currency 2 5 9 6 5" xfId="7982"/>
    <cellStyle name="Currency 2 5 9 7" xfId="7983"/>
    <cellStyle name="Currency 2 5 9 7 2" xfId="7984"/>
    <cellStyle name="Currency 2 5 9 7 3" xfId="7985"/>
    <cellStyle name="Currency 2 5 9 7 4" xfId="7986"/>
    <cellStyle name="Currency 2 5 9 7 5" xfId="7987"/>
    <cellStyle name="Currency 2 5 9 8" xfId="7988"/>
    <cellStyle name="Currency 2 5 9 8 2" xfId="7989"/>
    <cellStyle name="Currency 2 5 9 8 3" xfId="7990"/>
    <cellStyle name="Currency 2 5 9 8 4" xfId="7991"/>
    <cellStyle name="Currency 2 5 9 8 5" xfId="7992"/>
    <cellStyle name="Currency 2 5 9 9" xfId="7993"/>
    <cellStyle name="Currency 2 6" xfId="7994"/>
    <cellStyle name="Currency 2 6 10" xfId="7995"/>
    <cellStyle name="Currency 2 6 11" xfId="7996"/>
    <cellStyle name="Currency 2 6 12" xfId="7997"/>
    <cellStyle name="Currency 2 6 13" xfId="7998"/>
    <cellStyle name="Currency 2 6 14" xfId="7999"/>
    <cellStyle name="Currency 2 6 2" xfId="8000"/>
    <cellStyle name="Currency 2 6 2 2" xfId="8001"/>
    <cellStyle name="Currency 2 6 2 3" xfId="8002"/>
    <cellStyle name="Currency 2 6 2 4" xfId="8003"/>
    <cellStyle name="Currency 2 6 2 5" xfId="8004"/>
    <cellStyle name="Currency 2 6 3" xfId="8005"/>
    <cellStyle name="Currency 2 6 3 2" xfId="8006"/>
    <cellStyle name="Currency 2 6 3 3" xfId="8007"/>
    <cellStyle name="Currency 2 6 3 4" xfId="8008"/>
    <cellStyle name="Currency 2 6 3 5" xfId="8009"/>
    <cellStyle name="Currency 2 6 4" xfId="8010"/>
    <cellStyle name="Currency 2 6 4 2" xfId="8011"/>
    <cellStyle name="Currency 2 6 4 3" xfId="8012"/>
    <cellStyle name="Currency 2 6 4 4" xfId="8013"/>
    <cellStyle name="Currency 2 6 4 5" xfId="8014"/>
    <cellStyle name="Currency 2 6 5" xfId="8015"/>
    <cellStyle name="Currency 2 6 5 2" xfId="8016"/>
    <cellStyle name="Currency 2 6 5 3" xfId="8017"/>
    <cellStyle name="Currency 2 6 5 4" xfId="8018"/>
    <cellStyle name="Currency 2 6 5 5" xfId="8019"/>
    <cellStyle name="Currency 2 6 6" xfId="8020"/>
    <cellStyle name="Currency 2 6 6 2" xfId="8021"/>
    <cellStyle name="Currency 2 6 6 3" xfId="8022"/>
    <cellStyle name="Currency 2 6 6 4" xfId="8023"/>
    <cellStyle name="Currency 2 6 6 5" xfId="8024"/>
    <cellStyle name="Currency 2 6 7" xfId="8025"/>
    <cellStyle name="Currency 2 6 7 2" xfId="8026"/>
    <cellStyle name="Currency 2 6 7 3" xfId="8027"/>
    <cellStyle name="Currency 2 6 7 4" xfId="8028"/>
    <cellStyle name="Currency 2 6 7 5" xfId="8029"/>
    <cellStyle name="Currency 2 6 8" xfId="8030"/>
    <cellStyle name="Currency 2 6 8 2" xfId="8031"/>
    <cellStyle name="Currency 2 6 8 3" xfId="8032"/>
    <cellStyle name="Currency 2 6 8 4" xfId="8033"/>
    <cellStyle name="Currency 2 6 8 5" xfId="8034"/>
    <cellStyle name="Currency 2 6 9" xfId="8035"/>
    <cellStyle name="Currency 2 7" xfId="8036"/>
    <cellStyle name="Currency 2 7 10" xfId="8037"/>
    <cellStyle name="Currency 2 7 11" xfId="8038"/>
    <cellStyle name="Currency 2 7 12" xfId="8039"/>
    <cellStyle name="Currency 2 7 13" xfId="8040"/>
    <cellStyle name="Currency 2 7 14" xfId="8041"/>
    <cellStyle name="Currency 2 7 2" xfId="8042"/>
    <cellStyle name="Currency 2 7 2 2" xfId="8043"/>
    <cellStyle name="Currency 2 7 2 3" xfId="8044"/>
    <cellStyle name="Currency 2 7 2 4" xfId="8045"/>
    <cellStyle name="Currency 2 7 2 5" xfId="8046"/>
    <cellStyle name="Currency 2 7 3" xfId="8047"/>
    <cellStyle name="Currency 2 7 3 2" xfId="8048"/>
    <cellStyle name="Currency 2 7 3 3" xfId="8049"/>
    <cellStyle name="Currency 2 7 3 4" xfId="8050"/>
    <cellStyle name="Currency 2 7 3 5" xfId="8051"/>
    <cellStyle name="Currency 2 7 4" xfId="8052"/>
    <cellStyle name="Currency 2 7 4 2" xfId="8053"/>
    <cellStyle name="Currency 2 7 4 3" xfId="8054"/>
    <cellStyle name="Currency 2 7 4 4" xfId="8055"/>
    <cellStyle name="Currency 2 7 4 5" xfId="8056"/>
    <cellStyle name="Currency 2 7 5" xfId="8057"/>
    <cellStyle name="Currency 2 7 5 2" xfId="8058"/>
    <cellStyle name="Currency 2 7 5 3" xfId="8059"/>
    <cellStyle name="Currency 2 7 5 4" xfId="8060"/>
    <cellStyle name="Currency 2 7 5 5" xfId="8061"/>
    <cellStyle name="Currency 2 7 6" xfId="8062"/>
    <cellStyle name="Currency 2 7 6 2" xfId="8063"/>
    <cellStyle name="Currency 2 7 6 3" xfId="8064"/>
    <cellStyle name="Currency 2 7 6 4" xfId="8065"/>
    <cellStyle name="Currency 2 7 6 5" xfId="8066"/>
    <cellStyle name="Currency 2 7 7" xfId="8067"/>
    <cellStyle name="Currency 2 7 7 2" xfId="8068"/>
    <cellStyle name="Currency 2 7 7 3" xfId="8069"/>
    <cellStyle name="Currency 2 7 7 4" xfId="8070"/>
    <cellStyle name="Currency 2 7 7 5" xfId="8071"/>
    <cellStyle name="Currency 2 7 8" xfId="8072"/>
    <cellStyle name="Currency 2 7 8 2" xfId="8073"/>
    <cellStyle name="Currency 2 7 8 3" xfId="8074"/>
    <cellStyle name="Currency 2 7 8 4" xfId="8075"/>
    <cellStyle name="Currency 2 7 8 5" xfId="8076"/>
    <cellStyle name="Currency 2 7 9" xfId="8077"/>
    <cellStyle name="Currency 2 8" xfId="8078"/>
    <cellStyle name="Currency 2 8 10" xfId="8079"/>
    <cellStyle name="Currency 2 8 11" xfId="8080"/>
    <cellStyle name="Currency 2 8 12" xfId="8081"/>
    <cellStyle name="Currency 2 8 13" xfId="8082"/>
    <cellStyle name="Currency 2 8 14" xfId="8083"/>
    <cellStyle name="Currency 2 8 2" xfId="8084"/>
    <cellStyle name="Currency 2 8 2 2" xfId="8085"/>
    <cellStyle name="Currency 2 8 2 3" xfId="8086"/>
    <cellStyle name="Currency 2 8 2 4" xfId="8087"/>
    <cellStyle name="Currency 2 8 2 5" xfId="8088"/>
    <cellStyle name="Currency 2 8 3" xfId="8089"/>
    <cellStyle name="Currency 2 8 3 2" xfId="8090"/>
    <cellStyle name="Currency 2 8 3 3" xfId="8091"/>
    <cellStyle name="Currency 2 8 3 4" xfId="8092"/>
    <cellStyle name="Currency 2 8 3 5" xfId="8093"/>
    <cellStyle name="Currency 2 8 4" xfId="8094"/>
    <cellStyle name="Currency 2 8 4 2" xfId="8095"/>
    <cellStyle name="Currency 2 8 4 3" xfId="8096"/>
    <cellStyle name="Currency 2 8 4 4" xfId="8097"/>
    <cellStyle name="Currency 2 8 4 5" xfId="8098"/>
    <cellStyle name="Currency 2 8 5" xfId="8099"/>
    <cellStyle name="Currency 2 8 5 2" xfId="8100"/>
    <cellStyle name="Currency 2 8 5 3" xfId="8101"/>
    <cellStyle name="Currency 2 8 5 4" xfId="8102"/>
    <cellStyle name="Currency 2 8 5 5" xfId="8103"/>
    <cellStyle name="Currency 2 8 6" xfId="8104"/>
    <cellStyle name="Currency 2 8 6 2" xfId="8105"/>
    <cellStyle name="Currency 2 8 6 3" xfId="8106"/>
    <cellStyle name="Currency 2 8 6 4" xfId="8107"/>
    <cellStyle name="Currency 2 8 6 5" xfId="8108"/>
    <cellStyle name="Currency 2 8 7" xfId="8109"/>
    <cellStyle name="Currency 2 8 7 2" xfId="8110"/>
    <cellStyle name="Currency 2 8 7 3" xfId="8111"/>
    <cellStyle name="Currency 2 8 7 4" xfId="8112"/>
    <cellStyle name="Currency 2 8 7 5" xfId="8113"/>
    <cellStyle name="Currency 2 8 8" xfId="8114"/>
    <cellStyle name="Currency 2 8 8 2" xfId="8115"/>
    <cellStyle name="Currency 2 8 8 3" xfId="8116"/>
    <cellStyle name="Currency 2 8 8 4" xfId="8117"/>
    <cellStyle name="Currency 2 8 8 5" xfId="8118"/>
    <cellStyle name="Currency 2 8 9" xfId="8119"/>
    <cellStyle name="Currency 2 9" xfId="8120"/>
    <cellStyle name="Currency 2 9 10" xfId="8121"/>
    <cellStyle name="Currency 2 9 11" xfId="8122"/>
    <cellStyle name="Currency 2 9 12" xfId="8123"/>
    <cellStyle name="Currency 2 9 13" xfId="8124"/>
    <cellStyle name="Currency 2 9 14" xfId="8125"/>
    <cellStyle name="Currency 2 9 2" xfId="8126"/>
    <cellStyle name="Currency 2 9 2 2" xfId="8127"/>
    <cellStyle name="Currency 2 9 2 3" xfId="8128"/>
    <cellStyle name="Currency 2 9 2 4" xfId="8129"/>
    <cellStyle name="Currency 2 9 2 5" xfId="8130"/>
    <cellStyle name="Currency 2 9 3" xfId="8131"/>
    <cellStyle name="Currency 2 9 3 2" xfId="8132"/>
    <cellStyle name="Currency 2 9 3 3" xfId="8133"/>
    <cellStyle name="Currency 2 9 3 4" xfId="8134"/>
    <cellStyle name="Currency 2 9 3 5" xfId="8135"/>
    <cellStyle name="Currency 2 9 4" xfId="8136"/>
    <cellStyle name="Currency 2 9 4 2" xfId="8137"/>
    <cellStyle name="Currency 2 9 4 3" xfId="8138"/>
    <cellStyle name="Currency 2 9 4 4" xfId="8139"/>
    <cellStyle name="Currency 2 9 4 5" xfId="8140"/>
    <cellStyle name="Currency 2 9 5" xfId="8141"/>
    <cellStyle name="Currency 2 9 5 2" xfId="8142"/>
    <cellStyle name="Currency 2 9 5 3" xfId="8143"/>
    <cellStyle name="Currency 2 9 5 4" xfId="8144"/>
    <cellStyle name="Currency 2 9 5 5" xfId="8145"/>
    <cellStyle name="Currency 2 9 6" xfId="8146"/>
    <cellStyle name="Currency 2 9 6 2" xfId="8147"/>
    <cellStyle name="Currency 2 9 6 3" xfId="8148"/>
    <cellStyle name="Currency 2 9 6 4" xfId="8149"/>
    <cellStyle name="Currency 2 9 6 5" xfId="8150"/>
    <cellStyle name="Currency 2 9 7" xfId="8151"/>
    <cellStyle name="Currency 2 9 7 2" xfId="8152"/>
    <cellStyle name="Currency 2 9 7 3" xfId="8153"/>
    <cellStyle name="Currency 2 9 7 4" xfId="8154"/>
    <cellStyle name="Currency 2 9 7 5" xfId="8155"/>
    <cellStyle name="Currency 2 9 8" xfId="8156"/>
    <cellStyle name="Currency 2 9 8 2" xfId="8157"/>
    <cellStyle name="Currency 2 9 8 3" xfId="8158"/>
    <cellStyle name="Currency 2 9 8 4" xfId="8159"/>
    <cellStyle name="Currency 2 9 8 5" xfId="8160"/>
    <cellStyle name="Currency 2 9 9" xfId="8161"/>
    <cellStyle name="Currency 20" xfId="8162"/>
    <cellStyle name="Currency 21" xfId="8163"/>
    <cellStyle name="Currency 22" xfId="8164"/>
    <cellStyle name="Currency 23" xfId="8165"/>
    <cellStyle name="Currency 24" xfId="8166"/>
    <cellStyle name="Currency 25" xfId="8167"/>
    <cellStyle name="Currency 26" xfId="8168"/>
    <cellStyle name="Currency 27" xfId="8169"/>
    <cellStyle name="Currency 28" xfId="8170"/>
    <cellStyle name="Currency 29" xfId="8171"/>
    <cellStyle name="Currency 3" xfId="7"/>
    <cellStyle name="Currency 3 2" xfId="138"/>
    <cellStyle name="Currency 3 2 2" xfId="62511"/>
    <cellStyle name="Currency 3 3" xfId="216"/>
    <cellStyle name="Currency 3 3 2" xfId="62529"/>
    <cellStyle name="Currency 3 3 3" xfId="264"/>
    <cellStyle name="Currency 30" xfId="8172"/>
    <cellStyle name="Currency 31" xfId="8173"/>
    <cellStyle name="Currency 32" xfId="8174"/>
    <cellStyle name="Currency 33" xfId="8175"/>
    <cellStyle name="Currency 34" xfId="8176"/>
    <cellStyle name="Currency 35" xfId="8177"/>
    <cellStyle name="Currency 36" xfId="8178"/>
    <cellStyle name="Currency 37" xfId="8179"/>
    <cellStyle name="Currency 38" xfId="8180"/>
    <cellStyle name="Currency 39" xfId="8181"/>
    <cellStyle name="Currency 4" xfId="139"/>
    <cellStyle name="Currency 4 2" xfId="140"/>
    <cellStyle name="Currency 4 2 2" xfId="62531"/>
    <cellStyle name="Currency 4 2 3" xfId="8182"/>
    <cellStyle name="Currency 40" xfId="8183"/>
    <cellStyle name="Currency 41" xfId="8184"/>
    <cellStyle name="Currency 42" xfId="8185"/>
    <cellStyle name="Currency 43" xfId="8186"/>
    <cellStyle name="Currency 44" xfId="8187"/>
    <cellStyle name="Currency 45" xfId="8188"/>
    <cellStyle name="Currency 46" xfId="8189"/>
    <cellStyle name="Currency 47" xfId="8190"/>
    <cellStyle name="Currency 48" xfId="8191"/>
    <cellStyle name="Currency 49" xfId="8192"/>
    <cellStyle name="Currency 5" xfId="141"/>
    <cellStyle name="Currency 50" xfId="8193"/>
    <cellStyle name="Currency 51" xfId="8194"/>
    <cellStyle name="Currency 52" xfId="8195"/>
    <cellStyle name="Currency 53" xfId="8196"/>
    <cellStyle name="Currency 54" xfId="8197"/>
    <cellStyle name="Currency 55" xfId="8198"/>
    <cellStyle name="Currency 56" xfId="8199"/>
    <cellStyle name="Currency 57" xfId="8200"/>
    <cellStyle name="Currency 58" xfId="8201"/>
    <cellStyle name="Currency 59" xfId="8202"/>
    <cellStyle name="Currency 6" xfId="142"/>
    <cellStyle name="Currency 60" xfId="8203"/>
    <cellStyle name="Currency 61" xfId="8204"/>
    <cellStyle name="Currency 62" xfId="8205"/>
    <cellStyle name="Currency 63" xfId="8206"/>
    <cellStyle name="Currency 64" xfId="8207"/>
    <cellStyle name="Currency 65" xfId="8208"/>
    <cellStyle name="Currency 66" xfId="8209"/>
    <cellStyle name="Currency 67" xfId="8210"/>
    <cellStyle name="Currency 68" xfId="8211"/>
    <cellStyle name="Currency 69" xfId="8212"/>
    <cellStyle name="Currency 7" xfId="143"/>
    <cellStyle name="Currency 7 2" xfId="222"/>
    <cellStyle name="Currency 7 2 2" xfId="245"/>
    <cellStyle name="Currency 7 2 2 2" xfId="62542"/>
    <cellStyle name="Currency 7 2 3" xfId="8213"/>
    <cellStyle name="Currency 7 3" xfId="62532"/>
    <cellStyle name="Currency 7 4" xfId="262"/>
    <cellStyle name="Currency 70" xfId="62495"/>
    <cellStyle name="Currency 71" xfId="258"/>
    <cellStyle name="Currency 8" xfId="217"/>
    <cellStyle name="Currency 8 2" xfId="243"/>
    <cellStyle name="Currency 8 2 2" xfId="8215"/>
    <cellStyle name="Currency 8 3" xfId="8214"/>
    <cellStyle name="Currency 9" xfId="220"/>
    <cellStyle name="Currency 9 2" xfId="8216"/>
    <cellStyle name="Currency0" xfId="144"/>
    <cellStyle name="Currency0 2" xfId="8217"/>
    <cellStyle name="Data Field" xfId="8218"/>
    <cellStyle name="Data Name" xfId="8219"/>
    <cellStyle name="Date" xfId="145"/>
    <cellStyle name="Date 2" xfId="8220"/>
    <cellStyle name="Date 3" xfId="62512"/>
    <cellStyle name="Euro" xfId="8221"/>
    <cellStyle name="Euro 2" xfId="8222"/>
    <cellStyle name="Explanatory Text 2" xfId="8223"/>
    <cellStyle name="Explanatory Text 3" xfId="8224"/>
    <cellStyle name="Explanatory Text 4" xfId="8225"/>
    <cellStyle name="Fixed" xfId="146"/>
    <cellStyle name="Fixed 2" xfId="8226"/>
    <cellStyle name="FRxAmtStyle" xfId="147"/>
    <cellStyle name="Good 2" xfId="8227"/>
    <cellStyle name="Good 3" xfId="8228"/>
    <cellStyle name="Good 4" xfId="8229"/>
    <cellStyle name="Grey" xfId="148"/>
    <cellStyle name="Heading 1 2" xfId="8230"/>
    <cellStyle name="Heading 1 3" xfId="8231"/>
    <cellStyle name="Heading 1 4" xfId="8232"/>
    <cellStyle name="Heading 2 2" xfId="8233"/>
    <cellStyle name="Heading 2 3" xfId="8234"/>
    <cellStyle name="Heading 2 4" xfId="8235"/>
    <cellStyle name="Heading 3 2" xfId="8236"/>
    <cellStyle name="Heading 3 3" xfId="8237"/>
    <cellStyle name="Heading 3 4" xfId="8238"/>
    <cellStyle name="Heading 4 2" xfId="8239"/>
    <cellStyle name="Heading 4 3" xfId="8240"/>
    <cellStyle name="Heading 4 4" xfId="8241"/>
    <cellStyle name="Heading1" xfId="149"/>
    <cellStyle name="Heading2" xfId="150"/>
    <cellStyle name="Hyperlink 2" xfId="8242"/>
    <cellStyle name="Hyperlink 2 2" xfId="8243"/>
    <cellStyle name="Hyperlink 3" xfId="8244"/>
    <cellStyle name="Hyperlink 3 2" xfId="8245"/>
    <cellStyle name="Hyperlink 4" xfId="8246"/>
    <cellStyle name="Input [yellow]" xfId="151"/>
    <cellStyle name="Input 2" xfId="8247"/>
    <cellStyle name="Input 3" xfId="8248"/>
    <cellStyle name="Input 4" xfId="8249"/>
    <cellStyle name="Linked Cell 2" xfId="8250"/>
    <cellStyle name="Linked Cell 3" xfId="8251"/>
    <cellStyle name="Linked Cell 4" xfId="8252"/>
    <cellStyle name="Neutral 2" xfId="8253"/>
    <cellStyle name="Neutral 3" xfId="8254"/>
    <cellStyle name="Neutral 4" xfId="8255"/>
    <cellStyle name="Normal" xfId="0" builtinId="0"/>
    <cellStyle name="Normal - Style1" xfId="152"/>
    <cellStyle name="Normal 10" xfId="16"/>
    <cellStyle name="Normal 10 10" xfId="8256"/>
    <cellStyle name="Normal 10 11" xfId="8257"/>
    <cellStyle name="Normal 10 12" xfId="8258"/>
    <cellStyle name="Normal 10 13" xfId="8259"/>
    <cellStyle name="Normal 10 14" xfId="8260"/>
    <cellStyle name="Normal 10 15" xfId="62527"/>
    <cellStyle name="Normal 10 16" xfId="260"/>
    <cellStyle name="Normal 10 2" xfId="221"/>
    <cellStyle name="Normal 10 2 2" xfId="244"/>
    <cellStyle name="Normal 10 2 2 2" xfId="8262"/>
    <cellStyle name="Normal 10 2 3" xfId="8263"/>
    <cellStyle name="Normal 10 2 4" xfId="8264"/>
    <cellStyle name="Normal 10 2 5" xfId="8265"/>
    <cellStyle name="Normal 10 2 6" xfId="62541"/>
    <cellStyle name="Normal 10 2 7" xfId="8261"/>
    <cellStyle name="Normal 10 3" xfId="8266"/>
    <cellStyle name="Normal 10 3 2" xfId="8267"/>
    <cellStyle name="Normal 10 3 3" xfId="8268"/>
    <cellStyle name="Normal 10 3 4" xfId="8269"/>
    <cellStyle name="Normal 10 3 5" xfId="8270"/>
    <cellStyle name="Normal 10 4" xfId="8271"/>
    <cellStyle name="Normal 10 4 2" xfId="8272"/>
    <cellStyle name="Normal 10 4 3" xfId="8273"/>
    <cellStyle name="Normal 10 4 4" xfId="8274"/>
    <cellStyle name="Normal 10 4 5" xfId="8275"/>
    <cellStyle name="Normal 10 5" xfId="8276"/>
    <cellStyle name="Normal 10 5 2" xfId="8277"/>
    <cellStyle name="Normal 10 5 3" xfId="8278"/>
    <cellStyle name="Normal 10 5 4" xfId="8279"/>
    <cellStyle name="Normal 10 5 5" xfId="8280"/>
    <cellStyle name="Normal 10 6" xfId="8281"/>
    <cellStyle name="Normal 10 6 2" xfId="8282"/>
    <cellStyle name="Normal 10 6 3" xfId="8283"/>
    <cellStyle name="Normal 10 6 4" xfId="8284"/>
    <cellStyle name="Normal 10 6 5" xfId="8285"/>
    <cellStyle name="Normal 10 7" xfId="8286"/>
    <cellStyle name="Normal 10 7 2" xfId="8287"/>
    <cellStyle name="Normal 10 7 3" xfId="8288"/>
    <cellStyle name="Normal 10 7 4" xfId="8289"/>
    <cellStyle name="Normal 10 7 5" xfId="8290"/>
    <cellStyle name="Normal 10 8" xfId="8291"/>
    <cellStyle name="Normal 10 8 2" xfId="8292"/>
    <cellStyle name="Normal 10 8 3" xfId="8293"/>
    <cellStyle name="Normal 10 8 4" xfId="8294"/>
    <cellStyle name="Normal 10 8 5" xfId="8295"/>
    <cellStyle name="Normal 10 9" xfId="8296"/>
    <cellStyle name="Normal 11" xfId="153"/>
    <cellStyle name="Normal 11 2" xfId="8297"/>
    <cellStyle name="Normal 11 3" xfId="8298"/>
    <cellStyle name="Normal 11 4" xfId="8299"/>
    <cellStyle name="Normal 11 5" xfId="8300"/>
    <cellStyle name="Normal 12" xfId="218"/>
    <cellStyle name="Normal 12 2" xfId="8302"/>
    <cellStyle name="Normal 12 3" xfId="8303"/>
    <cellStyle name="Normal 12 4" xfId="8304"/>
    <cellStyle name="Normal 12 5" xfId="8305"/>
    <cellStyle name="Normal 12 6" xfId="62539"/>
    <cellStyle name="Normal 12 7" xfId="8301"/>
    <cellStyle name="Normal 13" xfId="215"/>
    <cellStyle name="Normal 13 10" xfId="8307"/>
    <cellStyle name="Normal 13 10 2" xfId="8308"/>
    <cellStyle name="Normal 13 10 3" xfId="8309"/>
    <cellStyle name="Normal 13 10 4" xfId="8310"/>
    <cellStyle name="Normal 13 10 5" xfId="8311"/>
    <cellStyle name="Normal 13 11" xfId="8312"/>
    <cellStyle name="Normal 13 11 2" xfId="8313"/>
    <cellStyle name="Normal 13 11 3" xfId="8314"/>
    <cellStyle name="Normal 13 11 4" xfId="8315"/>
    <cellStyle name="Normal 13 11 5" xfId="8316"/>
    <cellStyle name="Normal 13 12" xfId="8317"/>
    <cellStyle name="Normal 13 13" xfId="8318"/>
    <cellStyle name="Normal 13 14" xfId="8319"/>
    <cellStyle name="Normal 13 15" xfId="8320"/>
    <cellStyle name="Normal 13 16" xfId="8321"/>
    <cellStyle name="Normal 13 17" xfId="8322"/>
    <cellStyle name="Normal 13 18" xfId="62540"/>
    <cellStyle name="Normal 13 19" xfId="8306"/>
    <cellStyle name="Normal 13 2" xfId="242"/>
    <cellStyle name="Normal 13 2 10" xfId="8324"/>
    <cellStyle name="Normal 13 2 11" xfId="8325"/>
    <cellStyle name="Normal 13 2 12" xfId="8326"/>
    <cellStyle name="Normal 13 2 13" xfId="8327"/>
    <cellStyle name="Normal 13 2 14" xfId="8328"/>
    <cellStyle name="Normal 13 2 15" xfId="8323"/>
    <cellStyle name="Normal 13 2 2" xfId="8329"/>
    <cellStyle name="Normal 13 2 2 2" xfId="8330"/>
    <cellStyle name="Normal 13 2 2 3" xfId="8331"/>
    <cellStyle name="Normal 13 2 2 4" xfId="8332"/>
    <cellStyle name="Normal 13 2 2 5" xfId="8333"/>
    <cellStyle name="Normal 13 2 3" xfId="8334"/>
    <cellStyle name="Normal 13 2 3 2" xfId="8335"/>
    <cellStyle name="Normal 13 2 3 3" xfId="8336"/>
    <cellStyle name="Normal 13 2 3 4" xfId="8337"/>
    <cellStyle name="Normal 13 2 3 5" xfId="8338"/>
    <cellStyle name="Normal 13 2 4" xfId="8339"/>
    <cellStyle name="Normal 13 2 4 2" xfId="8340"/>
    <cellStyle name="Normal 13 2 4 3" xfId="8341"/>
    <cellStyle name="Normal 13 2 4 4" xfId="8342"/>
    <cellStyle name="Normal 13 2 4 5" xfId="8343"/>
    <cellStyle name="Normal 13 2 5" xfId="8344"/>
    <cellStyle name="Normal 13 2 5 2" xfId="8345"/>
    <cellStyle name="Normal 13 2 5 3" xfId="8346"/>
    <cellStyle name="Normal 13 2 5 4" xfId="8347"/>
    <cellStyle name="Normal 13 2 5 5" xfId="8348"/>
    <cellStyle name="Normal 13 2 6" xfId="8349"/>
    <cellStyle name="Normal 13 2 6 2" xfId="8350"/>
    <cellStyle name="Normal 13 2 6 3" xfId="8351"/>
    <cellStyle name="Normal 13 2 6 4" xfId="8352"/>
    <cellStyle name="Normal 13 2 6 5" xfId="8353"/>
    <cellStyle name="Normal 13 2 7" xfId="8354"/>
    <cellStyle name="Normal 13 2 7 2" xfId="8355"/>
    <cellStyle name="Normal 13 2 7 3" xfId="8356"/>
    <cellStyle name="Normal 13 2 7 4" xfId="8357"/>
    <cellStyle name="Normal 13 2 7 5" xfId="8358"/>
    <cellStyle name="Normal 13 2 8" xfId="8359"/>
    <cellStyle name="Normal 13 2 8 2" xfId="8360"/>
    <cellStyle name="Normal 13 2 8 3" xfId="8361"/>
    <cellStyle name="Normal 13 2 8 4" xfId="8362"/>
    <cellStyle name="Normal 13 2 8 5" xfId="8363"/>
    <cellStyle name="Normal 13 2 9" xfId="8364"/>
    <cellStyle name="Normal 13 3" xfId="8365"/>
    <cellStyle name="Normal 13 3 10" xfId="8366"/>
    <cellStyle name="Normal 13 3 11" xfId="8367"/>
    <cellStyle name="Normal 13 3 12" xfId="8368"/>
    <cellStyle name="Normal 13 3 13" xfId="8369"/>
    <cellStyle name="Normal 13 3 14" xfId="8370"/>
    <cellStyle name="Normal 13 3 2" xfId="8371"/>
    <cellStyle name="Normal 13 3 2 2" xfId="8372"/>
    <cellStyle name="Normal 13 3 2 3" xfId="8373"/>
    <cellStyle name="Normal 13 3 2 4" xfId="8374"/>
    <cellStyle name="Normal 13 3 2 5" xfId="8375"/>
    <cellStyle name="Normal 13 3 3" xfId="8376"/>
    <cellStyle name="Normal 13 3 3 2" xfId="8377"/>
    <cellStyle name="Normal 13 3 3 3" xfId="8378"/>
    <cellStyle name="Normal 13 3 3 4" xfId="8379"/>
    <cellStyle name="Normal 13 3 3 5" xfId="8380"/>
    <cellStyle name="Normal 13 3 4" xfId="8381"/>
    <cellStyle name="Normal 13 3 4 2" xfId="8382"/>
    <cellStyle name="Normal 13 3 4 3" xfId="8383"/>
    <cellStyle name="Normal 13 3 4 4" xfId="8384"/>
    <cellStyle name="Normal 13 3 4 5" xfId="8385"/>
    <cellStyle name="Normal 13 3 5" xfId="8386"/>
    <cellStyle name="Normal 13 3 5 2" xfId="8387"/>
    <cellStyle name="Normal 13 3 5 3" xfId="8388"/>
    <cellStyle name="Normal 13 3 5 4" xfId="8389"/>
    <cellStyle name="Normal 13 3 5 5" xfId="8390"/>
    <cellStyle name="Normal 13 3 6" xfId="8391"/>
    <cellStyle name="Normal 13 3 6 2" xfId="8392"/>
    <cellStyle name="Normal 13 3 6 3" xfId="8393"/>
    <cellStyle name="Normal 13 3 6 4" xfId="8394"/>
    <cellStyle name="Normal 13 3 6 5" xfId="8395"/>
    <cellStyle name="Normal 13 3 7" xfId="8396"/>
    <cellStyle name="Normal 13 3 7 2" xfId="8397"/>
    <cellStyle name="Normal 13 3 7 3" xfId="8398"/>
    <cellStyle name="Normal 13 3 7 4" xfId="8399"/>
    <cellStyle name="Normal 13 3 7 5" xfId="8400"/>
    <cellStyle name="Normal 13 3 8" xfId="8401"/>
    <cellStyle name="Normal 13 3 8 2" xfId="8402"/>
    <cellStyle name="Normal 13 3 8 3" xfId="8403"/>
    <cellStyle name="Normal 13 3 8 4" xfId="8404"/>
    <cellStyle name="Normal 13 3 8 5" xfId="8405"/>
    <cellStyle name="Normal 13 3 9" xfId="8406"/>
    <cellStyle name="Normal 13 4" xfId="8407"/>
    <cellStyle name="Normal 13 4 10" xfId="8408"/>
    <cellStyle name="Normal 13 4 11" xfId="8409"/>
    <cellStyle name="Normal 13 4 12" xfId="8410"/>
    <cellStyle name="Normal 13 4 13" xfId="8411"/>
    <cellStyle name="Normal 13 4 14" xfId="8412"/>
    <cellStyle name="Normal 13 4 2" xfId="8413"/>
    <cellStyle name="Normal 13 4 2 2" xfId="8414"/>
    <cellStyle name="Normal 13 4 2 3" xfId="8415"/>
    <cellStyle name="Normal 13 4 2 4" xfId="8416"/>
    <cellStyle name="Normal 13 4 2 5" xfId="8417"/>
    <cellStyle name="Normal 13 4 3" xfId="8418"/>
    <cellStyle name="Normal 13 4 3 2" xfId="8419"/>
    <cellStyle name="Normal 13 4 3 3" xfId="8420"/>
    <cellStyle name="Normal 13 4 3 4" xfId="8421"/>
    <cellStyle name="Normal 13 4 3 5" xfId="8422"/>
    <cellStyle name="Normal 13 4 4" xfId="8423"/>
    <cellStyle name="Normal 13 4 4 2" xfId="8424"/>
    <cellStyle name="Normal 13 4 4 3" xfId="8425"/>
    <cellStyle name="Normal 13 4 4 4" xfId="8426"/>
    <cellStyle name="Normal 13 4 4 5" xfId="8427"/>
    <cellStyle name="Normal 13 4 5" xfId="8428"/>
    <cellStyle name="Normal 13 4 5 2" xfId="8429"/>
    <cellStyle name="Normal 13 4 5 3" xfId="8430"/>
    <cellStyle name="Normal 13 4 5 4" xfId="8431"/>
    <cellStyle name="Normal 13 4 5 5" xfId="8432"/>
    <cellStyle name="Normal 13 4 6" xfId="8433"/>
    <cellStyle name="Normal 13 4 6 2" xfId="8434"/>
    <cellStyle name="Normal 13 4 6 3" xfId="8435"/>
    <cellStyle name="Normal 13 4 6 4" xfId="8436"/>
    <cellStyle name="Normal 13 4 6 5" xfId="8437"/>
    <cellStyle name="Normal 13 4 7" xfId="8438"/>
    <cellStyle name="Normal 13 4 7 2" xfId="8439"/>
    <cellStyle name="Normal 13 4 7 3" xfId="8440"/>
    <cellStyle name="Normal 13 4 7 4" xfId="8441"/>
    <cellStyle name="Normal 13 4 7 5" xfId="8442"/>
    <cellStyle name="Normal 13 4 8" xfId="8443"/>
    <cellStyle name="Normal 13 4 8 2" xfId="8444"/>
    <cellStyle name="Normal 13 4 8 3" xfId="8445"/>
    <cellStyle name="Normal 13 4 8 4" xfId="8446"/>
    <cellStyle name="Normal 13 4 8 5" xfId="8447"/>
    <cellStyle name="Normal 13 4 9" xfId="8448"/>
    <cellStyle name="Normal 13 5" xfId="8449"/>
    <cellStyle name="Normal 13 5 2" xfId="8450"/>
    <cellStyle name="Normal 13 5 3" xfId="8451"/>
    <cellStyle name="Normal 13 5 4" xfId="8452"/>
    <cellStyle name="Normal 13 5 5" xfId="8453"/>
    <cellStyle name="Normal 13 6" xfId="8454"/>
    <cellStyle name="Normal 13 6 2" xfId="8455"/>
    <cellStyle name="Normal 13 6 3" xfId="8456"/>
    <cellStyle name="Normal 13 6 4" xfId="8457"/>
    <cellStyle name="Normal 13 6 5" xfId="8458"/>
    <cellStyle name="Normal 13 7" xfId="8459"/>
    <cellStyle name="Normal 13 7 2" xfId="8460"/>
    <cellStyle name="Normal 13 7 3" xfId="8461"/>
    <cellStyle name="Normal 13 7 4" xfId="8462"/>
    <cellStyle name="Normal 13 7 5" xfId="8463"/>
    <cellStyle name="Normal 13 8" xfId="8464"/>
    <cellStyle name="Normal 13 8 2" xfId="8465"/>
    <cellStyle name="Normal 13 8 3" xfId="8466"/>
    <cellStyle name="Normal 13 8 4" xfId="8467"/>
    <cellStyle name="Normal 13 8 5" xfId="8468"/>
    <cellStyle name="Normal 13 9" xfId="8469"/>
    <cellStyle name="Normal 13 9 2" xfId="8470"/>
    <cellStyle name="Normal 13 9 3" xfId="8471"/>
    <cellStyle name="Normal 13 9 4" xfId="8472"/>
    <cellStyle name="Normal 13 9 5" xfId="8473"/>
    <cellStyle name="Normal 14" xfId="219"/>
    <cellStyle name="Normal 14 2" xfId="8475"/>
    <cellStyle name="Normal 14 3" xfId="271"/>
    <cellStyle name="Normal 14 4" xfId="8474"/>
    <cellStyle name="Normal 15" xfId="225"/>
    <cellStyle name="Normal 15 2" xfId="8477"/>
    <cellStyle name="Normal 15 3" xfId="8478"/>
    <cellStyle name="Normal 15 4" xfId="8479"/>
    <cellStyle name="Normal 15 5" xfId="8480"/>
    <cellStyle name="Normal 15 6" xfId="8476"/>
    <cellStyle name="Normal 16" xfId="226"/>
    <cellStyle name="Normal 16 10" xfId="8482"/>
    <cellStyle name="Normal 16 11" xfId="8483"/>
    <cellStyle name="Normal 16 12" xfId="8481"/>
    <cellStyle name="Normal 16 2" xfId="8484"/>
    <cellStyle name="Normal 16 2 2" xfId="8485"/>
    <cellStyle name="Normal 16 2 3" xfId="8486"/>
    <cellStyle name="Normal 16 2 4" xfId="8487"/>
    <cellStyle name="Normal 16 2 5" xfId="8488"/>
    <cellStyle name="Normal 16 3" xfId="8489"/>
    <cellStyle name="Normal 16 3 2" xfId="8490"/>
    <cellStyle name="Normal 16 3 3" xfId="8491"/>
    <cellStyle name="Normal 16 3 4" xfId="8492"/>
    <cellStyle name="Normal 16 3 5" xfId="8493"/>
    <cellStyle name="Normal 16 4" xfId="8494"/>
    <cellStyle name="Normal 16 4 2" xfId="8495"/>
    <cellStyle name="Normal 16 4 3" xfId="8496"/>
    <cellStyle name="Normal 16 4 4" xfId="8497"/>
    <cellStyle name="Normal 16 4 5" xfId="8498"/>
    <cellStyle name="Normal 16 5" xfId="8499"/>
    <cellStyle name="Normal 16 5 2" xfId="8500"/>
    <cellStyle name="Normal 16 5 3" xfId="8501"/>
    <cellStyle name="Normal 16 5 4" xfId="8502"/>
    <cellStyle name="Normal 16 5 5" xfId="8503"/>
    <cellStyle name="Normal 16 6" xfId="8504"/>
    <cellStyle name="Normal 16 6 2" xfId="8505"/>
    <cellStyle name="Normal 16 6 3" xfId="8506"/>
    <cellStyle name="Normal 16 6 4" xfId="8507"/>
    <cellStyle name="Normal 16 6 5" xfId="8508"/>
    <cellStyle name="Normal 16 7" xfId="8509"/>
    <cellStyle name="Normal 16 7 2" xfId="8510"/>
    <cellStyle name="Normal 16 7 3" xfId="8511"/>
    <cellStyle name="Normal 16 7 4" xfId="8512"/>
    <cellStyle name="Normal 16 7 5" xfId="8513"/>
    <cellStyle name="Normal 16 8" xfId="8514"/>
    <cellStyle name="Normal 16 9" xfId="8515"/>
    <cellStyle name="Normal 17" xfId="227"/>
    <cellStyle name="Normal 17 2" xfId="8516"/>
    <cellStyle name="Normal 18" xfId="241"/>
    <cellStyle name="Normal 18 2" xfId="8517"/>
    <cellStyle name="Normal 19" xfId="248"/>
    <cellStyle name="Normal 19 2" xfId="8518"/>
    <cellStyle name="Normal 2" xfId="3"/>
    <cellStyle name="Normal 2 10" xfId="8519"/>
    <cellStyle name="Normal 2 10 10" xfId="8520"/>
    <cellStyle name="Normal 2 10 10 10" xfId="8521"/>
    <cellStyle name="Normal 2 10 10 11" xfId="8522"/>
    <cellStyle name="Normal 2 10 10 12" xfId="8523"/>
    <cellStyle name="Normal 2 10 10 13" xfId="8524"/>
    <cellStyle name="Normal 2 10 10 14" xfId="8525"/>
    <cellStyle name="Normal 2 10 10 2" xfId="8526"/>
    <cellStyle name="Normal 2 10 10 2 2" xfId="8527"/>
    <cellStyle name="Normal 2 10 10 2 3" xfId="8528"/>
    <cellStyle name="Normal 2 10 10 2 4" xfId="8529"/>
    <cellStyle name="Normal 2 10 10 2 5" xfId="8530"/>
    <cellStyle name="Normal 2 10 10 3" xfId="8531"/>
    <cellStyle name="Normal 2 10 10 3 2" xfId="8532"/>
    <cellStyle name="Normal 2 10 10 3 3" xfId="8533"/>
    <cellStyle name="Normal 2 10 10 3 4" xfId="8534"/>
    <cellStyle name="Normal 2 10 10 3 5" xfId="8535"/>
    <cellStyle name="Normal 2 10 10 4" xfId="8536"/>
    <cellStyle name="Normal 2 10 10 4 2" xfId="8537"/>
    <cellStyle name="Normal 2 10 10 4 3" xfId="8538"/>
    <cellStyle name="Normal 2 10 10 4 4" xfId="8539"/>
    <cellStyle name="Normal 2 10 10 4 5" xfId="8540"/>
    <cellStyle name="Normal 2 10 10 5" xfId="8541"/>
    <cellStyle name="Normal 2 10 10 5 2" xfId="8542"/>
    <cellStyle name="Normal 2 10 10 5 3" xfId="8543"/>
    <cellStyle name="Normal 2 10 10 5 4" xfId="8544"/>
    <cellStyle name="Normal 2 10 10 5 5" xfId="8545"/>
    <cellStyle name="Normal 2 10 10 6" xfId="8546"/>
    <cellStyle name="Normal 2 10 10 6 2" xfId="8547"/>
    <cellStyle name="Normal 2 10 10 6 3" xfId="8548"/>
    <cellStyle name="Normal 2 10 10 6 4" xfId="8549"/>
    <cellStyle name="Normal 2 10 10 6 5" xfId="8550"/>
    <cellStyle name="Normal 2 10 10 7" xfId="8551"/>
    <cellStyle name="Normal 2 10 10 7 2" xfId="8552"/>
    <cellStyle name="Normal 2 10 10 7 3" xfId="8553"/>
    <cellStyle name="Normal 2 10 10 7 4" xfId="8554"/>
    <cellStyle name="Normal 2 10 10 7 5" xfId="8555"/>
    <cellStyle name="Normal 2 10 10 8" xfId="8556"/>
    <cellStyle name="Normal 2 10 10 8 2" xfId="8557"/>
    <cellStyle name="Normal 2 10 10 8 3" xfId="8558"/>
    <cellStyle name="Normal 2 10 10 8 4" xfId="8559"/>
    <cellStyle name="Normal 2 10 10 8 5" xfId="8560"/>
    <cellStyle name="Normal 2 10 10 9" xfId="8561"/>
    <cellStyle name="Normal 2 10 11" xfId="8562"/>
    <cellStyle name="Normal 2 10 11 10" xfId="8563"/>
    <cellStyle name="Normal 2 10 11 11" xfId="8564"/>
    <cellStyle name="Normal 2 10 11 12" xfId="8565"/>
    <cellStyle name="Normal 2 10 11 13" xfId="8566"/>
    <cellStyle name="Normal 2 10 11 14" xfId="8567"/>
    <cellStyle name="Normal 2 10 11 2" xfId="8568"/>
    <cellStyle name="Normal 2 10 11 2 2" xfId="8569"/>
    <cellStyle name="Normal 2 10 11 2 3" xfId="8570"/>
    <cellStyle name="Normal 2 10 11 2 4" xfId="8571"/>
    <cellStyle name="Normal 2 10 11 2 5" xfId="8572"/>
    <cellStyle name="Normal 2 10 11 3" xfId="8573"/>
    <cellStyle name="Normal 2 10 11 3 2" xfId="8574"/>
    <cellStyle name="Normal 2 10 11 3 3" xfId="8575"/>
    <cellStyle name="Normal 2 10 11 3 4" xfId="8576"/>
    <cellStyle name="Normal 2 10 11 3 5" xfId="8577"/>
    <cellStyle name="Normal 2 10 11 4" xfId="8578"/>
    <cellStyle name="Normal 2 10 11 4 2" xfId="8579"/>
    <cellStyle name="Normal 2 10 11 4 3" xfId="8580"/>
    <cellStyle name="Normal 2 10 11 4 4" xfId="8581"/>
    <cellStyle name="Normal 2 10 11 4 5" xfId="8582"/>
    <cellStyle name="Normal 2 10 11 5" xfId="8583"/>
    <cellStyle name="Normal 2 10 11 5 2" xfId="8584"/>
    <cellStyle name="Normal 2 10 11 5 3" xfId="8585"/>
    <cellStyle name="Normal 2 10 11 5 4" xfId="8586"/>
    <cellStyle name="Normal 2 10 11 5 5" xfId="8587"/>
    <cellStyle name="Normal 2 10 11 6" xfId="8588"/>
    <cellStyle name="Normal 2 10 11 6 2" xfId="8589"/>
    <cellStyle name="Normal 2 10 11 6 3" xfId="8590"/>
    <cellStyle name="Normal 2 10 11 6 4" xfId="8591"/>
    <cellStyle name="Normal 2 10 11 6 5" xfId="8592"/>
    <cellStyle name="Normal 2 10 11 7" xfId="8593"/>
    <cellStyle name="Normal 2 10 11 7 2" xfId="8594"/>
    <cellStyle name="Normal 2 10 11 7 3" xfId="8595"/>
    <cellStyle name="Normal 2 10 11 7 4" xfId="8596"/>
    <cellStyle name="Normal 2 10 11 7 5" xfId="8597"/>
    <cellStyle name="Normal 2 10 11 8" xfId="8598"/>
    <cellStyle name="Normal 2 10 11 8 2" xfId="8599"/>
    <cellStyle name="Normal 2 10 11 8 3" xfId="8600"/>
    <cellStyle name="Normal 2 10 11 8 4" xfId="8601"/>
    <cellStyle name="Normal 2 10 11 8 5" xfId="8602"/>
    <cellStyle name="Normal 2 10 11 9" xfId="8603"/>
    <cellStyle name="Normal 2 10 12" xfId="8604"/>
    <cellStyle name="Normal 2 10 12 10" xfId="8605"/>
    <cellStyle name="Normal 2 10 12 11" xfId="8606"/>
    <cellStyle name="Normal 2 10 12 12" xfId="8607"/>
    <cellStyle name="Normal 2 10 12 13" xfId="8608"/>
    <cellStyle name="Normal 2 10 12 14" xfId="8609"/>
    <cellStyle name="Normal 2 10 12 2" xfId="8610"/>
    <cellStyle name="Normal 2 10 12 2 2" xfId="8611"/>
    <cellStyle name="Normal 2 10 12 2 3" xfId="8612"/>
    <cellStyle name="Normal 2 10 12 2 4" xfId="8613"/>
    <cellStyle name="Normal 2 10 12 2 5" xfId="8614"/>
    <cellStyle name="Normal 2 10 12 3" xfId="8615"/>
    <cellStyle name="Normal 2 10 12 3 2" xfId="8616"/>
    <cellStyle name="Normal 2 10 12 3 3" xfId="8617"/>
    <cellStyle name="Normal 2 10 12 3 4" xfId="8618"/>
    <cellStyle name="Normal 2 10 12 3 5" xfId="8619"/>
    <cellStyle name="Normal 2 10 12 4" xfId="8620"/>
    <cellStyle name="Normal 2 10 12 4 2" xfId="8621"/>
    <cellStyle name="Normal 2 10 12 4 3" xfId="8622"/>
    <cellStyle name="Normal 2 10 12 4 4" xfId="8623"/>
    <cellStyle name="Normal 2 10 12 4 5" xfId="8624"/>
    <cellStyle name="Normal 2 10 12 5" xfId="8625"/>
    <cellStyle name="Normal 2 10 12 5 2" xfId="8626"/>
    <cellStyle name="Normal 2 10 12 5 3" xfId="8627"/>
    <cellStyle name="Normal 2 10 12 5 4" xfId="8628"/>
    <cellStyle name="Normal 2 10 12 5 5" xfId="8629"/>
    <cellStyle name="Normal 2 10 12 6" xfId="8630"/>
    <cellStyle name="Normal 2 10 12 6 2" xfId="8631"/>
    <cellStyle name="Normal 2 10 12 6 3" xfId="8632"/>
    <cellStyle name="Normal 2 10 12 6 4" xfId="8633"/>
    <cellStyle name="Normal 2 10 12 6 5" xfId="8634"/>
    <cellStyle name="Normal 2 10 12 7" xfId="8635"/>
    <cellStyle name="Normal 2 10 12 7 2" xfId="8636"/>
    <cellStyle name="Normal 2 10 12 7 3" xfId="8637"/>
    <cellStyle name="Normal 2 10 12 7 4" xfId="8638"/>
    <cellStyle name="Normal 2 10 12 7 5" xfId="8639"/>
    <cellStyle name="Normal 2 10 12 8" xfId="8640"/>
    <cellStyle name="Normal 2 10 12 8 2" xfId="8641"/>
    <cellStyle name="Normal 2 10 12 8 3" xfId="8642"/>
    <cellStyle name="Normal 2 10 12 8 4" xfId="8643"/>
    <cellStyle name="Normal 2 10 12 8 5" xfId="8644"/>
    <cellStyle name="Normal 2 10 12 9" xfId="8645"/>
    <cellStyle name="Normal 2 10 13" xfId="8646"/>
    <cellStyle name="Normal 2 10 13 10" xfId="8647"/>
    <cellStyle name="Normal 2 10 13 11" xfId="8648"/>
    <cellStyle name="Normal 2 10 13 12" xfId="8649"/>
    <cellStyle name="Normal 2 10 13 13" xfId="8650"/>
    <cellStyle name="Normal 2 10 13 14" xfId="8651"/>
    <cellStyle name="Normal 2 10 13 2" xfId="8652"/>
    <cellStyle name="Normal 2 10 13 2 2" xfId="8653"/>
    <cellStyle name="Normal 2 10 13 2 3" xfId="8654"/>
    <cellStyle name="Normal 2 10 13 2 4" xfId="8655"/>
    <cellStyle name="Normal 2 10 13 2 5" xfId="8656"/>
    <cellStyle name="Normal 2 10 13 3" xfId="8657"/>
    <cellStyle name="Normal 2 10 13 3 2" xfId="8658"/>
    <cellStyle name="Normal 2 10 13 3 3" xfId="8659"/>
    <cellStyle name="Normal 2 10 13 3 4" xfId="8660"/>
    <cellStyle name="Normal 2 10 13 3 5" xfId="8661"/>
    <cellStyle name="Normal 2 10 13 4" xfId="8662"/>
    <cellStyle name="Normal 2 10 13 4 2" xfId="8663"/>
    <cellStyle name="Normal 2 10 13 4 3" xfId="8664"/>
    <cellStyle name="Normal 2 10 13 4 4" xfId="8665"/>
    <cellStyle name="Normal 2 10 13 4 5" xfId="8666"/>
    <cellStyle name="Normal 2 10 13 5" xfId="8667"/>
    <cellStyle name="Normal 2 10 13 5 2" xfId="8668"/>
    <cellStyle name="Normal 2 10 13 5 3" xfId="8669"/>
    <cellStyle name="Normal 2 10 13 5 4" xfId="8670"/>
    <cellStyle name="Normal 2 10 13 5 5" xfId="8671"/>
    <cellStyle name="Normal 2 10 13 6" xfId="8672"/>
    <cellStyle name="Normal 2 10 13 6 2" xfId="8673"/>
    <cellStyle name="Normal 2 10 13 6 3" xfId="8674"/>
    <cellStyle name="Normal 2 10 13 6 4" xfId="8675"/>
    <cellStyle name="Normal 2 10 13 6 5" xfId="8676"/>
    <cellStyle name="Normal 2 10 13 7" xfId="8677"/>
    <cellStyle name="Normal 2 10 13 7 2" xfId="8678"/>
    <cellStyle name="Normal 2 10 13 7 3" xfId="8679"/>
    <cellStyle name="Normal 2 10 13 7 4" xfId="8680"/>
    <cellStyle name="Normal 2 10 13 7 5" xfId="8681"/>
    <cellStyle name="Normal 2 10 13 8" xfId="8682"/>
    <cellStyle name="Normal 2 10 13 8 2" xfId="8683"/>
    <cellStyle name="Normal 2 10 13 8 3" xfId="8684"/>
    <cellStyle name="Normal 2 10 13 8 4" xfId="8685"/>
    <cellStyle name="Normal 2 10 13 8 5" xfId="8686"/>
    <cellStyle name="Normal 2 10 13 9" xfId="8687"/>
    <cellStyle name="Normal 2 10 14" xfId="8688"/>
    <cellStyle name="Normal 2 10 14 10" xfId="8689"/>
    <cellStyle name="Normal 2 10 14 11" xfId="8690"/>
    <cellStyle name="Normal 2 10 14 12" xfId="8691"/>
    <cellStyle name="Normal 2 10 14 13" xfId="8692"/>
    <cellStyle name="Normal 2 10 14 14" xfId="8693"/>
    <cellStyle name="Normal 2 10 14 2" xfId="8694"/>
    <cellStyle name="Normal 2 10 14 2 2" xfId="8695"/>
    <cellStyle name="Normal 2 10 14 2 3" xfId="8696"/>
    <cellStyle name="Normal 2 10 14 2 4" xfId="8697"/>
    <cellStyle name="Normal 2 10 14 2 5" xfId="8698"/>
    <cellStyle name="Normal 2 10 14 3" xfId="8699"/>
    <cellStyle name="Normal 2 10 14 3 2" xfId="8700"/>
    <cellStyle name="Normal 2 10 14 3 3" xfId="8701"/>
    <cellStyle name="Normal 2 10 14 3 4" xfId="8702"/>
    <cellStyle name="Normal 2 10 14 3 5" xfId="8703"/>
    <cellStyle name="Normal 2 10 14 4" xfId="8704"/>
    <cellStyle name="Normal 2 10 14 4 2" xfId="8705"/>
    <cellStyle name="Normal 2 10 14 4 3" xfId="8706"/>
    <cellStyle name="Normal 2 10 14 4 4" xfId="8707"/>
    <cellStyle name="Normal 2 10 14 4 5" xfId="8708"/>
    <cellStyle name="Normal 2 10 14 5" xfId="8709"/>
    <cellStyle name="Normal 2 10 14 5 2" xfId="8710"/>
    <cellStyle name="Normal 2 10 14 5 3" xfId="8711"/>
    <cellStyle name="Normal 2 10 14 5 4" xfId="8712"/>
    <cellStyle name="Normal 2 10 14 5 5" xfId="8713"/>
    <cellStyle name="Normal 2 10 14 6" xfId="8714"/>
    <cellStyle name="Normal 2 10 14 6 2" xfId="8715"/>
    <cellStyle name="Normal 2 10 14 6 3" xfId="8716"/>
    <cellStyle name="Normal 2 10 14 6 4" xfId="8717"/>
    <cellStyle name="Normal 2 10 14 6 5" xfId="8718"/>
    <cellStyle name="Normal 2 10 14 7" xfId="8719"/>
    <cellStyle name="Normal 2 10 14 7 2" xfId="8720"/>
    <cellStyle name="Normal 2 10 14 7 3" xfId="8721"/>
    <cellStyle name="Normal 2 10 14 7 4" xfId="8722"/>
    <cellStyle name="Normal 2 10 14 7 5" xfId="8723"/>
    <cellStyle name="Normal 2 10 14 8" xfId="8724"/>
    <cellStyle name="Normal 2 10 14 8 2" xfId="8725"/>
    <cellStyle name="Normal 2 10 14 8 3" xfId="8726"/>
    <cellStyle name="Normal 2 10 14 8 4" xfId="8727"/>
    <cellStyle name="Normal 2 10 14 8 5" xfId="8728"/>
    <cellStyle name="Normal 2 10 14 9" xfId="8729"/>
    <cellStyle name="Normal 2 10 15" xfId="8730"/>
    <cellStyle name="Normal 2 10 15 10" xfId="8731"/>
    <cellStyle name="Normal 2 10 15 11" xfId="8732"/>
    <cellStyle name="Normal 2 10 15 12" xfId="8733"/>
    <cellStyle name="Normal 2 10 15 13" xfId="8734"/>
    <cellStyle name="Normal 2 10 15 14" xfId="8735"/>
    <cellStyle name="Normal 2 10 15 2" xfId="8736"/>
    <cellStyle name="Normal 2 10 15 2 2" xfId="8737"/>
    <cellStyle name="Normal 2 10 15 2 3" xfId="8738"/>
    <cellStyle name="Normal 2 10 15 2 4" xfId="8739"/>
    <cellStyle name="Normal 2 10 15 2 5" xfId="8740"/>
    <cellStyle name="Normal 2 10 15 3" xfId="8741"/>
    <cellStyle name="Normal 2 10 15 3 2" xfId="8742"/>
    <cellStyle name="Normal 2 10 15 3 3" xfId="8743"/>
    <cellStyle name="Normal 2 10 15 3 4" xfId="8744"/>
    <cellStyle name="Normal 2 10 15 3 5" xfId="8745"/>
    <cellStyle name="Normal 2 10 15 4" xfId="8746"/>
    <cellStyle name="Normal 2 10 15 4 2" xfId="8747"/>
    <cellStyle name="Normal 2 10 15 4 3" xfId="8748"/>
    <cellStyle name="Normal 2 10 15 4 4" xfId="8749"/>
    <cellStyle name="Normal 2 10 15 4 5" xfId="8750"/>
    <cellStyle name="Normal 2 10 15 5" xfId="8751"/>
    <cellStyle name="Normal 2 10 15 5 2" xfId="8752"/>
    <cellStyle name="Normal 2 10 15 5 3" xfId="8753"/>
    <cellStyle name="Normal 2 10 15 5 4" xfId="8754"/>
    <cellStyle name="Normal 2 10 15 5 5" xfId="8755"/>
    <cellStyle name="Normal 2 10 15 6" xfId="8756"/>
    <cellStyle name="Normal 2 10 15 6 2" xfId="8757"/>
    <cellStyle name="Normal 2 10 15 6 3" xfId="8758"/>
    <cellStyle name="Normal 2 10 15 6 4" xfId="8759"/>
    <cellStyle name="Normal 2 10 15 6 5" xfId="8760"/>
    <cellStyle name="Normal 2 10 15 7" xfId="8761"/>
    <cellStyle name="Normal 2 10 15 7 2" xfId="8762"/>
    <cellStyle name="Normal 2 10 15 7 3" xfId="8763"/>
    <cellStyle name="Normal 2 10 15 7 4" xfId="8764"/>
    <cellStyle name="Normal 2 10 15 7 5" xfId="8765"/>
    <cellStyle name="Normal 2 10 15 8" xfId="8766"/>
    <cellStyle name="Normal 2 10 15 8 2" xfId="8767"/>
    <cellStyle name="Normal 2 10 15 8 3" xfId="8768"/>
    <cellStyle name="Normal 2 10 15 8 4" xfId="8769"/>
    <cellStyle name="Normal 2 10 15 8 5" xfId="8770"/>
    <cellStyle name="Normal 2 10 15 9" xfId="8771"/>
    <cellStyle name="Normal 2 10 16" xfId="8772"/>
    <cellStyle name="Normal 2 10 16 10" xfId="8773"/>
    <cellStyle name="Normal 2 10 16 11" xfId="8774"/>
    <cellStyle name="Normal 2 10 16 12" xfId="8775"/>
    <cellStyle name="Normal 2 10 16 13" xfId="8776"/>
    <cellStyle name="Normal 2 10 16 14" xfId="8777"/>
    <cellStyle name="Normal 2 10 16 2" xfId="8778"/>
    <cellStyle name="Normal 2 10 16 2 2" xfId="8779"/>
    <cellStyle name="Normal 2 10 16 2 3" xfId="8780"/>
    <cellStyle name="Normal 2 10 16 2 4" xfId="8781"/>
    <cellStyle name="Normal 2 10 16 2 5" xfId="8782"/>
    <cellStyle name="Normal 2 10 16 3" xfId="8783"/>
    <cellStyle name="Normal 2 10 16 3 2" xfId="8784"/>
    <cellStyle name="Normal 2 10 16 3 3" xfId="8785"/>
    <cellStyle name="Normal 2 10 16 3 4" xfId="8786"/>
    <cellStyle name="Normal 2 10 16 3 5" xfId="8787"/>
    <cellStyle name="Normal 2 10 16 4" xfId="8788"/>
    <cellStyle name="Normal 2 10 16 4 2" xfId="8789"/>
    <cellStyle name="Normal 2 10 16 4 3" xfId="8790"/>
    <cellStyle name="Normal 2 10 16 4 4" xfId="8791"/>
    <cellStyle name="Normal 2 10 16 4 5" xfId="8792"/>
    <cellStyle name="Normal 2 10 16 5" xfId="8793"/>
    <cellStyle name="Normal 2 10 16 5 2" xfId="8794"/>
    <cellStyle name="Normal 2 10 16 5 3" xfId="8795"/>
    <cellStyle name="Normal 2 10 16 5 4" xfId="8796"/>
    <cellStyle name="Normal 2 10 16 5 5" xfId="8797"/>
    <cellStyle name="Normal 2 10 16 6" xfId="8798"/>
    <cellStyle name="Normal 2 10 16 6 2" xfId="8799"/>
    <cellStyle name="Normal 2 10 16 6 3" xfId="8800"/>
    <cellStyle name="Normal 2 10 16 6 4" xfId="8801"/>
    <cellStyle name="Normal 2 10 16 6 5" xfId="8802"/>
    <cellStyle name="Normal 2 10 16 7" xfId="8803"/>
    <cellStyle name="Normal 2 10 16 7 2" xfId="8804"/>
    <cellStyle name="Normal 2 10 16 7 3" xfId="8805"/>
    <cellStyle name="Normal 2 10 16 7 4" xfId="8806"/>
    <cellStyle name="Normal 2 10 16 7 5" xfId="8807"/>
    <cellStyle name="Normal 2 10 16 8" xfId="8808"/>
    <cellStyle name="Normal 2 10 16 8 2" xfId="8809"/>
    <cellStyle name="Normal 2 10 16 8 3" xfId="8810"/>
    <cellStyle name="Normal 2 10 16 8 4" xfId="8811"/>
    <cellStyle name="Normal 2 10 16 8 5" xfId="8812"/>
    <cellStyle name="Normal 2 10 16 9" xfId="8813"/>
    <cellStyle name="Normal 2 10 17" xfId="8814"/>
    <cellStyle name="Normal 2 10 17 10" xfId="8815"/>
    <cellStyle name="Normal 2 10 17 11" xfId="8816"/>
    <cellStyle name="Normal 2 10 17 12" xfId="8817"/>
    <cellStyle name="Normal 2 10 17 13" xfId="8818"/>
    <cellStyle name="Normal 2 10 17 14" xfId="8819"/>
    <cellStyle name="Normal 2 10 17 2" xfId="8820"/>
    <cellStyle name="Normal 2 10 17 2 2" xfId="8821"/>
    <cellStyle name="Normal 2 10 17 2 3" xfId="8822"/>
    <cellStyle name="Normal 2 10 17 2 4" xfId="8823"/>
    <cellStyle name="Normal 2 10 17 2 5" xfId="8824"/>
    <cellStyle name="Normal 2 10 17 3" xfId="8825"/>
    <cellStyle name="Normal 2 10 17 3 2" xfId="8826"/>
    <cellStyle name="Normal 2 10 17 3 3" xfId="8827"/>
    <cellStyle name="Normal 2 10 17 3 4" xfId="8828"/>
    <cellStyle name="Normal 2 10 17 3 5" xfId="8829"/>
    <cellStyle name="Normal 2 10 17 4" xfId="8830"/>
    <cellStyle name="Normal 2 10 17 4 2" xfId="8831"/>
    <cellStyle name="Normal 2 10 17 4 3" xfId="8832"/>
    <cellStyle name="Normal 2 10 17 4 4" xfId="8833"/>
    <cellStyle name="Normal 2 10 17 4 5" xfId="8834"/>
    <cellStyle name="Normal 2 10 17 5" xfId="8835"/>
    <cellStyle name="Normal 2 10 17 5 2" xfId="8836"/>
    <cellStyle name="Normal 2 10 17 5 3" xfId="8837"/>
    <cellStyle name="Normal 2 10 17 5 4" xfId="8838"/>
    <cellStyle name="Normal 2 10 17 5 5" xfId="8839"/>
    <cellStyle name="Normal 2 10 17 6" xfId="8840"/>
    <cellStyle name="Normal 2 10 17 6 2" xfId="8841"/>
    <cellStyle name="Normal 2 10 17 6 3" xfId="8842"/>
    <cellStyle name="Normal 2 10 17 6 4" xfId="8843"/>
    <cellStyle name="Normal 2 10 17 6 5" xfId="8844"/>
    <cellStyle name="Normal 2 10 17 7" xfId="8845"/>
    <cellStyle name="Normal 2 10 17 7 2" xfId="8846"/>
    <cellStyle name="Normal 2 10 17 7 3" xfId="8847"/>
    <cellStyle name="Normal 2 10 17 7 4" xfId="8848"/>
    <cellStyle name="Normal 2 10 17 7 5" xfId="8849"/>
    <cellStyle name="Normal 2 10 17 8" xfId="8850"/>
    <cellStyle name="Normal 2 10 17 8 2" xfId="8851"/>
    <cellStyle name="Normal 2 10 17 8 3" xfId="8852"/>
    <cellStyle name="Normal 2 10 17 8 4" xfId="8853"/>
    <cellStyle name="Normal 2 10 17 8 5" xfId="8854"/>
    <cellStyle name="Normal 2 10 17 9" xfId="8855"/>
    <cellStyle name="Normal 2 10 18" xfId="8856"/>
    <cellStyle name="Normal 2 10 18 10" xfId="8857"/>
    <cellStyle name="Normal 2 10 18 11" xfId="8858"/>
    <cellStyle name="Normal 2 10 18 12" xfId="8859"/>
    <cellStyle name="Normal 2 10 18 13" xfId="8860"/>
    <cellStyle name="Normal 2 10 18 14" xfId="8861"/>
    <cellStyle name="Normal 2 10 18 2" xfId="8862"/>
    <cellStyle name="Normal 2 10 18 2 2" xfId="8863"/>
    <cellStyle name="Normal 2 10 18 2 3" xfId="8864"/>
    <cellStyle name="Normal 2 10 18 2 4" xfId="8865"/>
    <cellStyle name="Normal 2 10 18 2 5" xfId="8866"/>
    <cellStyle name="Normal 2 10 18 3" xfId="8867"/>
    <cellStyle name="Normal 2 10 18 3 2" xfId="8868"/>
    <cellStyle name="Normal 2 10 18 3 3" xfId="8869"/>
    <cellStyle name="Normal 2 10 18 3 4" xfId="8870"/>
    <cellStyle name="Normal 2 10 18 3 5" xfId="8871"/>
    <cellStyle name="Normal 2 10 18 4" xfId="8872"/>
    <cellStyle name="Normal 2 10 18 4 2" xfId="8873"/>
    <cellStyle name="Normal 2 10 18 4 3" xfId="8874"/>
    <cellStyle name="Normal 2 10 18 4 4" xfId="8875"/>
    <cellStyle name="Normal 2 10 18 4 5" xfId="8876"/>
    <cellStyle name="Normal 2 10 18 5" xfId="8877"/>
    <cellStyle name="Normal 2 10 18 5 2" xfId="8878"/>
    <cellStyle name="Normal 2 10 18 5 3" xfId="8879"/>
    <cellStyle name="Normal 2 10 18 5 4" xfId="8880"/>
    <cellStyle name="Normal 2 10 18 5 5" xfId="8881"/>
    <cellStyle name="Normal 2 10 18 6" xfId="8882"/>
    <cellStyle name="Normal 2 10 18 6 2" xfId="8883"/>
    <cellStyle name="Normal 2 10 18 6 3" xfId="8884"/>
    <cellStyle name="Normal 2 10 18 6 4" xfId="8885"/>
    <cellStyle name="Normal 2 10 18 6 5" xfId="8886"/>
    <cellStyle name="Normal 2 10 18 7" xfId="8887"/>
    <cellStyle name="Normal 2 10 18 7 2" xfId="8888"/>
    <cellStyle name="Normal 2 10 18 7 3" xfId="8889"/>
    <cellStyle name="Normal 2 10 18 7 4" xfId="8890"/>
    <cellStyle name="Normal 2 10 18 7 5" xfId="8891"/>
    <cellStyle name="Normal 2 10 18 8" xfId="8892"/>
    <cellStyle name="Normal 2 10 18 8 2" xfId="8893"/>
    <cellStyle name="Normal 2 10 18 8 3" xfId="8894"/>
    <cellStyle name="Normal 2 10 18 8 4" xfId="8895"/>
    <cellStyle name="Normal 2 10 18 8 5" xfId="8896"/>
    <cellStyle name="Normal 2 10 18 9" xfId="8897"/>
    <cellStyle name="Normal 2 10 19" xfId="8898"/>
    <cellStyle name="Normal 2 10 19 10" xfId="8899"/>
    <cellStyle name="Normal 2 10 19 11" xfId="8900"/>
    <cellStyle name="Normal 2 10 19 12" xfId="8901"/>
    <cellStyle name="Normal 2 10 19 13" xfId="8902"/>
    <cellStyle name="Normal 2 10 19 14" xfId="8903"/>
    <cellStyle name="Normal 2 10 19 2" xfId="8904"/>
    <cellStyle name="Normal 2 10 19 2 2" xfId="8905"/>
    <cellStyle name="Normal 2 10 19 2 3" xfId="8906"/>
    <cellStyle name="Normal 2 10 19 2 4" xfId="8907"/>
    <cellStyle name="Normal 2 10 19 2 5" xfId="8908"/>
    <cellStyle name="Normal 2 10 19 3" xfId="8909"/>
    <cellStyle name="Normal 2 10 19 3 2" xfId="8910"/>
    <cellStyle name="Normal 2 10 19 3 3" xfId="8911"/>
    <cellStyle name="Normal 2 10 19 3 4" xfId="8912"/>
    <cellStyle name="Normal 2 10 19 3 5" xfId="8913"/>
    <cellStyle name="Normal 2 10 19 4" xfId="8914"/>
    <cellStyle name="Normal 2 10 19 4 2" xfId="8915"/>
    <cellStyle name="Normal 2 10 19 4 3" xfId="8916"/>
    <cellStyle name="Normal 2 10 19 4 4" xfId="8917"/>
    <cellStyle name="Normal 2 10 19 4 5" xfId="8918"/>
    <cellStyle name="Normal 2 10 19 5" xfId="8919"/>
    <cellStyle name="Normal 2 10 19 5 2" xfId="8920"/>
    <cellStyle name="Normal 2 10 19 5 3" xfId="8921"/>
    <cellStyle name="Normal 2 10 19 5 4" xfId="8922"/>
    <cellStyle name="Normal 2 10 19 5 5" xfId="8923"/>
    <cellStyle name="Normal 2 10 19 6" xfId="8924"/>
    <cellStyle name="Normal 2 10 19 6 2" xfId="8925"/>
    <cellStyle name="Normal 2 10 19 6 3" xfId="8926"/>
    <cellStyle name="Normal 2 10 19 6 4" xfId="8927"/>
    <cellStyle name="Normal 2 10 19 6 5" xfId="8928"/>
    <cellStyle name="Normal 2 10 19 7" xfId="8929"/>
    <cellStyle name="Normal 2 10 19 7 2" xfId="8930"/>
    <cellStyle name="Normal 2 10 19 7 3" xfId="8931"/>
    <cellStyle name="Normal 2 10 19 7 4" xfId="8932"/>
    <cellStyle name="Normal 2 10 19 7 5" xfId="8933"/>
    <cellStyle name="Normal 2 10 19 8" xfId="8934"/>
    <cellStyle name="Normal 2 10 19 8 2" xfId="8935"/>
    <cellStyle name="Normal 2 10 19 8 3" xfId="8936"/>
    <cellStyle name="Normal 2 10 19 8 4" xfId="8937"/>
    <cellStyle name="Normal 2 10 19 8 5" xfId="8938"/>
    <cellStyle name="Normal 2 10 19 9" xfId="8939"/>
    <cellStyle name="Normal 2 10 2" xfId="8940"/>
    <cellStyle name="Normal 2 10 2 10" xfId="8941"/>
    <cellStyle name="Normal 2 10 2 11" xfId="8942"/>
    <cellStyle name="Normal 2 10 2 12" xfId="8943"/>
    <cellStyle name="Normal 2 10 2 13" xfId="8944"/>
    <cellStyle name="Normal 2 10 2 14" xfId="8945"/>
    <cellStyle name="Normal 2 10 2 2" xfId="8946"/>
    <cellStyle name="Normal 2 10 2 2 2" xfId="8947"/>
    <cellStyle name="Normal 2 10 2 2 3" xfId="8948"/>
    <cellStyle name="Normal 2 10 2 2 4" xfId="8949"/>
    <cellStyle name="Normal 2 10 2 2 5" xfId="8950"/>
    <cellStyle name="Normal 2 10 2 3" xfId="8951"/>
    <cellStyle name="Normal 2 10 2 3 2" xfId="8952"/>
    <cellStyle name="Normal 2 10 2 3 3" xfId="8953"/>
    <cellStyle name="Normal 2 10 2 3 4" xfId="8954"/>
    <cellStyle name="Normal 2 10 2 3 5" xfId="8955"/>
    <cellStyle name="Normal 2 10 2 4" xfId="8956"/>
    <cellStyle name="Normal 2 10 2 4 2" xfId="8957"/>
    <cellStyle name="Normal 2 10 2 4 3" xfId="8958"/>
    <cellStyle name="Normal 2 10 2 4 4" xfId="8959"/>
    <cellStyle name="Normal 2 10 2 4 5" xfId="8960"/>
    <cellStyle name="Normal 2 10 2 5" xfId="8961"/>
    <cellStyle name="Normal 2 10 2 5 2" xfId="8962"/>
    <cellStyle name="Normal 2 10 2 5 3" xfId="8963"/>
    <cellStyle name="Normal 2 10 2 5 4" xfId="8964"/>
    <cellStyle name="Normal 2 10 2 5 5" xfId="8965"/>
    <cellStyle name="Normal 2 10 2 6" xfId="8966"/>
    <cellStyle name="Normal 2 10 2 6 2" xfId="8967"/>
    <cellStyle name="Normal 2 10 2 6 3" xfId="8968"/>
    <cellStyle name="Normal 2 10 2 6 4" xfId="8969"/>
    <cellStyle name="Normal 2 10 2 6 5" xfId="8970"/>
    <cellStyle name="Normal 2 10 2 7" xfId="8971"/>
    <cellStyle name="Normal 2 10 2 7 2" xfId="8972"/>
    <cellStyle name="Normal 2 10 2 7 3" xfId="8973"/>
    <cellStyle name="Normal 2 10 2 7 4" xfId="8974"/>
    <cellStyle name="Normal 2 10 2 7 5" xfId="8975"/>
    <cellStyle name="Normal 2 10 2 8" xfId="8976"/>
    <cellStyle name="Normal 2 10 2 8 2" xfId="8977"/>
    <cellStyle name="Normal 2 10 2 8 3" xfId="8978"/>
    <cellStyle name="Normal 2 10 2 8 4" xfId="8979"/>
    <cellStyle name="Normal 2 10 2 8 5" xfId="8980"/>
    <cellStyle name="Normal 2 10 2 9" xfId="8981"/>
    <cellStyle name="Normal 2 10 20" xfId="8982"/>
    <cellStyle name="Normal 2 10 20 2" xfId="8983"/>
    <cellStyle name="Normal 2 10 20 3" xfId="8984"/>
    <cellStyle name="Normal 2 10 20 4" xfId="8985"/>
    <cellStyle name="Normal 2 10 20 5" xfId="8986"/>
    <cellStyle name="Normal 2 10 21" xfId="8987"/>
    <cellStyle name="Normal 2 10 21 2" xfId="8988"/>
    <cellStyle name="Normal 2 10 21 3" xfId="8989"/>
    <cellStyle name="Normal 2 10 21 4" xfId="8990"/>
    <cellStyle name="Normal 2 10 21 5" xfId="8991"/>
    <cellStyle name="Normal 2 10 22" xfId="8992"/>
    <cellStyle name="Normal 2 10 22 2" xfId="8993"/>
    <cellStyle name="Normal 2 10 22 3" xfId="8994"/>
    <cellStyle name="Normal 2 10 22 4" xfId="8995"/>
    <cellStyle name="Normal 2 10 22 5" xfId="8996"/>
    <cellStyle name="Normal 2 10 23" xfId="8997"/>
    <cellStyle name="Normal 2 10 23 2" xfId="8998"/>
    <cellStyle name="Normal 2 10 23 3" xfId="8999"/>
    <cellStyle name="Normal 2 10 23 4" xfId="9000"/>
    <cellStyle name="Normal 2 10 23 5" xfId="9001"/>
    <cellStyle name="Normal 2 10 24" xfId="9002"/>
    <cellStyle name="Normal 2 10 24 2" xfId="9003"/>
    <cellStyle name="Normal 2 10 24 3" xfId="9004"/>
    <cellStyle name="Normal 2 10 24 4" xfId="9005"/>
    <cellStyle name="Normal 2 10 24 5" xfId="9006"/>
    <cellStyle name="Normal 2 10 25" xfId="9007"/>
    <cellStyle name="Normal 2 10 25 2" xfId="9008"/>
    <cellStyle name="Normal 2 10 25 3" xfId="9009"/>
    <cellStyle name="Normal 2 10 25 4" xfId="9010"/>
    <cellStyle name="Normal 2 10 25 5" xfId="9011"/>
    <cellStyle name="Normal 2 10 26" xfId="9012"/>
    <cellStyle name="Normal 2 10 26 2" xfId="9013"/>
    <cellStyle name="Normal 2 10 26 3" xfId="9014"/>
    <cellStyle name="Normal 2 10 26 4" xfId="9015"/>
    <cellStyle name="Normal 2 10 26 5" xfId="9016"/>
    <cellStyle name="Normal 2 10 27" xfId="9017"/>
    <cellStyle name="Normal 2 10 28" xfId="9018"/>
    <cellStyle name="Normal 2 10 29" xfId="9019"/>
    <cellStyle name="Normal 2 10 3" xfId="9020"/>
    <cellStyle name="Normal 2 10 3 10" xfId="9021"/>
    <cellStyle name="Normal 2 10 3 11" xfId="9022"/>
    <cellStyle name="Normal 2 10 3 12" xfId="9023"/>
    <cellStyle name="Normal 2 10 3 13" xfId="9024"/>
    <cellStyle name="Normal 2 10 3 14" xfId="9025"/>
    <cellStyle name="Normal 2 10 3 2" xfId="9026"/>
    <cellStyle name="Normal 2 10 3 2 2" xfId="9027"/>
    <cellStyle name="Normal 2 10 3 2 3" xfId="9028"/>
    <cellStyle name="Normal 2 10 3 2 4" xfId="9029"/>
    <cellStyle name="Normal 2 10 3 2 5" xfId="9030"/>
    <cellStyle name="Normal 2 10 3 3" xfId="9031"/>
    <cellStyle name="Normal 2 10 3 3 2" xfId="9032"/>
    <cellStyle name="Normal 2 10 3 3 3" xfId="9033"/>
    <cellStyle name="Normal 2 10 3 3 4" xfId="9034"/>
    <cellStyle name="Normal 2 10 3 3 5" xfId="9035"/>
    <cellStyle name="Normal 2 10 3 4" xfId="9036"/>
    <cellStyle name="Normal 2 10 3 4 2" xfId="9037"/>
    <cellStyle name="Normal 2 10 3 4 3" xfId="9038"/>
    <cellStyle name="Normal 2 10 3 4 4" xfId="9039"/>
    <cellStyle name="Normal 2 10 3 4 5" xfId="9040"/>
    <cellStyle name="Normal 2 10 3 5" xfId="9041"/>
    <cellStyle name="Normal 2 10 3 5 2" xfId="9042"/>
    <cellStyle name="Normal 2 10 3 5 3" xfId="9043"/>
    <cellStyle name="Normal 2 10 3 5 4" xfId="9044"/>
    <cellStyle name="Normal 2 10 3 5 5" xfId="9045"/>
    <cellStyle name="Normal 2 10 3 6" xfId="9046"/>
    <cellStyle name="Normal 2 10 3 6 2" xfId="9047"/>
    <cellStyle name="Normal 2 10 3 6 3" xfId="9048"/>
    <cellStyle name="Normal 2 10 3 6 4" xfId="9049"/>
    <cellStyle name="Normal 2 10 3 6 5" xfId="9050"/>
    <cellStyle name="Normal 2 10 3 7" xfId="9051"/>
    <cellStyle name="Normal 2 10 3 7 2" xfId="9052"/>
    <cellStyle name="Normal 2 10 3 7 3" xfId="9053"/>
    <cellStyle name="Normal 2 10 3 7 4" xfId="9054"/>
    <cellStyle name="Normal 2 10 3 7 5" xfId="9055"/>
    <cellStyle name="Normal 2 10 3 8" xfId="9056"/>
    <cellStyle name="Normal 2 10 3 8 2" xfId="9057"/>
    <cellStyle name="Normal 2 10 3 8 3" xfId="9058"/>
    <cellStyle name="Normal 2 10 3 8 4" xfId="9059"/>
    <cellStyle name="Normal 2 10 3 8 5" xfId="9060"/>
    <cellStyle name="Normal 2 10 3 9" xfId="9061"/>
    <cellStyle name="Normal 2 10 30" xfId="9062"/>
    <cellStyle name="Normal 2 10 31" xfId="9063"/>
    <cellStyle name="Normal 2 10 32" xfId="9064"/>
    <cellStyle name="Normal 2 10 4" xfId="9065"/>
    <cellStyle name="Normal 2 10 4 10" xfId="9066"/>
    <cellStyle name="Normal 2 10 4 11" xfId="9067"/>
    <cellStyle name="Normal 2 10 4 12" xfId="9068"/>
    <cellStyle name="Normal 2 10 4 13" xfId="9069"/>
    <cellStyle name="Normal 2 10 4 14" xfId="9070"/>
    <cellStyle name="Normal 2 10 4 2" xfId="9071"/>
    <cellStyle name="Normal 2 10 4 2 2" xfId="9072"/>
    <cellStyle name="Normal 2 10 4 2 3" xfId="9073"/>
    <cellStyle name="Normal 2 10 4 2 4" xfId="9074"/>
    <cellStyle name="Normal 2 10 4 2 5" xfId="9075"/>
    <cellStyle name="Normal 2 10 4 3" xfId="9076"/>
    <cellStyle name="Normal 2 10 4 3 2" xfId="9077"/>
    <cellStyle name="Normal 2 10 4 3 3" xfId="9078"/>
    <cellStyle name="Normal 2 10 4 3 4" xfId="9079"/>
    <cellStyle name="Normal 2 10 4 3 5" xfId="9080"/>
    <cellStyle name="Normal 2 10 4 4" xfId="9081"/>
    <cellStyle name="Normal 2 10 4 4 2" xfId="9082"/>
    <cellStyle name="Normal 2 10 4 4 3" xfId="9083"/>
    <cellStyle name="Normal 2 10 4 4 4" xfId="9084"/>
    <cellStyle name="Normal 2 10 4 4 5" xfId="9085"/>
    <cellStyle name="Normal 2 10 4 5" xfId="9086"/>
    <cellStyle name="Normal 2 10 4 5 2" xfId="9087"/>
    <cellStyle name="Normal 2 10 4 5 3" xfId="9088"/>
    <cellStyle name="Normal 2 10 4 5 4" xfId="9089"/>
    <cellStyle name="Normal 2 10 4 5 5" xfId="9090"/>
    <cellStyle name="Normal 2 10 4 6" xfId="9091"/>
    <cellStyle name="Normal 2 10 4 6 2" xfId="9092"/>
    <cellStyle name="Normal 2 10 4 6 3" xfId="9093"/>
    <cellStyle name="Normal 2 10 4 6 4" xfId="9094"/>
    <cellStyle name="Normal 2 10 4 6 5" xfId="9095"/>
    <cellStyle name="Normal 2 10 4 7" xfId="9096"/>
    <cellStyle name="Normal 2 10 4 7 2" xfId="9097"/>
    <cellStyle name="Normal 2 10 4 7 3" xfId="9098"/>
    <cellStyle name="Normal 2 10 4 7 4" xfId="9099"/>
    <cellStyle name="Normal 2 10 4 7 5" xfId="9100"/>
    <cellStyle name="Normal 2 10 4 8" xfId="9101"/>
    <cellStyle name="Normal 2 10 4 8 2" xfId="9102"/>
    <cellStyle name="Normal 2 10 4 8 3" xfId="9103"/>
    <cellStyle name="Normal 2 10 4 8 4" xfId="9104"/>
    <cellStyle name="Normal 2 10 4 8 5" xfId="9105"/>
    <cellStyle name="Normal 2 10 4 9" xfId="9106"/>
    <cellStyle name="Normal 2 10 5" xfId="9107"/>
    <cellStyle name="Normal 2 10 5 10" xfId="9108"/>
    <cellStyle name="Normal 2 10 5 11" xfId="9109"/>
    <cellStyle name="Normal 2 10 5 12" xfId="9110"/>
    <cellStyle name="Normal 2 10 5 13" xfId="9111"/>
    <cellStyle name="Normal 2 10 5 14" xfId="9112"/>
    <cellStyle name="Normal 2 10 5 2" xfId="9113"/>
    <cellStyle name="Normal 2 10 5 2 2" xfId="9114"/>
    <cellStyle name="Normal 2 10 5 2 3" xfId="9115"/>
    <cellStyle name="Normal 2 10 5 2 4" xfId="9116"/>
    <cellStyle name="Normal 2 10 5 2 5" xfId="9117"/>
    <cellStyle name="Normal 2 10 5 3" xfId="9118"/>
    <cellStyle name="Normal 2 10 5 3 2" xfId="9119"/>
    <cellStyle name="Normal 2 10 5 3 3" xfId="9120"/>
    <cellStyle name="Normal 2 10 5 3 4" xfId="9121"/>
    <cellStyle name="Normal 2 10 5 3 5" xfId="9122"/>
    <cellStyle name="Normal 2 10 5 4" xfId="9123"/>
    <cellStyle name="Normal 2 10 5 4 2" xfId="9124"/>
    <cellStyle name="Normal 2 10 5 4 3" xfId="9125"/>
    <cellStyle name="Normal 2 10 5 4 4" xfId="9126"/>
    <cellStyle name="Normal 2 10 5 4 5" xfId="9127"/>
    <cellStyle name="Normal 2 10 5 5" xfId="9128"/>
    <cellStyle name="Normal 2 10 5 5 2" xfId="9129"/>
    <cellStyle name="Normal 2 10 5 5 3" xfId="9130"/>
    <cellStyle name="Normal 2 10 5 5 4" xfId="9131"/>
    <cellStyle name="Normal 2 10 5 5 5" xfId="9132"/>
    <cellStyle name="Normal 2 10 5 6" xfId="9133"/>
    <cellStyle name="Normal 2 10 5 6 2" xfId="9134"/>
    <cellStyle name="Normal 2 10 5 6 3" xfId="9135"/>
    <cellStyle name="Normal 2 10 5 6 4" xfId="9136"/>
    <cellStyle name="Normal 2 10 5 6 5" xfId="9137"/>
    <cellStyle name="Normal 2 10 5 7" xfId="9138"/>
    <cellStyle name="Normal 2 10 5 7 2" xfId="9139"/>
    <cellStyle name="Normal 2 10 5 7 3" xfId="9140"/>
    <cellStyle name="Normal 2 10 5 7 4" xfId="9141"/>
    <cellStyle name="Normal 2 10 5 7 5" xfId="9142"/>
    <cellStyle name="Normal 2 10 5 8" xfId="9143"/>
    <cellStyle name="Normal 2 10 5 8 2" xfId="9144"/>
    <cellStyle name="Normal 2 10 5 8 3" xfId="9145"/>
    <cellStyle name="Normal 2 10 5 8 4" xfId="9146"/>
    <cellStyle name="Normal 2 10 5 8 5" xfId="9147"/>
    <cellStyle name="Normal 2 10 5 9" xfId="9148"/>
    <cellStyle name="Normal 2 10 6" xfId="9149"/>
    <cellStyle name="Normal 2 10 6 10" xfId="9150"/>
    <cellStyle name="Normal 2 10 6 11" xfId="9151"/>
    <cellStyle name="Normal 2 10 6 12" xfId="9152"/>
    <cellStyle name="Normal 2 10 6 13" xfId="9153"/>
    <cellStyle name="Normal 2 10 6 14" xfId="9154"/>
    <cellStyle name="Normal 2 10 6 2" xfId="9155"/>
    <cellStyle name="Normal 2 10 6 2 2" xfId="9156"/>
    <cellStyle name="Normal 2 10 6 2 3" xfId="9157"/>
    <cellStyle name="Normal 2 10 6 2 4" xfId="9158"/>
    <cellStyle name="Normal 2 10 6 2 5" xfId="9159"/>
    <cellStyle name="Normal 2 10 6 3" xfId="9160"/>
    <cellStyle name="Normal 2 10 6 3 2" xfId="9161"/>
    <cellStyle name="Normal 2 10 6 3 3" xfId="9162"/>
    <cellStyle name="Normal 2 10 6 3 4" xfId="9163"/>
    <cellStyle name="Normal 2 10 6 3 5" xfId="9164"/>
    <cellStyle name="Normal 2 10 6 4" xfId="9165"/>
    <cellStyle name="Normal 2 10 6 4 2" xfId="9166"/>
    <cellStyle name="Normal 2 10 6 4 3" xfId="9167"/>
    <cellStyle name="Normal 2 10 6 4 4" xfId="9168"/>
    <cellStyle name="Normal 2 10 6 4 5" xfId="9169"/>
    <cellStyle name="Normal 2 10 6 5" xfId="9170"/>
    <cellStyle name="Normal 2 10 6 5 2" xfId="9171"/>
    <cellStyle name="Normal 2 10 6 5 3" xfId="9172"/>
    <cellStyle name="Normal 2 10 6 5 4" xfId="9173"/>
    <cellStyle name="Normal 2 10 6 5 5" xfId="9174"/>
    <cellStyle name="Normal 2 10 6 6" xfId="9175"/>
    <cellStyle name="Normal 2 10 6 6 2" xfId="9176"/>
    <cellStyle name="Normal 2 10 6 6 3" xfId="9177"/>
    <cellStyle name="Normal 2 10 6 6 4" xfId="9178"/>
    <cellStyle name="Normal 2 10 6 6 5" xfId="9179"/>
    <cellStyle name="Normal 2 10 6 7" xfId="9180"/>
    <cellStyle name="Normal 2 10 6 7 2" xfId="9181"/>
    <cellStyle name="Normal 2 10 6 7 3" xfId="9182"/>
    <cellStyle name="Normal 2 10 6 7 4" xfId="9183"/>
    <cellStyle name="Normal 2 10 6 7 5" xfId="9184"/>
    <cellStyle name="Normal 2 10 6 8" xfId="9185"/>
    <cellStyle name="Normal 2 10 6 8 2" xfId="9186"/>
    <cellStyle name="Normal 2 10 6 8 3" xfId="9187"/>
    <cellStyle name="Normal 2 10 6 8 4" xfId="9188"/>
    <cellStyle name="Normal 2 10 6 8 5" xfId="9189"/>
    <cellStyle name="Normal 2 10 6 9" xfId="9190"/>
    <cellStyle name="Normal 2 10 7" xfId="9191"/>
    <cellStyle name="Normal 2 10 7 10" xfId="9192"/>
    <cellStyle name="Normal 2 10 7 11" xfId="9193"/>
    <cellStyle name="Normal 2 10 7 12" xfId="9194"/>
    <cellStyle name="Normal 2 10 7 13" xfId="9195"/>
    <cellStyle name="Normal 2 10 7 14" xfId="9196"/>
    <cellStyle name="Normal 2 10 7 2" xfId="9197"/>
    <cellStyle name="Normal 2 10 7 2 2" xfId="9198"/>
    <cellStyle name="Normal 2 10 7 2 3" xfId="9199"/>
    <cellStyle name="Normal 2 10 7 2 4" xfId="9200"/>
    <cellStyle name="Normal 2 10 7 2 5" xfId="9201"/>
    <cellStyle name="Normal 2 10 7 3" xfId="9202"/>
    <cellStyle name="Normal 2 10 7 3 2" xfId="9203"/>
    <cellStyle name="Normal 2 10 7 3 3" xfId="9204"/>
    <cellStyle name="Normal 2 10 7 3 4" xfId="9205"/>
    <cellStyle name="Normal 2 10 7 3 5" xfId="9206"/>
    <cellStyle name="Normal 2 10 7 4" xfId="9207"/>
    <cellStyle name="Normal 2 10 7 4 2" xfId="9208"/>
    <cellStyle name="Normal 2 10 7 4 3" xfId="9209"/>
    <cellStyle name="Normal 2 10 7 4 4" xfId="9210"/>
    <cellStyle name="Normal 2 10 7 4 5" xfId="9211"/>
    <cellStyle name="Normal 2 10 7 5" xfId="9212"/>
    <cellStyle name="Normal 2 10 7 5 2" xfId="9213"/>
    <cellStyle name="Normal 2 10 7 5 3" xfId="9214"/>
    <cellStyle name="Normal 2 10 7 5 4" xfId="9215"/>
    <cellStyle name="Normal 2 10 7 5 5" xfId="9216"/>
    <cellStyle name="Normal 2 10 7 6" xfId="9217"/>
    <cellStyle name="Normal 2 10 7 6 2" xfId="9218"/>
    <cellStyle name="Normal 2 10 7 6 3" xfId="9219"/>
    <cellStyle name="Normal 2 10 7 6 4" xfId="9220"/>
    <cellStyle name="Normal 2 10 7 6 5" xfId="9221"/>
    <cellStyle name="Normal 2 10 7 7" xfId="9222"/>
    <cellStyle name="Normal 2 10 7 7 2" xfId="9223"/>
    <cellStyle name="Normal 2 10 7 7 3" xfId="9224"/>
    <cellStyle name="Normal 2 10 7 7 4" xfId="9225"/>
    <cellStyle name="Normal 2 10 7 7 5" xfId="9226"/>
    <cellStyle name="Normal 2 10 7 8" xfId="9227"/>
    <cellStyle name="Normal 2 10 7 8 2" xfId="9228"/>
    <cellStyle name="Normal 2 10 7 8 3" xfId="9229"/>
    <cellStyle name="Normal 2 10 7 8 4" xfId="9230"/>
    <cellStyle name="Normal 2 10 7 8 5" xfId="9231"/>
    <cellStyle name="Normal 2 10 7 9" xfId="9232"/>
    <cellStyle name="Normal 2 10 8" xfId="9233"/>
    <cellStyle name="Normal 2 10 8 10" xfId="9234"/>
    <cellStyle name="Normal 2 10 8 11" xfId="9235"/>
    <cellStyle name="Normal 2 10 8 12" xfId="9236"/>
    <cellStyle name="Normal 2 10 8 13" xfId="9237"/>
    <cellStyle name="Normal 2 10 8 14" xfId="9238"/>
    <cellStyle name="Normal 2 10 8 2" xfId="9239"/>
    <cellStyle name="Normal 2 10 8 2 2" xfId="9240"/>
    <cellStyle name="Normal 2 10 8 2 3" xfId="9241"/>
    <cellStyle name="Normal 2 10 8 2 4" xfId="9242"/>
    <cellStyle name="Normal 2 10 8 2 5" xfId="9243"/>
    <cellStyle name="Normal 2 10 8 3" xfId="9244"/>
    <cellStyle name="Normal 2 10 8 3 2" xfId="9245"/>
    <cellStyle name="Normal 2 10 8 3 3" xfId="9246"/>
    <cellStyle name="Normal 2 10 8 3 4" xfId="9247"/>
    <cellStyle name="Normal 2 10 8 3 5" xfId="9248"/>
    <cellStyle name="Normal 2 10 8 4" xfId="9249"/>
    <cellStyle name="Normal 2 10 8 4 2" xfId="9250"/>
    <cellStyle name="Normal 2 10 8 4 3" xfId="9251"/>
    <cellStyle name="Normal 2 10 8 4 4" xfId="9252"/>
    <cellStyle name="Normal 2 10 8 4 5" xfId="9253"/>
    <cellStyle name="Normal 2 10 8 5" xfId="9254"/>
    <cellStyle name="Normal 2 10 8 5 2" xfId="9255"/>
    <cellStyle name="Normal 2 10 8 5 3" xfId="9256"/>
    <cellStyle name="Normal 2 10 8 5 4" xfId="9257"/>
    <cellStyle name="Normal 2 10 8 5 5" xfId="9258"/>
    <cellStyle name="Normal 2 10 8 6" xfId="9259"/>
    <cellStyle name="Normal 2 10 8 6 2" xfId="9260"/>
    <cellStyle name="Normal 2 10 8 6 3" xfId="9261"/>
    <cellStyle name="Normal 2 10 8 6 4" xfId="9262"/>
    <cellStyle name="Normal 2 10 8 6 5" xfId="9263"/>
    <cellStyle name="Normal 2 10 8 7" xfId="9264"/>
    <cellStyle name="Normal 2 10 8 7 2" xfId="9265"/>
    <cellStyle name="Normal 2 10 8 7 3" xfId="9266"/>
    <cellStyle name="Normal 2 10 8 7 4" xfId="9267"/>
    <cellStyle name="Normal 2 10 8 7 5" xfId="9268"/>
    <cellStyle name="Normal 2 10 8 8" xfId="9269"/>
    <cellStyle name="Normal 2 10 8 8 2" xfId="9270"/>
    <cellStyle name="Normal 2 10 8 8 3" xfId="9271"/>
    <cellStyle name="Normal 2 10 8 8 4" xfId="9272"/>
    <cellStyle name="Normal 2 10 8 8 5" xfId="9273"/>
    <cellStyle name="Normal 2 10 8 9" xfId="9274"/>
    <cellStyle name="Normal 2 10 9" xfId="9275"/>
    <cellStyle name="Normal 2 10 9 10" xfId="9276"/>
    <cellStyle name="Normal 2 10 9 11" xfId="9277"/>
    <cellStyle name="Normal 2 10 9 12" xfId="9278"/>
    <cellStyle name="Normal 2 10 9 13" xfId="9279"/>
    <cellStyle name="Normal 2 10 9 14" xfId="9280"/>
    <cellStyle name="Normal 2 10 9 2" xfId="9281"/>
    <cellStyle name="Normal 2 10 9 2 2" xfId="9282"/>
    <cellStyle name="Normal 2 10 9 2 3" xfId="9283"/>
    <cellStyle name="Normal 2 10 9 2 4" xfId="9284"/>
    <cellStyle name="Normal 2 10 9 2 5" xfId="9285"/>
    <cellStyle name="Normal 2 10 9 3" xfId="9286"/>
    <cellStyle name="Normal 2 10 9 3 2" xfId="9287"/>
    <cellStyle name="Normal 2 10 9 3 3" xfId="9288"/>
    <cellStyle name="Normal 2 10 9 3 4" xfId="9289"/>
    <cellStyle name="Normal 2 10 9 3 5" xfId="9290"/>
    <cellStyle name="Normal 2 10 9 4" xfId="9291"/>
    <cellStyle name="Normal 2 10 9 4 2" xfId="9292"/>
    <cellStyle name="Normal 2 10 9 4 3" xfId="9293"/>
    <cellStyle name="Normal 2 10 9 4 4" xfId="9294"/>
    <cellStyle name="Normal 2 10 9 4 5" xfId="9295"/>
    <cellStyle name="Normal 2 10 9 5" xfId="9296"/>
    <cellStyle name="Normal 2 10 9 5 2" xfId="9297"/>
    <cellStyle name="Normal 2 10 9 5 3" xfId="9298"/>
    <cellStyle name="Normal 2 10 9 5 4" xfId="9299"/>
    <cellStyle name="Normal 2 10 9 5 5" xfId="9300"/>
    <cellStyle name="Normal 2 10 9 6" xfId="9301"/>
    <cellStyle name="Normal 2 10 9 6 2" xfId="9302"/>
    <cellStyle name="Normal 2 10 9 6 3" xfId="9303"/>
    <cellStyle name="Normal 2 10 9 6 4" xfId="9304"/>
    <cellStyle name="Normal 2 10 9 6 5" xfId="9305"/>
    <cellStyle name="Normal 2 10 9 7" xfId="9306"/>
    <cellStyle name="Normal 2 10 9 7 2" xfId="9307"/>
    <cellStyle name="Normal 2 10 9 7 3" xfId="9308"/>
    <cellStyle name="Normal 2 10 9 7 4" xfId="9309"/>
    <cellStyle name="Normal 2 10 9 7 5" xfId="9310"/>
    <cellStyle name="Normal 2 10 9 8" xfId="9311"/>
    <cellStyle name="Normal 2 10 9 8 2" xfId="9312"/>
    <cellStyle name="Normal 2 10 9 8 3" xfId="9313"/>
    <cellStyle name="Normal 2 10 9 8 4" xfId="9314"/>
    <cellStyle name="Normal 2 10 9 8 5" xfId="9315"/>
    <cellStyle name="Normal 2 10 9 9" xfId="9316"/>
    <cellStyle name="Normal 2 11" xfId="9317"/>
    <cellStyle name="Normal 2 11 10" xfId="9318"/>
    <cellStyle name="Normal 2 11 10 10" xfId="9319"/>
    <cellStyle name="Normal 2 11 10 11" xfId="9320"/>
    <cellStyle name="Normal 2 11 10 12" xfId="9321"/>
    <cellStyle name="Normal 2 11 10 13" xfId="9322"/>
    <cellStyle name="Normal 2 11 10 14" xfId="9323"/>
    <cellStyle name="Normal 2 11 10 2" xfId="9324"/>
    <cellStyle name="Normal 2 11 10 2 2" xfId="9325"/>
    <cellStyle name="Normal 2 11 10 2 3" xfId="9326"/>
    <cellStyle name="Normal 2 11 10 2 4" xfId="9327"/>
    <cellStyle name="Normal 2 11 10 2 5" xfId="9328"/>
    <cellStyle name="Normal 2 11 10 3" xfId="9329"/>
    <cellStyle name="Normal 2 11 10 3 2" xfId="9330"/>
    <cellStyle name="Normal 2 11 10 3 3" xfId="9331"/>
    <cellStyle name="Normal 2 11 10 3 4" xfId="9332"/>
    <cellStyle name="Normal 2 11 10 3 5" xfId="9333"/>
    <cellStyle name="Normal 2 11 10 4" xfId="9334"/>
    <cellStyle name="Normal 2 11 10 4 2" xfId="9335"/>
    <cellStyle name="Normal 2 11 10 4 3" xfId="9336"/>
    <cellStyle name="Normal 2 11 10 4 4" xfId="9337"/>
    <cellStyle name="Normal 2 11 10 4 5" xfId="9338"/>
    <cellStyle name="Normal 2 11 10 5" xfId="9339"/>
    <cellStyle name="Normal 2 11 10 5 2" xfId="9340"/>
    <cellStyle name="Normal 2 11 10 5 3" xfId="9341"/>
    <cellStyle name="Normal 2 11 10 5 4" xfId="9342"/>
    <cellStyle name="Normal 2 11 10 5 5" xfId="9343"/>
    <cellStyle name="Normal 2 11 10 6" xfId="9344"/>
    <cellStyle name="Normal 2 11 10 6 2" xfId="9345"/>
    <cellStyle name="Normal 2 11 10 6 3" xfId="9346"/>
    <cellStyle name="Normal 2 11 10 6 4" xfId="9347"/>
    <cellStyle name="Normal 2 11 10 6 5" xfId="9348"/>
    <cellStyle name="Normal 2 11 10 7" xfId="9349"/>
    <cellStyle name="Normal 2 11 10 7 2" xfId="9350"/>
    <cellStyle name="Normal 2 11 10 7 3" xfId="9351"/>
    <cellStyle name="Normal 2 11 10 7 4" xfId="9352"/>
    <cellStyle name="Normal 2 11 10 7 5" xfId="9353"/>
    <cellStyle name="Normal 2 11 10 8" xfId="9354"/>
    <cellStyle name="Normal 2 11 10 8 2" xfId="9355"/>
    <cellStyle name="Normal 2 11 10 8 3" xfId="9356"/>
    <cellStyle name="Normal 2 11 10 8 4" xfId="9357"/>
    <cellStyle name="Normal 2 11 10 8 5" xfId="9358"/>
    <cellStyle name="Normal 2 11 10 9" xfId="9359"/>
    <cellStyle name="Normal 2 11 11" xfId="9360"/>
    <cellStyle name="Normal 2 11 11 10" xfId="9361"/>
    <cellStyle name="Normal 2 11 11 11" xfId="9362"/>
    <cellStyle name="Normal 2 11 11 12" xfId="9363"/>
    <cellStyle name="Normal 2 11 11 13" xfId="9364"/>
    <cellStyle name="Normal 2 11 11 14" xfId="9365"/>
    <cellStyle name="Normal 2 11 11 2" xfId="9366"/>
    <cellStyle name="Normal 2 11 11 2 2" xfId="9367"/>
    <cellStyle name="Normal 2 11 11 2 3" xfId="9368"/>
    <cellStyle name="Normal 2 11 11 2 4" xfId="9369"/>
    <cellStyle name="Normal 2 11 11 2 5" xfId="9370"/>
    <cellStyle name="Normal 2 11 11 3" xfId="9371"/>
    <cellStyle name="Normal 2 11 11 3 2" xfId="9372"/>
    <cellStyle name="Normal 2 11 11 3 3" xfId="9373"/>
    <cellStyle name="Normal 2 11 11 3 4" xfId="9374"/>
    <cellStyle name="Normal 2 11 11 3 5" xfId="9375"/>
    <cellStyle name="Normal 2 11 11 4" xfId="9376"/>
    <cellStyle name="Normal 2 11 11 4 2" xfId="9377"/>
    <cellStyle name="Normal 2 11 11 4 3" xfId="9378"/>
    <cellStyle name="Normal 2 11 11 4 4" xfId="9379"/>
    <cellStyle name="Normal 2 11 11 4 5" xfId="9380"/>
    <cellStyle name="Normal 2 11 11 5" xfId="9381"/>
    <cellStyle name="Normal 2 11 11 5 2" xfId="9382"/>
    <cellStyle name="Normal 2 11 11 5 3" xfId="9383"/>
    <cellStyle name="Normal 2 11 11 5 4" xfId="9384"/>
    <cellStyle name="Normal 2 11 11 5 5" xfId="9385"/>
    <cellStyle name="Normal 2 11 11 6" xfId="9386"/>
    <cellStyle name="Normal 2 11 11 6 2" xfId="9387"/>
    <cellStyle name="Normal 2 11 11 6 3" xfId="9388"/>
    <cellStyle name="Normal 2 11 11 6 4" xfId="9389"/>
    <cellStyle name="Normal 2 11 11 6 5" xfId="9390"/>
    <cellStyle name="Normal 2 11 11 7" xfId="9391"/>
    <cellStyle name="Normal 2 11 11 7 2" xfId="9392"/>
    <cellStyle name="Normal 2 11 11 7 3" xfId="9393"/>
    <cellStyle name="Normal 2 11 11 7 4" xfId="9394"/>
    <cellStyle name="Normal 2 11 11 7 5" xfId="9395"/>
    <cellStyle name="Normal 2 11 11 8" xfId="9396"/>
    <cellStyle name="Normal 2 11 11 8 2" xfId="9397"/>
    <cellStyle name="Normal 2 11 11 8 3" xfId="9398"/>
    <cellStyle name="Normal 2 11 11 8 4" xfId="9399"/>
    <cellStyle name="Normal 2 11 11 8 5" xfId="9400"/>
    <cellStyle name="Normal 2 11 11 9" xfId="9401"/>
    <cellStyle name="Normal 2 11 12" xfId="9402"/>
    <cellStyle name="Normal 2 11 12 10" xfId="9403"/>
    <cellStyle name="Normal 2 11 12 11" xfId="9404"/>
    <cellStyle name="Normal 2 11 12 12" xfId="9405"/>
    <cellStyle name="Normal 2 11 12 13" xfId="9406"/>
    <cellStyle name="Normal 2 11 12 14" xfId="9407"/>
    <cellStyle name="Normal 2 11 12 2" xfId="9408"/>
    <cellStyle name="Normal 2 11 12 2 2" xfId="9409"/>
    <cellStyle name="Normal 2 11 12 2 3" xfId="9410"/>
    <cellStyle name="Normal 2 11 12 2 4" xfId="9411"/>
    <cellStyle name="Normal 2 11 12 2 5" xfId="9412"/>
    <cellStyle name="Normal 2 11 12 3" xfId="9413"/>
    <cellStyle name="Normal 2 11 12 3 2" xfId="9414"/>
    <cellStyle name="Normal 2 11 12 3 3" xfId="9415"/>
    <cellStyle name="Normal 2 11 12 3 4" xfId="9416"/>
    <cellStyle name="Normal 2 11 12 3 5" xfId="9417"/>
    <cellStyle name="Normal 2 11 12 4" xfId="9418"/>
    <cellStyle name="Normal 2 11 12 4 2" xfId="9419"/>
    <cellStyle name="Normal 2 11 12 4 3" xfId="9420"/>
    <cellStyle name="Normal 2 11 12 4 4" xfId="9421"/>
    <cellStyle name="Normal 2 11 12 4 5" xfId="9422"/>
    <cellStyle name="Normal 2 11 12 5" xfId="9423"/>
    <cellStyle name="Normal 2 11 12 5 2" xfId="9424"/>
    <cellStyle name="Normal 2 11 12 5 3" xfId="9425"/>
    <cellStyle name="Normal 2 11 12 5 4" xfId="9426"/>
    <cellStyle name="Normal 2 11 12 5 5" xfId="9427"/>
    <cellStyle name="Normal 2 11 12 6" xfId="9428"/>
    <cellStyle name="Normal 2 11 12 6 2" xfId="9429"/>
    <cellStyle name="Normal 2 11 12 6 3" xfId="9430"/>
    <cellStyle name="Normal 2 11 12 6 4" xfId="9431"/>
    <cellStyle name="Normal 2 11 12 6 5" xfId="9432"/>
    <cellStyle name="Normal 2 11 12 7" xfId="9433"/>
    <cellStyle name="Normal 2 11 12 7 2" xfId="9434"/>
    <cellStyle name="Normal 2 11 12 7 3" xfId="9435"/>
    <cellStyle name="Normal 2 11 12 7 4" xfId="9436"/>
    <cellStyle name="Normal 2 11 12 7 5" xfId="9437"/>
    <cellStyle name="Normal 2 11 12 8" xfId="9438"/>
    <cellStyle name="Normal 2 11 12 8 2" xfId="9439"/>
    <cellStyle name="Normal 2 11 12 8 3" xfId="9440"/>
    <cellStyle name="Normal 2 11 12 8 4" xfId="9441"/>
    <cellStyle name="Normal 2 11 12 8 5" xfId="9442"/>
    <cellStyle name="Normal 2 11 12 9" xfId="9443"/>
    <cellStyle name="Normal 2 11 13" xfId="9444"/>
    <cellStyle name="Normal 2 11 13 10" xfId="9445"/>
    <cellStyle name="Normal 2 11 13 11" xfId="9446"/>
    <cellStyle name="Normal 2 11 13 12" xfId="9447"/>
    <cellStyle name="Normal 2 11 13 13" xfId="9448"/>
    <cellStyle name="Normal 2 11 13 14" xfId="9449"/>
    <cellStyle name="Normal 2 11 13 2" xfId="9450"/>
    <cellStyle name="Normal 2 11 13 2 2" xfId="9451"/>
    <cellStyle name="Normal 2 11 13 2 3" xfId="9452"/>
    <cellStyle name="Normal 2 11 13 2 4" xfId="9453"/>
    <cellStyle name="Normal 2 11 13 2 5" xfId="9454"/>
    <cellStyle name="Normal 2 11 13 3" xfId="9455"/>
    <cellStyle name="Normal 2 11 13 3 2" xfId="9456"/>
    <cellStyle name="Normal 2 11 13 3 3" xfId="9457"/>
    <cellStyle name="Normal 2 11 13 3 4" xfId="9458"/>
    <cellStyle name="Normal 2 11 13 3 5" xfId="9459"/>
    <cellStyle name="Normal 2 11 13 4" xfId="9460"/>
    <cellStyle name="Normal 2 11 13 4 2" xfId="9461"/>
    <cellStyle name="Normal 2 11 13 4 3" xfId="9462"/>
    <cellStyle name="Normal 2 11 13 4 4" xfId="9463"/>
    <cellStyle name="Normal 2 11 13 4 5" xfId="9464"/>
    <cellStyle name="Normal 2 11 13 5" xfId="9465"/>
    <cellStyle name="Normal 2 11 13 5 2" xfId="9466"/>
    <cellStyle name="Normal 2 11 13 5 3" xfId="9467"/>
    <cellStyle name="Normal 2 11 13 5 4" xfId="9468"/>
    <cellStyle name="Normal 2 11 13 5 5" xfId="9469"/>
    <cellStyle name="Normal 2 11 13 6" xfId="9470"/>
    <cellStyle name="Normal 2 11 13 6 2" xfId="9471"/>
    <cellStyle name="Normal 2 11 13 6 3" xfId="9472"/>
    <cellStyle name="Normal 2 11 13 6 4" xfId="9473"/>
    <cellStyle name="Normal 2 11 13 6 5" xfId="9474"/>
    <cellStyle name="Normal 2 11 13 7" xfId="9475"/>
    <cellStyle name="Normal 2 11 13 7 2" xfId="9476"/>
    <cellStyle name="Normal 2 11 13 7 3" xfId="9477"/>
    <cellStyle name="Normal 2 11 13 7 4" xfId="9478"/>
    <cellStyle name="Normal 2 11 13 7 5" xfId="9479"/>
    <cellStyle name="Normal 2 11 13 8" xfId="9480"/>
    <cellStyle name="Normal 2 11 13 8 2" xfId="9481"/>
    <cellStyle name="Normal 2 11 13 8 3" xfId="9482"/>
    <cellStyle name="Normal 2 11 13 8 4" xfId="9483"/>
    <cellStyle name="Normal 2 11 13 8 5" xfId="9484"/>
    <cellStyle name="Normal 2 11 13 9" xfId="9485"/>
    <cellStyle name="Normal 2 11 14" xfId="9486"/>
    <cellStyle name="Normal 2 11 14 10" xfId="9487"/>
    <cellStyle name="Normal 2 11 14 11" xfId="9488"/>
    <cellStyle name="Normal 2 11 14 12" xfId="9489"/>
    <cellStyle name="Normal 2 11 14 13" xfId="9490"/>
    <cellStyle name="Normal 2 11 14 14" xfId="9491"/>
    <cellStyle name="Normal 2 11 14 2" xfId="9492"/>
    <cellStyle name="Normal 2 11 14 2 2" xfId="9493"/>
    <cellStyle name="Normal 2 11 14 2 3" xfId="9494"/>
    <cellStyle name="Normal 2 11 14 2 4" xfId="9495"/>
    <cellStyle name="Normal 2 11 14 2 5" xfId="9496"/>
    <cellStyle name="Normal 2 11 14 3" xfId="9497"/>
    <cellStyle name="Normal 2 11 14 3 2" xfId="9498"/>
    <cellStyle name="Normal 2 11 14 3 3" xfId="9499"/>
    <cellStyle name="Normal 2 11 14 3 4" xfId="9500"/>
    <cellStyle name="Normal 2 11 14 3 5" xfId="9501"/>
    <cellStyle name="Normal 2 11 14 4" xfId="9502"/>
    <cellStyle name="Normal 2 11 14 4 2" xfId="9503"/>
    <cellStyle name="Normal 2 11 14 4 3" xfId="9504"/>
    <cellStyle name="Normal 2 11 14 4 4" xfId="9505"/>
    <cellStyle name="Normal 2 11 14 4 5" xfId="9506"/>
    <cellStyle name="Normal 2 11 14 5" xfId="9507"/>
    <cellStyle name="Normal 2 11 14 5 2" xfId="9508"/>
    <cellStyle name="Normal 2 11 14 5 3" xfId="9509"/>
    <cellStyle name="Normal 2 11 14 5 4" xfId="9510"/>
    <cellStyle name="Normal 2 11 14 5 5" xfId="9511"/>
    <cellStyle name="Normal 2 11 14 6" xfId="9512"/>
    <cellStyle name="Normal 2 11 14 6 2" xfId="9513"/>
    <cellStyle name="Normal 2 11 14 6 3" xfId="9514"/>
    <cellStyle name="Normal 2 11 14 6 4" xfId="9515"/>
    <cellStyle name="Normal 2 11 14 6 5" xfId="9516"/>
    <cellStyle name="Normal 2 11 14 7" xfId="9517"/>
    <cellStyle name="Normal 2 11 14 7 2" xfId="9518"/>
    <cellStyle name="Normal 2 11 14 7 3" xfId="9519"/>
    <cellStyle name="Normal 2 11 14 7 4" xfId="9520"/>
    <cellStyle name="Normal 2 11 14 7 5" xfId="9521"/>
    <cellStyle name="Normal 2 11 14 8" xfId="9522"/>
    <cellStyle name="Normal 2 11 14 8 2" xfId="9523"/>
    <cellStyle name="Normal 2 11 14 8 3" xfId="9524"/>
    <cellStyle name="Normal 2 11 14 8 4" xfId="9525"/>
    <cellStyle name="Normal 2 11 14 8 5" xfId="9526"/>
    <cellStyle name="Normal 2 11 14 9" xfId="9527"/>
    <cellStyle name="Normal 2 11 15" xfId="9528"/>
    <cellStyle name="Normal 2 11 15 10" xfId="9529"/>
    <cellStyle name="Normal 2 11 15 11" xfId="9530"/>
    <cellStyle name="Normal 2 11 15 12" xfId="9531"/>
    <cellStyle name="Normal 2 11 15 13" xfId="9532"/>
    <cellStyle name="Normal 2 11 15 14" xfId="9533"/>
    <cellStyle name="Normal 2 11 15 2" xfId="9534"/>
    <cellStyle name="Normal 2 11 15 2 2" xfId="9535"/>
    <cellStyle name="Normal 2 11 15 2 3" xfId="9536"/>
    <cellStyle name="Normal 2 11 15 2 4" xfId="9537"/>
    <cellStyle name="Normal 2 11 15 2 5" xfId="9538"/>
    <cellStyle name="Normal 2 11 15 3" xfId="9539"/>
    <cellStyle name="Normal 2 11 15 3 2" xfId="9540"/>
    <cellStyle name="Normal 2 11 15 3 3" xfId="9541"/>
    <cellStyle name="Normal 2 11 15 3 4" xfId="9542"/>
    <cellStyle name="Normal 2 11 15 3 5" xfId="9543"/>
    <cellStyle name="Normal 2 11 15 4" xfId="9544"/>
    <cellStyle name="Normal 2 11 15 4 2" xfId="9545"/>
    <cellStyle name="Normal 2 11 15 4 3" xfId="9546"/>
    <cellStyle name="Normal 2 11 15 4 4" xfId="9547"/>
    <cellStyle name="Normal 2 11 15 4 5" xfId="9548"/>
    <cellStyle name="Normal 2 11 15 5" xfId="9549"/>
    <cellStyle name="Normal 2 11 15 5 2" xfId="9550"/>
    <cellStyle name="Normal 2 11 15 5 3" xfId="9551"/>
    <cellStyle name="Normal 2 11 15 5 4" xfId="9552"/>
    <cellStyle name="Normal 2 11 15 5 5" xfId="9553"/>
    <cellStyle name="Normal 2 11 15 6" xfId="9554"/>
    <cellStyle name="Normal 2 11 15 6 2" xfId="9555"/>
    <cellStyle name="Normal 2 11 15 6 3" xfId="9556"/>
    <cellStyle name="Normal 2 11 15 6 4" xfId="9557"/>
    <cellStyle name="Normal 2 11 15 6 5" xfId="9558"/>
    <cellStyle name="Normal 2 11 15 7" xfId="9559"/>
    <cellStyle name="Normal 2 11 15 7 2" xfId="9560"/>
    <cellStyle name="Normal 2 11 15 7 3" xfId="9561"/>
    <cellStyle name="Normal 2 11 15 7 4" xfId="9562"/>
    <cellStyle name="Normal 2 11 15 7 5" xfId="9563"/>
    <cellStyle name="Normal 2 11 15 8" xfId="9564"/>
    <cellStyle name="Normal 2 11 15 8 2" xfId="9565"/>
    <cellStyle name="Normal 2 11 15 8 3" xfId="9566"/>
    <cellStyle name="Normal 2 11 15 8 4" xfId="9567"/>
    <cellStyle name="Normal 2 11 15 8 5" xfId="9568"/>
    <cellStyle name="Normal 2 11 15 9" xfId="9569"/>
    <cellStyle name="Normal 2 11 16" xfId="9570"/>
    <cellStyle name="Normal 2 11 16 10" xfId="9571"/>
    <cellStyle name="Normal 2 11 16 11" xfId="9572"/>
    <cellStyle name="Normal 2 11 16 12" xfId="9573"/>
    <cellStyle name="Normal 2 11 16 13" xfId="9574"/>
    <cellStyle name="Normal 2 11 16 14" xfId="9575"/>
    <cellStyle name="Normal 2 11 16 2" xfId="9576"/>
    <cellStyle name="Normal 2 11 16 2 2" xfId="9577"/>
    <cellStyle name="Normal 2 11 16 2 3" xfId="9578"/>
    <cellStyle name="Normal 2 11 16 2 4" xfId="9579"/>
    <cellStyle name="Normal 2 11 16 2 5" xfId="9580"/>
    <cellStyle name="Normal 2 11 16 3" xfId="9581"/>
    <cellStyle name="Normal 2 11 16 3 2" xfId="9582"/>
    <cellStyle name="Normal 2 11 16 3 3" xfId="9583"/>
    <cellStyle name="Normal 2 11 16 3 4" xfId="9584"/>
    <cellStyle name="Normal 2 11 16 3 5" xfId="9585"/>
    <cellStyle name="Normal 2 11 16 4" xfId="9586"/>
    <cellStyle name="Normal 2 11 16 4 2" xfId="9587"/>
    <cellStyle name="Normal 2 11 16 4 3" xfId="9588"/>
    <cellStyle name="Normal 2 11 16 4 4" xfId="9589"/>
    <cellStyle name="Normal 2 11 16 4 5" xfId="9590"/>
    <cellStyle name="Normal 2 11 16 5" xfId="9591"/>
    <cellStyle name="Normal 2 11 16 5 2" xfId="9592"/>
    <cellStyle name="Normal 2 11 16 5 3" xfId="9593"/>
    <cellStyle name="Normal 2 11 16 5 4" xfId="9594"/>
    <cellStyle name="Normal 2 11 16 5 5" xfId="9595"/>
    <cellStyle name="Normal 2 11 16 6" xfId="9596"/>
    <cellStyle name="Normal 2 11 16 6 2" xfId="9597"/>
    <cellStyle name="Normal 2 11 16 6 3" xfId="9598"/>
    <cellStyle name="Normal 2 11 16 6 4" xfId="9599"/>
    <cellStyle name="Normal 2 11 16 6 5" xfId="9600"/>
    <cellStyle name="Normal 2 11 16 7" xfId="9601"/>
    <cellStyle name="Normal 2 11 16 7 2" xfId="9602"/>
    <cellStyle name="Normal 2 11 16 7 3" xfId="9603"/>
    <cellStyle name="Normal 2 11 16 7 4" xfId="9604"/>
    <cellStyle name="Normal 2 11 16 7 5" xfId="9605"/>
    <cellStyle name="Normal 2 11 16 8" xfId="9606"/>
    <cellStyle name="Normal 2 11 16 8 2" xfId="9607"/>
    <cellStyle name="Normal 2 11 16 8 3" xfId="9608"/>
    <cellStyle name="Normal 2 11 16 8 4" xfId="9609"/>
    <cellStyle name="Normal 2 11 16 8 5" xfId="9610"/>
    <cellStyle name="Normal 2 11 16 9" xfId="9611"/>
    <cellStyle name="Normal 2 11 17" xfId="9612"/>
    <cellStyle name="Normal 2 11 17 2" xfId="9613"/>
    <cellStyle name="Normal 2 11 17 3" xfId="9614"/>
    <cellStyle name="Normal 2 11 17 4" xfId="9615"/>
    <cellStyle name="Normal 2 11 17 5" xfId="9616"/>
    <cellStyle name="Normal 2 11 18" xfId="9617"/>
    <cellStyle name="Normal 2 11 18 2" xfId="9618"/>
    <cellStyle name="Normal 2 11 18 3" xfId="9619"/>
    <cellStyle name="Normal 2 11 18 4" xfId="9620"/>
    <cellStyle name="Normal 2 11 18 5" xfId="9621"/>
    <cellStyle name="Normal 2 11 19" xfId="9622"/>
    <cellStyle name="Normal 2 11 19 2" xfId="9623"/>
    <cellStyle name="Normal 2 11 19 3" xfId="9624"/>
    <cellStyle name="Normal 2 11 19 4" xfId="9625"/>
    <cellStyle name="Normal 2 11 19 5" xfId="9626"/>
    <cellStyle name="Normal 2 11 2" xfId="9627"/>
    <cellStyle name="Normal 2 11 2 10" xfId="9628"/>
    <cellStyle name="Normal 2 11 2 11" xfId="9629"/>
    <cellStyle name="Normal 2 11 2 12" xfId="9630"/>
    <cellStyle name="Normal 2 11 2 13" xfId="9631"/>
    <cellStyle name="Normal 2 11 2 14" xfId="9632"/>
    <cellStyle name="Normal 2 11 2 2" xfId="9633"/>
    <cellStyle name="Normal 2 11 2 2 2" xfId="9634"/>
    <cellStyle name="Normal 2 11 2 2 3" xfId="9635"/>
    <cellStyle name="Normal 2 11 2 2 4" xfId="9636"/>
    <cellStyle name="Normal 2 11 2 2 5" xfId="9637"/>
    <cellStyle name="Normal 2 11 2 3" xfId="9638"/>
    <cellStyle name="Normal 2 11 2 3 2" xfId="9639"/>
    <cellStyle name="Normal 2 11 2 3 3" xfId="9640"/>
    <cellStyle name="Normal 2 11 2 3 4" xfId="9641"/>
    <cellStyle name="Normal 2 11 2 3 5" xfId="9642"/>
    <cellStyle name="Normal 2 11 2 4" xfId="9643"/>
    <cellStyle name="Normal 2 11 2 4 2" xfId="9644"/>
    <cellStyle name="Normal 2 11 2 4 3" xfId="9645"/>
    <cellStyle name="Normal 2 11 2 4 4" xfId="9646"/>
    <cellStyle name="Normal 2 11 2 4 5" xfId="9647"/>
    <cellStyle name="Normal 2 11 2 5" xfId="9648"/>
    <cellStyle name="Normal 2 11 2 5 2" xfId="9649"/>
    <cellStyle name="Normal 2 11 2 5 3" xfId="9650"/>
    <cellStyle name="Normal 2 11 2 5 4" xfId="9651"/>
    <cellStyle name="Normal 2 11 2 5 5" xfId="9652"/>
    <cellStyle name="Normal 2 11 2 6" xfId="9653"/>
    <cellStyle name="Normal 2 11 2 6 2" xfId="9654"/>
    <cellStyle name="Normal 2 11 2 6 3" xfId="9655"/>
    <cellStyle name="Normal 2 11 2 6 4" xfId="9656"/>
    <cellStyle name="Normal 2 11 2 6 5" xfId="9657"/>
    <cellStyle name="Normal 2 11 2 7" xfId="9658"/>
    <cellStyle name="Normal 2 11 2 7 2" xfId="9659"/>
    <cellStyle name="Normal 2 11 2 7 3" xfId="9660"/>
    <cellStyle name="Normal 2 11 2 7 4" xfId="9661"/>
    <cellStyle name="Normal 2 11 2 7 5" xfId="9662"/>
    <cellStyle name="Normal 2 11 2 8" xfId="9663"/>
    <cellStyle name="Normal 2 11 2 8 2" xfId="9664"/>
    <cellStyle name="Normal 2 11 2 8 3" xfId="9665"/>
    <cellStyle name="Normal 2 11 2 8 4" xfId="9666"/>
    <cellStyle name="Normal 2 11 2 8 5" xfId="9667"/>
    <cellStyle name="Normal 2 11 2 9" xfId="9668"/>
    <cellStyle name="Normal 2 11 20" xfId="9669"/>
    <cellStyle name="Normal 2 11 20 2" xfId="9670"/>
    <cellStyle name="Normal 2 11 20 3" xfId="9671"/>
    <cellStyle name="Normal 2 11 20 4" xfId="9672"/>
    <cellStyle name="Normal 2 11 20 5" xfId="9673"/>
    <cellStyle name="Normal 2 11 21" xfId="9674"/>
    <cellStyle name="Normal 2 11 21 2" xfId="9675"/>
    <cellStyle name="Normal 2 11 21 3" xfId="9676"/>
    <cellStyle name="Normal 2 11 21 4" xfId="9677"/>
    <cellStyle name="Normal 2 11 21 5" xfId="9678"/>
    <cellStyle name="Normal 2 11 22" xfId="9679"/>
    <cellStyle name="Normal 2 11 22 2" xfId="9680"/>
    <cellStyle name="Normal 2 11 22 3" xfId="9681"/>
    <cellStyle name="Normal 2 11 22 4" xfId="9682"/>
    <cellStyle name="Normal 2 11 22 5" xfId="9683"/>
    <cellStyle name="Normal 2 11 23" xfId="9684"/>
    <cellStyle name="Normal 2 11 23 2" xfId="9685"/>
    <cellStyle name="Normal 2 11 23 3" xfId="9686"/>
    <cellStyle name="Normal 2 11 23 4" xfId="9687"/>
    <cellStyle name="Normal 2 11 23 5" xfId="9688"/>
    <cellStyle name="Normal 2 11 24" xfId="9689"/>
    <cellStyle name="Normal 2 11 25" xfId="9690"/>
    <cellStyle name="Normal 2 11 26" xfId="9691"/>
    <cellStyle name="Normal 2 11 27" xfId="9692"/>
    <cellStyle name="Normal 2 11 28" xfId="9693"/>
    <cellStyle name="Normal 2 11 29" xfId="9694"/>
    <cellStyle name="Normal 2 11 3" xfId="9695"/>
    <cellStyle name="Normal 2 11 3 10" xfId="9696"/>
    <cellStyle name="Normal 2 11 3 11" xfId="9697"/>
    <cellStyle name="Normal 2 11 3 12" xfId="9698"/>
    <cellStyle name="Normal 2 11 3 13" xfId="9699"/>
    <cellStyle name="Normal 2 11 3 14" xfId="9700"/>
    <cellStyle name="Normal 2 11 3 2" xfId="9701"/>
    <cellStyle name="Normal 2 11 3 2 2" xfId="9702"/>
    <cellStyle name="Normal 2 11 3 2 3" xfId="9703"/>
    <cellStyle name="Normal 2 11 3 2 4" xfId="9704"/>
    <cellStyle name="Normal 2 11 3 2 5" xfId="9705"/>
    <cellStyle name="Normal 2 11 3 3" xfId="9706"/>
    <cellStyle name="Normal 2 11 3 3 2" xfId="9707"/>
    <cellStyle name="Normal 2 11 3 3 3" xfId="9708"/>
    <cellStyle name="Normal 2 11 3 3 4" xfId="9709"/>
    <cellStyle name="Normal 2 11 3 3 5" xfId="9710"/>
    <cellStyle name="Normal 2 11 3 4" xfId="9711"/>
    <cellStyle name="Normal 2 11 3 4 2" xfId="9712"/>
    <cellStyle name="Normal 2 11 3 4 3" xfId="9713"/>
    <cellStyle name="Normal 2 11 3 4 4" xfId="9714"/>
    <cellStyle name="Normal 2 11 3 4 5" xfId="9715"/>
    <cellStyle name="Normal 2 11 3 5" xfId="9716"/>
    <cellStyle name="Normal 2 11 3 5 2" xfId="9717"/>
    <cellStyle name="Normal 2 11 3 5 3" xfId="9718"/>
    <cellStyle name="Normal 2 11 3 5 4" xfId="9719"/>
    <cellStyle name="Normal 2 11 3 5 5" xfId="9720"/>
    <cellStyle name="Normal 2 11 3 6" xfId="9721"/>
    <cellStyle name="Normal 2 11 3 6 2" xfId="9722"/>
    <cellStyle name="Normal 2 11 3 6 3" xfId="9723"/>
    <cellStyle name="Normal 2 11 3 6 4" xfId="9724"/>
    <cellStyle name="Normal 2 11 3 6 5" xfId="9725"/>
    <cellStyle name="Normal 2 11 3 7" xfId="9726"/>
    <cellStyle name="Normal 2 11 3 7 2" xfId="9727"/>
    <cellStyle name="Normal 2 11 3 7 3" xfId="9728"/>
    <cellStyle name="Normal 2 11 3 7 4" xfId="9729"/>
    <cellStyle name="Normal 2 11 3 7 5" xfId="9730"/>
    <cellStyle name="Normal 2 11 3 8" xfId="9731"/>
    <cellStyle name="Normal 2 11 3 8 2" xfId="9732"/>
    <cellStyle name="Normal 2 11 3 8 3" xfId="9733"/>
    <cellStyle name="Normal 2 11 3 8 4" xfId="9734"/>
    <cellStyle name="Normal 2 11 3 8 5" xfId="9735"/>
    <cellStyle name="Normal 2 11 3 9" xfId="9736"/>
    <cellStyle name="Normal 2 11 4" xfId="9737"/>
    <cellStyle name="Normal 2 11 4 10" xfId="9738"/>
    <cellStyle name="Normal 2 11 4 11" xfId="9739"/>
    <cellStyle name="Normal 2 11 4 12" xfId="9740"/>
    <cellStyle name="Normal 2 11 4 13" xfId="9741"/>
    <cellStyle name="Normal 2 11 4 14" xfId="9742"/>
    <cellStyle name="Normal 2 11 4 2" xfId="9743"/>
    <cellStyle name="Normal 2 11 4 2 2" xfId="9744"/>
    <cellStyle name="Normal 2 11 4 2 3" xfId="9745"/>
    <cellStyle name="Normal 2 11 4 2 4" xfId="9746"/>
    <cellStyle name="Normal 2 11 4 2 5" xfId="9747"/>
    <cellStyle name="Normal 2 11 4 3" xfId="9748"/>
    <cellStyle name="Normal 2 11 4 3 2" xfId="9749"/>
    <cellStyle name="Normal 2 11 4 3 3" xfId="9750"/>
    <cellStyle name="Normal 2 11 4 3 4" xfId="9751"/>
    <cellStyle name="Normal 2 11 4 3 5" xfId="9752"/>
    <cellStyle name="Normal 2 11 4 4" xfId="9753"/>
    <cellStyle name="Normal 2 11 4 4 2" xfId="9754"/>
    <cellStyle name="Normal 2 11 4 4 3" xfId="9755"/>
    <cellStyle name="Normal 2 11 4 4 4" xfId="9756"/>
    <cellStyle name="Normal 2 11 4 4 5" xfId="9757"/>
    <cellStyle name="Normal 2 11 4 5" xfId="9758"/>
    <cellStyle name="Normal 2 11 4 5 2" xfId="9759"/>
    <cellStyle name="Normal 2 11 4 5 3" xfId="9760"/>
    <cellStyle name="Normal 2 11 4 5 4" xfId="9761"/>
    <cellStyle name="Normal 2 11 4 5 5" xfId="9762"/>
    <cellStyle name="Normal 2 11 4 6" xfId="9763"/>
    <cellStyle name="Normal 2 11 4 6 2" xfId="9764"/>
    <cellStyle name="Normal 2 11 4 6 3" xfId="9765"/>
    <cellStyle name="Normal 2 11 4 6 4" xfId="9766"/>
    <cellStyle name="Normal 2 11 4 6 5" xfId="9767"/>
    <cellStyle name="Normal 2 11 4 7" xfId="9768"/>
    <cellStyle name="Normal 2 11 4 7 2" xfId="9769"/>
    <cellStyle name="Normal 2 11 4 7 3" xfId="9770"/>
    <cellStyle name="Normal 2 11 4 7 4" xfId="9771"/>
    <cellStyle name="Normal 2 11 4 7 5" xfId="9772"/>
    <cellStyle name="Normal 2 11 4 8" xfId="9773"/>
    <cellStyle name="Normal 2 11 4 8 2" xfId="9774"/>
    <cellStyle name="Normal 2 11 4 8 3" xfId="9775"/>
    <cellStyle name="Normal 2 11 4 8 4" xfId="9776"/>
    <cellStyle name="Normal 2 11 4 8 5" xfId="9777"/>
    <cellStyle name="Normal 2 11 4 9" xfId="9778"/>
    <cellStyle name="Normal 2 11 5" xfId="9779"/>
    <cellStyle name="Normal 2 11 5 10" xfId="9780"/>
    <cellStyle name="Normal 2 11 5 11" xfId="9781"/>
    <cellStyle name="Normal 2 11 5 12" xfId="9782"/>
    <cellStyle name="Normal 2 11 5 13" xfId="9783"/>
    <cellStyle name="Normal 2 11 5 14" xfId="9784"/>
    <cellStyle name="Normal 2 11 5 2" xfId="9785"/>
    <cellStyle name="Normal 2 11 5 2 2" xfId="9786"/>
    <cellStyle name="Normal 2 11 5 2 3" xfId="9787"/>
    <cellStyle name="Normal 2 11 5 2 4" xfId="9788"/>
    <cellStyle name="Normal 2 11 5 2 5" xfId="9789"/>
    <cellStyle name="Normal 2 11 5 3" xfId="9790"/>
    <cellStyle name="Normal 2 11 5 3 2" xfId="9791"/>
    <cellStyle name="Normal 2 11 5 3 3" xfId="9792"/>
    <cellStyle name="Normal 2 11 5 3 4" xfId="9793"/>
    <cellStyle name="Normal 2 11 5 3 5" xfId="9794"/>
    <cellStyle name="Normal 2 11 5 4" xfId="9795"/>
    <cellStyle name="Normal 2 11 5 4 2" xfId="9796"/>
    <cellStyle name="Normal 2 11 5 4 3" xfId="9797"/>
    <cellStyle name="Normal 2 11 5 4 4" xfId="9798"/>
    <cellStyle name="Normal 2 11 5 4 5" xfId="9799"/>
    <cellStyle name="Normal 2 11 5 5" xfId="9800"/>
    <cellStyle name="Normal 2 11 5 5 2" xfId="9801"/>
    <cellStyle name="Normal 2 11 5 5 3" xfId="9802"/>
    <cellStyle name="Normal 2 11 5 5 4" xfId="9803"/>
    <cellStyle name="Normal 2 11 5 5 5" xfId="9804"/>
    <cellStyle name="Normal 2 11 5 6" xfId="9805"/>
    <cellStyle name="Normal 2 11 5 6 2" xfId="9806"/>
    <cellStyle name="Normal 2 11 5 6 3" xfId="9807"/>
    <cellStyle name="Normal 2 11 5 6 4" xfId="9808"/>
    <cellStyle name="Normal 2 11 5 6 5" xfId="9809"/>
    <cellStyle name="Normal 2 11 5 7" xfId="9810"/>
    <cellStyle name="Normal 2 11 5 7 2" xfId="9811"/>
    <cellStyle name="Normal 2 11 5 7 3" xfId="9812"/>
    <cellStyle name="Normal 2 11 5 7 4" xfId="9813"/>
    <cellStyle name="Normal 2 11 5 7 5" xfId="9814"/>
    <cellStyle name="Normal 2 11 5 8" xfId="9815"/>
    <cellStyle name="Normal 2 11 5 8 2" xfId="9816"/>
    <cellStyle name="Normal 2 11 5 8 3" xfId="9817"/>
    <cellStyle name="Normal 2 11 5 8 4" xfId="9818"/>
    <cellStyle name="Normal 2 11 5 8 5" xfId="9819"/>
    <cellStyle name="Normal 2 11 5 9" xfId="9820"/>
    <cellStyle name="Normal 2 11 6" xfId="9821"/>
    <cellStyle name="Normal 2 11 6 10" xfId="9822"/>
    <cellStyle name="Normal 2 11 6 11" xfId="9823"/>
    <cellStyle name="Normal 2 11 6 12" xfId="9824"/>
    <cellStyle name="Normal 2 11 6 13" xfId="9825"/>
    <cellStyle name="Normal 2 11 6 14" xfId="9826"/>
    <cellStyle name="Normal 2 11 6 2" xfId="9827"/>
    <cellStyle name="Normal 2 11 6 2 2" xfId="9828"/>
    <cellStyle name="Normal 2 11 6 2 3" xfId="9829"/>
    <cellStyle name="Normal 2 11 6 2 4" xfId="9830"/>
    <cellStyle name="Normal 2 11 6 2 5" xfId="9831"/>
    <cellStyle name="Normal 2 11 6 3" xfId="9832"/>
    <cellStyle name="Normal 2 11 6 3 2" xfId="9833"/>
    <cellStyle name="Normal 2 11 6 3 3" xfId="9834"/>
    <cellStyle name="Normal 2 11 6 3 4" xfId="9835"/>
    <cellStyle name="Normal 2 11 6 3 5" xfId="9836"/>
    <cellStyle name="Normal 2 11 6 4" xfId="9837"/>
    <cellStyle name="Normal 2 11 6 4 2" xfId="9838"/>
    <cellStyle name="Normal 2 11 6 4 3" xfId="9839"/>
    <cellStyle name="Normal 2 11 6 4 4" xfId="9840"/>
    <cellStyle name="Normal 2 11 6 4 5" xfId="9841"/>
    <cellStyle name="Normal 2 11 6 5" xfId="9842"/>
    <cellStyle name="Normal 2 11 6 5 2" xfId="9843"/>
    <cellStyle name="Normal 2 11 6 5 3" xfId="9844"/>
    <cellStyle name="Normal 2 11 6 5 4" xfId="9845"/>
    <cellStyle name="Normal 2 11 6 5 5" xfId="9846"/>
    <cellStyle name="Normal 2 11 6 6" xfId="9847"/>
    <cellStyle name="Normal 2 11 6 6 2" xfId="9848"/>
    <cellStyle name="Normal 2 11 6 6 3" xfId="9849"/>
    <cellStyle name="Normal 2 11 6 6 4" xfId="9850"/>
    <cellStyle name="Normal 2 11 6 6 5" xfId="9851"/>
    <cellStyle name="Normal 2 11 6 7" xfId="9852"/>
    <cellStyle name="Normal 2 11 6 7 2" xfId="9853"/>
    <cellStyle name="Normal 2 11 6 7 3" xfId="9854"/>
    <cellStyle name="Normal 2 11 6 7 4" xfId="9855"/>
    <cellStyle name="Normal 2 11 6 7 5" xfId="9856"/>
    <cellStyle name="Normal 2 11 6 8" xfId="9857"/>
    <cellStyle name="Normal 2 11 6 8 2" xfId="9858"/>
    <cellStyle name="Normal 2 11 6 8 3" xfId="9859"/>
    <cellStyle name="Normal 2 11 6 8 4" xfId="9860"/>
    <cellStyle name="Normal 2 11 6 8 5" xfId="9861"/>
    <cellStyle name="Normal 2 11 6 9" xfId="9862"/>
    <cellStyle name="Normal 2 11 7" xfId="9863"/>
    <cellStyle name="Normal 2 11 7 10" xfId="9864"/>
    <cellStyle name="Normal 2 11 7 11" xfId="9865"/>
    <cellStyle name="Normal 2 11 7 12" xfId="9866"/>
    <cellStyle name="Normal 2 11 7 13" xfId="9867"/>
    <cellStyle name="Normal 2 11 7 14" xfId="9868"/>
    <cellStyle name="Normal 2 11 7 2" xfId="9869"/>
    <cellStyle name="Normal 2 11 7 2 2" xfId="9870"/>
    <cellStyle name="Normal 2 11 7 2 3" xfId="9871"/>
    <cellStyle name="Normal 2 11 7 2 4" xfId="9872"/>
    <cellStyle name="Normal 2 11 7 2 5" xfId="9873"/>
    <cellStyle name="Normal 2 11 7 3" xfId="9874"/>
    <cellStyle name="Normal 2 11 7 3 2" xfId="9875"/>
    <cellStyle name="Normal 2 11 7 3 3" xfId="9876"/>
    <cellStyle name="Normal 2 11 7 3 4" xfId="9877"/>
    <cellStyle name="Normal 2 11 7 3 5" xfId="9878"/>
    <cellStyle name="Normal 2 11 7 4" xfId="9879"/>
    <cellStyle name="Normal 2 11 7 4 2" xfId="9880"/>
    <cellStyle name="Normal 2 11 7 4 3" xfId="9881"/>
    <cellStyle name="Normal 2 11 7 4 4" xfId="9882"/>
    <cellStyle name="Normal 2 11 7 4 5" xfId="9883"/>
    <cellStyle name="Normal 2 11 7 5" xfId="9884"/>
    <cellStyle name="Normal 2 11 7 5 2" xfId="9885"/>
    <cellStyle name="Normal 2 11 7 5 3" xfId="9886"/>
    <cellStyle name="Normal 2 11 7 5 4" xfId="9887"/>
    <cellStyle name="Normal 2 11 7 5 5" xfId="9888"/>
    <cellStyle name="Normal 2 11 7 6" xfId="9889"/>
    <cellStyle name="Normal 2 11 7 6 2" xfId="9890"/>
    <cellStyle name="Normal 2 11 7 6 3" xfId="9891"/>
    <cellStyle name="Normal 2 11 7 6 4" xfId="9892"/>
    <cellStyle name="Normal 2 11 7 6 5" xfId="9893"/>
    <cellStyle name="Normal 2 11 7 7" xfId="9894"/>
    <cellStyle name="Normal 2 11 7 7 2" xfId="9895"/>
    <cellStyle name="Normal 2 11 7 7 3" xfId="9896"/>
    <cellStyle name="Normal 2 11 7 7 4" xfId="9897"/>
    <cellStyle name="Normal 2 11 7 7 5" xfId="9898"/>
    <cellStyle name="Normal 2 11 7 8" xfId="9899"/>
    <cellStyle name="Normal 2 11 7 8 2" xfId="9900"/>
    <cellStyle name="Normal 2 11 7 8 3" xfId="9901"/>
    <cellStyle name="Normal 2 11 7 8 4" xfId="9902"/>
    <cellStyle name="Normal 2 11 7 8 5" xfId="9903"/>
    <cellStyle name="Normal 2 11 7 9" xfId="9904"/>
    <cellStyle name="Normal 2 11 8" xfId="9905"/>
    <cellStyle name="Normal 2 11 8 10" xfId="9906"/>
    <cellStyle name="Normal 2 11 8 11" xfId="9907"/>
    <cellStyle name="Normal 2 11 8 12" xfId="9908"/>
    <cellStyle name="Normal 2 11 8 13" xfId="9909"/>
    <cellStyle name="Normal 2 11 8 14" xfId="9910"/>
    <cellStyle name="Normal 2 11 8 2" xfId="9911"/>
    <cellStyle name="Normal 2 11 8 2 2" xfId="9912"/>
    <cellStyle name="Normal 2 11 8 2 3" xfId="9913"/>
    <cellStyle name="Normal 2 11 8 2 4" xfId="9914"/>
    <cellStyle name="Normal 2 11 8 2 5" xfId="9915"/>
    <cellStyle name="Normal 2 11 8 3" xfId="9916"/>
    <cellStyle name="Normal 2 11 8 3 2" xfId="9917"/>
    <cellStyle name="Normal 2 11 8 3 3" xfId="9918"/>
    <cellStyle name="Normal 2 11 8 3 4" xfId="9919"/>
    <cellStyle name="Normal 2 11 8 3 5" xfId="9920"/>
    <cellStyle name="Normal 2 11 8 4" xfId="9921"/>
    <cellStyle name="Normal 2 11 8 4 2" xfId="9922"/>
    <cellStyle name="Normal 2 11 8 4 3" xfId="9923"/>
    <cellStyle name="Normal 2 11 8 4 4" xfId="9924"/>
    <cellStyle name="Normal 2 11 8 4 5" xfId="9925"/>
    <cellStyle name="Normal 2 11 8 5" xfId="9926"/>
    <cellStyle name="Normal 2 11 8 5 2" xfId="9927"/>
    <cellStyle name="Normal 2 11 8 5 3" xfId="9928"/>
    <cellStyle name="Normal 2 11 8 5 4" xfId="9929"/>
    <cellStyle name="Normal 2 11 8 5 5" xfId="9930"/>
    <cellStyle name="Normal 2 11 8 6" xfId="9931"/>
    <cellStyle name="Normal 2 11 8 6 2" xfId="9932"/>
    <cellStyle name="Normal 2 11 8 6 3" xfId="9933"/>
    <cellStyle name="Normal 2 11 8 6 4" xfId="9934"/>
    <cellStyle name="Normal 2 11 8 6 5" xfId="9935"/>
    <cellStyle name="Normal 2 11 8 7" xfId="9936"/>
    <cellStyle name="Normal 2 11 8 7 2" xfId="9937"/>
    <cellStyle name="Normal 2 11 8 7 3" xfId="9938"/>
    <cellStyle name="Normal 2 11 8 7 4" xfId="9939"/>
    <cellStyle name="Normal 2 11 8 7 5" xfId="9940"/>
    <cellStyle name="Normal 2 11 8 8" xfId="9941"/>
    <cellStyle name="Normal 2 11 8 8 2" xfId="9942"/>
    <cellStyle name="Normal 2 11 8 8 3" xfId="9943"/>
    <cellStyle name="Normal 2 11 8 8 4" xfId="9944"/>
    <cellStyle name="Normal 2 11 8 8 5" xfId="9945"/>
    <cellStyle name="Normal 2 11 8 9" xfId="9946"/>
    <cellStyle name="Normal 2 11 9" xfId="9947"/>
    <cellStyle name="Normal 2 11 9 10" xfId="9948"/>
    <cellStyle name="Normal 2 11 9 11" xfId="9949"/>
    <cellStyle name="Normal 2 11 9 12" xfId="9950"/>
    <cellStyle name="Normal 2 11 9 13" xfId="9951"/>
    <cellStyle name="Normal 2 11 9 14" xfId="9952"/>
    <cellStyle name="Normal 2 11 9 2" xfId="9953"/>
    <cellStyle name="Normal 2 11 9 2 2" xfId="9954"/>
    <cellStyle name="Normal 2 11 9 2 3" xfId="9955"/>
    <cellStyle name="Normal 2 11 9 2 4" xfId="9956"/>
    <cellStyle name="Normal 2 11 9 2 5" xfId="9957"/>
    <cellStyle name="Normal 2 11 9 3" xfId="9958"/>
    <cellStyle name="Normal 2 11 9 3 2" xfId="9959"/>
    <cellStyle name="Normal 2 11 9 3 3" xfId="9960"/>
    <cellStyle name="Normal 2 11 9 3 4" xfId="9961"/>
    <cellStyle name="Normal 2 11 9 3 5" xfId="9962"/>
    <cellStyle name="Normal 2 11 9 4" xfId="9963"/>
    <cellStyle name="Normal 2 11 9 4 2" xfId="9964"/>
    <cellStyle name="Normal 2 11 9 4 3" xfId="9965"/>
    <cellStyle name="Normal 2 11 9 4 4" xfId="9966"/>
    <cellStyle name="Normal 2 11 9 4 5" xfId="9967"/>
    <cellStyle name="Normal 2 11 9 5" xfId="9968"/>
    <cellStyle name="Normal 2 11 9 5 2" xfId="9969"/>
    <cellStyle name="Normal 2 11 9 5 3" xfId="9970"/>
    <cellStyle name="Normal 2 11 9 5 4" xfId="9971"/>
    <cellStyle name="Normal 2 11 9 5 5" xfId="9972"/>
    <cellStyle name="Normal 2 11 9 6" xfId="9973"/>
    <cellStyle name="Normal 2 11 9 6 2" xfId="9974"/>
    <cellStyle name="Normal 2 11 9 6 3" xfId="9975"/>
    <cellStyle name="Normal 2 11 9 6 4" xfId="9976"/>
    <cellStyle name="Normal 2 11 9 6 5" xfId="9977"/>
    <cellStyle name="Normal 2 11 9 7" xfId="9978"/>
    <cellStyle name="Normal 2 11 9 7 2" xfId="9979"/>
    <cellStyle name="Normal 2 11 9 7 3" xfId="9980"/>
    <cellStyle name="Normal 2 11 9 7 4" xfId="9981"/>
    <cellStyle name="Normal 2 11 9 7 5" xfId="9982"/>
    <cellStyle name="Normal 2 11 9 8" xfId="9983"/>
    <cellStyle name="Normal 2 11 9 8 2" xfId="9984"/>
    <cellStyle name="Normal 2 11 9 8 3" xfId="9985"/>
    <cellStyle name="Normal 2 11 9 8 4" xfId="9986"/>
    <cellStyle name="Normal 2 11 9 8 5" xfId="9987"/>
    <cellStyle name="Normal 2 11 9 9" xfId="9988"/>
    <cellStyle name="Normal 2 12" xfId="9989"/>
    <cellStyle name="Normal 2 12 10" xfId="9990"/>
    <cellStyle name="Normal 2 12 10 10" xfId="9991"/>
    <cellStyle name="Normal 2 12 10 11" xfId="9992"/>
    <cellStyle name="Normal 2 12 10 12" xfId="9993"/>
    <cellStyle name="Normal 2 12 10 13" xfId="9994"/>
    <cellStyle name="Normal 2 12 10 14" xfId="9995"/>
    <cellStyle name="Normal 2 12 10 2" xfId="9996"/>
    <cellStyle name="Normal 2 12 10 2 2" xfId="9997"/>
    <cellStyle name="Normal 2 12 10 2 3" xfId="9998"/>
    <cellStyle name="Normal 2 12 10 2 4" xfId="9999"/>
    <cellStyle name="Normal 2 12 10 2 5" xfId="10000"/>
    <cellStyle name="Normal 2 12 10 3" xfId="10001"/>
    <cellStyle name="Normal 2 12 10 3 2" xfId="10002"/>
    <cellStyle name="Normal 2 12 10 3 3" xfId="10003"/>
    <cellStyle name="Normal 2 12 10 3 4" xfId="10004"/>
    <cellStyle name="Normal 2 12 10 3 5" xfId="10005"/>
    <cellStyle name="Normal 2 12 10 4" xfId="10006"/>
    <cellStyle name="Normal 2 12 10 4 2" xfId="10007"/>
    <cellStyle name="Normal 2 12 10 4 3" xfId="10008"/>
    <cellStyle name="Normal 2 12 10 4 4" xfId="10009"/>
    <cellStyle name="Normal 2 12 10 4 5" xfId="10010"/>
    <cellStyle name="Normal 2 12 10 5" xfId="10011"/>
    <cellStyle name="Normal 2 12 10 5 2" xfId="10012"/>
    <cellStyle name="Normal 2 12 10 5 3" xfId="10013"/>
    <cellStyle name="Normal 2 12 10 5 4" xfId="10014"/>
    <cellStyle name="Normal 2 12 10 5 5" xfId="10015"/>
    <cellStyle name="Normal 2 12 10 6" xfId="10016"/>
    <cellStyle name="Normal 2 12 10 6 2" xfId="10017"/>
    <cellStyle name="Normal 2 12 10 6 3" xfId="10018"/>
    <cellStyle name="Normal 2 12 10 6 4" xfId="10019"/>
    <cellStyle name="Normal 2 12 10 6 5" xfId="10020"/>
    <cellStyle name="Normal 2 12 10 7" xfId="10021"/>
    <cellStyle name="Normal 2 12 10 7 2" xfId="10022"/>
    <cellStyle name="Normal 2 12 10 7 3" xfId="10023"/>
    <cellStyle name="Normal 2 12 10 7 4" xfId="10024"/>
    <cellStyle name="Normal 2 12 10 7 5" xfId="10025"/>
    <cellStyle name="Normal 2 12 10 8" xfId="10026"/>
    <cellStyle name="Normal 2 12 10 8 2" xfId="10027"/>
    <cellStyle name="Normal 2 12 10 8 3" xfId="10028"/>
    <cellStyle name="Normal 2 12 10 8 4" xfId="10029"/>
    <cellStyle name="Normal 2 12 10 8 5" xfId="10030"/>
    <cellStyle name="Normal 2 12 10 9" xfId="10031"/>
    <cellStyle name="Normal 2 12 11" xfId="10032"/>
    <cellStyle name="Normal 2 12 11 10" xfId="10033"/>
    <cellStyle name="Normal 2 12 11 11" xfId="10034"/>
    <cellStyle name="Normal 2 12 11 12" xfId="10035"/>
    <cellStyle name="Normal 2 12 11 13" xfId="10036"/>
    <cellStyle name="Normal 2 12 11 14" xfId="10037"/>
    <cellStyle name="Normal 2 12 11 2" xfId="10038"/>
    <cellStyle name="Normal 2 12 11 2 2" xfId="10039"/>
    <cellStyle name="Normal 2 12 11 2 3" xfId="10040"/>
    <cellStyle name="Normal 2 12 11 2 4" xfId="10041"/>
    <cellStyle name="Normal 2 12 11 2 5" xfId="10042"/>
    <cellStyle name="Normal 2 12 11 3" xfId="10043"/>
    <cellStyle name="Normal 2 12 11 3 2" xfId="10044"/>
    <cellStyle name="Normal 2 12 11 3 3" xfId="10045"/>
    <cellStyle name="Normal 2 12 11 3 4" xfId="10046"/>
    <cellStyle name="Normal 2 12 11 3 5" xfId="10047"/>
    <cellStyle name="Normal 2 12 11 4" xfId="10048"/>
    <cellStyle name="Normal 2 12 11 4 2" xfId="10049"/>
    <cellStyle name="Normal 2 12 11 4 3" xfId="10050"/>
    <cellStyle name="Normal 2 12 11 4 4" xfId="10051"/>
    <cellStyle name="Normal 2 12 11 4 5" xfId="10052"/>
    <cellStyle name="Normal 2 12 11 5" xfId="10053"/>
    <cellStyle name="Normal 2 12 11 5 2" xfId="10054"/>
    <cellStyle name="Normal 2 12 11 5 3" xfId="10055"/>
    <cellStyle name="Normal 2 12 11 5 4" xfId="10056"/>
    <cellStyle name="Normal 2 12 11 5 5" xfId="10057"/>
    <cellStyle name="Normal 2 12 11 6" xfId="10058"/>
    <cellStyle name="Normal 2 12 11 6 2" xfId="10059"/>
    <cellStyle name="Normal 2 12 11 6 3" xfId="10060"/>
    <cellStyle name="Normal 2 12 11 6 4" xfId="10061"/>
    <cellStyle name="Normal 2 12 11 6 5" xfId="10062"/>
    <cellStyle name="Normal 2 12 11 7" xfId="10063"/>
    <cellStyle name="Normal 2 12 11 7 2" xfId="10064"/>
    <cellStyle name="Normal 2 12 11 7 3" xfId="10065"/>
    <cellStyle name="Normal 2 12 11 7 4" xfId="10066"/>
    <cellStyle name="Normal 2 12 11 7 5" xfId="10067"/>
    <cellStyle name="Normal 2 12 11 8" xfId="10068"/>
    <cellStyle name="Normal 2 12 11 8 2" xfId="10069"/>
    <cellStyle name="Normal 2 12 11 8 3" xfId="10070"/>
    <cellStyle name="Normal 2 12 11 8 4" xfId="10071"/>
    <cellStyle name="Normal 2 12 11 8 5" xfId="10072"/>
    <cellStyle name="Normal 2 12 11 9" xfId="10073"/>
    <cellStyle name="Normal 2 12 12" xfId="10074"/>
    <cellStyle name="Normal 2 12 12 10" xfId="10075"/>
    <cellStyle name="Normal 2 12 12 11" xfId="10076"/>
    <cellStyle name="Normal 2 12 12 12" xfId="10077"/>
    <cellStyle name="Normal 2 12 12 13" xfId="10078"/>
    <cellStyle name="Normal 2 12 12 14" xfId="10079"/>
    <cellStyle name="Normal 2 12 12 2" xfId="10080"/>
    <cellStyle name="Normal 2 12 12 2 2" xfId="10081"/>
    <cellStyle name="Normal 2 12 12 2 3" xfId="10082"/>
    <cellStyle name="Normal 2 12 12 2 4" xfId="10083"/>
    <cellStyle name="Normal 2 12 12 2 5" xfId="10084"/>
    <cellStyle name="Normal 2 12 12 3" xfId="10085"/>
    <cellStyle name="Normal 2 12 12 3 2" xfId="10086"/>
    <cellStyle name="Normal 2 12 12 3 3" xfId="10087"/>
    <cellStyle name="Normal 2 12 12 3 4" xfId="10088"/>
    <cellStyle name="Normal 2 12 12 3 5" xfId="10089"/>
    <cellStyle name="Normal 2 12 12 4" xfId="10090"/>
    <cellStyle name="Normal 2 12 12 4 2" xfId="10091"/>
    <cellStyle name="Normal 2 12 12 4 3" xfId="10092"/>
    <cellStyle name="Normal 2 12 12 4 4" xfId="10093"/>
    <cellStyle name="Normal 2 12 12 4 5" xfId="10094"/>
    <cellStyle name="Normal 2 12 12 5" xfId="10095"/>
    <cellStyle name="Normal 2 12 12 5 2" xfId="10096"/>
    <cellStyle name="Normal 2 12 12 5 3" xfId="10097"/>
    <cellStyle name="Normal 2 12 12 5 4" xfId="10098"/>
    <cellStyle name="Normal 2 12 12 5 5" xfId="10099"/>
    <cellStyle name="Normal 2 12 12 6" xfId="10100"/>
    <cellStyle name="Normal 2 12 12 6 2" xfId="10101"/>
    <cellStyle name="Normal 2 12 12 6 3" xfId="10102"/>
    <cellStyle name="Normal 2 12 12 6 4" xfId="10103"/>
    <cellStyle name="Normal 2 12 12 6 5" xfId="10104"/>
    <cellStyle name="Normal 2 12 12 7" xfId="10105"/>
    <cellStyle name="Normal 2 12 12 7 2" xfId="10106"/>
    <cellStyle name="Normal 2 12 12 7 3" xfId="10107"/>
    <cellStyle name="Normal 2 12 12 7 4" xfId="10108"/>
    <cellStyle name="Normal 2 12 12 7 5" xfId="10109"/>
    <cellStyle name="Normal 2 12 12 8" xfId="10110"/>
    <cellStyle name="Normal 2 12 12 8 2" xfId="10111"/>
    <cellStyle name="Normal 2 12 12 8 3" xfId="10112"/>
    <cellStyle name="Normal 2 12 12 8 4" xfId="10113"/>
    <cellStyle name="Normal 2 12 12 8 5" xfId="10114"/>
    <cellStyle name="Normal 2 12 12 9" xfId="10115"/>
    <cellStyle name="Normal 2 12 13" xfId="10116"/>
    <cellStyle name="Normal 2 12 13 10" xfId="10117"/>
    <cellStyle name="Normal 2 12 13 11" xfId="10118"/>
    <cellStyle name="Normal 2 12 13 12" xfId="10119"/>
    <cellStyle name="Normal 2 12 13 13" xfId="10120"/>
    <cellStyle name="Normal 2 12 13 14" xfId="10121"/>
    <cellStyle name="Normal 2 12 13 2" xfId="10122"/>
    <cellStyle name="Normal 2 12 13 2 2" xfId="10123"/>
    <cellStyle name="Normal 2 12 13 2 3" xfId="10124"/>
    <cellStyle name="Normal 2 12 13 2 4" xfId="10125"/>
    <cellStyle name="Normal 2 12 13 2 5" xfId="10126"/>
    <cellStyle name="Normal 2 12 13 3" xfId="10127"/>
    <cellStyle name="Normal 2 12 13 3 2" xfId="10128"/>
    <cellStyle name="Normal 2 12 13 3 3" xfId="10129"/>
    <cellStyle name="Normal 2 12 13 3 4" xfId="10130"/>
    <cellStyle name="Normal 2 12 13 3 5" xfId="10131"/>
    <cellStyle name="Normal 2 12 13 4" xfId="10132"/>
    <cellStyle name="Normal 2 12 13 4 2" xfId="10133"/>
    <cellStyle name="Normal 2 12 13 4 3" xfId="10134"/>
    <cellStyle name="Normal 2 12 13 4 4" xfId="10135"/>
    <cellStyle name="Normal 2 12 13 4 5" xfId="10136"/>
    <cellStyle name="Normal 2 12 13 5" xfId="10137"/>
    <cellStyle name="Normal 2 12 13 5 2" xfId="10138"/>
    <cellStyle name="Normal 2 12 13 5 3" xfId="10139"/>
    <cellStyle name="Normal 2 12 13 5 4" xfId="10140"/>
    <cellStyle name="Normal 2 12 13 5 5" xfId="10141"/>
    <cellStyle name="Normal 2 12 13 6" xfId="10142"/>
    <cellStyle name="Normal 2 12 13 6 2" xfId="10143"/>
    <cellStyle name="Normal 2 12 13 6 3" xfId="10144"/>
    <cellStyle name="Normal 2 12 13 6 4" xfId="10145"/>
    <cellStyle name="Normal 2 12 13 6 5" xfId="10146"/>
    <cellStyle name="Normal 2 12 13 7" xfId="10147"/>
    <cellStyle name="Normal 2 12 13 7 2" xfId="10148"/>
    <cellStyle name="Normal 2 12 13 7 3" xfId="10149"/>
    <cellStyle name="Normal 2 12 13 7 4" xfId="10150"/>
    <cellStyle name="Normal 2 12 13 7 5" xfId="10151"/>
    <cellStyle name="Normal 2 12 13 8" xfId="10152"/>
    <cellStyle name="Normal 2 12 13 8 2" xfId="10153"/>
    <cellStyle name="Normal 2 12 13 8 3" xfId="10154"/>
    <cellStyle name="Normal 2 12 13 8 4" xfId="10155"/>
    <cellStyle name="Normal 2 12 13 8 5" xfId="10156"/>
    <cellStyle name="Normal 2 12 13 9" xfId="10157"/>
    <cellStyle name="Normal 2 12 14" xfId="10158"/>
    <cellStyle name="Normal 2 12 14 10" xfId="10159"/>
    <cellStyle name="Normal 2 12 14 11" xfId="10160"/>
    <cellStyle name="Normal 2 12 14 12" xfId="10161"/>
    <cellStyle name="Normal 2 12 14 13" xfId="10162"/>
    <cellStyle name="Normal 2 12 14 14" xfId="10163"/>
    <cellStyle name="Normal 2 12 14 2" xfId="10164"/>
    <cellStyle name="Normal 2 12 14 2 2" xfId="10165"/>
    <cellStyle name="Normal 2 12 14 2 3" xfId="10166"/>
    <cellStyle name="Normal 2 12 14 2 4" xfId="10167"/>
    <cellStyle name="Normal 2 12 14 2 5" xfId="10168"/>
    <cellStyle name="Normal 2 12 14 3" xfId="10169"/>
    <cellStyle name="Normal 2 12 14 3 2" xfId="10170"/>
    <cellStyle name="Normal 2 12 14 3 3" xfId="10171"/>
    <cellStyle name="Normal 2 12 14 3 4" xfId="10172"/>
    <cellStyle name="Normal 2 12 14 3 5" xfId="10173"/>
    <cellStyle name="Normal 2 12 14 4" xfId="10174"/>
    <cellStyle name="Normal 2 12 14 4 2" xfId="10175"/>
    <cellStyle name="Normal 2 12 14 4 3" xfId="10176"/>
    <cellStyle name="Normal 2 12 14 4 4" xfId="10177"/>
    <cellStyle name="Normal 2 12 14 4 5" xfId="10178"/>
    <cellStyle name="Normal 2 12 14 5" xfId="10179"/>
    <cellStyle name="Normal 2 12 14 5 2" xfId="10180"/>
    <cellStyle name="Normal 2 12 14 5 3" xfId="10181"/>
    <cellStyle name="Normal 2 12 14 5 4" xfId="10182"/>
    <cellStyle name="Normal 2 12 14 5 5" xfId="10183"/>
    <cellStyle name="Normal 2 12 14 6" xfId="10184"/>
    <cellStyle name="Normal 2 12 14 6 2" xfId="10185"/>
    <cellStyle name="Normal 2 12 14 6 3" xfId="10186"/>
    <cellStyle name="Normal 2 12 14 6 4" xfId="10187"/>
    <cellStyle name="Normal 2 12 14 6 5" xfId="10188"/>
    <cellStyle name="Normal 2 12 14 7" xfId="10189"/>
    <cellStyle name="Normal 2 12 14 7 2" xfId="10190"/>
    <cellStyle name="Normal 2 12 14 7 3" xfId="10191"/>
    <cellStyle name="Normal 2 12 14 7 4" xfId="10192"/>
    <cellStyle name="Normal 2 12 14 7 5" xfId="10193"/>
    <cellStyle name="Normal 2 12 14 8" xfId="10194"/>
    <cellStyle name="Normal 2 12 14 8 2" xfId="10195"/>
    <cellStyle name="Normal 2 12 14 8 3" xfId="10196"/>
    <cellStyle name="Normal 2 12 14 8 4" xfId="10197"/>
    <cellStyle name="Normal 2 12 14 8 5" xfId="10198"/>
    <cellStyle name="Normal 2 12 14 9" xfId="10199"/>
    <cellStyle name="Normal 2 12 15" xfId="10200"/>
    <cellStyle name="Normal 2 12 15 10" xfId="10201"/>
    <cellStyle name="Normal 2 12 15 11" xfId="10202"/>
    <cellStyle name="Normal 2 12 15 12" xfId="10203"/>
    <cellStyle name="Normal 2 12 15 13" xfId="10204"/>
    <cellStyle name="Normal 2 12 15 14" xfId="10205"/>
    <cellStyle name="Normal 2 12 15 2" xfId="10206"/>
    <cellStyle name="Normal 2 12 15 2 2" xfId="10207"/>
    <cellStyle name="Normal 2 12 15 2 3" xfId="10208"/>
    <cellStyle name="Normal 2 12 15 2 4" xfId="10209"/>
    <cellStyle name="Normal 2 12 15 2 5" xfId="10210"/>
    <cellStyle name="Normal 2 12 15 3" xfId="10211"/>
    <cellStyle name="Normal 2 12 15 3 2" xfId="10212"/>
    <cellStyle name="Normal 2 12 15 3 3" xfId="10213"/>
    <cellStyle name="Normal 2 12 15 3 4" xfId="10214"/>
    <cellStyle name="Normal 2 12 15 3 5" xfId="10215"/>
    <cellStyle name="Normal 2 12 15 4" xfId="10216"/>
    <cellStyle name="Normal 2 12 15 4 2" xfId="10217"/>
    <cellStyle name="Normal 2 12 15 4 3" xfId="10218"/>
    <cellStyle name="Normal 2 12 15 4 4" xfId="10219"/>
    <cellStyle name="Normal 2 12 15 4 5" xfId="10220"/>
    <cellStyle name="Normal 2 12 15 5" xfId="10221"/>
    <cellStyle name="Normal 2 12 15 5 2" xfId="10222"/>
    <cellStyle name="Normal 2 12 15 5 3" xfId="10223"/>
    <cellStyle name="Normal 2 12 15 5 4" xfId="10224"/>
    <cellStyle name="Normal 2 12 15 5 5" xfId="10225"/>
    <cellStyle name="Normal 2 12 15 6" xfId="10226"/>
    <cellStyle name="Normal 2 12 15 6 2" xfId="10227"/>
    <cellStyle name="Normal 2 12 15 6 3" xfId="10228"/>
    <cellStyle name="Normal 2 12 15 6 4" xfId="10229"/>
    <cellStyle name="Normal 2 12 15 6 5" xfId="10230"/>
    <cellStyle name="Normal 2 12 15 7" xfId="10231"/>
    <cellStyle name="Normal 2 12 15 7 2" xfId="10232"/>
    <cellStyle name="Normal 2 12 15 7 3" xfId="10233"/>
    <cellStyle name="Normal 2 12 15 7 4" xfId="10234"/>
    <cellStyle name="Normal 2 12 15 7 5" xfId="10235"/>
    <cellStyle name="Normal 2 12 15 8" xfId="10236"/>
    <cellStyle name="Normal 2 12 15 8 2" xfId="10237"/>
    <cellStyle name="Normal 2 12 15 8 3" xfId="10238"/>
    <cellStyle name="Normal 2 12 15 8 4" xfId="10239"/>
    <cellStyle name="Normal 2 12 15 8 5" xfId="10240"/>
    <cellStyle name="Normal 2 12 15 9" xfId="10241"/>
    <cellStyle name="Normal 2 12 16" xfId="10242"/>
    <cellStyle name="Normal 2 12 16 10" xfId="10243"/>
    <cellStyle name="Normal 2 12 16 11" xfId="10244"/>
    <cellStyle name="Normal 2 12 16 12" xfId="10245"/>
    <cellStyle name="Normal 2 12 16 13" xfId="10246"/>
    <cellStyle name="Normal 2 12 16 14" xfId="10247"/>
    <cellStyle name="Normal 2 12 16 2" xfId="10248"/>
    <cellStyle name="Normal 2 12 16 2 2" xfId="10249"/>
    <cellStyle name="Normal 2 12 16 2 3" xfId="10250"/>
    <cellStyle name="Normal 2 12 16 2 4" xfId="10251"/>
    <cellStyle name="Normal 2 12 16 2 5" xfId="10252"/>
    <cellStyle name="Normal 2 12 16 3" xfId="10253"/>
    <cellStyle name="Normal 2 12 16 3 2" xfId="10254"/>
    <cellStyle name="Normal 2 12 16 3 3" xfId="10255"/>
    <cellStyle name="Normal 2 12 16 3 4" xfId="10256"/>
    <cellStyle name="Normal 2 12 16 3 5" xfId="10257"/>
    <cellStyle name="Normal 2 12 16 4" xfId="10258"/>
    <cellStyle name="Normal 2 12 16 4 2" xfId="10259"/>
    <cellStyle name="Normal 2 12 16 4 3" xfId="10260"/>
    <cellStyle name="Normal 2 12 16 4 4" xfId="10261"/>
    <cellStyle name="Normal 2 12 16 4 5" xfId="10262"/>
    <cellStyle name="Normal 2 12 16 5" xfId="10263"/>
    <cellStyle name="Normal 2 12 16 5 2" xfId="10264"/>
    <cellStyle name="Normal 2 12 16 5 3" xfId="10265"/>
    <cellStyle name="Normal 2 12 16 5 4" xfId="10266"/>
    <cellStyle name="Normal 2 12 16 5 5" xfId="10267"/>
    <cellStyle name="Normal 2 12 16 6" xfId="10268"/>
    <cellStyle name="Normal 2 12 16 6 2" xfId="10269"/>
    <cellStyle name="Normal 2 12 16 6 3" xfId="10270"/>
    <cellStyle name="Normal 2 12 16 6 4" xfId="10271"/>
    <cellStyle name="Normal 2 12 16 6 5" xfId="10272"/>
    <cellStyle name="Normal 2 12 16 7" xfId="10273"/>
    <cellStyle name="Normal 2 12 16 7 2" xfId="10274"/>
    <cellStyle name="Normal 2 12 16 7 3" xfId="10275"/>
    <cellStyle name="Normal 2 12 16 7 4" xfId="10276"/>
    <cellStyle name="Normal 2 12 16 7 5" xfId="10277"/>
    <cellStyle name="Normal 2 12 16 8" xfId="10278"/>
    <cellStyle name="Normal 2 12 16 8 2" xfId="10279"/>
    <cellStyle name="Normal 2 12 16 8 3" xfId="10280"/>
    <cellStyle name="Normal 2 12 16 8 4" xfId="10281"/>
    <cellStyle name="Normal 2 12 16 8 5" xfId="10282"/>
    <cellStyle name="Normal 2 12 16 9" xfId="10283"/>
    <cellStyle name="Normal 2 12 17" xfId="10284"/>
    <cellStyle name="Normal 2 12 17 2" xfId="10285"/>
    <cellStyle name="Normal 2 12 17 3" xfId="10286"/>
    <cellStyle name="Normal 2 12 17 4" xfId="10287"/>
    <cellStyle name="Normal 2 12 17 5" xfId="10288"/>
    <cellStyle name="Normal 2 12 18" xfId="10289"/>
    <cellStyle name="Normal 2 12 18 2" xfId="10290"/>
    <cellStyle name="Normal 2 12 18 3" xfId="10291"/>
    <cellStyle name="Normal 2 12 18 4" xfId="10292"/>
    <cellStyle name="Normal 2 12 18 5" xfId="10293"/>
    <cellStyle name="Normal 2 12 19" xfId="10294"/>
    <cellStyle name="Normal 2 12 19 2" xfId="10295"/>
    <cellStyle name="Normal 2 12 19 3" xfId="10296"/>
    <cellStyle name="Normal 2 12 19 4" xfId="10297"/>
    <cellStyle name="Normal 2 12 19 5" xfId="10298"/>
    <cellStyle name="Normal 2 12 2" xfId="10299"/>
    <cellStyle name="Normal 2 12 2 10" xfId="10300"/>
    <cellStyle name="Normal 2 12 2 11" xfId="10301"/>
    <cellStyle name="Normal 2 12 2 12" xfId="10302"/>
    <cellStyle name="Normal 2 12 2 13" xfId="10303"/>
    <cellStyle name="Normal 2 12 2 14" xfId="10304"/>
    <cellStyle name="Normal 2 12 2 2" xfId="10305"/>
    <cellStyle name="Normal 2 12 2 2 2" xfId="10306"/>
    <cellStyle name="Normal 2 12 2 2 3" xfId="10307"/>
    <cellStyle name="Normal 2 12 2 2 4" xfId="10308"/>
    <cellStyle name="Normal 2 12 2 2 5" xfId="10309"/>
    <cellStyle name="Normal 2 12 2 3" xfId="10310"/>
    <cellStyle name="Normal 2 12 2 3 2" xfId="10311"/>
    <cellStyle name="Normal 2 12 2 3 3" xfId="10312"/>
    <cellStyle name="Normal 2 12 2 3 4" xfId="10313"/>
    <cellStyle name="Normal 2 12 2 3 5" xfId="10314"/>
    <cellStyle name="Normal 2 12 2 4" xfId="10315"/>
    <cellStyle name="Normal 2 12 2 4 2" xfId="10316"/>
    <cellStyle name="Normal 2 12 2 4 3" xfId="10317"/>
    <cellStyle name="Normal 2 12 2 4 4" xfId="10318"/>
    <cellStyle name="Normal 2 12 2 4 5" xfId="10319"/>
    <cellStyle name="Normal 2 12 2 5" xfId="10320"/>
    <cellStyle name="Normal 2 12 2 5 2" xfId="10321"/>
    <cellStyle name="Normal 2 12 2 5 3" xfId="10322"/>
    <cellStyle name="Normal 2 12 2 5 4" xfId="10323"/>
    <cellStyle name="Normal 2 12 2 5 5" xfId="10324"/>
    <cellStyle name="Normal 2 12 2 6" xfId="10325"/>
    <cellStyle name="Normal 2 12 2 6 2" xfId="10326"/>
    <cellStyle name="Normal 2 12 2 6 3" xfId="10327"/>
    <cellStyle name="Normal 2 12 2 6 4" xfId="10328"/>
    <cellStyle name="Normal 2 12 2 6 5" xfId="10329"/>
    <cellStyle name="Normal 2 12 2 7" xfId="10330"/>
    <cellStyle name="Normal 2 12 2 7 2" xfId="10331"/>
    <cellStyle name="Normal 2 12 2 7 3" xfId="10332"/>
    <cellStyle name="Normal 2 12 2 7 4" xfId="10333"/>
    <cellStyle name="Normal 2 12 2 7 5" xfId="10334"/>
    <cellStyle name="Normal 2 12 2 8" xfId="10335"/>
    <cellStyle name="Normal 2 12 2 8 2" xfId="10336"/>
    <cellStyle name="Normal 2 12 2 8 3" xfId="10337"/>
    <cellStyle name="Normal 2 12 2 8 4" xfId="10338"/>
    <cellStyle name="Normal 2 12 2 8 5" xfId="10339"/>
    <cellStyle name="Normal 2 12 2 9" xfId="10340"/>
    <cellStyle name="Normal 2 12 20" xfId="10341"/>
    <cellStyle name="Normal 2 12 20 2" xfId="10342"/>
    <cellStyle name="Normal 2 12 20 3" xfId="10343"/>
    <cellStyle name="Normal 2 12 20 4" xfId="10344"/>
    <cellStyle name="Normal 2 12 20 5" xfId="10345"/>
    <cellStyle name="Normal 2 12 21" xfId="10346"/>
    <cellStyle name="Normal 2 12 21 2" xfId="10347"/>
    <cellStyle name="Normal 2 12 21 3" xfId="10348"/>
    <cellStyle name="Normal 2 12 21 4" xfId="10349"/>
    <cellStyle name="Normal 2 12 21 5" xfId="10350"/>
    <cellStyle name="Normal 2 12 22" xfId="10351"/>
    <cellStyle name="Normal 2 12 22 2" xfId="10352"/>
    <cellStyle name="Normal 2 12 22 3" xfId="10353"/>
    <cellStyle name="Normal 2 12 22 4" xfId="10354"/>
    <cellStyle name="Normal 2 12 22 5" xfId="10355"/>
    <cellStyle name="Normal 2 12 23" xfId="10356"/>
    <cellStyle name="Normal 2 12 23 2" xfId="10357"/>
    <cellStyle name="Normal 2 12 23 3" xfId="10358"/>
    <cellStyle name="Normal 2 12 23 4" xfId="10359"/>
    <cellStyle name="Normal 2 12 23 5" xfId="10360"/>
    <cellStyle name="Normal 2 12 24" xfId="10361"/>
    <cellStyle name="Normal 2 12 25" xfId="10362"/>
    <cellStyle name="Normal 2 12 26" xfId="10363"/>
    <cellStyle name="Normal 2 12 27" xfId="10364"/>
    <cellStyle name="Normal 2 12 28" xfId="10365"/>
    <cellStyle name="Normal 2 12 29" xfId="10366"/>
    <cellStyle name="Normal 2 12 3" xfId="10367"/>
    <cellStyle name="Normal 2 12 3 10" xfId="10368"/>
    <cellStyle name="Normal 2 12 3 11" xfId="10369"/>
    <cellStyle name="Normal 2 12 3 12" xfId="10370"/>
    <cellStyle name="Normal 2 12 3 13" xfId="10371"/>
    <cellStyle name="Normal 2 12 3 14" xfId="10372"/>
    <cellStyle name="Normal 2 12 3 2" xfId="10373"/>
    <cellStyle name="Normal 2 12 3 2 2" xfId="10374"/>
    <cellStyle name="Normal 2 12 3 2 3" xfId="10375"/>
    <cellStyle name="Normal 2 12 3 2 4" xfId="10376"/>
    <cellStyle name="Normal 2 12 3 2 5" xfId="10377"/>
    <cellStyle name="Normal 2 12 3 3" xfId="10378"/>
    <cellStyle name="Normal 2 12 3 3 2" xfId="10379"/>
    <cellStyle name="Normal 2 12 3 3 3" xfId="10380"/>
    <cellStyle name="Normal 2 12 3 3 4" xfId="10381"/>
    <cellStyle name="Normal 2 12 3 3 5" xfId="10382"/>
    <cellStyle name="Normal 2 12 3 4" xfId="10383"/>
    <cellStyle name="Normal 2 12 3 4 2" xfId="10384"/>
    <cellStyle name="Normal 2 12 3 4 3" xfId="10385"/>
    <cellStyle name="Normal 2 12 3 4 4" xfId="10386"/>
    <cellStyle name="Normal 2 12 3 4 5" xfId="10387"/>
    <cellStyle name="Normal 2 12 3 5" xfId="10388"/>
    <cellStyle name="Normal 2 12 3 5 2" xfId="10389"/>
    <cellStyle name="Normal 2 12 3 5 3" xfId="10390"/>
    <cellStyle name="Normal 2 12 3 5 4" xfId="10391"/>
    <cellStyle name="Normal 2 12 3 5 5" xfId="10392"/>
    <cellStyle name="Normal 2 12 3 6" xfId="10393"/>
    <cellStyle name="Normal 2 12 3 6 2" xfId="10394"/>
    <cellStyle name="Normal 2 12 3 6 3" xfId="10395"/>
    <cellStyle name="Normal 2 12 3 6 4" xfId="10396"/>
    <cellStyle name="Normal 2 12 3 6 5" xfId="10397"/>
    <cellStyle name="Normal 2 12 3 7" xfId="10398"/>
    <cellStyle name="Normal 2 12 3 7 2" xfId="10399"/>
    <cellStyle name="Normal 2 12 3 7 3" xfId="10400"/>
    <cellStyle name="Normal 2 12 3 7 4" xfId="10401"/>
    <cellStyle name="Normal 2 12 3 7 5" xfId="10402"/>
    <cellStyle name="Normal 2 12 3 8" xfId="10403"/>
    <cellStyle name="Normal 2 12 3 8 2" xfId="10404"/>
    <cellStyle name="Normal 2 12 3 8 3" xfId="10405"/>
    <cellStyle name="Normal 2 12 3 8 4" xfId="10406"/>
    <cellStyle name="Normal 2 12 3 8 5" xfId="10407"/>
    <cellStyle name="Normal 2 12 3 9" xfId="10408"/>
    <cellStyle name="Normal 2 12 4" xfId="10409"/>
    <cellStyle name="Normal 2 12 4 10" xfId="10410"/>
    <cellStyle name="Normal 2 12 4 11" xfId="10411"/>
    <cellStyle name="Normal 2 12 4 12" xfId="10412"/>
    <cellStyle name="Normal 2 12 4 13" xfId="10413"/>
    <cellStyle name="Normal 2 12 4 14" xfId="10414"/>
    <cellStyle name="Normal 2 12 4 2" xfId="10415"/>
    <cellStyle name="Normal 2 12 4 2 2" xfId="10416"/>
    <cellStyle name="Normal 2 12 4 2 3" xfId="10417"/>
    <cellStyle name="Normal 2 12 4 2 4" xfId="10418"/>
    <cellStyle name="Normal 2 12 4 2 5" xfId="10419"/>
    <cellStyle name="Normal 2 12 4 3" xfId="10420"/>
    <cellStyle name="Normal 2 12 4 3 2" xfId="10421"/>
    <cellStyle name="Normal 2 12 4 3 3" xfId="10422"/>
    <cellStyle name="Normal 2 12 4 3 4" xfId="10423"/>
    <cellStyle name="Normal 2 12 4 3 5" xfId="10424"/>
    <cellStyle name="Normal 2 12 4 4" xfId="10425"/>
    <cellStyle name="Normal 2 12 4 4 2" xfId="10426"/>
    <cellStyle name="Normal 2 12 4 4 3" xfId="10427"/>
    <cellStyle name="Normal 2 12 4 4 4" xfId="10428"/>
    <cellStyle name="Normal 2 12 4 4 5" xfId="10429"/>
    <cellStyle name="Normal 2 12 4 5" xfId="10430"/>
    <cellStyle name="Normal 2 12 4 5 2" xfId="10431"/>
    <cellStyle name="Normal 2 12 4 5 3" xfId="10432"/>
    <cellStyle name="Normal 2 12 4 5 4" xfId="10433"/>
    <cellStyle name="Normal 2 12 4 5 5" xfId="10434"/>
    <cellStyle name="Normal 2 12 4 6" xfId="10435"/>
    <cellStyle name="Normal 2 12 4 6 2" xfId="10436"/>
    <cellStyle name="Normal 2 12 4 6 3" xfId="10437"/>
    <cellStyle name="Normal 2 12 4 6 4" xfId="10438"/>
    <cellStyle name="Normal 2 12 4 6 5" xfId="10439"/>
    <cellStyle name="Normal 2 12 4 7" xfId="10440"/>
    <cellStyle name="Normal 2 12 4 7 2" xfId="10441"/>
    <cellStyle name="Normal 2 12 4 7 3" xfId="10442"/>
    <cellStyle name="Normal 2 12 4 7 4" xfId="10443"/>
    <cellStyle name="Normal 2 12 4 7 5" xfId="10444"/>
    <cellStyle name="Normal 2 12 4 8" xfId="10445"/>
    <cellStyle name="Normal 2 12 4 8 2" xfId="10446"/>
    <cellStyle name="Normal 2 12 4 8 3" xfId="10447"/>
    <cellStyle name="Normal 2 12 4 8 4" xfId="10448"/>
    <cellStyle name="Normal 2 12 4 8 5" xfId="10449"/>
    <cellStyle name="Normal 2 12 4 9" xfId="10450"/>
    <cellStyle name="Normal 2 12 5" xfId="10451"/>
    <cellStyle name="Normal 2 12 5 10" xfId="10452"/>
    <cellStyle name="Normal 2 12 5 11" xfId="10453"/>
    <cellStyle name="Normal 2 12 5 12" xfId="10454"/>
    <cellStyle name="Normal 2 12 5 13" xfId="10455"/>
    <cellStyle name="Normal 2 12 5 14" xfId="10456"/>
    <cellStyle name="Normal 2 12 5 2" xfId="10457"/>
    <cellStyle name="Normal 2 12 5 2 2" xfId="10458"/>
    <cellStyle name="Normal 2 12 5 2 3" xfId="10459"/>
    <cellStyle name="Normal 2 12 5 2 4" xfId="10460"/>
    <cellStyle name="Normal 2 12 5 2 5" xfId="10461"/>
    <cellStyle name="Normal 2 12 5 3" xfId="10462"/>
    <cellStyle name="Normal 2 12 5 3 2" xfId="10463"/>
    <cellStyle name="Normal 2 12 5 3 3" xfId="10464"/>
    <cellStyle name="Normal 2 12 5 3 4" xfId="10465"/>
    <cellStyle name="Normal 2 12 5 3 5" xfId="10466"/>
    <cellStyle name="Normal 2 12 5 4" xfId="10467"/>
    <cellStyle name="Normal 2 12 5 4 2" xfId="10468"/>
    <cellStyle name="Normal 2 12 5 4 3" xfId="10469"/>
    <cellStyle name="Normal 2 12 5 4 4" xfId="10470"/>
    <cellStyle name="Normal 2 12 5 4 5" xfId="10471"/>
    <cellStyle name="Normal 2 12 5 5" xfId="10472"/>
    <cellStyle name="Normal 2 12 5 5 2" xfId="10473"/>
    <cellStyle name="Normal 2 12 5 5 3" xfId="10474"/>
    <cellStyle name="Normal 2 12 5 5 4" xfId="10475"/>
    <cellStyle name="Normal 2 12 5 5 5" xfId="10476"/>
    <cellStyle name="Normal 2 12 5 6" xfId="10477"/>
    <cellStyle name="Normal 2 12 5 6 2" xfId="10478"/>
    <cellStyle name="Normal 2 12 5 6 3" xfId="10479"/>
    <cellStyle name="Normal 2 12 5 6 4" xfId="10480"/>
    <cellStyle name="Normal 2 12 5 6 5" xfId="10481"/>
    <cellStyle name="Normal 2 12 5 7" xfId="10482"/>
    <cellStyle name="Normal 2 12 5 7 2" xfId="10483"/>
    <cellStyle name="Normal 2 12 5 7 3" xfId="10484"/>
    <cellStyle name="Normal 2 12 5 7 4" xfId="10485"/>
    <cellStyle name="Normal 2 12 5 7 5" xfId="10486"/>
    <cellStyle name="Normal 2 12 5 8" xfId="10487"/>
    <cellStyle name="Normal 2 12 5 8 2" xfId="10488"/>
    <cellStyle name="Normal 2 12 5 8 3" xfId="10489"/>
    <cellStyle name="Normal 2 12 5 8 4" xfId="10490"/>
    <cellStyle name="Normal 2 12 5 8 5" xfId="10491"/>
    <cellStyle name="Normal 2 12 5 9" xfId="10492"/>
    <cellStyle name="Normal 2 12 6" xfId="10493"/>
    <cellStyle name="Normal 2 12 6 10" xfId="10494"/>
    <cellStyle name="Normal 2 12 6 11" xfId="10495"/>
    <cellStyle name="Normal 2 12 6 12" xfId="10496"/>
    <cellStyle name="Normal 2 12 6 13" xfId="10497"/>
    <cellStyle name="Normal 2 12 6 14" xfId="10498"/>
    <cellStyle name="Normal 2 12 6 2" xfId="10499"/>
    <cellStyle name="Normal 2 12 6 2 2" xfId="10500"/>
    <cellStyle name="Normal 2 12 6 2 3" xfId="10501"/>
    <cellStyle name="Normal 2 12 6 2 4" xfId="10502"/>
    <cellStyle name="Normal 2 12 6 2 5" xfId="10503"/>
    <cellStyle name="Normal 2 12 6 3" xfId="10504"/>
    <cellStyle name="Normal 2 12 6 3 2" xfId="10505"/>
    <cellStyle name="Normal 2 12 6 3 3" xfId="10506"/>
    <cellStyle name="Normal 2 12 6 3 4" xfId="10507"/>
    <cellStyle name="Normal 2 12 6 3 5" xfId="10508"/>
    <cellStyle name="Normal 2 12 6 4" xfId="10509"/>
    <cellStyle name="Normal 2 12 6 4 2" xfId="10510"/>
    <cellStyle name="Normal 2 12 6 4 3" xfId="10511"/>
    <cellStyle name="Normal 2 12 6 4 4" xfId="10512"/>
    <cellStyle name="Normal 2 12 6 4 5" xfId="10513"/>
    <cellStyle name="Normal 2 12 6 5" xfId="10514"/>
    <cellStyle name="Normal 2 12 6 5 2" xfId="10515"/>
    <cellStyle name="Normal 2 12 6 5 3" xfId="10516"/>
    <cellStyle name="Normal 2 12 6 5 4" xfId="10517"/>
    <cellStyle name="Normal 2 12 6 5 5" xfId="10518"/>
    <cellStyle name="Normal 2 12 6 6" xfId="10519"/>
    <cellStyle name="Normal 2 12 6 6 2" xfId="10520"/>
    <cellStyle name="Normal 2 12 6 6 3" xfId="10521"/>
    <cellStyle name="Normal 2 12 6 6 4" xfId="10522"/>
    <cellStyle name="Normal 2 12 6 6 5" xfId="10523"/>
    <cellStyle name="Normal 2 12 6 7" xfId="10524"/>
    <cellStyle name="Normal 2 12 6 7 2" xfId="10525"/>
    <cellStyle name="Normal 2 12 6 7 3" xfId="10526"/>
    <cellStyle name="Normal 2 12 6 7 4" xfId="10527"/>
    <cellStyle name="Normal 2 12 6 7 5" xfId="10528"/>
    <cellStyle name="Normal 2 12 6 8" xfId="10529"/>
    <cellStyle name="Normal 2 12 6 8 2" xfId="10530"/>
    <cellStyle name="Normal 2 12 6 8 3" xfId="10531"/>
    <cellStyle name="Normal 2 12 6 8 4" xfId="10532"/>
    <cellStyle name="Normal 2 12 6 8 5" xfId="10533"/>
    <cellStyle name="Normal 2 12 6 9" xfId="10534"/>
    <cellStyle name="Normal 2 12 7" xfId="10535"/>
    <cellStyle name="Normal 2 12 7 10" xfId="10536"/>
    <cellStyle name="Normal 2 12 7 11" xfId="10537"/>
    <cellStyle name="Normal 2 12 7 12" xfId="10538"/>
    <cellStyle name="Normal 2 12 7 13" xfId="10539"/>
    <cellStyle name="Normal 2 12 7 14" xfId="10540"/>
    <cellStyle name="Normal 2 12 7 2" xfId="10541"/>
    <cellStyle name="Normal 2 12 7 2 2" xfId="10542"/>
    <cellStyle name="Normal 2 12 7 2 3" xfId="10543"/>
    <cellStyle name="Normal 2 12 7 2 4" xfId="10544"/>
    <cellStyle name="Normal 2 12 7 2 5" xfId="10545"/>
    <cellStyle name="Normal 2 12 7 3" xfId="10546"/>
    <cellStyle name="Normal 2 12 7 3 2" xfId="10547"/>
    <cellStyle name="Normal 2 12 7 3 3" xfId="10548"/>
    <cellStyle name="Normal 2 12 7 3 4" xfId="10549"/>
    <cellStyle name="Normal 2 12 7 3 5" xfId="10550"/>
    <cellStyle name="Normal 2 12 7 4" xfId="10551"/>
    <cellStyle name="Normal 2 12 7 4 2" xfId="10552"/>
    <cellStyle name="Normal 2 12 7 4 3" xfId="10553"/>
    <cellStyle name="Normal 2 12 7 4 4" xfId="10554"/>
    <cellStyle name="Normal 2 12 7 4 5" xfId="10555"/>
    <cellStyle name="Normal 2 12 7 5" xfId="10556"/>
    <cellStyle name="Normal 2 12 7 5 2" xfId="10557"/>
    <cellStyle name="Normal 2 12 7 5 3" xfId="10558"/>
    <cellStyle name="Normal 2 12 7 5 4" xfId="10559"/>
    <cellStyle name="Normal 2 12 7 5 5" xfId="10560"/>
    <cellStyle name="Normal 2 12 7 6" xfId="10561"/>
    <cellStyle name="Normal 2 12 7 6 2" xfId="10562"/>
    <cellStyle name="Normal 2 12 7 6 3" xfId="10563"/>
    <cellStyle name="Normal 2 12 7 6 4" xfId="10564"/>
    <cellStyle name="Normal 2 12 7 6 5" xfId="10565"/>
    <cellStyle name="Normal 2 12 7 7" xfId="10566"/>
    <cellStyle name="Normal 2 12 7 7 2" xfId="10567"/>
    <cellStyle name="Normal 2 12 7 7 3" xfId="10568"/>
    <cellStyle name="Normal 2 12 7 7 4" xfId="10569"/>
    <cellStyle name="Normal 2 12 7 7 5" xfId="10570"/>
    <cellStyle name="Normal 2 12 7 8" xfId="10571"/>
    <cellStyle name="Normal 2 12 7 8 2" xfId="10572"/>
    <cellStyle name="Normal 2 12 7 8 3" xfId="10573"/>
    <cellStyle name="Normal 2 12 7 8 4" xfId="10574"/>
    <cellStyle name="Normal 2 12 7 8 5" xfId="10575"/>
    <cellStyle name="Normal 2 12 7 9" xfId="10576"/>
    <cellStyle name="Normal 2 12 8" xfId="10577"/>
    <cellStyle name="Normal 2 12 8 10" xfId="10578"/>
    <cellStyle name="Normal 2 12 8 11" xfId="10579"/>
    <cellStyle name="Normal 2 12 8 12" xfId="10580"/>
    <cellStyle name="Normal 2 12 8 13" xfId="10581"/>
    <cellStyle name="Normal 2 12 8 14" xfId="10582"/>
    <cellStyle name="Normal 2 12 8 2" xfId="10583"/>
    <cellStyle name="Normal 2 12 8 2 2" xfId="10584"/>
    <cellStyle name="Normal 2 12 8 2 3" xfId="10585"/>
    <cellStyle name="Normal 2 12 8 2 4" xfId="10586"/>
    <cellStyle name="Normal 2 12 8 2 5" xfId="10587"/>
    <cellStyle name="Normal 2 12 8 3" xfId="10588"/>
    <cellStyle name="Normal 2 12 8 3 2" xfId="10589"/>
    <cellStyle name="Normal 2 12 8 3 3" xfId="10590"/>
    <cellStyle name="Normal 2 12 8 3 4" xfId="10591"/>
    <cellStyle name="Normal 2 12 8 3 5" xfId="10592"/>
    <cellStyle name="Normal 2 12 8 4" xfId="10593"/>
    <cellStyle name="Normal 2 12 8 4 2" xfId="10594"/>
    <cellStyle name="Normal 2 12 8 4 3" xfId="10595"/>
    <cellStyle name="Normal 2 12 8 4 4" xfId="10596"/>
    <cellStyle name="Normal 2 12 8 4 5" xfId="10597"/>
    <cellStyle name="Normal 2 12 8 5" xfId="10598"/>
    <cellStyle name="Normal 2 12 8 5 2" xfId="10599"/>
    <cellStyle name="Normal 2 12 8 5 3" xfId="10600"/>
    <cellStyle name="Normal 2 12 8 5 4" xfId="10601"/>
    <cellStyle name="Normal 2 12 8 5 5" xfId="10602"/>
    <cellStyle name="Normal 2 12 8 6" xfId="10603"/>
    <cellStyle name="Normal 2 12 8 6 2" xfId="10604"/>
    <cellStyle name="Normal 2 12 8 6 3" xfId="10605"/>
    <cellStyle name="Normal 2 12 8 6 4" xfId="10606"/>
    <cellStyle name="Normal 2 12 8 6 5" xfId="10607"/>
    <cellStyle name="Normal 2 12 8 7" xfId="10608"/>
    <cellStyle name="Normal 2 12 8 7 2" xfId="10609"/>
    <cellStyle name="Normal 2 12 8 7 3" xfId="10610"/>
    <cellStyle name="Normal 2 12 8 7 4" xfId="10611"/>
    <cellStyle name="Normal 2 12 8 7 5" xfId="10612"/>
    <cellStyle name="Normal 2 12 8 8" xfId="10613"/>
    <cellStyle name="Normal 2 12 8 8 2" xfId="10614"/>
    <cellStyle name="Normal 2 12 8 8 3" xfId="10615"/>
    <cellStyle name="Normal 2 12 8 8 4" xfId="10616"/>
    <cellStyle name="Normal 2 12 8 8 5" xfId="10617"/>
    <cellStyle name="Normal 2 12 8 9" xfId="10618"/>
    <cellStyle name="Normal 2 12 9" xfId="10619"/>
    <cellStyle name="Normal 2 12 9 10" xfId="10620"/>
    <cellStyle name="Normal 2 12 9 11" xfId="10621"/>
    <cellStyle name="Normal 2 12 9 12" xfId="10622"/>
    <cellStyle name="Normal 2 12 9 13" xfId="10623"/>
    <cellStyle name="Normal 2 12 9 14" xfId="10624"/>
    <cellStyle name="Normal 2 12 9 2" xfId="10625"/>
    <cellStyle name="Normal 2 12 9 2 2" xfId="10626"/>
    <cellStyle name="Normal 2 12 9 2 3" xfId="10627"/>
    <cellStyle name="Normal 2 12 9 2 4" xfId="10628"/>
    <cellStyle name="Normal 2 12 9 2 5" xfId="10629"/>
    <cellStyle name="Normal 2 12 9 3" xfId="10630"/>
    <cellStyle name="Normal 2 12 9 3 2" xfId="10631"/>
    <cellStyle name="Normal 2 12 9 3 3" xfId="10632"/>
    <cellStyle name="Normal 2 12 9 3 4" xfId="10633"/>
    <cellStyle name="Normal 2 12 9 3 5" xfId="10634"/>
    <cellStyle name="Normal 2 12 9 4" xfId="10635"/>
    <cellStyle name="Normal 2 12 9 4 2" xfId="10636"/>
    <cellStyle name="Normal 2 12 9 4 3" xfId="10637"/>
    <cellStyle name="Normal 2 12 9 4 4" xfId="10638"/>
    <cellStyle name="Normal 2 12 9 4 5" xfId="10639"/>
    <cellStyle name="Normal 2 12 9 5" xfId="10640"/>
    <cellStyle name="Normal 2 12 9 5 2" xfId="10641"/>
    <cellStyle name="Normal 2 12 9 5 3" xfId="10642"/>
    <cellStyle name="Normal 2 12 9 5 4" xfId="10643"/>
    <cellStyle name="Normal 2 12 9 5 5" xfId="10644"/>
    <cellStyle name="Normal 2 12 9 6" xfId="10645"/>
    <cellStyle name="Normal 2 12 9 6 2" xfId="10646"/>
    <cellStyle name="Normal 2 12 9 6 3" xfId="10647"/>
    <cellStyle name="Normal 2 12 9 6 4" xfId="10648"/>
    <cellStyle name="Normal 2 12 9 6 5" xfId="10649"/>
    <cellStyle name="Normal 2 12 9 7" xfId="10650"/>
    <cellStyle name="Normal 2 12 9 7 2" xfId="10651"/>
    <cellStyle name="Normal 2 12 9 7 3" xfId="10652"/>
    <cellStyle name="Normal 2 12 9 7 4" xfId="10653"/>
    <cellStyle name="Normal 2 12 9 7 5" xfId="10654"/>
    <cellStyle name="Normal 2 12 9 8" xfId="10655"/>
    <cellStyle name="Normal 2 12 9 8 2" xfId="10656"/>
    <cellStyle name="Normal 2 12 9 8 3" xfId="10657"/>
    <cellStyle name="Normal 2 12 9 8 4" xfId="10658"/>
    <cellStyle name="Normal 2 12 9 8 5" xfId="10659"/>
    <cellStyle name="Normal 2 12 9 9" xfId="10660"/>
    <cellStyle name="Normal 2 13" xfId="10661"/>
    <cellStyle name="Normal 2 13 10" xfId="10662"/>
    <cellStyle name="Normal 2 13 10 10" xfId="10663"/>
    <cellStyle name="Normal 2 13 10 11" xfId="10664"/>
    <cellStyle name="Normal 2 13 10 12" xfId="10665"/>
    <cellStyle name="Normal 2 13 10 13" xfId="10666"/>
    <cellStyle name="Normal 2 13 10 14" xfId="10667"/>
    <cellStyle name="Normal 2 13 10 2" xfId="10668"/>
    <cellStyle name="Normal 2 13 10 2 2" xfId="10669"/>
    <cellStyle name="Normal 2 13 10 2 3" xfId="10670"/>
    <cellStyle name="Normal 2 13 10 2 4" xfId="10671"/>
    <cellStyle name="Normal 2 13 10 2 5" xfId="10672"/>
    <cellStyle name="Normal 2 13 10 3" xfId="10673"/>
    <cellStyle name="Normal 2 13 10 3 2" xfId="10674"/>
    <cellStyle name="Normal 2 13 10 3 3" xfId="10675"/>
    <cellStyle name="Normal 2 13 10 3 4" xfId="10676"/>
    <cellStyle name="Normal 2 13 10 3 5" xfId="10677"/>
    <cellStyle name="Normal 2 13 10 4" xfId="10678"/>
    <cellStyle name="Normal 2 13 10 4 2" xfId="10679"/>
    <cellStyle name="Normal 2 13 10 4 3" xfId="10680"/>
    <cellStyle name="Normal 2 13 10 4 4" xfId="10681"/>
    <cellStyle name="Normal 2 13 10 4 5" xfId="10682"/>
    <cellStyle name="Normal 2 13 10 5" xfId="10683"/>
    <cellStyle name="Normal 2 13 10 5 2" xfId="10684"/>
    <cellStyle name="Normal 2 13 10 5 3" xfId="10685"/>
    <cellStyle name="Normal 2 13 10 5 4" xfId="10686"/>
    <cellStyle name="Normal 2 13 10 5 5" xfId="10687"/>
    <cellStyle name="Normal 2 13 10 6" xfId="10688"/>
    <cellStyle name="Normal 2 13 10 6 2" xfId="10689"/>
    <cellStyle name="Normal 2 13 10 6 3" xfId="10690"/>
    <cellStyle name="Normal 2 13 10 6 4" xfId="10691"/>
    <cellStyle name="Normal 2 13 10 6 5" xfId="10692"/>
    <cellStyle name="Normal 2 13 10 7" xfId="10693"/>
    <cellStyle name="Normal 2 13 10 7 2" xfId="10694"/>
    <cellStyle name="Normal 2 13 10 7 3" xfId="10695"/>
    <cellStyle name="Normal 2 13 10 7 4" xfId="10696"/>
    <cellStyle name="Normal 2 13 10 7 5" xfId="10697"/>
    <cellStyle name="Normal 2 13 10 8" xfId="10698"/>
    <cellStyle name="Normal 2 13 10 8 2" xfId="10699"/>
    <cellStyle name="Normal 2 13 10 8 3" xfId="10700"/>
    <cellStyle name="Normal 2 13 10 8 4" xfId="10701"/>
    <cellStyle name="Normal 2 13 10 8 5" xfId="10702"/>
    <cellStyle name="Normal 2 13 10 9" xfId="10703"/>
    <cellStyle name="Normal 2 13 11" xfId="10704"/>
    <cellStyle name="Normal 2 13 11 10" xfId="10705"/>
    <cellStyle name="Normal 2 13 11 11" xfId="10706"/>
    <cellStyle name="Normal 2 13 11 12" xfId="10707"/>
    <cellStyle name="Normal 2 13 11 13" xfId="10708"/>
    <cellStyle name="Normal 2 13 11 14" xfId="10709"/>
    <cellStyle name="Normal 2 13 11 2" xfId="10710"/>
    <cellStyle name="Normal 2 13 11 2 2" xfId="10711"/>
    <cellStyle name="Normal 2 13 11 2 3" xfId="10712"/>
    <cellStyle name="Normal 2 13 11 2 4" xfId="10713"/>
    <cellStyle name="Normal 2 13 11 2 5" xfId="10714"/>
    <cellStyle name="Normal 2 13 11 3" xfId="10715"/>
    <cellStyle name="Normal 2 13 11 3 2" xfId="10716"/>
    <cellStyle name="Normal 2 13 11 3 3" xfId="10717"/>
    <cellStyle name="Normal 2 13 11 3 4" xfId="10718"/>
    <cellStyle name="Normal 2 13 11 3 5" xfId="10719"/>
    <cellStyle name="Normal 2 13 11 4" xfId="10720"/>
    <cellStyle name="Normal 2 13 11 4 2" xfId="10721"/>
    <cellStyle name="Normal 2 13 11 4 3" xfId="10722"/>
    <cellStyle name="Normal 2 13 11 4 4" xfId="10723"/>
    <cellStyle name="Normal 2 13 11 4 5" xfId="10724"/>
    <cellStyle name="Normal 2 13 11 5" xfId="10725"/>
    <cellStyle name="Normal 2 13 11 5 2" xfId="10726"/>
    <cellStyle name="Normal 2 13 11 5 3" xfId="10727"/>
    <cellStyle name="Normal 2 13 11 5 4" xfId="10728"/>
    <cellStyle name="Normal 2 13 11 5 5" xfId="10729"/>
    <cellStyle name="Normal 2 13 11 6" xfId="10730"/>
    <cellStyle name="Normal 2 13 11 6 2" xfId="10731"/>
    <cellStyle name="Normal 2 13 11 6 3" xfId="10732"/>
    <cellStyle name="Normal 2 13 11 6 4" xfId="10733"/>
    <cellStyle name="Normal 2 13 11 6 5" xfId="10734"/>
    <cellStyle name="Normal 2 13 11 7" xfId="10735"/>
    <cellStyle name="Normal 2 13 11 7 2" xfId="10736"/>
    <cellStyle name="Normal 2 13 11 7 3" xfId="10737"/>
    <cellStyle name="Normal 2 13 11 7 4" xfId="10738"/>
    <cellStyle name="Normal 2 13 11 7 5" xfId="10739"/>
    <cellStyle name="Normal 2 13 11 8" xfId="10740"/>
    <cellStyle name="Normal 2 13 11 8 2" xfId="10741"/>
    <cellStyle name="Normal 2 13 11 8 3" xfId="10742"/>
    <cellStyle name="Normal 2 13 11 8 4" xfId="10743"/>
    <cellStyle name="Normal 2 13 11 8 5" xfId="10744"/>
    <cellStyle name="Normal 2 13 11 9" xfId="10745"/>
    <cellStyle name="Normal 2 13 12" xfId="10746"/>
    <cellStyle name="Normal 2 13 12 10" xfId="10747"/>
    <cellStyle name="Normal 2 13 12 11" xfId="10748"/>
    <cellStyle name="Normal 2 13 12 12" xfId="10749"/>
    <cellStyle name="Normal 2 13 12 13" xfId="10750"/>
    <cellStyle name="Normal 2 13 12 14" xfId="10751"/>
    <cellStyle name="Normal 2 13 12 2" xfId="10752"/>
    <cellStyle name="Normal 2 13 12 2 2" xfId="10753"/>
    <cellStyle name="Normal 2 13 12 2 3" xfId="10754"/>
    <cellStyle name="Normal 2 13 12 2 4" xfId="10755"/>
    <cellStyle name="Normal 2 13 12 2 5" xfId="10756"/>
    <cellStyle name="Normal 2 13 12 3" xfId="10757"/>
    <cellStyle name="Normal 2 13 12 3 2" xfId="10758"/>
    <cellStyle name="Normal 2 13 12 3 3" xfId="10759"/>
    <cellStyle name="Normal 2 13 12 3 4" xfId="10760"/>
    <cellStyle name="Normal 2 13 12 3 5" xfId="10761"/>
    <cellStyle name="Normal 2 13 12 4" xfId="10762"/>
    <cellStyle name="Normal 2 13 12 4 2" xfId="10763"/>
    <cellStyle name="Normal 2 13 12 4 3" xfId="10764"/>
    <cellStyle name="Normal 2 13 12 4 4" xfId="10765"/>
    <cellStyle name="Normal 2 13 12 4 5" xfId="10766"/>
    <cellStyle name="Normal 2 13 12 5" xfId="10767"/>
    <cellStyle name="Normal 2 13 12 5 2" xfId="10768"/>
    <cellStyle name="Normal 2 13 12 5 3" xfId="10769"/>
    <cellStyle name="Normal 2 13 12 5 4" xfId="10770"/>
    <cellStyle name="Normal 2 13 12 5 5" xfId="10771"/>
    <cellStyle name="Normal 2 13 12 6" xfId="10772"/>
    <cellStyle name="Normal 2 13 12 6 2" xfId="10773"/>
    <cellStyle name="Normal 2 13 12 6 3" xfId="10774"/>
    <cellStyle name="Normal 2 13 12 6 4" xfId="10775"/>
    <cellStyle name="Normal 2 13 12 6 5" xfId="10776"/>
    <cellStyle name="Normal 2 13 12 7" xfId="10777"/>
    <cellStyle name="Normal 2 13 12 7 2" xfId="10778"/>
    <cellStyle name="Normal 2 13 12 7 3" xfId="10779"/>
    <cellStyle name="Normal 2 13 12 7 4" xfId="10780"/>
    <cellStyle name="Normal 2 13 12 7 5" xfId="10781"/>
    <cellStyle name="Normal 2 13 12 8" xfId="10782"/>
    <cellStyle name="Normal 2 13 12 8 2" xfId="10783"/>
    <cellStyle name="Normal 2 13 12 8 3" xfId="10784"/>
    <cellStyle name="Normal 2 13 12 8 4" xfId="10785"/>
    <cellStyle name="Normal 2 13 12 8 5" xfId="10786"/>
    <cellStyle name="Normal 2 13 12 9" xfId="10787"/>
    <cellStyle name="Normal 2 13 13" xfId="10788"/>
    <cellStyle name="Normal 2 13 13 10" xfId="10789"/>
    <cellStyle name="Normal 2 13 13 11" xfId="10790"/>
    <cellStyle name="Normal 2 13 13 12" xfId="10791"/>
    <cellStyle name="Normal 2 13 13 13" xfId="10792"/>
    <cellStyle name="Normal 2 13 13 14" xfId="10793"/>
    <cellStyle name="Normal 2 13 13 2" xfId="10794"/>
    <cellStyle name="Normal 2 13 13 2 2" xfId="10795"/>
    <cellStyle name="Normal 2 13 13 2 3" xfId="10796"/>
    <cellStyle name="Normal 2 13 13 2 4" xfId="10797"/>
    <cellStyle name="Normal 2 13 13 2 5" xfId="10798"/>
    <cellStyle name="Normal 2 13 13 3" xfId="10799"/>
    <cellStyle name="Normal 2 13 13 3 2" xfId="10800"/>
    <cellStyle name="Normal 2 13 13 3 3" xfId="10801"/>
    <cellStyle name="Normal 2 13 13 3 4" xfId="10802"/>
    <cellStyle name="Normal 2 13 13 3 5" xfId="10803"/>
    <cellStyle name="Normal 2 13 13 4" xfId="10804"/>
    <cellStyle name="Normal 2 13 13 4 2" xfId="10805"/>
    <cellStyle name="Normal 2 13 13 4 3" xfId="10806"/>
    <cellStyle name="Normal 2 13 13 4 4" xfId="10807"/>
    <cellStyle name="Normal 2 13 13 4 5" xfId="10808"/>
    <cellStyle name="Normal 2 13 13 5" xfId="10809"/>
    <cellStyle name="Normal 2 13 13 5 2" xfId="10810"/>
    <cellStyle name="Normal 2 13 13 5 3" xfId="10811"/>
    <cellStyle name="Normal 2 13 13 5 4" xfId="10812"/>
    <cellStyle name="Normal 2 13 13 5 5" xfId="10813"/>
    <cellStyle name="Normal 2 13 13 6" xfId="10814"/>
    <cellStyle name="Normal 2 13 13 6 2" xfId="10815"/>
    <cellStyle name="Normal 2 13 13 6 3" xfId="10816"/>
    <cellStyle name="Normal 2 13 13 6 4" xfId="10817"/>
    <cellStyle name="Normal 2 13 13 6 5" xfId="10818"/>
    <cellStyle name="Normal 2 13 13 7" xfId="10819"/>
    <cellStyle name="Normal 2 13 13 7 2" xfId="10820"/>
    <cellStyle name="Normal 2 13 13 7 3" xfId="10821"/>
    <cellStyle name="Normal 2 13 13 7 4" xfId="10822"/>
    <cellStyle name="Normal 2 13 13 7 5" xfId="10823"/>
    <cellStyle name="Normal 2 13 13 8" xfId="10824"/>
    <cellStyle name="Normal 2 13 13 8 2" xfId="10825"/>
    <cellStyle name="Normal 2 13 13 8 3" xfId="10826"/>
    <cellStyle name="Normal 2 13 13 8 4" xfId="10827"/>
    <cellStyle name="Normal 2 13 13 8 5" xfId="10828"/>
    <cellStyle name="Normal 2 13 13 9" xfId="10829"/>
    <cellStyle name="Normal 2 13 14" xfId="10830"/>
    <cellStyle name="Normal 2 13 14 10" xfId="10831"/>
    <cellStyle name="Normal 2 13 14 11" xfId="10832"/>
    <cellStyle name="Normal 2 13 14 12" xfId="10833"/>
    <cellStyle name="Normal 2 13 14 13" xfId="10834"/>
    <cellStyle name="Normal 2 13 14 14" xfId="10835"/>
    <cellStyle name="Normal 2 13 14 2" xfId="10836"/>
    <cellStyle name="Normal 2 13 14 2 2" xfId="10837"/>
    <cellStyle name="Normal 2 13 14 2 3" xfId="10838"/>
    <cellStyle name="Normal 2 13 14 2 4" xfId="10839"/>
    <cellStyle name="Normal 2 13 14 2 5" xfId="10840"/>
    <cellStyle name="Normal 2 13 14 3" xfId="10841"/>
    <cellStyle name="Normal 2 13 14 3 2" xfId="10842"/>
    <cellStyle name="Normal 2 13 14 3 3" xfId="10843"/>
    <cellStyle name="Normal 2 13 14 3 4" xfId="10844"/>
    <cellStyle name="Normal 2 13 14 3 5" xfId="10845"/>
    <cellStyle name="Normal 2 13 14 4" xfId="10846"/>
    <cellStyle name="Normal 2 13 14 4 2" xfId="10847"/>
    <cellStyle name="Normal 2 13 14 4 3" xfId="10848"/>
    <cellStyle name="Normal 2 13 14 4 4" xfId="10849"/>
    <cellStyle name="Normal 2 13 14 4 5" xfId="10850"/>
    <cellStyle name="Normal 2 13 14 5" xfId="10851"/>
    <cellStyle name="Normal 2 13 14 5 2" xfId="10852"/>
    <cellStyle name="Normal 2 13 14 5 3" xfId="10853"/>
    <cellStyle name="Normal 2 13 14 5 4" xfId="10854"/>
    <cellStyle name="Normal 2 13 14 5 5" xfId="10855"/>
    <cellStyle name="Normal 2 13 14 6" xfId="10856"/>
    <cellStyle name="Normal 2 13 14 6 2" xfId="10857"/>
    <cellStyle name="Normal 2 13 14 6 3" xfId="10858"/>
    <cellStyle name="Normal 2 13 14 6 4" xfId="10859"/>
    <cellStyle name="Normal 2 13 14 6 5" xfId="10860"/>
    <cellStyle name="Normal 2 13 14 7" xfId="10861"/>
    <cellStyle name="Normal 2 13 14 7 2" xfId="10862"/>
    <cellStyle name="Normal 2 13 14 7 3" xfId="10863"/>
    <cellStyle name="Normal 2 13 14 7 4" xfId="10864"/>
    <cellStyle name="Normal 2 13 14 7 5" xfId="10865"/>
    <cellStyle name="Normal 2 13 14 8" xfId="10866"/>
    <cellStyle name="Normal 2 13 14 8 2" xfId="10867"/>
    <cellStyle name="Normal 2 13 14 8 3" xfId="10868"/>
    <cellStyle name="Normal 2 13 14 8 4" xfId="10869"/>
    <cellStyle name="Normal 2 13 14 8 5" xfId="10870"/>
    <cellStyle name="Normal 2 13 14 9" xfId="10871"/>
    <cellStyle name="Normal 2 13 15" xfId="10872"/>
    <cellStyle name="Normal 2 13 15 10" xfId="10873"/>
    <cellStyle name="Normal 2 13 15 11" xfId="10874"/>
    <cellStyle name="Normal 2 13 15 12" xfId="10875"/>
    <cellStyle name="Normal 2 13 15 13" xfId="10876"/>
    <cellStyle name="Normal 2 13 15 14" xfId="10877"/>
    <cellStyle name="Normal 2 13 15 2" xfId="10878"/>
    <cellStyle name="Normal 2 13 15 2 2" xfId="10879"/>
    <cellStyle name="Normal 2 13 15 2 3" xfId="10880"/>
    <cellStyle name="Normal 2 13 15 2 4" xfId="10881"/>
    <cellStyle name="Normal 2 13 15 2 5" xfId="10882"/>
    <cellStyle name="Normal 2 13 15 3" xfId="10883"/>
    <cellStyle name="Normal 2 13 15 3 2" xfId="10884"/>
    <cellStyle name="Normal 2 13 15 3 3" xfId="10885"/>
    <cellStyle name="Normal 2 13 15 3 4" xfId="10886"/>
    <cellStyle name="Normal 2 13 15 3 5" xfId="10887"/>
    <cellStyle name="Normal 2 13 15 4" xfId="10888"/>
    <cellStyle name="Normal 2 13 15 4 2" xfId="10889"/>
    <cellStyle name="Normal 2 13 15 4 3" xfId="10890"/>
    <cellStyle name="Normal 2 13 15 4 4" xfId="10891"/>
    <cellStyle name="Normal 2 13 15 4 5" xfId="10892"/>
    <cellStyle name="Normal 2 13 15 5" xfId="10893"/>
    <cellStyle name="Normal 2 13 15 5 2" xfId="10894"/>
    <cellStyle name="Normal 2 13 15 5 3" xfId="10895"/>
    <cellStyle name="Normal 2 13 15 5 4" xfId="10896"/>
    <cellStyle name="Normal 2 13 15 5 5" xfId="10897"/>
    <cellStyle name="Normal 2 13 15 6" xfId="10898"/>
    <cellStyle name="Normal 2 13 15 6 2" xfId="10899"/>
    <cellStyle name="Normal 2 13 15 6 3" xfId="10900"/>
    <cellStyle name="Normal 2 13 15 6 4" xfId="10901"/>
    <cellStyle name="Normal 2 13 15 6 5" xfId="10902"/>
    <cellStyle name="Normal 2 13 15 7" xfId="10903"/>
    <cellStyle name="Normal 2 13 15 7 2" xfId="10904"/>
    <cellStyle name="Normal 2 13 15 7 3" xfId="10905"/>
    <cellStyle name="Normal 2 13 15 7 4" xfId="10906"/>
    <cellStyle name="Normal 2 13 15 7 5" xfId="10907"/>
    <cellStyle name="Normal 2 13 15 8" xfId="10908"/>
    <cellStyle name="Normal 2 13 15 8 2" xfId="10909"/>
    <cellStyle name="Normal 2 13 15 8 3" xfId="10910"/>
    <cellStyle name="Normal 2 13 15 8 4" xfId="10911"/>
    <cellStyle name="Normal 2 13 15 8 5" xfId="10912"/>
    <cellStyle name="Normal 2 13 15 9" xfId="10913"/>
    <cellStyle name="Normal 2 13 16" xfId="10914"/>
    <cellStyle name="Normal 2 13 16 10" xfId="10915"/>
    <cellStyle name="Normal 2 13 16 11" xfId="10916"/>
    <cellStyle name="Normal 2 13 16 12" xfId="10917"/>
    <cellStyle name="Normal 2 13 16 13" xfId="10918"/>
    <cellStyle name="Normal 2 13 16 14" xfId="10919"/>
    <cellStyle name="Normal 2 13 16 2" xfId="10920"/>
    <cellStyle name="Normal 2 13 16 2 2" xfId="10921"/>
    <cellStyle name="Normal 2 13 16 2 3" xfId="10922"/>
    <cellStyle name="Normal 2 13 16 2 4" xfId="10923"/>
    <cellStyle name="Normal 2 13 16 2 5" xfId="10924"/>
    <cellStyle name="Normal 2 13 16 3" xfId="10925"/>
    <cellStyle name="Normal 2 13 16 3 2" xfId="10926"/>
    <cellStyle name="Normal 2 13 16 3 3" xfId="10927"/>
    <cellStyle name="Normal 2 13 16 3 4" xfId="10928"/>
    <cellStyle name="Normal 2 13 16 3 5" xfId="10929"/>
    <cellStyle name="Normal 2 13 16 4" xfId="10930"/>
    <cellStyle name="Normal 2 13 16 4 2" xfId="10931"/>
    <cellStyle name="Normal 2 13 16 4 3" xfId="10932"/>
    <cellStyle name="Normal 2 13 16 4 4" xfId="10933"/>
    <cellStyle name="Normal 2 13 16 4 5" xfId="10934"/>
    <cellStyle name="Normal 2 13 16 5" xfId="10935"/>
    <cellStyle name="Normal 2 13 16 5 2" xfId="10936"/>
    <cellStyle name="Normal 2 13 16 5 3" xfId="10937"/>
    <cellStyle name="Normal 2 13 16 5 4" xfId="10938"/>
    <cellStyle name="Normal 2 13 16 5 5" xfId="10939"/>
    <cellStyle name="Normal 2 13 16 6" xfId="10940"/>
    <cellStyle name="Normal 2 13 16 6 2" xfId="10941"/>
    <cellStyle name="Normal 2 13 16 6 3" xfId="10942"/>
    <cellStyle name="Normal 2 13 16 6 4" xfId="10943"/>
    <cellStyle name="Normal 2 13 16 6 5" xfId="10944"/>
    <cellStyle name="Normal 2 13 16 7" xfId="10945"/>
    <cellStyle name="Normal 2 13 16 7 2" xfId="10946"/>
    <cellStyle name="Normal 2 13 16 7 3" xfId="10947"/>
    <cellStyle name="Normal 2 13 16 7 4" xfId="10948"/>
    <cellStyle name="Normal 2 13 16 7 5" xfId="10949"/>
    <cellStyle name="Normal 2 13 16 8" xfId="10950"/>
    <cellStyle name="Normal 2 13 16 8 2" xfId="10951"/>
    <cellStyle name="Normal 2 13 16 8 3" xfId="10952"/>
    <cellStyle name="Normal 2 13 16 8 4" xfId="10953"/>
    <cellStyle name="Normal 2 13 16 8 5" xfId="10954"/>
    <cellStyle name="Normal 2 13 16 9" xfId="10955"/>
    <cellStyle name="Normal 2 13 17" xfId="10956"/>
    <cellStyle name="Normal 2 13 17 2" xfId="10957"/>
    <cellStyle name="Normal 2 13 17 3" xfId="10958"/>
    <cellStyle name="Normal 2 13 17 4" xfId="10959"/>
    <cellStyle name="Normal 2 13 17 5" xfId="10960"/>
    <cellStyle name="Normal 2 13 18" xfId="10961"/>
    <cellStyle name="Normal 2 13 18 2" xfId="10962"/>
    <cellStyle name="Normal 2 13 18 3" xfId="10963"/>
    <cellStyle name="Normal 2 13 18 4" xfId="10964"/>
    <cellStyle name="Normal 2 13 18 5" xfId="10965"/>
    <cellStyle name="Normal 2 13 19" xfId="10966"/>
    <cellStyle name="Normal 2 13 19 2" xfId="10967"/>
    <cellStyle name="Normal 2 13 19 3" xfId="10968"/>
    <cellStyle name="Normal 2 13 19 4" xfId="10969"/>
    <cellStyle name="Normal 2 13 19 5" xfId="10970"/>
    <cellStyle name="Normal 2 13 2" xfId="10971"/>
    <cellStyle name="Normal 2 13 2 10" xfId="10972"/>
    <cellStyle name="Normal 2 13 2 11" xfId="10973"/>
    <cellStyle name="Normal 2 13 2 12" xfId="10974"/>
    <cellStyle name="Normal 2 13 2 13" xfId="10975"/>
    <cellStyle name="Normal 2 13 2 14" xfId="10976"/>
    <cellStyle name="Normal 2 13 2 2" xfId="10977"/>
    <cellStyle name="Normal 2 13 2 2 2" xfId="10978"/>
    <cellStyle name="Normal 2 13 2 2 3" xfId="10979"/>
    <cellStyle name="Normal 2 13 2 2 4" xfId="10980"/>
    <cellStyle name="Normal 2 13 2 2 5" xfId="10981"/>
    <cellStyle name="Normal 2 13 2 3" xfId="10982"/>
    <cellStyle name="Normal 2 13 2 3 2" xfId="10983"/>
    <cellStyle name="Normal 2 13 2 3 3" xfId="10984"/>
    <cellStyle name="Normal 2 13 2 3 4" xfId="10985"/>
    <cellStyle name="Normal 2 13 2 3 5" xfId="10986"/>
    <cellStyle name="Normal 2 13 2 4" xfId="10987"/>
    <cellStyle name="Normal 2 13 2 4 2" xfId="10988"/>
    <cellStyle name="Normal 2 13 2 4 3" xfId="10989"/>
    <cellStyle name="Normal 2 13 2 4 4" xfId="10990"/>
    <cellStyle name="Normal 2 13 2 4 5" xfId="10991"/>
    <cellStyle name="Normal 2 13 2 5" xfId="10992"/>
    <cellStyle name="Normal 2 13 2 5 2" xfId="10993"/>
    <cellStyle name="Normal 2 13 2 5 3" xfId="10994"/>
    <cellStyle name="Normal 2 13 2 5 4" xfId="10995"/>
    <cellStyle name="Normal 2 13 2 5 5" xfId="10996"/>
    <cellStyle name="Normal 2 13 2 6" xfId="10997"/>
    <cellStyle name="Normal 2 13 2 6 2" xfId="10998"/>
    <cellStyle name="Normal 2 13 2 6 3" xfId="10999"/>
    <cellStyle name="Normal 2 13 2 6 4" xfId="11000"/>
    <cellStyle name="Normal 2 13 2 6 5" xfId="11001"/>
    <cellStyle name="Normal 2 13 2 7" xfId="11002"/>
    <cellStyle name="Normal 2 13 2 7 2" xfId="11003"/>
    <cellStyle name="Normal 2 13 2 7 3" xfId="11004"/>
    <cellStyle name="Normal 2 13 2 7 4" xfId="11005"/>
    <cellStyle name="Normal 2 13 2 7 5" xfId="11006"/>
    <cellStyle name="Normal 2 13 2 8" xfId="11007"/>
    <cellStyle name="Normal 2 13 2 8 2" xfId="11008"/>
    <cellStyle name="Normal 2 13 2 8 3" xfId="11009"/>
    <cellStyle name="Normal 2 13 2 8 4" xfId="11010"/>
    <cellStyle name="Normal 2 13 2 8 5" xfId="11011"/>
    <cellStyle name="Normal 2 13 2 9" xfId="11012"/>
    <cellStyle name="Normal 2 13 20" xfId="11013"/>
    <cellStyle name="Normal 2 13 20 2" xfId="11014"/>
    <cellStyle name="Normal 2 13 20 3" xfId="11015"/>
    <cellStyle name="Normal 2 13 20 4" xfId="11016"/>
    <cellStyle name="Normal 2 13 20 5" xfId="11017"/>
    <cellStyle name="Normal 2 13 21" xfId="11018"/>
    <cellStyle name="Normal 2 13 21 2" xfId="11019"/>
    <cellStyle name="Normal 2 13 21 3" xfId="11020"/>
    <cellStyle name="Normal 2 13 21 4" xfId="11021"/>
    <cellStyle name="Normal 2 13 21 5" xfId="11022"/>
    <cellStyle name="Normal 2 13 22" xfId="11023"/>
    <cellStyle name="Normal 2 13 22 2" xfId="11024"/>
    <cellStyle name="Normal 2 13 22 3" xfId="11025"/>
    <cellStyle name="Normal 2 13 22 4" xfId="11026"/>
    <cellStyle name="Normal 2 13 22 5" xfId="11027"/>
    <cellStyle name="Normal 2 13 23" xfId="11028"/>
    <cellStyle name="Normal 2 13 23 2" xfId="11029"/>
    <cellStyle name="Normal 2 13 23 3" xfId="11030"/>
    <cellStyle name="Normal 2 13 23 4" xfId="11031"/>
    <cellStyle name="Normal 2 13 23 5" xfId="11032"/>
    <cellStyle name="Normal 2 13 24" xfId="11033"/>
    <cellStyle name="Normal 2 13 25" xfId="11034"/>
    <cellStyle name="Normal 2 13 26" xfId="11035"/>
    <cellStyle name="Normal 2 13 27" xfId="11036"/>
    <cellStyle name="Normal 2 13 28" xfId="11037"/>
    <cellStyle name="Normal 2 13 29" xfId="11038"/>
    <cellStyle name="Normal 2 13 3" xfId="11039"/>
    <cellStyle name="Normal 2 13 3 10" xfId="11040"/>
    <cellStyle name="Normal 2 13 3 11" xfId="11041"/>
    <cellStyle name="Normal 2 13 3 12" xfId="11042"/>
    <cellStyle name="Normal 2 13 3 13" xfId="11043"/>
    <cellStyle name="Normal 2 13 3 14" xfId="11044"/>
    <cellStyle name="Normal 2 13 3 2" xfId="11045"/>
    <cellStyle name="Normal 2 13 3 2 2" xfId="11046"/>
    <cellStyle name="Normal 2 13 3 2 3" xfId="11047"/>
    <cellStyle name="Normal 2 13 3 2 4" xfId="11048"/>
    <cellStyle name="Normal 2 13 3 2 5" xfId="11049"/>
    <cellStyle name="Normal 2 13 3 3" xfId="11050"/>
    <cellStyle name="Normal 2 13 3 3 2" xfId="11051"/>
    <cellStyle name="Normal 2 13 3 3 3" xfId="11052"/>
    <cellStyle name="Normal 2 13 3 3 4" xfId="11053"/>
    <cellStyle name="Normal 2 13 3 3 5" xfId="11054"/>
    <cellStyle name="Normal 2 13 3 4" xfId="11055"/>
    <cellStyle name="Normal 2 13 3 4 2" xfId="11056"/>
    <cellStyle name="Normal 2 13 3 4 3" xfId="11057"/>
    <cellStyle name="Normal 2 13 3 4 4" xfId="11058"/>
    <cellStyle name="Normal 2 13 3 4 5" xfId="11059"/>
    <cellStyle name="Normal 2 13 3 5" xfId="11060"/>
    <cellStyle name="Normal 2 13 3 5 2" xfId="11061"/>
    <cellStyle name="Normal 2 13 3 5 3" xfId="11062"/>
    <cellStyle name="Normal 2 13 3 5 4" xfId="11063"/>
    <cellStyle name="Normal 2 13 3 5 5" xfId="11064"/>
    <cellStyle name="Normal 2 13 3 6" xfId="11065"/>
    <cellStyle name="Normal 2 13 3 6 2" xfId="11066"/>
    <cellStyle name="Normal 2 13 3 6 3" xfId="11067"/>
    <cellStyle name="Normal 2 13 3 6 4" xfId="11068"/>
    <cellStyle name="Normal 2 13 3 6 5" xfId="11069"/>
    <cellStyle name="Normal 2 13 3 7" xfId="11070"/>
    <cellStyle name="Normal 2 13 3 7 2" xfId="11071"/>
    <cellStyle name="Normal 2 13 3 7 3" xfId="11072"/>
    <cellStyle name="Normal 2 13 3 7 4" xfId="11073"/>
    <cellStyle name="Normal 2 13 3 7 5" xfId="11074"/>
    <cellStyle name="Normal 2 13 3 8" xfId="11075"/>
    <cellStyle name="Normal 2 13 3 8 2" xfId="11076"/>
    <cellStyle name="Normal 2 13 3 8 3" xfId="11077"/>
    <cellStyle name="Normal 2 13 3 8 4" xfId="11078"/>
    <cellStyle name="Normal 2 13 3 8 5" xfId="11079"/>
    <cellStyle name="Normal 2 13 3 9" xfId="11080"/>
    <cellStyle name="Normal 2 13 4" xfId="11081"/>
    <cellStyle name="Normal 2 13 4 10" xfId="11082"/>
    <cellStyle name="Normal 2 13 4 11" xfId="11083"/>
    <cellStyle name="Normal 2 13 4 12" xfId="11084"/>
    <cellStyle name="Normal 2 13 4 13" xfId="11085"/>
    <cellStyle name="Normal 2 13 4 14" xfId="11086"/>
    <cellStyle name="Normal 2 13 4 2" xfId="11087"/>
    <cellStyle name="Normal 2 13 4 2 2" xfId="11088"/>
    <cellStyle name="Normal 2 13 4 2 3" xfId="11089"/>
    <cellStyle name="Normal 2 13 4 2 4" xfId="11090"/>
    <cellStyle name="Normal 2 13 4 2 5" xfId="11091"/>
    <cellStyle name="Normal 2 13 4 3" xfId="11092"/>
    <cellStyle name="Normal 2 13 4 3 2" xfId="11093"/>
    <cellStyle name="Normal 2 13 4 3 3" xfId="11094"/>
    <cellStyle name="Normal 2 13 4 3 4" xfId="11095"/>
    <cellStyle name="Normal 2 13 4 3 5" xfId="11096"/>
    <cellStyle name="Normal 2 13 4 4" xfId="11097"/>
    <cellStyle name="Normal 2 13 4 4 2" xfId="11098"/>
    <cellStyle name="Normal 2 13 4 4 3" xfId="11099"/>
    <cellStyle name="Normal 2 13 4 4 4" xfId="11100"/>
    <cellStyle name="Normal 2 13 4 4 5" xfId="11101"/>
    <cellStyle name="Normal 2 13 4 5" xfId="11102"/>
    <cellStyle name="Normal 2 13 4 5 2" xfId="11103"/>
    <cellStyle name="Normal 2 13 4 5 3" xfId="11104"/>
    <cellStyle name="Normal 2 13 4 5 4" xfId="11105"/>
    <cellStyle name="Normal 2 13 4 5 5" xfId="11106"/>
    <cellStyle name="Normal 2 13 4 6" xfId="11107"/>
    <cellStyle name="Normal 2 13 4 6 2" xfId="11108"/>
    <cellStyle name="Normal 2 13 4 6 3" xfId="11109"/>
    <cellStyle name="Normal 2 13 4 6 4" xfId="11110"/>
    <cellStyle name="Normal 2 13 4 6 5" xfId="11111"/>
    <cellStyle name="Normal 2 13 4 7" xfId="11112"/>
    <cellStyle name="Normal 2 13 4 7 2" xfId="11113"/>
    <cellStyle name="Normal 2 13 4 7 3" xfId="11114"/>
    <cellStyle name="Normal 2 13 4 7 4" xfId="11115"/>
    <cellStyle name="Normal 2 13 4 7 5" xfId="11116"/>
    <cellStyle name="Normal 2 13 4 8" xfId="11117"/>
    <cellStyle name="Normal 2 13 4 8 2" xfId="11118"/>
    <cellStyle name="Normal 2 13 4 8 3" xfId="11119"/>
    <cellStyle name="Normal 2 13 4 8 4" xfId="11120"/>
    <cellStyle name="Normal 2 13 4 8 5" xfId="11121"/>
    <cellStyle name="Normal 2 13 4 9" xfId="11122"/>
    <cellStyle name="Normal 2 13 5" xfId="11123"/>
    <cellStyle name="Normal 2 13 5 10" xfId="11124"/>
    <cellStyle name="Normal 2 13 5 11" xfId="11125"/>
    <cellStyle name="Normal 2 13 5 12" xfId="11126"/>
    <cellStyle name="Normal 2 13 5 13" xfId="11127"/>
    <cellStyle name="Normal 2 13 5 14" xfId="11128"/>
    <cellStyle name="Normal 2 13 5 2" xfId="11129"/>
    <cellStyle name="Normal 2 13 5 2 2" xfId="11130"/>
    <cellStyle name="Normal 2 13 5 2 3" xfId="11131"/>
    <cellStyle name="Normal 2 13 5 2 4" xfId="11132"/>
    <cellStyle name="Normal 2 13 5 2 5" xfId="11133"/>
    <cellStyle name="Normal 2 13 5 3" xfId="11134"/>
    <cellStyle name="Normal 2 13 5 3 2" xfId="11135"/>
    <cellStyle name="Normal 2 13 5 3 3" xfId="11136"/>
    <cellStyle name="Normal 2 13 5 3 4" xfId="11137"/>
    <cellStyle name="Normal 2 13 5 3 5" xfId="11138"/>
    <cellStyle name="Normal 2 13 5 4" xfId="11139"/>
    <cellStyle name="Normal 2 13 5 4 2" xfId="11140"/>
    <cellStyle name="Normal 2 13 5 4 3" xfId="11141"/>
    <cellStyle name="Normal 2 13 5 4 4" xfId="11142"/>
    <cellStyle name="Normal 2 13 5 4 5" xfId="11143"/>
    <cellStyle name="Normal 2 13 5 5" xfId="11144"/>
    <cellStyle name="Normal 2 13 5 5 2" xfId="11145"/>
    <cellStyle name="Normal 2 13 5 5 3" xfId="11146"/>
    <cellStyle name="Normal 2 13 5 5 4" xfId="11147"/>
    <cellStyle name="Normal 2 13 5 5 5" xfId="11148"/>
    <cellStyle name="Normal 2 13 5 6" xfId="11149"/>
    <cellStyle name="Normal 2 13 5 6 2" xfId="11150"/>
    <cellStyle name="Normal 2 13 5 6 3" xfId="11151"/>
    <cellStyle name="Normal 2 13 5 6 4" xfId="11152"/>
    <cellStyle name="Normal 2 13 5 6 5" xfId="11153"/>
    <cellStyle name="Normal 2 13 5 7" xfId="11154"/>
    <cellStyle name="Normal 2 13 5 7 2" xfId="11155"/>
    <cellStyle name="Normal 2 13 5 7 3" xfId="11156"/>
    <cellStyle name="Normal 2 13 5 7 4" xfId="11157"/>
    <cellStyle name="Normal 2 13 5 7 5" xfId="11158"/>
    <cellStyle name="Normal 2 13 5 8" xfId="11159"/>
    <cellStyle name="Normal 2 13 5 8 2" xfId="11160"/>
    <cellStyle name="Normal 2 13 5 8 3" xfId="11161"/>
    <cellStyle name="Normal 2 13 5 8 4" xfId="11162"/>
    <cellStyle name="Normal 2 13 5 8 5" xfId="11163"/>
    <cellStyle name="Normal 2 13 5 9" xfId="11164"/>
    <cellStyle name="Normal 2 13 6" xfId="11165"/>
    <cellStyle name="Normal 2 13 6 10" xfId="11166"/>
    <cellStyle name="Normal 2 13 6 11" xfId="11167"/>
    <cellStyle name="Normal 2 13 6 12" xfId="11168"/>
    <cellStyle name="Normal 2 13 6 13" xfId="11169"/>
    <cellStyle name="Normal 2 13 6 14" xfId="11170"/>
    <cellStyle name="Normal 2 13 6 2" xfId="11171"/>
    <cellStyle name="Normal 2 13 6 2 2" xfId="11172"/>
    <cellStyle name="Normal 2 13 6 2 3" xfId="11173"/>
    <cellStyle name="Normal 2 13 6 2 4" xfId="11174"/>
    <cellStyle name="Normal 2 13 6 2 5" xfId="11175"/>
    <cellStyle name="Normal 2 13 6 3" xfId="11176"/>
    <cellStyle name="Normal 2 13 6 3 2" xfId="11177"/>
    <cellStyle name="Normal 2 13 6 3 3" xfId="11178"/>
    <cellStyle name="Normal 2 13 6 3 4" xfId="11179"/>
    <cellStyle name="Normal 2 13 6 3 5" xfId="11180"/>
    <cellStyle name="Normal 2 13 6 4" xfId="11181"/>
    <cellStyle name="Normal 2 13 6 4 2" xfId="11182"/>
    <cellStyle name="Normal 2 13 6 4 3" xfId="11183"/>
    <cellStyle name="Normal 2 13 6 4 4" xfId="11184"/>
    <cellStyle name="Normal 2 13 6 4 5" xfId="11185"/>
    <cellStyle name="Normal 2 13 6 5" xfId="11186"/>
    <cellStyle name="Normal 2 13 6 5 2" xfId="11187"/>
    <cellStyle name="Normal 2 13 6 5 3" xfId="11188"/>
    <cellStyle name="Normal 2 13 6 5 4" xfId="11189"/>
    <cellStyle name="Normal 2 13 6 5 5" xfId="11190"/>
    <cellStyle name="Normal 2 13 6 6" xfId="11191"/>
    <cellStyle name="Normal 2 13 6 6 2" xfId="11192"/>
    <cellStyle name="Normal 2 13 6 6 3" xfId="11193"/>
    <cellStyle name="Normal 2 13 6 6 4" xfId="11194"/>
    <cellStyle name="Normal 2 13 6 6 5" xfId="11195"/>
    <cellStyle name="Normal 2 13 6 7" xfId="11196"/>
    <cellStyle name="Normal 2 13 6 7 2" xfId="11197"/>
    <cellStyle name="Normal 2 13 6 7 3" xfId="11198"/>
    <cellStyle name="Normal 2 13 6 7 4" xfId="11199"/>
    <cellStyle name="Normal 2 13 6 7 5" xfId="11200"/>
    <cellStyle name="Normal 2 13 6 8" xfId="11201"/>
    <cellStyle name="Normal 2 13 6 8 2" xfId="11202"/>
    <cellStyle name="Normal 2 13 6 8 3" xfId="11203"/>
    <cellStyle name="Normal 2 13 6 8 4" xfId="11204"/>
    <cellStyle name="Normal 2 13 6 8 5" xfId="11205"/>
    <cellStyle name="Normal 2 13 6 9" xfId="11206"/>
    <cellStyle name="Normal 2 13 7" xfId="11207"/>
    <cellStyle name="Normal 2 13 7 10" xfId="11208"/>
    <cellStyle name="Normal 2 13 7 11" xfId="11209"/>
    <cellStyle name="Normal 2 13 7 12" xfId="11210"/>
    <cellStyle name="Normal 2 13 7 13" xfId="11211"/>
    <cellStyle name="Normal 2 13 7 14" xfId="11212"/>
    <cellStyle name="Normal 2 13 7 2" xfId="11213"/>
    <cellStyle name="Normal 2 13 7 2 2" xfId="11214"/>
    <cellStyle name="Normal 2 13 7 2 3" xfId="11215"/>
    <cellStyle name="Normal 2 13 7 2 4" xfId="11216"/>
    <cellStyle name="Normal 2 13 7 2 5" xfId="11217"/>
    <cellStyle name="Normal 2 13 7 3" xfId="11218"/>
    <cellStyle name="Normal 2 13 7 3 2" xfId="11219"/>
    <cellStyle name="Normal 2 13 7 3 3" xfId="11220"/>
    <cellStyle name="Normal 2 13 7 3 4" xfId="11221"/>
    <cellStyle name="Normal 2 13 7 3 5" xfId="11222"/>
    <cellStyle name="Normal 2 13 7 4" xfId="11223"/>
    <cellStyle name="Normal 2 13 7 4 2" xfId="11224"/>
    <cellStyle name="Normal 2 13 7 4 3" xfId="11225"/>
    <cellStyle name="Normal 2 13 7 4 4" xfId="11226"/>
    <cellStyle name="Normal 2 13 7 4 5" xfId="11227"/>
    <cellStyle name="Normal 2 13 7 5" xfId="11228"/>
    <cellStyle name="Normal 2 13 7 5 2" xfId="11229"/>
    <cellStyle name="Normal 2 13 7 5 3" xfId="11230"/>
    <cellStyle name="Normal 2 13 7 5 4" xfId="11231"/>
    <cellStyle name="Normal 2 13 7 5 5" xfId="11232"/>
    <cellStyle name="Normal 2 13 7 6" xfId="11233"/>
    <cellStyle name="Normal 2 13 7 6 2" xfId="11234"/>
    <cellStyle name="Normal 2 13 7 6 3" xfId="11235"/>
    <cellStyle name="Normal 2 13 7 6 4" xfId="11236"/>
    <cellStyle name="Normal 2 13 7 6 5" xfId="11237"/>
    <cellStyle name="Normal 2 13 7 7" xfId="11238"/>
    <cellStyle name="Normal 2 13 7 7 2" xfId="11239"/>
    <cellStyle name="Normal 2 13 7 7 3" xfId="11240"/>
    <cellStyle name="Normal 2 13 7 7 4" xfId="11241"/>
    <cellStyle name="Normal 2 13 7 7 5" xfId="11242"/>
    <cellStyle name="Normal 2 13 7 8" xfId="11243"/>
    <cellStyle name="Normal 2 13 7 8 2" xfId="11244"/>
    <cellStyle name="Normal 2 13 7 8 3" xfId="11245"/>
    <cellStyle name="Normal 2 13 7 8 4" xfId="11246"/>
    <cellStyle name="Normal 2 13 7 8 5" xfId="11247"/>
    <cellStyle name="Normal 2 13 7 9" xfId="11248"/>
    <cellStyle name="Normal 2 13 8" xfId="11249"/>
    <cellStyle name="Normal 2 13 8 10" xfId="11250"/>
    <cellStyle name="Normal 2 13 8 11" xfId="11251"/>
    <cellStyle name="Normal 2 13 8 12" xfId="11252"/>
    <cellStyle name="Normal 2 13 8 13" xfId="11253"/>
    <cellStyle name="Normal 2 13 8 14" xfId="11254"/>
    <cellStyle name="Normal 2 13 8 2" xfId="11255"/>
    <cellStyle name="Normal 2 13 8 2 2" xfId="11256"/>
    <cellStyle name="Normal 2 13 8 2 3" xfId="11257"/>
    <cellStyle name="Normal 2 13 8 2 4" xfId="11258"/>
    <cellStyle name="Normal 2 13 8 2 5" xfId="11259"/>
    <cellStyle name="Normal 2 13 8 3" xfId="11260"/>
    <cellStyle name="Normal 2 13 8 3 2" xfId="11261"/>
    <cellStyle name="Normal 2 13 8 3 3" xfId="11262"/>
    <cellStyle name="Normal 2 13 8 3 4" xfId="11263"/>
    <cellStyle name="Normal 2 13 8 3 5" xfId="11264"/>
    <cellStyle name="Normal 2 13 8 4" xfId="11265"/>
    <cellStyle name="Normal 2 13 8 4 2" xfId="11266"/>
    <cellStyle name="Normal 2 13 8 4 3" xfId="11267"/>
    <cellStyle name="Normal 2 13 8 4 4" xfId="11268"/>
    <cellStyle name="Normal 2 13 8 4 5" xfId="11269"/>
    <cellStyle name="Normal 2 13 8 5" xfId="11270"/>
    <cellStyle name="Normal 2 13 8 5 2" xfId="11271"/>
    <cellStyle name="Normal 2 13 8 5 3" xfId="11272"/>
    <cellStyle name="Normal 2 13 8 5 4" xfId="11273"/>
    <cellStyle name="Normal 2 13 8 5 5" xfId="11274"/>
    <cellStyle name="Normal 2 13 8 6" xfId="11275"/>
    <cellStyle name="Normal 2 13 8 6 2" xfId="11276"/>
    <cellStyle name="Normal 2 13 8 6 3" xfId="11277"/>
    <cellStyle name="Normal 2 13 8 6 4" xfId="11278"/>
    <cellStyle name="Normal 2 13 8 6 5" xfId="11279"/>
    <cellStyle name="Normal 2 13 8 7" xfId="11280"/>
    <cellStyle name="Normal 2 13 8 7 2" xfId="11281"/>
    <cellStyle name="Normal 2 13 8 7 3" xfId="11282"/>
    <cellStyle name="Normal 2 13 8 7 4" xfId="11283"/>
    <cellStyle name="Normal 2 13 8 7 5" xfId="11284"/>
    <cellStyle name="Normal 2 13 8 8" xfId="11285"/>
    <cellStyle name="Normal 2 13 8 8 2" xfId="11286"/>
    <cellStyle name="Normal 2 13 8 8 3" xfId="11287"/>
    <cellStyle name="Normal 2 13 8 8 4" xfId="11288"/>
    <cellStyle name="Normal 2 13 8 8 5" xfId="11289"/>
    <cellStyle name="Normal 2 13 8 9" xfId="11290"/>
    <cellStyle name="Normal 2 13 9" xfId="11291"/>
    <cellStyle name="Normal 2 13 9 10" xfId="11292"/>
    <cellStyle name="Normal 2 13 9 11" xfId="11293"/>
    <cellStyle name="Normal 2 13 9 12" xfId="11294"/>
    <cellStyle name="Normal 2 13 9 13" xfId="11295"/>
    <cellStyle name="Normal 2 13 9 14" xfId="11296"/>
    <cellStyle name="Normal 2 13 9 2" xfId="11297"/>
    <cellStyle name="Normal 2 13 9 2 2" xfId="11298"/>
    <cellStyle name="Normal 2 13 9 2 3" xfId="11299"/>
    <cellStyle name="Normal 2 13 9 2 4" xfId="11300"/>
    <cellStyle name="Normal 2 13 9 2 5" xfId="11301"/>
    <cellStyle name="Normal 2 13 9 3" xfId="11302"/>
    <cellStyle name="Normal 2 13 9 3 2" xfId="11303"/>
    <cellStyle name="Normal 2 13 9 3 3" xfId="11304"/>
    <cellStyle name="Normal 2 13 9 3 4" xfId="11305"/>
    <cellStyle name="Normal 2 13 9 3 5" xfId="11306"/>
    <cellStyle name="Normal 2 13 9 4" xfId="11307"/>
    <cellStyle name="Normal 2 13 9 4 2" xfId="11308"/>
    <cellStyle name="Normal 2 13 9 4 3" xfId="11309"/>
    <cellStyle name="Normal 2 13 9 4 4" xfId="11310"/>
    <cellStyle name="Normal 2 13 9 4 5" xfId="11311"/>
    <cellStyle name="Normal 2 13 9 5" xfId="11312"/>
    <cellStyle name="Normal 2 13 9 5 2" xfId="11313"/>
    <cellStyle name="Normal 2 13 9 5 3" xfId="11314"/>
    <cellStyle name="Normal 2 13 9 5 4" xfId="11315"/>
    <cellStyle name="Normal 2 13 9 5 5" xfId="11316"/>
    <cellStyle name="Normal 2 13 9 6" xfId="11317"/>
    <cellStyle name="Normal 2 13 9 6 2" xfId="11318"/>
    <cellStyle name="Normal 2 13 9 6 3" xfId="11319"/>
    <cellStyle name="Normal 2 13 9 6 4" xfId="11320"/>
    <cellStyle name="Normal 2 13 9 6 5" xfId="11321"/>
    <cellStyle name="Normal 2 13 9 7" xfId="11322"/>
    <cellStyle name="Normal 2 13 9 7 2" xfId="11323"/>
    <cellStyle name="Normal 2 13 9 7 3" xfId="11324"/>
    <cellStyle name="Normal 2 13 9 7 4" xfId="11325"/>
    <cellStyle name="Normal 2 13 9 7 5" xfId="11326"/>
    <cellStyle name="Normal 2 13 9 8" xfId="11327"/>
    <cellStyle name="Normal 2 13 9 8 2" xfId="11328"/>
    <cellStyle name="Normal 2 13 9 8 3" xfId="11329"/>
    <cellStyle name="Normal 2 13 9 8 4" xfId="11330"/>
    <cellStyle name="Normal 2 13 9 8 5" xfId="11331"/>
    <cellStyle name="Normal 2 13 9 9" xfId="11332"/>
    <cellStyle name="Normal 2 14" xfId="11333"/>
    <cellStyle name="Normal 2 14 10" xfId="11334"/>
    <cellStyle name="Normal 2 14 11" xfId="11335"/>
    <cellStyle name="Normal 2 14 12" xfId="11336"/>
    <cellStyle name="Normal 2 14 13" xfId="11337"/>
    <cellStyle name="Normal 2 14 14" xfId="11338"/>
    <cellStyle name="Normal 2 14 2" xfId="11339"/>
    <cellStyle name="Normal 2 14 2 2" xfId="11340"/>
    <cellStyle name="Normal 2 14 2 3" xfId="11341"/>
    <cellStyle name="Normal 2 14 2 4" xfId="11342"/>
    <cellStyle name="Normal 2 14 2 5" xfId="11343"/>
    <cellStyle name="Normal 2 14 3" xfId="11344"/>
    <cellStyle name="Normal 2 14 3 2" xfId="11345"/>
    <cellStyle name="Normal 2 14 3 3" xfId="11346"/>
    <cellStyle name="Normal 2 14 3 4" xfId="11347"/>
    <cellStyle name="Normal 2 14 3 5" xfId="11348"/>
    <cellStyle name="Normal 2 14 4" xfId="11349"/>
    <cellStyle name="Normal 2 14 4 2" xfId="11350"/>
    <cellStyle name="Normal 2 14 4 3" xfId="11351"/>
    <cellStyle name="Normal 2 14 4 4" xfId="11352"/>
    <cellStyle name="Normal 2 14 4 5" xfId="11353"/>
    <cellStyle name="Normal 2 14 5" xfId="11354"/>
    <cellStyle name="Normal 2 14 5 2" xfId="11355"/>
    <cellStyle name="Normal 2 14 5 3" xfId="11356"/>
    <cellStyle name="Normal 2 14 5 4" xfId="11357"/>
    <cellStyle name="Normal 2 14 5 5" xfId="11358"/>
    <cellStyle name="Normal 2 14 6" xfId="11359"/>
    <cellStyle name="Normal 2 14 6 2" xfId="11360"/>
    <cellStyle name="Normal 2 14 6 3" xfId="11361"/>
    <cellStyle name="Normal 2 14 6 4" xfId="11362"/>
    <cellStyle name="Normal 2 14 6 5" xfId="11363"/>
    <cellStyle name="Normal 2 14 7" xfId="11364"/>
    <cellStyle name="Normal 2 14 7 2" xfId="11365"/>
    <cellStyle name="Normal 2 14 7 3" xfId="11366"/>
    <cellStyle name="Normal 2 14 7 4" xfId="11367"/>
    <cellStyle name="Normal 2 14 7 5" xfId="11368"/>
    <cellStyle name="Normal 2 14 8" xfId="11369"/>
    <cellStyle name="Normal 2 14 8 2" xfId="11370"/>
    <cellStyle name="Normal 2 14 8 3" xfId="11371"/>
    <cellStyle name="Normal 2 14 8 4" xfId="11372"/>
    <cellStyle name="Normal 2 14 8 5" xfId="11373"/>
    <cellStyle name="Normal 2 14 9" xfId="11374"/>
    <cellStyle name="Normal 2 15" xfId="11375"/>
    <cellStyle name="Normal 2 15 10" xfId="11376"/>
    <cellStyle name="Normal 2 15 11" xfId="11377"/>
    <cellStyle name="Normal 2 15 12" xfId="11378"/>
    <cellStyle name="Normal 2 15 13" xfId="11379"/>
    <cellStyle name="Normal 2 15 14" xfId="11380"/>
    <cellStyle name="Normal 2 15 2" xfId="11381"/>
    <cellStyle name="Normal 2 15 2 2" xfId="11382"/>
    <cellStyle name="Normal 2 15 2 3" xfId="11383"/>
    <cellStyle name="Normal 2 15 2 4" xfId="11384"/>
    <cellStyle name="Normal 2 15 2 5" xfId="11385"/>
    <cellStyle name="Normal 2 15 3" xfId="11386"/>
    <cellStyle name="Normal 2 15 3 2" xfId="11387"/>
    <cellStyle name="Normal 2 15 3 3" xfId="11388"/>
    <cellStyle name="Normal 2 15 3 4" xfId="11389"/>
    <cellStyle name="Normal 2 15 3 5" xfId="11390"/>
    <cellStyle name="Normal 2 15 4" xfId="11391"/>
    <cellStyle name="Normal 2 15 4 2" xfId="11392"/>
    <cellStyle name="Normal 2 15 4 3" xfId="11393"/>
    <cellStyle name="Normal 2 15 4 4" xfId="11394"/>
    <cellStyle name="Normal 2 15 4 5" xfId="11395"/>
    <cellStyle name="Normal 2 15 5" xfId="11396"/>
    <cellStyle name="Normal 2 15 5 2" xfId="11397"/>
    <cellStyle name="Normal 2 15 5 3" xfId="11398"/>
    <cellStyle name="Normal 2 15 5 4" xfId="11399"/>
    <cellStyle name="Normal 2 15 5 5" xfId="11400"/>
    <cellStyle name="Normal 2 15 6" xfId="11401"/>
    <cellStyle name="Normal 2 15 6 2" xfId="11402"/>
    <cellStyle name="Normal 2 15 6 3" xfId="11403"/>
    <cellStyle name="Normal 2 15 6 4" xfId="11404"/>
    <cellStyle name="Normal 2 15 6 5" xfId="11405"/>
    <cellStyle name="Normal 2 15 7" xfId="11406"/>
    <cellStyle name="Normal 2 15 7 2" xfId="11407"/>
    <cellStyle name="Normal 2 15 7 3" xfId="11408"/>
    <cellStyle name="Normal 2 15 7 4" xfId="11409"/>
    <cellStyle name="Normal 2 15 7 5" xfId="11410"/>
    <cellStyle name="Normal 2 15 8" xfId="11411"/>
    <cellStyle name="Normal 2 15 8 2" xfId="11412"/>
    <cellStyle name="Normal 2 15 8 3" xfId="11413"/>
    <cellStyle name="Normal 2 15 8 4" xfId="11414"/>
    <cellStyle name="Normal 2 15 8 5" xfId="11415"/>
    <cellStyle name="Normal 2 15 9" xfId="11416"/>
    <cellStyle name="Normal 2 16" xfId="11417"/>
    <cellStyle name="Normal 2 16 10" xfId="11418"/>
    <cellStyle name="Normal 2 16 11" xfId="11419"/>
    <cellStyle name="Normal 2 16 12" xfId="11420"/>
    <cellStyle name="Normal 2 16 13" xfId="11421"/>
    <cellStyle name="Normal 2 16 14" xfId="11422"/>
    <cellStyle name="Normal 2 16 2" xfId="11423"/>
    <cellStyle name="Normal 2 16 2 2" xfId="11424"/>
    <cellStyle name="Normal 2 16 2 3" xfId="11425"/>
    <cellStyle name="Normal 2 16 2 4" xfId="11426"/>
    <cellStyle name="Normal 2 16 2 5" xfId="11427"/>
    <cellStyle name="Normal 2 16 3" xfId="11428"/>
    <cellStyle name="Normal 2 16 3 2" xfId="11429"/>
    <cellStyle name="Normal 2 16 3 3" xfId="11430"/>
    <cellStyle name="Normal 2 16 3 4" xfId="11431"/>
    <cellStyle name="Normal 2 16 3 5" xfId="11432"/>
    <cellStyle name="Normal 2 16 4" xfId="11433"/>
    <cellStyle name="Normal 2 16 4 2" xfId="11434"/>
    <cellStyle name="Normal 2 16 4 3" xfId="11435"/>
    <cellStyle name="Normal 2 16 4 4" xfId="11436"/>
    <cellStyle name="Normal 2 16 4 5" xfId="11437"/>
    <cellStyle name="Normal 2 16 5" xfId="11438"/>
    <cellStyle name="Normal 2 16 5 2" xfId="11439"/>
    <cellStyle name="Normal 2 16 5 3" xfId="11440"/>
    <cellStyle name="Normal 2 16 5 4" xfId="11441"/>
    <cellStyle name="Normal 2 16 5 5" xfId="11442"/>
    <cellStyle name="Normal 2 16 6" xfId="11443"/>
    <cellStyle name="Normal 2 16 6 2" xfId="11444"/>
    <cellStyle name="Normal 2 16 6 3" xfId="11445"/>
    <cellStyle name="Normal 2 16 6 4" xfId="11446"/>
    <cellStyle name="Normal 2 16 6 5" xfId="11447"/>
    <cellStyle name="Normal 2 16 7" xfId="11448"/>
    <cellStyle name="Normal 2 16 7 2" xfId="11449"/>
    <cellStyle name="Normal 2 16 7 3" xfId="11450"/>
    <cellStyle name="Normal 2 16 7 4" xfId="11451"/>
    <cellStyle name="Normal 2 16 7 5" xfId="11452"/>
    <cellStyle name="Normal 2 16 8" xfId="11453"/>
    <cellStyle name="Normal 2 16 8 2" xfId="11454"/>
    <cellStyle name="Normal 2 16 8 3" xfId="11455"/>
    <cellStyle name="Normal 2 16 8 4" xfId="11456"/>
    <cellStyle name="Normal 2 16 8 5" xfId="11457"/>
    <cellStyle name="Normal 2 16 9" xfId="11458"/>
    <cellStyle name="Normal 2 17" xfId="11459"/>
    <cellStyle name="Normal 2 17 10" xfId="11460"/>
    <cellStyle name="Normal 2 17 11" xfId="11461"/>
    <cellStyle name="Normal 2 17 12" xfId="11462"/>
    <cellStyle name="Normal 2 17 13" xfId="11463"/>
    <cellStyle name="Normal 2 17 14" xfId="11464"/>
    <cellStyle name="Normal 2 17 2" xfId="11465"/>
    <cellStyle name="Normal 2 17 2 2" xfId="11466"/>
    <cellStyle name="Normal 2 17 2 3" xfId="11467"/>
    <cellStyle name="Normal 2 17 2 4" xfId="11468"/>
    <cellStyle name="Normal 2 17 2 5" xfId="11469"/>
    <cellStyle name="Normal 2 17 3" xfId="11470"/>
    <cellStyle name="Normal 2 17 3 2" xfId="11471"/>
    <cellStyle name="Normal 2 17 3 3" xfId="11472"/>
    <cellStyle name="Normal 2 17 3 4" xfId="11473"/>
    <cellStyle name="Normal 2 17 3 5" xfId="11474"/>
    <cellStyle name="Normal 2 17 4" xfId="11475"/>
    <cellStyle name="Normal 2 17 4 2" xfId="11476"/>
    <cellStyle name="Normal 2 17 4 3" xfId="11477"/>
    <cellStyle name="Normal 2 17 4 4" xfId="11478"/>
    <cellStyle name="Normal 2 17 4 5" xfId="11479"/>
    <cellStyle name="Normal 2 17 5" xfId="11480"/>
    <cellStyle name="Normal 2 17 5 2" xfId="11481"/>
    <cellStyle name="Normal 2 17 5 3" xfId="11482"/>
    <cellStyle name="Normal 2 17 5 4" xfId="11483"/>
    <cellStyle name="Normal 2 17 5 5" xfId="11484"/>
    <cellStyle name="Normal 2 17 6" xfId="11485"/>
    <cellStyle name="Normal 2 17 6 2" xfId="11486"/>
    <cellStyle name="Normal 2 17 6 3" xfId="11487"/>
    <cellStyle name="Normal 2 17 6 4" xfId="11488"/>
    <cellStyle name="Normal 2 17 6 5" xfId="11489"/>
    <cellStyle name="Normal 2 17 7" xfId="11490"/>
    <cellStyle name="Normal 2 17 7 2" xfId="11491"/>
    <cellStyle name="Normal 2 17 7 3" xfId="11492"/>
    <cellStyle name="Normal 2 17 7 4" xfId="11493"/>
    <cellStyle name="Normal 2 17 7 5" xfId="11494"/>
    <cellStyle name="Normal 2 17 8" xfId="11495"/>
    <cellStyle name="Normal 2 17 8 2" xfId="11496"/>
    <cellStyle name="Normal 2 17 8 3" xfId="11497"/>
    <cellStyle name="Normal 2 17 8 4" xfId="11498"/>
    <cellStyle name="Normal 2 17 8 5" xfId="11499"/>
    <cellStyle name="Normal 2 17 9" xfId="11500"/>
    <cellStyle name="Normal 2 18" xfId="11501"/>
    <cellStyle name="Normal 2 18 10" xfId="11502"/>
    <cellStyle name="Normal 2 18 11" xfId="11503"/>
    <cellStyle name="Normal 2 18 12" xfId="11504"/>
    <cellStyle name="Normal 2 18 13" xfId="11505"/>
    <cellStyle name="Normal 2 18 14" xfId="11506"/>
    <cellStyle name="Normal 2 18 2" xfId="11507"/>
    <cellStyle name="Normal 2 18 2 2" xfId="11508"/>
    <cellStyle name="Normal 2 18 2 3" xfId="11509"/>
    <cellStyle name="Normal 2 18 2 4" xfId="11510"/>
    <cellStyle name="Normal 2 18 2 5" xfId="11511"/>
    <cellStyle name="Normal 2 18 3" xfId="11512"/>
    <cellStyle name="Normal 2 18 3 2" xfId="11513"/>
    <cellStyle name="Normal 2 18 3 3" xfId="11514"/>
    <cellStyle name="Normal 2 18 3 4" xfId="11515"/>
    <cellStyle name="Normal 2 18 3 5" xfId="11516"/>
    <cellStyle name="Normal 2 18 4" xfId="11517"/>
    <cellStyle name="Normal 2 18 4 2" xfId="11518"/>
    <cellStyle name="Normal 2 18 4 3" xfId="11519"/>
    <cellStyle name="Normal 2 18 4 4" xfId="11520"/>
    <cellStyle name="Normal 2 18 4 5" xfId="11521"/>
    <cellStyle name="Normal 2 18 5" xfId="11522"/>
    <cellStyle name="Normal 2 18 5 2" xfId="11523"/>
    <cellStyle name="Normal 2 18 5 3" xfId="11524"/>
    <cellStyle name="Normal 2 18 5 4" xfId="11525"/>
    <cellStyle name="Normal 2 18 5 5" xfId="11526"/>
    <cellStyle name="Normal 2 18 6" xfId="11527"/>
    <cellStyle name="Normal 2 18 6 2" xfId="11528"/>
    <cellStyle name="Normal 2 18 6 3" xfId="11529"/>
    <cellStyle name="Normal 2 18 6 4" xfId="11530"/>
    <cellStyle name="Normal 2 18 6 5" xfId="11531"/>
    <cellStyle name="Normal 2 18 7" xfId="11532"/>
    <cellStyle name="Normal 2 18 7 2" xfId="11533"/>
    <cellStyle name="Normal 2 18 7 3" xfId="11534"/>
    <cellStyle name="Normal 2 18 7 4" xfId="11535"/>
    <cellStyle name="Normal 2 18 7 5" xfId="11536"/>
    <cellStyle name="Normal 2 18 8" xfId="11537"/>
    <cellStyle name="Normal 2 18 8 2" xfId="11538"/>
    <cellStyle name="Normal 2 18 8 3" xfId="11539"/>
    <cellStyle name="Normal 2 18 8 4" xfId="11540"/>
    <cellStyle name="Normal 2 18 8 5" xfId="11541"/>
    <cellStyle name="Normal 2 18 9" xfId="11542"/>
    <cellStyle name="Normal 2 19" xfId="11543"/>
    <cellStyle name="Normal 2 19 10" xfId="11544"/>
    <cellStyle name="Normal 2 19 11" xfId="11545"/>
    <cellStyle name="Normal 2 19 12" xfId="11546"/>
    <cellStyle name="Normal 2 19 13" xfId="11547"/>
    <cellStyle name="Normal 2 19 14" xfId="11548"/>
    <cellStyle name="Normal 2 19 2" xfId="11549"/>
    <cellStyle name="Normal 2 19 2 2" xfId="11550"/>
    <cellStyle name="Normal 2 19 2 3" xfId="11551"/>
    <cellStyle name="Normal 2 19 2 4" xfId="11552"/>
    <cellStyle name="Normal 2 19 2 5" xfId="11553"/>
    <cellStyle name="Normal 2 19 3" xfId="11554"/>
    <cellStyle name="Normal 2 19 3 2" xfId="11555"/>
    <cellStyle name="Normal 2 19 3 3" xfId="11556"/>
    <cellStyle name="Normal 2 19 3 4" xfId="11557"/>
    <cellStyle name="Normal 2 19 3 5" xfId="11558"/>
    <cellStyle name="Normal 2 19 4" xfId="11559"/>
    <cellStyle name="Normal 2 19 4 2" xfId="11560"/>
    <cellStyle name="Normal 2 19 4 3" xfId="11561"/>
    <cellStyle name="Normal 2 19 4 4" xfId="11562"/>
    <cellStyle name="Normal 2 19 4 5" xfId="11563"/>
    <cellStyle name="Normal 2 19 5" xfId="11564"/>
    <cellStyle name="Normal 2 19 5 2" xfId="11565"/>
    <cellStyle name="Normal 2 19 5 3" xfId="11566"/>
    <cellStyle name="Normal 2 19 5 4" xfId="11567"/>
    <cellStyle name="Normal 2 19 5 5" xfId="11568"/>
    <cellStyle name="Normal 2 19 6" xfId="11569"/>
    <cellStyle name="Normal 2 19 6 2" xfId="11570"/>
    <cellStyle name="Normal 2 19 6 3" xfId="11571"/>
    <cellStyle name="Normal 2 19 6 4" xfId="11572"/>
    <cellStyle name="Normal 2 19 6 5" xfId="11573"/>
    <cellStyle name="Normal 2 19 7" xfId="11574"/>
    <cellStyle name="Normal 2 19 7 2" xfId="11575"/>
    <cellStyle name="Normal 2 19 7 3" xfId="11576"/>
    <cellStyle name="Normal 2 19 7 4" xfId="11577"/>
    <cellStyle name="Normal 2 19 7 5" xfId="11578"/>
    <cellStyle name="Normal 2 19 8" xfId="11579"/>
    <cellStyle name="Normal 2 19 8 2" xfId="11580"/>
    <cellStyle name="Normal 2 19 8 3" xfId="11581"/>
    <cellStyle name="Normal 2 19 8 4" xfId="11582"/>
    <cellStyle name="Normal 2 19 8 5" xfId="11583"/>
    <cellStyle name="Normal 2 19 9" xfId="11584"/>
    <cellStyle name="Normal 2 2" xfId="13"/>
    <cellStyle name="Normal 2 2 10" xfId="11585"/>
    <cellStyle name="Normal 2 2 10 10" xfId="11586"/>
    <cellStyle name="Normal 2 2 10 11" xfId="11587"/>
    <cellStyle name="Normal 2 2 10 12" xfId="11588"/>
    <cellStyle name="Normal 2 2 10 13" xfId="11589"/>
    <cellStyle name="Normal 2 2 10 14" xfId="11590"/>
    <cellStyle name="Normal 2 2 10 2" xfId="11591"/>
    <cellStyle name="Normal 2 2 10 2 2" xfId="11592"/>
    <cellStyle name="Normal 2 2 10 2 3" xfId="11593"/>
    <cellStyle name="Normal 2 2 10 2 4" xfId="11594"/>
    <cellStyle name="Normal 2 2 10 2 5" xfId="11595"/>
    <cellStyle name="Normal 2 2 10 3" xfId="11596"/>
    <cellStyle name="Normal 2 2 10 3 2" xfId="11597"/>
    <cellStyle name="Normal 2 2 10 3 3" xfId="11598"/>
    <cellStyle name="Normal 2 2 10 3 4" xfId="11599"/>
    <cellStyle name="Normal 2 2 10 3 5" xfId="11600"/>
    <cellStyle name="Normal 2 2 10 4" xfId="11601"/>
    <cellStyle name="Normal 2 2 10 4 2" xfId="11602"/>
    <cellStyle name="Normal 2 2 10 4 3" xfId="11603"/>
    <cellStyle name="Normal 2 2 10 4 4" xfId="11604"/>
    <cellStyle name="Normal 2 2 10 4 5" xfId="11605"/>
    <cellStyle name="Normal 2 2 10 5" xfId="11606"/>
    <cellStyle name="Normal 2 2 10 5 2" xfId="11607"/>
    <cellStyle name="Normal 2 2 10 5 3" xfId="11608"/>
    <cellStyle name="Normal 2 2 10 5 4" xfId="11609"/>
    <cellStyle name="Normal 2 2 10 5 5" xfId="11610"/>
    <cellStyle name="Normal 2 2 10 6" xfId="11611"/>
    <cellStyle name="Normal 2 2 10 6 2" xfId="11612"/>
    <cellStyle name="Normal 2 2 10 6 3" xfId="11613"/>
    <cellStyle name="Normal 2 2 10 6 4" xfId="11614"/>
    <cellStyle name="Normal 2 2 10 6 5" xfId="11615"/>
    <cellStyle name="Normal 2 2 10 7" xfId="11616"/>
    <cellStyle name="Normal 2 2 10 7 2" xfId="11617"/>
    <cellStyle name="Normal 2 2 10 7 3" xfId="11618"/>
    <cellStyle name="Normal 2 2 10 7 4" xfId="11619"/>
    <cellStyle name="Normal 2 2 10 7 5" xfId="11620"/>
    <cellStyle name="Normal 2 2 10 8" xfId="11621"/>
    <cellStyle name="Normal 2 2 10 8 2" xfId="11622"/>
    <cellStyle name="Normal 2 2 10 8 3" xfId="11623"/>
    <cellStyle name="Normal 2 2 10 8 4" xfId="11624"/>
    <cellStyle name="Normal 2 2 10 8 5" xfId="11625"/>
    <cellStyle name="Normal 2 2 10 9" xfId="11626"/>
    <cellStyle name="Normal 2 2 11" xfId="11627"/>
    <cellStyle name="Normal 2 2 11 10" xfId="11628"/>
    <cellStyle name="Normal 2 2 11 11" xfId="11629"/>
    <cellStyle name="Normal 2 2 11 12" xfId="11630"/>
    <cellStyle name="Normal 2 2 11 13" xfId="11631"/>
    <cellStyle name="Normal 2 2 11 14" xfId="11632"/>
    <cellStyle name="Normal 2 2 11 2" xfId="11633"/>
    <cellStyle name="Normal 2 2 11 2 2" xfId="11634"/>
    <cellStyle name="Normal 2 2 11 2 3" xfId="11635"/>
    <cellStyle name="Normal 2 2 11 2 4" xfId="11636"/>
    <cellStyle name="Normal 2 2 11 2 5" xfId="11637"/>
    <cellStyle name="Normal 2 2 11 3" xfId="11638"/>
    <cellStyle name="Normal 2 2 11 3 2" xfId="11639"/>
    <cellStyle name="Normal 2 2 11 3 3" xfId="11640"/>
    <cellStyle name="Normal 2 2 11 3 4" xfId="11641"/>
    <cellStyle name="Normal 2 2 11 3 5" xfId="11642"/>
    <cellStyle name="Normal 2 2 11 4" xfId="11643"/>
    <cellStyle name="Normal 2 2 11 4 2" xfId="11644"/>
    <cellStyle name="Normal 2 2 11 4 3" xfId="11645"/>
    <cellStyle name="Normal 2 2 11 4 4" xfId="11646"/>
    <cellStyle name="Normal 2 2 11 4 5" xfId="11647"/>
    <cellStyle name="Normal 2 2 11 5" xfId="11648"/>
    <cellStyle name="Normal 2 2 11 5 2" xfId="11649"/>
    <cellStyle name="Normal 2 2 11 5 3" xfId="11650"/>
    <cellStyle name="Normal 2 2 11 5 4" xfId="11651"/>
    <cellStyle name="Normal 2 2 11 5 5" xfId="11652"/>
    <cellStyle name="Normal 2 2 11 6" xfId="11653"/>
    <cellStyle name="Normal 2 2 11 6 2" xfId="11654"/>
    <cellStyle name="Normal 2 2 11 6 3" xfId="11655"/>
    <cellStyle name="Normal 2 2 11 6 4" xfId="11656"/>
    <cellStyle name="Normal 2 2 11 6 5" xfId="11657"/>
    <cellStyle name="Normal 2 2 11 7" xfId="11658"/>
    <cellStyle name="Normal 2 2 11 7 2" xfId="11659"/>
    <cellStyle name="Normal 2 2 11 7 3" xfId="11660"/>
    <cellStyle name="Normal 2 2 11 7 4" xfId="11661"/>
    <cellStyle name="Normal 2 2 11 7 5" xfId="11662"/>
    <cellStyle name="Normal 2 2 11 8" xfId="11663"/>
    <cellStyle name="Normal 2 2 11 8 2" xfId="11664"/>
    <cellStyle name="Normal 2 2 11 8 3" xfId="11665"/>
    <cellStyle name="Normal 2 2 11 8 4" xfId="11666"/>
    <cellStyle name="Normal 2 2 11 8 5" xfId="11667"/>
    <cellStyle name="Normal 2 2 11 9" xfId="11668"/>
    <cellStyle name="Normal 2 2 12" xfId="11669"/>
    <cellStyle name="Normal 2 2 12 10" xfId="11670"/>
    <cellStyle name="Normal 2 2 12 11" xfId="11671"/>
    <cellStyle name="Normal 2 2 12 12" xfId="11672"/>
    <cellStyle name="Normal 2 2 12 13" xfId="11673"/>
    <cellStyle name="Normal 2 2 12 14" xfId="11674"/>
    <cellStyle name="Normal 2 2 12 2" xfId="11675"/>
    <cellStyle name="Normal 2 2 12 2 2" xfId="11676"/>
    <cellStyle name="Normal 2 2 12 2 3" xfId="11677"/>
    <cellStyle name="Normal 2 2 12 2 4" xfId="11678"/>
    <cellStyle name="Normal 2 2 12 2 5" xfId="11679"/>
    <cellStyle name="Normal 2 2 12 3" xfId="11680"/>
    <cellStyle name="Normal 2 2 12 3 2" xfId="11681"/>
    <cellStyle name="Normal 2 2 12 3 3" xfId="11682"/>
    <cellStyle name="Normal 2 2 12 3 4" xfId="11683"/>
    <cellStyle name="Normal 2 2 12 3 5" xfId="11684"/>
    <cellStyle name="Normal 2 2 12 4" xfId="11685"/>
    <cellStyle name="Normal 2 2 12 4 2" xfId="11686"/>
    <cellStyle name="Normal 2 2 12 4 3" xfId="11687"/>
    <cellStyle name="Normal 2 2 12 4 4" xfId="11688"/>
    <cellStyle name="Normal 2 2 12 4 5" xfId="11689"/>
    <cellStyle name="Normal 2 2 12 5" xfId="11690"/>
    <cellStyle name="Normal 2 2 12 5 2" xfId="11691"/>
    <cellStyle name="Normal 2 2 12 5 3" xfId="11692"/>
    <cellStyle name="Normal 2 2 12 5 4" xfId="11693"/>
    <cellStyle name="Normal 2 2 12 5 5" xfId="11694"/>
    <cellStyle name="Normal 2 2 12 6" xfId="11695"/>
    <cellStyle name="Normal 2 2 12 6 2" xfId="11696"/>
    <cellStyle name="Normal 2 2 12 6 3" xfId="11697"/>
    <cellStyle name="Normal 2 2 12 6 4" xfId="11698"/>
    <cellStyle name="Normal 2 2 12 6 5" xfId="11699"/>
    <cellStyle name="Normal 2 2 12 7" xfId="11700"/>
    <cellStyle name="Normal 2 2 12 7 2" xfId="11701"/>
    <cellStyle name="Normal 2 2 12 7 3" xfId="11702"/>
    <cellStyle name="Normal 2 2 12 7 4" xfId="11703"/>
    <cellStyle name="Normal 2 2 12 7 5" xfId="11704"/>
    <cellStyle name="Normal 2 2 12 8" xfId="11705"/>
    <cellStyle name="Normal 2 2 12 8 2" xfId="11706"/>
    <cellStyle name="Normal 2 2 12 8 3" xfId="11707"/>
    <cellStyle name="Normal 2 2 12 8 4" xfId="11708"/>
    <cellStyle name="Normal 2 2 12 8 5" xfId="11709"/>
    <cellStyle name="Normal 2 2 12 9" xfId="11710"/>
    <cellStyle name="Normal 2 2 13" xfId="11711"/>
    <cellStyle name="Normal 2 2 13 10" xfId="11712"/>
    <cellStyle name="Normal 2 2 13 11" xfId="11713"/>
    <cellStyle name="Normal 2 2 13 12" xfId="11714"/>
    <cellStyle name="Normal 2 2 13 13" xfId="11715"/>
    <cellStyle name="Normal 2 2 13 14" xfId="11716"/>
    <cellStyle name="Normal 2 2 13 2" xfId="11717"/>
    <cellStyle name="Normal 2 2 13 2 2" xfId="11718"/>
    <cellStyle name="Normal 2 2 13 2 3" xfId="11719"/>
    <cellStyle name="Normal 2 2 13 2 4" xfId="11720"/>
    <cellStyle name="Normal 2 2 13 2 5" xfId="11721"/>
    <cellStyle name="Normal 2 2 13 3" xfId="11722"/>
    <cellStyle name="Normal 2 2 13 3 2" xfId="11723"/>
    <cellStyle name="Normal 2 2 13 3 3" xfId="11724"/>
    <cellStyle name="Normal 2 2 13 3 4" xfId="11725"/>
    <cellStyle name="Normal 2 2 13 3 5" xfId="11726"/>
    <cellStyle name="Normal 2 2 13 4" xfId="11727"/>
    <cellStyle name="Normal 2 2 13 4 2" xfId="11728"/>
    <cellStyle name="Normal 2 2 13 4 3" xfId="11729"/>
    <cellStyle name="Normal 2 2 13 4 4" xfId="11730"/>
    <cellStyle name="Normal 2 2 13 4 5" xfId="11731"/>
    <cellStyle name="Normal 2 2 13 5" xfId="11732"/>
    <cellStyle name="Normal 2 2 13 5 2" xfId="11733"/>
    <cellStyle name="Normal 2 2 13 5 3" xfId="11734"/>
    <cellStyle name="Normal 2 2 13 5 4" xfId="11735"/>
    <cellStyle name="Normal 2 2 13 5 5" xfId="11736"/>
    <cellStyle name="Normal 2 2 13 6" xfId="11737"/>
    <cellStyle name="Normal 2 2 13 6 2" xfId="11738"/>
    <cellStyle name="Normal 2 2 13 6 3" xfId="11739"/>
    <cellStyle name="Normal 2 2 13 6 4" xfId="11740"/>
    <cellStyle name="Normal 2 2 13 6 5" xfId="11741"/>
    <cellStyle name="Normal 2 2 13 7" xfId="11742"/>
    <cellStyle name="Normal 2 2 13 7 2" xfId="11743"/>
    <cellStyle name="Normal 2 2 13 7 3" xfId="11744"/>
    <cellStyle name="Normal 2 2 13 7 4" xfId="11745"/>
    <cellStyle name="Normal 2 2 13 7 5" xfId="11746"/>
    <cellStyle name="Normal 2 2 13 8" xfId="11747"/>
    <cellStyle name="Normal 2 2 13 8 2" xfId="11748"/>
    <cellStyle name="Normal 2 2 13 8 3" xfId="11749"/>
    <cellStyle name="Normal 2 2 13 8 4" xfId="11750"/>
    <cellStyle name="Normal 2 2 13 8 5" xfId="11751"/>
    <cellStyle name="Normal 2 2 13 9" xfId="11752"/>
    <cellStyle name="Normal 2 2 14" xfId="11753"/>
    <cellStyle name="Normal 2 2 14 10" xfId="11754"/>
    <cellStyle name="Normal 2 2 14 11" xfId="11755"/>
    <cellStyle name="Normal 2 2 14 12" xfId="11756"/>
    <cellStyle name="Normal 2 2 14 13" xfId="11757"/>
    <cellStyle name="Normal 2 2 14 14" xfId="11758"/>
    <cellStyle name="Normal 2 2 14 2" xfId="11759"/>
    <cellStyle name="Normal 2 2 14 2 2" xfId="11760"/>
    <cellStyle name="Normal 2 2 14 2 3" xfId="11761"/>
    <cellStyle name="Normal 2 2 14 2 4" xfId="11762"/>
    <cellStyle name="Normal 2 2 14 2 5" xfId="11763"/>
    <cellStyle name="Normal 2 2 14 3" xfId="11764"/>
    <cellStyle name="Normal 2 2 14 3 2" xfId="11765"/>
    <cellStyle name="Normal 2 2 14 3 3" xfId="11766"/>
    <cellStyle name="Normal 2 2 14 3 4" xfId="11767"/>
    <cellStyle name="Normal 2 2 14 3 5" xfId="11768"/>
    <cellStyle name="Normal 2 2 14 4" xfId="11769"/>
    <cellStyle name="Normal 2 2 14 4 2" xfId="11770"/>
    <cellStyle name="Normal 2 2 14 4 3" xfId="11771"/>
    <cellStyle name="Normal 2 2 14 4 4" xfId="11772"/>
    <cellStyle name="Normal 2 2 14 4 5" xfId="11773"/>
    <cellStyle name="Normal 2 2 14 5" xfId="11774"/>
    <cellStyle name="Normal 2 2 14 5 2" xfId="11775"/>
    <cellStyle name="Normal 2 2 14 5 3" xfId="11776"/>
    <cellStyle name="Normal 2 2 14 5 4" xfId="11777"/>
    <cellStyle name="Normal 2 2 14 5 5" xfId="11778"/>
    <cellStyle name="Normal 2 2 14 6" xfId="11779"/>
    <cellStyle name="Normal 2 2 14 6 2" xfId="11780"/>
    <cellStyle name="Normal 2 2 14 6 3" xfId="11781"/>
    <cellStyle name="Normal 2 2 14 6 4" xfId="11782"/>
    <cellStyle name="Normal 2 2 14 6 5" xfId="11783"/>
    <cellStyle name="Normal 2 2 14 7" xfId="11784"/>
    <cellStyle name="Normal 2 2 14 7 2" xfId="11785"/>
    <cellStyle name="Normal 2 2 14 7 3" xfId="11786"/>
    <cellStyle name="Normal 2 2 14 7 4" xfId="11787"/>
    <cellStyle name="Normal 2 2 14 7 5" xfId="11788"/>
    <cellStyle name="Normal 2 2 14 8" xfId="11789"/>
    <cellStyle name="Normal 2 2 14 8 2" xfId="11790"/>
    <cellStyle name="Normal 2 2 14 8 3" xfId="11791"/>
    <cellStyle name="Normal 2 2 14 8 4" xfId="11792"/>
    <cellStyle name="Normal 2 2 14 8 5" xfId="11793"/>
    <cellStyle name="Normal 2 2 14 9" xfId="11794"/>
    <cellStyle name="Normal 2 2 15" xfId="11795"/>
    <cellStyle name="Normal 2 2 15 10" xfId="11796"/>
    <cellStyle name="Normal 2 2 15 11" xfId="11797"/>
    <cellStyle name="Normal 2 2 15 12" xfId="11798"/>
    <cellStyle name="Normal 2 2 15 13" xfId="11799"/>
    <cellStyle name="Normal 2 2 15 14" xfId="11800"/>
    <cellStyle name="Normal 2 2 15 2" xfId="11801"/>
    <cellStyle name="Normal 2 2 15 2 2" xfId="11802"/>
    <cellStyle name="Normal 2 2 15 2 3" xfId="11803"/>
    <cellStyle name="Normal 2 2 15 2 4" xfId="11804"/>
    <cellStyle name="Normal 2 2 15 2 5" xfId="11805"/>
    <cellStyle name="Normal 2 2 15 3" xfId="11806"/>
    <cellStyle name="Normal 2 2 15 3 2" xfId="11807"/>
    <cellStyle name="Normal 2 2 15 3 3" xfId="11808"/>
    <cellStyle name="Normal 2 2 15 3 4" xfId="11809"/>
    <cellStyle name="Normal 2 2 15 3 5" xfId="11810"/>
    <cellStyle name="Normal 2 2 15 4" xfId="11811"/>
    <cellStyle name="Normal 2 2 15 4 2" xfId="11812"/>
    <cellStyle name="Normal 2 2 15 4 3" xfId="11813"/>
    <cellStyle name="Normal 2 2 15 4 4" xfId="11814"/>
    <cellStyle name="Normal 2 2 15 4 5" xfId="11815"/>
    <cellStyle name="Normal 2 2 15 5" xfId="11816"/>
    <cellStyle name="Normal 2 2 15 5 2" xfId="11817"/>
    <cellStyle name="Normal 2 2 15 5 3" xfId="11818"/>
    <cellStyle name="Normal 2 2 15 5 4" xfId="11819"/>
    <cellStyle name="Normal 2 2 15 5 5" xfId="11820"/>
    <cellStyle name="Normal 2 2 15 6" xfId="11821"/>
    <cellStyle name="Normal 2 2 15 6 2" xfId="11822"/>
    <cellStyle name="Normal 2 2 15 6 3" xfId="11823"/>
    <cellStyle name="Normal 2 2 15 6 4" xfId="11824"/>
    <cellStyle name="Normal 2 2 15 6 5" xfId="11825"/>
    <cellStyle name="Normal 2 2 15 7" xfId="11826"/>
    <cellStyle name="Normal 2 2 15 7 2" xfId="11827"/>
    <cellStyle name="Normal 2 2 15 7 3" xfId="11828"/>
    <cellStyle name="Normal 2 2 15 7 4" xfId="11829"/>
    <cellStyle name="Normal 2 2 15 7 5" xfId="11830"/>
    <cellStyle name="Normal 2 2 15 8" xfId="11831"/>
    <cellStyle name="Normal 2 2 15 8 2" xfId="11832"/>
    <cellStyle name="Normal 2 2 15 8 3" xfId="11833"/>
    <cellStyle name="Normal 2 2 15 8 4" xfId="11834"/>
    <cellStyle name="Normal 2 2 15 8 5" xfId="11835"/>
    <cellStyle name="Normal 2 2 15 9" xfId="11836"/>
    <cellStyle name="Normal 2 2 16" xfId="11837"/>
    <cellStyle name="Normal 2 2 16 10" xfId="11838"/>
    <cellStyle name="Normal 2 2 16 11" xfId="11839"/>
    <cellStyle name="Normal 2 2 16 12" xfId="11840"/>
    <cellStyle name="Normal 2 2 16 13" xfId="11841"/>
    <cellStyle name="Normal 2 2 16 14" xfId="11842"/>
    <cellStyle name="Normal 2 2 16 2" xfId="11843"/>
    <cellStyle name="Normal 2 2 16 2 2" xfId="11844"/>
    <cellStyle name="Normal 2 2 16 2 3" xfId="11845"/>
    <cellStyle name="Normal 2 2 16 2 4" xfId="11846"/>
    <cellStyle name="Normal 2 2 16 2 5" xfId="11847"/>
    <cellStyle name="Normal 2 2 16 3" xfId="11848"/>
    <cellStyle name="Normal 2 2 16 3 2" xfId="11849"/>
    <cellStyle name="Normal 2 2 16 3 3" xfId="11850"/>
    <cellStyle name="Normal 2 2 16 3 4" xfId="11851"/>
    <cellStyle name="Normal 2 2 16 3 5" xfId="11852"/>
    <cellStyle name="Normal 2 2 16 4" xfId="11853"/>
    <cellStyle name="Normal 2 2 16 4 2" xfId="11854"/>
    <cellStyle name="Normal 2 2 16 4 3" xfId="11855"/>
    <cellStyle name="Normal 2 2 16 4 4" xfId="11856"/>
    <cellStyle name="Normal 2 2 16 4 5" xfId="11857"/>
    <cellStyle name="Normal 2 2 16 5" xfId="11858"/>
    <cellStyle name="Normal 2 2 16 5 2" xfId="11859"/>
    <cellStyle name="Normal 2 2 16 5 3" xfId="11860"/>
    <cellStyle name="Normal 2 2 16 5 4" xfId="11861"/>
    <cellStyle name="Normal 2 2 16 5 5" xfId="11862"/>
    <cellStyle name="Normal 2 2 16 6" xfId="11863"/>
    <cellStyle name="Normal 2 2 16 6 2" xfId="11864"/>
    <cellStyle name="Normal 2 2 16 6 3" xfId="11865"/>
    <cellStyle name="Normal 2 2 16 6 4" xfId="11866"/>
    <cellStyle name="Normal 2 2 16 6 5" xfId="11867"/>
    <cellStyle name="Normal 2 2 16 7" xfId="11868"/>
    <cellStyle name="Normal 2 2 16 7 2" xfId="11869"/>
    <cellStyle name="Normal 2 2 16 7 3" xfId="11870"/>
    <cellStyle name="Normal 2 2 16 7 4" xfId="11871"/>
    <cellStyle name="Normal 2 2 16 7 5" xfId="11872"/>
    <cellStyle name="Normal 2 2 16 8" xfId="11873"/>
    <cellStyle name="Normal 2 2 16 8 2" xfId="11874"/>
    <cellStyle name="Normal 2 2 16 8 3" xfId="11875"/>
    <cellStyle name="Normal 2 2 16 8 4" xfId="11876"/>
    <cellStyle name="Normal 2 2 16 8 5" xfId="11877"/>
    <cellStyle name="Normal 2 2 16 9" xfId="11878"/>
    <cellStyle name="Normal 2 2 17" xfId="11879"/>
    <cellStyle name="Normal 2 2 17 10" xfId="11880"/>
    <cellStyle name="Normal 2 2 17 11" xfId="11881"/>
    <cellStyle name="Normal 2 2 17 12" xfId="11882"/>
    <cellStyle name="Normal 2 2 17 13" xfId="11883"/>
    <cellStyle name="Normal 2 2 17 14" xfId="11884"/>
    <cellStyle name="Normal 2 2 17 2" xfId="11885"/>
    <cellStyle name="Normal 2 2 17 2 2" xfId="11886"/>
    <cellStyle name="Normal 2 2 17 2 3" xfId="11887"/>
    <cellStyle name="Normal 2 2 17 2 4" xfId="11888"/>
    <cellStyle name="Normal 2 2 17 2 5" xfId="11889"/>
    <cellStyle name="Normal 2 2 17 3" xfId="11890"/>
    <cellStyle name="Normal 2 2 17 3 2" xfId="11891"/>
    <cellStyle name="Normal 2 2 17 3 3" xfId="11892"/>
    <cellStyle name="Normal 2 2 17 3 4" xfId="11893"/>
    <cellStyle name="Normal 2 2 17 3 5" xfId="11894"/>
    <cellStyle name="Normal 2 2 17 4" xfId="11895"/>
    <cellStyle name="Normal 2 2 17 4 2" xfId="11896"/>
    <cellStyle name="Normal 2 2 17 4 3" xfId="11897"/>
    <cellStyle name="Normal 2 2 17 4 4" xfId="11898"/>
    <cellStyle name="Normal 2 2 17 4 5" xfId="11899"/>
    <cellStyle name="Normal 2 2 17 5" xfId="11900"/>
    <cellStyle name="Normal 2 2 17 5 2" xfId="11901"/>
    <cellStyle name="Normal 2 2 17 5 3" xfId="11902"/>
    <cellStyle name="Normal 2 2 17 5 4" xfId="11903"/>
    <cellStyle name="Normal 2 2 17 5 5" xfId="11904"/>
    <cellStyle name="Normal 2 2 17 6" xfId="11905"/>
    <cellStyle name="Normal 2 2 17 6 2" xfId="11906"/>
    <cellStyle name="Normal 2 2 17 6 3" xfId="11907"/>
    <cellStyle name="Normal 2 2 17 6 4" xfId="11908"/>
    <cellStyle name="Normal 2 2 17 6 5" xfId="11909"/>
    <cellStyle name="Normal 2 2 17 7" xfId="11910"/>
    <cellStyle name="Normal 2 2 17 7 2" xfId="11911"/>
    <cellStyle name="Normal 2 2 17 7 3" xfId="11912"/>
    <cellStyle name="Normal 2 2 17 7 4" xfId="11913"/>
    <cellStyle name="Normal 2 2 17 7 5" xfId="11914"/>
    <cellStyle name="Normal 2 2 17 8" xfId="11915"/>
    <cellStyle name="Normal 2 2 17 8 2" xfId="11916"/>
    <cellStyle name="Normal 2 2 17 8 3" xfId="11917"/>
    <cellStyle name="Normal 2 2 17 8 4" xfId="11918"/>
    <cellStyle name="Normal 2 2 17 8 5" xfId="11919"/>
    <cellStyle name="Normal 2 2 17 9" xfId="11920"/>
    <cellStyle name="Normal 2 2 18" xfId="11921"/>
    <cellStyle name="Normal 2 2 18 10" xfId="11922"/>
    <cellStyle name="Normal 2 2 18 11" xfId="11923"/>
    <cellStyle name="Normal 2 2 18 12" xfId="11924"/>
    <cellStyle name="Normal 2 2 18 13" xfId="11925"/>
    <cellStyle name="Normal 2 2 18 14" xfId="11926"/>
    <cellStyle name="Normal 2 2 18 2" xfId="11927"/>
    <cellStyle name="Normal 2 2 18 2 2" xfId="11928"/>
    <cellStyle name="Normal 2 2 18 2 3" xfId="11929"/>
    <cellStyle name="Normal 2 2 18 2 4" xfId="11930"/>
    <cellStyle name="Normal 2 2 18 2 5" xfId="11931"/>
    <cellStyle name="Normal 2 2 18 3" xfId="11932"/>
    <cellStyle name="Normal 2 2 18 3 2" xfId="11933"/>
    <cellStyle name="Normal 2 2 18 3 3" xfId="11934"/>
    <cellStyle name="Normal 2 2 18 3 4" xfId="11935"/>
    <cellStyle name="Normal 2 2 18 3 5" xfId="11936"/>
    <cellStyle name="Normal 2 2 18 4" xfId="11937"/>
    <cellStyle name="Normal 2 2 18 4 2" xfId="11938"/>
    <cellStyle name="Normal 2 2 18 4 3" xfId="11939"/>
    <cellStyle name="Normal 2 2 18 4 4" xfId="11940"/>
    <cellStyle name="Normal 2 2 18 4 5" xfId="11941"/>
    <cellStyle name="Normal 2 2 18 5" xfId="11942"/>
    <cellStyle name="Normal 2 2 18 5 2" xfId="11943"/>
    <cellStyle name="Normal 2 2 18 5 3" xfId="11944"/>
    <cellStyle name="Normal 2 2 18 5 4" xfId="11945"/>
    <cellStyle name="Normal 2 2 18 5 5" xfId="11946"/>
    <cellStyle name="Normal 2 2 18 6" xfId="11947"/>
    <cellStyle name="Normal 2 2 18 6 2" xfId="11948"/>
    <cellStyle name="Normal 2 2 18 6 3" xfId="11949"/>
    <cellStyle name="Normal 2 2 18 6 4" xfId="11950"/>
    <cellStyle name="Normal 2 2 18 6 5" xfId="11951"/>
    <cellStyle name="Normal 2 2 18 7" xfId="11952"/>
    <cellStyle name="Normal 2 2 18 7 2" xfId="11953"/>
    <cellStyle name="Normal 2 2 18 7 3" xfId="11954"/>
    <cellStyle name="Normal 2 2 18 7 4" xfId="11955"/>
    <cellStyle name="Normal 2 2 18 7 5" xfId="11956"/>
    <cellStyle name="Normal 2 2 18 8" xfId="11957"/>
    <cellStyle name="Normal 2 2 18 8 2" xfId="11958"/>
    <cellStyle name="Normal 2 2 18 8 3" xfId="11959"/>
    <cellStyle name="Normal 2 2 18 8 4" xfId="11960"/>
    <cellStyle name="Normal 2 2 18 8 5" xfId="11961"/>
    <cellStyle name="Normal 2 2 18 9" xfId="11962"/>
    <cellStyle name="Normal 2 2 19" xfId="11963"/>
    <cellStyle name="Normal 2 2 19 10" xfId="11964"/>
    <cellStyle name="Normal 2 2 19 11" xfId="11965"/>
    <cellStyle name="Normal 2 2 19 12" xfId="11966"/>
    <cellStyle name="Normal 2 2 19 13" xfId="11967"/>
    <cellStyle name="Normal 2 2 19 14" xfId="11968"/>
    <cellStyle name="Normal 2 2 19 2" xfId="11969"/>
    <cellStyle name="Normal 2 2 19 2 2" xfId="11970"/>
    <cellStyle name="Normal 2 2 19 2 3" xfId="11971"/>
    <cellStyle name="Normal 2 2 19 2 4" xfId="11972"/>
    <cellStyle name="Normal 2 2 19 2 5" xfId="11973"/>
    <cellStyle name="Normal 2 2 19 3" xfId="11974"/>
    <cellStyle name="Normal 2 2 19 3 2" xfId="11975"/>
    <cellStyle name="Normal 2 2 19 3 3" xfId="11976"/>
    <cellStyle name="Normal 2 2 19 3 4" xfId="11977"/>
    <cellStyle name="Normal 2 2 19 3 5" xfId="11978"/>
    <cellStyle name="Normal 2 2 19 4" xfId="11979"/>
    <cellStyle name="Normal 2 2 19 4 2" xfId="11980"/>
    <cellStyle name="Normal 2 2 19 4 3" xfId="11981"/>
    <cellStyle name="Normal 2 2 19 4 4" xfId="11982"/>
    <cellStyle name="Normal 2 2 19 4 5" xfId="11983"/>
    <cellStyle name="Normal 2 2 19 5" xfId="11984"/>
    <cellStyle name="Normal 2 2 19 5 2" xfId="11985"/>
    <cellStyle name="Normal 2 2 19 5 3" xfId="11986"/>
    <cellStyle name="Normal 2 2 19 5 4" xfId="11987"/>
    <cellStyle name="Normal 2 2 19 5 5" xfId="11988"/>
    <cellStyle name="Normal 2 2 19 6" xfId="11989"/>
    <cellStyle name="Normal 2 2 19 6 2" xfId="11990"/>
    <cellStyle name="Normal 2 2 19 6 3" xfId="11991"/>
    <cellStyle name="Normal 2 2 19 6 4" xfId="11992"/>
    <cellStyle name="Normal 2 2 19 6 5" xfId="11993"/>
    <cellStyle name="Normal 2 2 19 7" xfId="11994"/>
    <cellStyle name="Normal 2 2 19 7 2" xfId="11995"/>
    <cellStyle name="Normal 2 2 19 7 3" xfId="11996"/>
    <cellStyle name="Normal 2 2 19 7 4" xfId="11997"/>
    <cellStyle name="Normal 2 2 19 7 5" xfId="11998"/>
    <cellStyle name="Normal 2 2 19 8" xfId="11999"/>
    <cellStyle name="Normal 2 2 19 8 2" xfId="12000"/>
    <cellStyle name="Normal 2 2 19 8 3" xfId="12001"/>
    <cellStyle name="Normal 2 2 19 8 4" xfId="12002"/>
    <cellStyle name="Normal 2 2 19 8 5" xfId="12003"/>
    <cellStyle name="Normal 2 2 19 9" xfId="12004"/>
    <cellStyle name="Normal 2 2 2" xfId="235"/>
    <cellStyle name="Normal 2 2 2 10" xfId="12006"/>
    <cellStyle name="Normal 2 2 2 10 10" xfId="12007"/>
    <cellStyle name="Normal 2 2 2 10 11" xfId="12008"/>
    <cellStyle name="Normal 2 2 2 10 12" xfId="12009"/>
    <cellStyle name="Normal 2 2 2 10 13" xfId="12010"/>
    <cellStyle name="Normal 2 2 2 10 14" xfId="12011"/>
    <cellStyle name="Normal 2 2 2 10 2" xfId="12012"/>
    <cellStyle name="Normal 2 2 2 10 2 2" xfId="12013"/>
    <cellStyle name="Normal 2 2 2 10 2 3" xfId="12014"/>
    <cellStyle name="Normal 2 2 2 10 2 4" xfId="12015"/>
    <cellStyle name="Normal 2 2 2 10 2 5" xfId="12016"/>
    <cellStyle name="Normal 2 2 2 10 3" xfId="12017"/>
    <cellStyle name="Normal 2 2 2 10 3 2" xfId="12018"/>
    <cellStyle name="Normal 2 2 2 10 3 3" xfId="12019"/>
    <cellStyle name="Normal 2 2 2 10 3 4" xfId="12020"/>
    <cellStyle name="Normal 2 2 2 10 3 5" xfId="12021"/>
    <cellStyle name="Normal 2 2 2 10 4" xfId="12022"/>
    <cellStyle name="Normal 2 2 2 10 4 2" xfId="12023"/>
    <cellStyle name="Normal 2 2 2 10 4 3" xfId="12024"/>
    <cellStyle name="Normal 2 2 2 10 4 4" xfId="12025"/>
    <cellStyle name="Normal 2 2 2 10 4 5" xfId="12026"/>
    <cellStyle name="Normal 2 2 2 10 5" xfId="12027"/>
    <cellStyle name="Normal 2 2 2 10 5 2" xfId="12028"/>
    <cellStyle name="Normal 2 2 2 10 5 3" xfId="12029"/>
    <cellStyle name="Normal 2 2 2 10 5 4" xfId="12030"/>
    <cellStyle name="Normal 2 2 2 10 5 5" xfId="12031"/>
    <cellStyle name="Normal 2 2 2 10 6" xfId="12032"/>
    <cellStyle name="Normal 2 2 2 10 6 2" xfId="12033"/>
    <cellStyle name="Normal 2 2 2 10 6 3" xfId="12034"/>
    <cellStyle name="Normal 2 2 2 10 6 4" xfId="12035"/>
    <cellStyle name="Normal 2 2 2 10 6 5" xfId="12036"/>
    <cellStyle name="Normal 2 2 2 10 7" xfId="12037"/>
    <cellStyle name="Normal 2 2 2 10 7 2" xfId="12038"/>
    <cellStyle name="Normal 2 2 2 10 7 3" xfId="12039"/>
    <cellStyle name="Normal 2 2 2 10 7 4" xfId="12040"/>
    <cellStyle name="Normal 2 2 2 10 7 5" xfId="12041"/>
    <cellStyle name="Normal 2 2 2 10 8" xfId="12042"/>
    <cellStyle name="Normal 2 2 2 10 8 2" xfId="12043"/>
    <cellStyle name="Normal 2 2 2 10 8 3" xfId="12044"/>
    <cellStyle name="Normal 2 2 2 10 8 4" xfId="12045"/>
    <cellStyle name="Normal 2 2 2 10 8 5" xfId="12046"/>
    <cellStyle name="Normal 2 2 2 10 9" xfId="12047"/>
    <cellStyle name="Normal 2 2 2 11" xfId="12048"/>
    <cellStyle name="Normal 2 2 2 11 10" xfId="12049"/>
    <cellStyle name="Normal 2 2 2 11 11" xfId="12050"/>
    <cellStyle name="Normal 2 2 2 11 12" xfId="12051"/>
    <cellStyle name="Normal 2 2 2 11 13" xfId="12052"/>
    <cellStyle name="Normal 2 2 2 11 14" xfId="12053"/>
    <cellStyle name="Normal 2 2 2 11 2" xfId="12054"/>
    <cellStyle name="Normal 2 2 2 11 2 2" xfId="12055"/>
    <cellStyle name="Normal 2 2 2 11 2 3" xfId="12056"/>
    <cellStyle name="Normal 2 2 2 11 2 4" xfId="12057"/>
    <cellStyle name="Normal 2 2 2 11 2 5" xfId="12058"/>
    <cellStyle name="Normal 2 2 2 11 3" xfId="12059"/>
    <cellStyle name="Normal 2 2 2 11 3 2" xfId="12060"/>
    <cellStyle name="Normal 2 2 2 11 3 3" xfId="12061"/>
    <cellStyle name="Normal 2 2 2 11 3 4" xfId="12062"/>
    <cellStyle name="Normal 2 2 2 11 3 5" xfId="12063"/>
    <cellStyle name="Normal 2 2 2 11 4" xfId="12064"/>
    <cellStyle name="Normal 2 2 2 11 4 2" xfId="12065"/>
    <cellStyle name="Normal 2 2 2 11 4 3" xfId="12066"/>
    <cellStyle name="Normal 2 2 2 11 4 4" xfId="12067"/>
    <cellStyle name="Normal 2 2 2 11 4 5" xfId="12068"/>
    <cellStyle name="Normal 2 2 2 11 5" xfId="12069"/>
    <cellStyle name="Normal 2 2 2 11 5 2" xfId="12070"/>
    <cellStyle name="Normal 2 2 2 11 5 3" xfId="12071"/>
    <cellStyle name="Normal 2 2 2 11 5 4" xfId="12072"/>
    <cellStyle name="Normal 2 2 2 11 5 5" xfId="12073"/>
    <cellStyle name="Normal 2 2 2 11 6" xfId="12074"/>
    <cellStyle name="Normal 2 2 2 11 6 2" xfId="12075"/>
    <cellStyle name="Normal 2 2 2 11 6 3" xfId="12076"/>
    <cellStyle name="Normal 2 2 2 11 6 4" xfId="12077"/>
    <cellStyle name="Normal 2 2 2 11 6 5" xfId="12078"/>
    <cellStyle name="Normal 2 2 2 11 7" xfId="12079"/>
    <cellStyle name="Normal 2 2 2 11 7 2" xfId="12080"/>
    <cellStyle name="Normal 2 2 2 11 7 3" xfId="12081"/>
    <cellStyle name="Normal 2 2 2 11 7 4" xfId="12082"/>
    <cellStyle name="Normal 2 2 2 11 7 5" xfId="12083"/>
    <cellStyle name="Normal 2 2 2 11 8" xfId="12084"/>
    <cellStyle name="Normal 2 2 2 11 8 2" xfId="12085"/>
    <cellStyle name="Normal 2 2 2 11 8 3" xfId="12086"/>
    <cellStyle name="Normal 2 2 2 11 8 4" xfId="12087"/>
    <cellStyle name="Normal 2 2 2 11 8 5" xfId="12088"/>
    <cellStyle name="Normal 2 2 2 11 9" xfId="12089"/>
    <cellStyle name="Normal 2 2 2 12" xfId="12090"/>
    <cellStyle name="Normal 2 2 2 12 10" xfId="12091"/>
    <cellStyle name="Normal 2 2 2 12 11" xfId="12092"/>
    <cellStyle name="Normal 2 2 2 12 12" xfId="12093"/>
    <cellStyle name="Normal 2 2 2 12 13" xfId="12094"/>
    <cellStyle name="Normal 2 2 2 12 14" xfId="12095"/>
    <cellStyle name="Normal 2 2 2 12 2" xfId="12096"/>
    <cellStyle name="Normal 2 2 2 12 2 2" xfId="12097"/>
    <cellStyle name="Normal 2 2 2 12 2 3" xfId="12098"/>
    <cellStyle name="Normal 2 2 2 12 2 4" xfId="12099"/>
    <cellStyle name="Normal 2 2 2 12 2 5" xfId="12100"/>
    <cellStyle name="Normal 2 2 2 12 3" xfId="12101"/>
    <cellStyle name="Normal 2 2 2 12 3 2" xfId="12102"/>
    <cellStyle name="Normal 2 2 2 12 3 3" xfId="12103"/>
    <cellStyle name="Normal 2 2 2 12 3 4" xfId="12104"/>
    <cellStyle name="Normal 2 2 2 12 3 5" xfId="12105"/>
    <cellStyle name="Normal 2 2 2 12 4" xfId="12106"/>
    <cellStyle name="Normal 2 2 2 12 4 2" xfId="12107"/>
    <cellStyle name="Normal 2 2 2 12 4 3" xfId="12108"/>
    <cellStyle name="Normal 2 2 2 12 4 4" xfId="12109"/>
    <cellStyle name="Normal 2 2 2 12 4 5" xfId="12110"/>
    <cellStyle name="Normal 2 2 2 12 5" xfId="12111"/>
    <cellStyle name="Normal 2 2 2 12 5 2" xfId="12112"/>
    <cellStyle name="Normal 2 2 2 12 5 3" xfId="12113"/>
    <cellStyle name="Normal 2 2 2 12 5 4" xfId="12114"/>
    <cellStyle name="Normal 2 2 2 12 5 5" xfId="12115"/>
    <cellStyle name="Normal 2 2 2 12 6" xfId="12116"/>
    <cellStyle name="Normal 2 2 2 12 6 2" xfId="12117"/>
    <cellStyle name="Normal 2 2 2 12 6 3" xfId="12118"/>
    <cellStyle name="Normal 2 2 2 12 6 4" xfId="12119"/>
    <cellStyle name="Normal 2 2 2 12 6 5" xfId="12120"/>
    <cellStyle name="Normal 2 2 2 12 7" xfId="12121"/>
    <cellStyle name="Normal 2 2 2 12 7 2" xfId="12122"/>
    <cellStyle name="Normal 2 2 2 12 7 3" xfId="12123"/>
    <cellStyle name="Normal 2 2 2 12 7 4" xfId="12124"/>
    <cellStyle name="Normal 2 2 2 12 7 5" xfId="12125"/>
    <cellStyle name="Normal 2 2 2 12 8" xfId="12126"/>
    <cellStyle name="Normal 2 2 2 12 8 2" xfId="12127"/>
    <cellStyle name="Normal 2 2 2 12 8 3" xfId="12128"/>
    <cellStyle name="Normal 2 2 2 12 8 4" xfId="12129"/>
    <cellStyle name="Normal 2 2 2 12 8 5" xfId="12130"/>
    <cellStyle name="Normal 2 2 2 12 9" xfId="12131"/>
    <cellStyle name="Normal 2 2 2 13" xfId="12132"/>
    <cellStyle name="Normal 2 2 2 13 10" xfId="12133"/>
    <cellStyle name="Normal 2 2 2 13 11" xfId="12134"/>
    <cellStyle name="Normal 2 2 2 13 12" xfId="12135"/>
    <cellStyle name="Normal 2 2 2 13 13" xfId="12136"/>
    <cellStyle name="Normal 2 2 2 13 14" xfId="12137"/>
    <cellStyle name="Normal 2 2 2 13 2" xfId="12138"/>
    <cellStyle name="Normal 2 2 2 13 2 2" xfId="12139"/>
    <cellStyle name="Normal 2 2 2 13 2 3" xfId="12140"/>
    <cellStyle name="Normal 2 2 2 13 2 4" xfId="12141"/>
    <cellStyle name="Normal 2 2 2 13 2 5" xfId="12142"/>
    <cellStyle name="Normal 2 2 2 13 3" xfId="12143"/>
    <cellStyle name="Normal 2 2 2 13 3 2" xfId="12144"/>
    <cellStyle name="Normal 2 2 2 13 3 3" xfId="12145"/>
    <cellStyle name="Normal 2 2 2 13 3 4" xfId="12146"/>
    <cellStyle name="Normal 2 2 2 13 3 5" xfId="12147"/>
    <cellStyle name="Normal 2 2 2 13 4" xfId="12148"/>
    <cellStyle name="Normal 2 2 2 13 4 2" xfId="12149"/>
    <cellStyle name="Normal 2 2 2 13 4 3" xfId="12150"/>
    <cellStyle name="Normal 2 2 2 13 4 4" xfId="12151"/>
    <cellStyle name="Normal 2 2 2 13 4 5" xfId="12152"/>
    <cellStyle name="Normal 2 2 2 13 5" xfId="12153"/>
    <cellStyle name="Normal 2 2 2 13 5 2" xfId="12154"/>
    <cellStyle name="Normal 2 2 2 13 5 3" xfId="12155"/>
    <cellStyle name="Normal 2 2 2 13 5 4" xfId="12156"/>
    <cellStyle name="Normal 2 2 2 13 5 5" xfId="12157"/>
    <cellStyle name="Normal 2 2 2 13 6" xfId="12158"/>
    <cellStyle name="Normal 2 2 2 13 6 2" xfId="12159"/>
    <cellStyle name="Normal 2 2 2 13 6 3" xfId="12160"/>
    <cellStyle name="Normal 2 2 2 13 6 4" xfId="12161"/>
    <cellStyle name="Normal 2 2 2 13 6 5" xfId="12162"/>
    <cellStyle name="Normal 2 2 2 13 7" xfId="12163"/>
    <cellStyle name="Normal 2 2 2 13 7 2" xfId="12164"/>
    <cellStyle name="Normal 2 2 2 13 7 3" xfId="12165"/>
    <cellStyle name="Normal 2 2 2 13 7 4" xfId="12166"/>
    <cellStyle name="Normal 2 2 2 13 7 5" xfId="12167"/>
    <cellStyle name="Normal 2 2 2 13 8" xfId="12168"/>
    <cellStyle name="Normal 2 2 2 13 8 2" xfId="12169"/>
    <cellStyle name="Normal 2 2 2 13 8 3" xfId="12170"/>
    <cellStyle name="Normal 2 2 2 13 8 4" xfId="12171"/>
    <cellStyle name="Normal 2 2 2 13 8 5" xfId="12172"/>
    <cellStyle name="Normal 2 2 2 13 9" xfId="12173"/>
    <cellStyle name="Normal 2 2 2 14" xfId="12174"/>
    <cellStyle name="Normal 2 2 2 14 10" xfId="12175"/>
    <cellStyle name="Normal 2 2 2 14 11" xfId="12176"/>
    <cellStyle name="Normal 2 2 2 14 12" xfId="12177"/>
    <cellStyle name="Normal 2 2 2 14 13" xfId="12178"/>
    <cellStyle name="Normal 2 2 2 14 14" xfId="12179"/>
    <cellStyle name="Normal 2 2 2 14 2" xfId="12180"/>
    <cellStyle name="Normal 2 2 2 14 2 2" xfId="12181"/>
    <cellStyle name="Normal 2 2 2 14 2 3" xfId="12182"/>
    <cellStyle name="Normal 2 2 2 14 2 4" xfId="12183"/>
    <cellStyle name="Normal 2 2 2 14 2 5" xfId="12184"/>
    <cellStyle name="Normal 2 2 2 14 3" xfId="12185"/>
    <cellStyle name="Normal 2 2 2 14 3 2" xfId="12186"/>
    <cellStyle name="Normal 2 2 2 14 3 3" xfId="12187"/>
    <cellStyle name="Normal 2 2 2 14 3 4" xfId="12188"/>
    <cellStyle name="Normal 2 2 2 14 3 5" xfId="12189"/>
    <cellStyle name="Normal 2 2 2 14 4" xfId="12190"/>
    <cellStyle name="Normal 2 2 2 14 4 2" xfId="12191"/>
    <cellStyle name="Normal 2 2 2 14 4 3" xfId="12192"/>
    <cellStyle name="Normal 2 2 2 14 4 4" xfId="12193"/>
    <cellStyle name="Normal 2 2 2 14 4 5" xfId="12194"/>
    <cellStyle name="Normal 2 2 2 14 5" xfId="12195"/>
    <cellStyle name="Normal 2 2 2 14 5 2" xfId="12196"/>
    <cellStyle name="Normal 2 2 2 14 5 3" xfId="12197"/>
    <cellStyle name="Normal 2 2 2 14 5 4" xfId="12198"/>
    <cellStyle name="Normal 2 2 2 14 5 5" xfId="12199"/>
    <cellStyle name="Normal 2 2 2 14 6" xfId="12200"/>
    <cellStyle name="Normal 2 2 2 14 6 2" xfId="12201"/>
    <cellStyle name="Normal 2 2 2 14 6 3" xfId="12202"/>
    <cellStyle name="Normal 2 2 2 14 6 4" xfId="12203"/>
    <cellStyle name="Normal 2 2 2 14 6 5" xfId="12204"/>
    <cellStyle name="Normal 2 2 2 14 7" xfId="12205"/>
    <cellStyle name="Normal 2 2 2 14 7 2" xfId="12206"/>
    <cellStyle name="Normal 2 2 2 14 7 3" xfId="12207"/>
    <cellStyle name="Normal 2 2 2 14 7 4" xfId="12208"/>
    <cellStyle name="Normal 2 2 2 14 7 5" xfId="12209"/>
    <cellStyle name="Normal 2 2 2 14 8" xfId="12210"/>
    <cellStyle name="Normal 2 2 2 14 8 2" xfId="12211"/>
    <cellStyle name="Normal 2 2 2 14 8 3" xfId="12212"/>
    <cellStyle name="Normal 2 2 2 14 8 4" xfId="12213"/>
    <cellStyle name="Normal 2 2 2 14 8 5" xfId="12214"/>
    <cellStyle name="Normal 2 2 2 14 9" xfId="12215"/>
    <cellStyle name="Normal 2 2 2 15" xfId="12216"/>
    <cellStyle name="Normal 2 2 2 15 10" xfId="12217"/>
    <cellStyle name="Normal 2 2 2 15 11" xfId="12218"/>
    <cellStyle name="Normal 2 2 2 15 12" xfId="12219"/>
    <cellStyle name="Normal 2 2 2 15 13" xfId="12220"/>
    <cellStyle name="Normal 2 2 2 15 14" xfId="12221"/>
    <cellStyle name="Normal 2 2 2 15 2" xfId="12222"/>
    <cellStyle name="Normal 2 2 2 15 2 2" xfId="12223"/>
    <cellStyle name="Normal 2 2 2 15 2 3" xfId="12224"/>
    <cellStyle name="Normal 2 2 2 15 2 4" xfId="12225"/>
    <cellStyle name="Normal 2 2 2 15 2 5" xfId="12226"/>
    <cellStyle name="Normal 2 2 2 15 3" xfId="12227"/>
    <cellStyle name="Normal 2 2 2 15 3 2" xfId="12228"/>
    <cellStyle name="Normal 2 2 2 15 3 3" xfId="12229"/>
    <cellStyle name="Normal 2 2 2 15 3 4" xfId="12230"/>
    <cellStyle name="Normal 2 2 2 15 3 5" xfId="12231"/>
    <cellStyle name="Normal 2 2 2 15 4" xfId="12232"/>
    <cellStyle name="Normal 2 2 2 15 4 2" xfId="12233"/>
    <cellStyle name="Normal 2 2 2 15 4 3" xfId="12234"/>
    <cellStyle name="Normal 2 2 2 15 4 4" xfId="12235"/>
    <cellStyle name="Normal 2 2 2 15 4 5" xfId="12236"/>
    <cellStyle name="Normal 2 2 2 15 5" xfId="12237"/>
    <cellStyle name="Normal 2 2 2 15 5 2" xfId="12238"/>
    <cellStyle name="Normal 2 2 2 15 5 3" xfId="12239"/>
    <cellStyle name="Normal 2 2 2 15 5 4" xfId="12240"/>
    <cellStyle name="Normal 2 2 2 15 5 5" xfId="12241"/>
    <cellStyle name="Normal 2 2 2 15 6" xfId="12242"/>
    <cellStyle name="Normal 2 2 2 15 6 2" xfId="12243"/>
    <cellStyle name="Normal 2 2 2 15 6 3" xfId="12244"/>
    <cellStyle name="Normal 2 2 2 15 6 4" xfId="12245"/>
    <cellStyle name="Normal 2 2 2 15 6 5" xfId="12246"/>
    <cellStyle name="Normal 2 2 2 15 7" xfId="12247"/>
    <cellStyle name="Normal 2 2 2 15 7 2" xfId="12248"/>
    <cellStyle name="Normal 2 2 2 15 7 3" xfId="12249"/>
    <cellStyle name="Normal 2 2 2 15 7 4" xfId="12250"/>
    <cellStyle name="Normal 2 2 2 15 7 5" xfId="12251"/>
    <cellStyle name="Normal 2 2 2 15 8" xfId="12252"/>
    <cellStyle name="Normal 2 2 2 15 8 2" xfId="12253"/>
    <cellStyle name="Normal 2 2 2 15 8 3" xfId="12254"/>
    <cellStyle name="Normal 2 2 2 15 8 4" xfId="12255"/>
    <cellStyle name="Normal 2 2 2 15 8 5" xfId="12256"/>
    <cellStyle name="Normal 2 2 2 15 9" xfId="12257"/>
    <cellStyle name="Normal 2 2 2 16" xfId="12258"/>
    <cellStyle name="Normal 2 2 2 16 10" xfId="12259"/>
    <cellStyle name="Normal 2 2 2 16 11" xfId="12260"/>
    <cellStyle name="Normal 2 2 2 16 12" xfId="12261"/>
    <cellStyle name="Normal 2 2 2 16 13" xfId="12262"/>
    <cellStyle name="Normal 2 2 2 16 14" xfId="12263"/>
    <cellStyle name="Normal 2 2 2 16 2" xfId="12264"/>
    <cellStyle name="Normal 2 2 2 16 2 2" xfId="12265"/>
    <cellStyle name="Normal 2 2 2 16 2 3" xfId="12266"/>
    <cellStyle name="Normal 2 2 2 16 2 4" xfId="12267"/>
    <cellStyle name="Normal 2 2 2 16 2 5" xfId="12268"/>
    <cellStyle name="Normal 2 2 2 16 3" xfId="12269"/>
    <cellStyle name="Normal 2 2 2 16 3 2" xfId="12270"/>
    <cellStyle name="Normal 2 2 2 16 3 3" xfId="12271"/>
    <cellStyle name="Normal 2 2 2 16 3 4" xfId="12272"/>
    <cellStyle name="Normal 2 2 2 16 3 5" xfId="12273"/>
    <cellStyle name="Normal 2 2 2 16 4" xfId="12274"/>
    <cellStyle name="Normal 2 2 2 16 4 2" xfId="12275"/>
    <cellStyle name="Normal 2 2 2 16 4 3" xfId="12276"/>
    <cellStyle name="Normal 2 2 2 16 4 4" xfId="12277"/>
    <cellStyle name="Normal 2 2 2 16 4 5" xfId="12278"/>
    <cellStyle name="Normal 2 2 2 16 5" xfId="12279"/>
    <cellStyle name="Normal 2 2 2 16 5 2" xfId="12280"/>
    <cellStyle name="Normal 2 2 2 16 5 3" xfId="12281"/>
    <cellStyle name="Normal 2 2 2 16 5 4" xfId="12282"/>
    <cellStyle name="Normal 2 2 2 16 5 5" xfId="12283"/>
    <cellStyle name="Normal 2 2 2 16 6" xfId="12284"/>
    <cellStyle name="Normal 2 2 2 16 6 2" xfId="12285"/>
    <cellStyle name="Normal 2 2 2 16 6 3" xfId="12286"/>
    <cellStyle name="Normal 2 2 2 16 6 4" xfId="12287"/>
    <cellStyle name="Normal 2 2 2 16 6 5" xfId="12288"/>
    <cellStyle name="Normal 2 2 2 16 7" xfId="12289"/>
    <cellStyle name="Normal 2 2 2 16 7 2" xfId="12290"/>
    <cellStyle name="Normal 2 2 2 16 7 3" xfId="12291"/>
    <cellStyle name="Normal 2 2 2 16 7 4" xfId="12292"/>
    <cellStyle name="Normal 2 2 2 16 7 5" xfId="12293"/>
    <cellStyle name="Normal 2 2 2 16 8" xfId="12294"/>
    <cellStyle name="Normal 2 2 2 16 8 2" xfId="12295"/>
    <cellStyle name="Normal 2 2 2 16 8 3" xfId="12296"/>
    <cellStyle name="Normal 2 2 2 16 8 4" xfId="12297"/>
    <cellStyle name="Normal 2 2 2 16 8 5" xfId="12298"/>
    <cellStyle name="Normal 2 2 2 16 9" xfId="12299"/>
    <cellStyle name="Normal 2 2 2 17" xfId="12300"/>
    <cellStyle name="Normal 2 2 2 17 10" xfId="12301"/>
    <cellStyle name="Normal 2 2 2 17 11" xfId="12302"/>
    <cellStyle name="Normal 2 2 2 17 12" xfId="12303"/>
    <cellStyle name="Normal 2 2 2 17 13" xfId="12304"/>
    <cellStyle name="Normal 2 2 2 17 14" xfId="12305"/>
    <cellStyle name="Normal 2 2 2 17 2" xfId="12306"/>
    <cellStyle name="Normal 2 2 2 17 2 2" xfId="12307"/>
    <cellStyle name="Normal 2 2 2 17 2 3" xfId="12308"/>
    <cellStyle name="Normal 2 2 2 17 2 4" xfId="12309"/>
    <cellStyle name="Normal 2 2 2 17 2 5" xfId="12310"/>
    <cellStyle name="Normal 2 2 2 17 3" xfId="12311"/>
    <cellStyle name="Normal 2 2 2 17 3 2" xfId="12312"/>
    <cellStyle name="Normal 2 2 2 17 3 3" xfId="12313"/>
    <cellStyle name="Normal 2 2 2 17 3 4" xfId="12314"/>
    <cellStyle name="Normal 2 2 2 17 3 5" xfId="12315"/>
    <cellStyle name="Normal 2 2 2 17 4" xfId="12316"/>
    <cellStyle name="Normal 2 2 2 17 4 2" xfId="12317"/>
    <cellStyle name="Normal 2 2 2 17 4 3" xfId="12318"/>
    <cellStyle name="Normal 2 2 2 17 4 4" xfId="12319"/>
    <cellStyle name="Normal 2 2 2 17 4 5" xfId="12320"/>
    <cellStyle name="Normal 2 2 2 17 5" xfId="12321"/>
    <cellStyle name="Normal 2 2 2 17 5 2" xfId="12322"/>
    <cellStyle name="Normal 2 2 2 17 5 3" xfId="12323"/>
    <cellStyle name="Normal 2 2 2 17 5 4" xfId="12324"/>
    <cellStyle name="Normal 2 2 2 17 5 5" xfId="12325"/>
    <cellStyle name="Normal 2 2 2 17 6" xfId="12326"/>
    <cellStyle name="Normal 2 2 2 17 6 2" xfId="12327"/>
    <cellStyle name="Normal 2 2 2 17 6 3" xfId="12328"/>
    <cellStyle name="Normal 2 2 2 17 6 4" xfId="12329"/>
    <cellStyle name="Normal 2 2 2 17 6 5" xfId="12330"/>
    <cellStyle name="Normal 2 2 2 17 7" xfId="12331"/>
    <cellStyle name="Normal 2 2 2 17 7 2" xfId="12332"/>
    <cellStyle name="Normal 2 2 2 17 7 3" xfId="12333"/>
    <cellStyle name="Normal 2 2 2 17 7 4" xfId="12334"/>
    <cellStyle name="Normal 2 2 2 17 7 5" xfId="12335"/>
    <cellStyle name="Normal 2 2 2 17 8" xfId="12336"/>
    <cellStyle name="Normal 2 2 2 17 8 2" xfId="12337"/>
    <cellStyle name="Normal 2 2 2 17 8 3" xfId="12338"/>
    <cellStyle name="Normal 2 2 2 17 8 4" xfId="12339"/>
    <cellStyle name="Normal 2 2 2 17 8 5" xfId="12340"/>
    <cellStyle name="Normal 2 2 2 17 9" xfId="12341"/>
    <cellStyle name="Normal 2 2 2 18" xfId="12342"/>
    <cellStyle name="Normal 2 2 2 18 10" xfId="12343"/>
    <cellStyle name="Normal 2 2 2 18 11" xfId="12344"/>
    <cellStyle name="Normal 2 2 2 18 12" xfId="12345"/>
    <cellStyle name="Normal 2 2 2 18 13" xfId="12346"/>
    <cellStyle name="Normal 2 2 2 18 14" xfId="12347"/>
    <cellStyle name="Normal 2 2 2 18 2" xfId="12348"/>
    <cellStyle name="Normal 2 2 2 18 2 2" xfId="12349"/>
    <cellStyle name="Normal 2 2 2 18 2 3" xfId="12350"/>
    <cellStyle name="Normal 2 2 2 18 2 4" xfId="12351"/>
    <cellStyle name="Normal 2 2 2 18 2 5" xfId="12352"/>
    <cellStyle name="Normal 2 2 2 18 3" xfId="12353"/>
    <cellStyle name="Normal 2 2 2 18 3 2" xfId="12354"/>
    <cellStyle name="Normal 2 2 2 18 3 3" xfId="12355"/>
    <cellStyle name="Normal 2 2 2 18 3 4" xfId="12356"/>
    <cellStyle name="Normal 2 2 2 18 3 5" xfId="12357"/>
    <cellStyle name="Normal 2 2 2 18 4" xfId="12358"/>
    <cellStyle name="Normal 2 2 2 18 4 2" xfId="12359"/>
    <cellStyle name="Normal 2 2 2 18 4 3" xfId="12360"/>
    <cellStyle name="Normal 2 2 2 18 4 4" xfId="12361"/>
    <cellStyle name="Normal 2 2 2 18 4 5" xfId="12362"/>
    <cellStyle name="Normal 2 2 2 18 5" xfId="12363"/>
    <cellStyle name="Normal 2 2 2 18 5 2" xfId="12364"/>
    <cellStyle name="Normal 2 2 2 18 5 3" xfId="12365"/>
    <cellStyle name="Normal 2 2 2 18 5 4" xfId="12366"/>
    <cellStyle name="Normal 2 2 2 18 5 5" xfId="12367"/>
    <cellStyle name="Normal 2 2 2 18 6" xfId="12368"/>
    <cellStyle name="Normal 2 2 2 18 6 2" xfId="12369"/>
    <cellStyle name="Normal 2 2 2 18 6 3" xfId="12370"/>
    <cellStyle name="Normal 2 2 2 18 6 4" xfId="12371"/>
    <cellStyle name="Normal 2 2 2 18 6 5" xfId="12372"/>
    <cellStyle name="Normal 2 2 2 18 7" xfId="12373"/>
    <cellStyle name="Normal 2 2 2 18 7 2" xfId="12374"/>
    <cellStyle name="Normal 2 2 2 18 7 3" xfId="12375"/>
    <cellStyle name="Normal 2 2 2 18 7 4" xfId="12376"/>
    <cellStyle name="Normal 2 2 2 18 7 5" xfId="12377"/>
    <cellStyle name="Normal 2 2 2 18 8" xfId="12378"/>
    <cellStyle name="Normal 2 2 2 18 8 2" xfId="12379"/>
    <cellStyle name="Normal 2 2 2 18 8 3" xfId="12380"/>
    <cellStyle name="Normal 2 2 2 18 8 4" xfId="12381"/>
    <cellStyle name="Normal 2 2 2 18 8 5" xfId="12382"/>
    <cellStyle name="Normal 2 2 2 18 9" xfId="12383"/>
    <cellStyle name="Normal 2 2 2 19" xfId="12384"/>
    <cellStyle name="Normal 2 2 2 19 10" xfId="12385"/>
    <cellStyle name="Normal 2 2 2 19 11" xfId="12386"/>
    <cellStyle name="Normal 2 2 2 19 12" xfId="12387"/>
    <cellStyle name="Normal 2 2 2 19 13" xfId="12388"/>
    <cellStyle name="Normal 2 2 2 19 14" xfId="12389"/>
    <cellStyle name="Normal 2 2 2 19 2" xfId="12390"/>
    <cellStyle name="Normal 2 2 2 19 2 2" xfId="12391"/>
    <cellStyle name="Normal 2 2 2 19 2 3" xfId="12392"/>
    <cellStyle name="Normal 2 2 2 19 2 4" xfId="12393"/>
    <cellStyle name="Normal 2 2 2 19 2 5" xfId="12394"/>
    <cellStyle name="Normal 2 2 2 19 3" xfId="12395"/>
    <cellStyle name="Normal 2 2 2 19 3 2" xfId="12396"/>
    <cellStyle name="Normal 2 2 2 19 3 3" xfId="12397"/>
    <cellStyle name="Normal 2 2 2 19 3 4" xfId="12398"/>
    <cellStyle name="Normal 2 2 2 19 3 5" xfId="12399"/>
    <cellStyle name="Normal 2 2 2 19 4" xfId="12400"/>
    <cellStyle name="Normal 2 2 2 19 4 2" xfId="12401"/>
    <cellStyle name="Normal 2 2 2 19 4 3" xfId="12402"/>
    <cellStyle name="Normal 2 2 2 19 4 4" xfId="12403"/>
    <cellStyle name="Normal 2 2 2 19 4 5" xfId="12404"/>
    <cellStyle name="Normal 2 2 2 19 5" xfId="12405"/>
    <cellStyle name="Normal 2 2 2 19 5 2" xfId="12406"/>
    <cellStyle name="Normal 2 2 2 19 5 3" xfId="12407"/>
    <cellStyle name="Normal 2 2 2 19 5 4" xfId="12408"/>
    <cellStyle name="Normal 2 2 2 19 5 5" xfId="12409"/>
    <cellStyle name="Normal 2 2 2 19 6" xfId="12410"/>
    <cellStyle name="Normal 2 2 2 19 6 2" xfId="12411"/>
    <cellStyle name="Normal 2 2 2 19 6 3" xfId="12412"/>
    <cellStyle name="Normal 2 2 2 19 6 4" xfId="12413"/>
    <cellStyle name="Normal 2 2 2 19 6 5" xfId="12414"/>
    <cellStyle name="Normal 2 2 2 19 7" xfId="12415"/>
    <cellStyle name="Normal 2 2 2 19 7 2" xfId="12416"/>
    <cellStyle name="Normal 2 2 2 19 7 3" xfId="12417"/>
    <cellStyle name="Normal 2 2 2 19 7 4" xfId="12418"/>
    <cellStyle name="Normal 2 2 2 19 7 5" xfId="12419"/>
    <cellStyle name="Normal 2 2 2 19 8" xfId="12420"/>
    <cellStyle name="Normal 2 2 2 19 8 2" xfId="12421"/>
    <cellStyle name="Normal 2 2 2 19 8 3" xfId="12422"/>
    <cellStyle name="Normal 2 2 2 19 8 4" xfId="12423"/>
    <cellStyle name="Normal 2 2 2 19 8 5" xfId="12424"/>
    <cellStyle name="Normal 2 2 2 19 9" xfId="12425"/>
    <cellStyle name="Normal 2 2 2 2" xfId="12426"/>
    <cellStyle name="Normal 2 2 2 2 10" xfId="12427"/>
    <cellStyle name="Normal 2 2 2 2 11" xfId="12428"/>
    <cellStyle name="Normal 2 2 2 2 12" xfId="12429"/>
    <cellStyle name="Normal 2 2 2 2 13" xfId="12430"/>
    <cellStyle name="Normal 2 2 2 2 14" xfId="12431"/>
    <cellStyle name="Normal 2 2 2 2 2" xfId="12432"/>
    <cellStyle name="Normal 2 2 2 2 2 2" xfId="12433"/>
    <cellStyle name="Normal 2 2 2 2 2 3" xfId="12434"/>
    <cellStyle name="Normal 2 2 2 2 2 4" xfId="12435"/>
    <cellStyle name="Normal 2 2 2 2 2 5" xfId="12436"/>
    <cellStyle name="Normal 2 2 2 2 3" xfId="12437"/>
    <cellStyle name="Normal 2 2 2 2 3 2" xfId="12438"/>
    <cellStyle name="Normal 2 2 2 2 3 3" xfId="12439"/>
    <cellStyle name="Normal 2 2 2 2 3 4" xfId="12440"/>
    <cellStyle name="Normal 2 2 2 2 3 5" xfId="12441"/>
    <cellStyle name="Normal 2 2 2 2 4" xfId="12442"/>
    <cellStyle name="Normal 2 2 2 2 4 2" xfId="12443"/>
    <cellStyle name="Normal 2 2 2 2 4 3" xfId="12444"/>
    <cellStyle name="Normal 2 2 2 2 4 4" xfId="12445"/>
    <cellStyle name="Normal 2 2 2 2 4 5" xfId="12446"/>
    <cellStyle name="Normal 2 2 2 2 5" xfId="12447"/>
    <cellStyle name="Normal 2 2 2 2 5 2" xfId="12448"/>
    <cellStyle name="Normal 2 2 2 2 5 3" xfId="12449"/>
    <cellStyle name="Normal 2 2 2 2 5 4" xfId="12450"/>
    <cellStyle name="Normal 2 2 2 2 5 5" xfId="12451"/>
    <cellStyle name="Normal 2 2 2 2 6" xfId="12452"/>
    <cellStyle name="Normal 2 2 2 2 6 2" xfId="12453"/>
    <cellStyle name="Normal 2 2 2 2 6 3" xfId="12454"/>
    <cellStyle name="Normal 2 2 2 2 6 4" xfId="12455"/>
    <cellStyle name="Normal 2 2 2 2 6 5" xfId="12456"/>
    <cellStyle name="Normal 2 2 2 2 7" xfId="12457"/>
    <cellStyle name="Normal 2 2 2 2 7 2" xfId="12458"/>
    <cellStyle name="Normal 2 2 2 2 7 3" xfId="12459"/>
    <cellStyle name="Normal 2 2 2 2 7 4" xfId="12460"/>
    <cellStyle name="Normal 2 2 2 2 7 5" xfId="12461"/>
    <cellStyle name="Normal 2 2 2 2 8" xfId="12462"/>
    <cellStyle name="Normal 2 2 2 2 8 2" xfId="12463"/>
    <cellStyle name="Normal 2 2 2 2 8 3" xfId="12464"/>
    <cellStyle name="Normal 2 2 2 2 8 4" xfId="12465"/>
    <cellStyle name="Normal 2 2 2 2 8 5" xfId="12466"/>
    <cellStyle name="Normal 2 2 2 2 9" xfId="12467"/>
    <cellStyle name="Normal 2 2 2 20" xfId="12468"/>
    <cellStyle name="Normal 2 2 2 20 10" xfId="12469"/>
    <cellStyle name="Normal 2 2 2 20 11" xfId="12470"/>
    <cellStyle name="Normal 2 2 2 20 12" xfId="12471"/>
    <cellStyle name="Normal 2 2 2 20 13" xfId="12472"/>
    <cellStyle name="Normal 2 2 2 20 2" xfId="12473"/>
    <cellStyle name="Normal 2 2 2 20 2 2" xfId="12474"/>
    <cellStyle name="Normal 2 2 2 20 2 3" xfId="12475"/>
    <cellStyle name="Normal 2 2 2 20 2 4" xfId="12476"/>
    <cellStyle name="Normal 2 2 2 20 2 5" xfId="12477"/>
    <cellStyle name="Normal 2 2 2 20 3" xfId="12478"/>
    <cellStyle name="Normal 2 2 2 20 3 2" xfId="12479"/>
    <cellStyle name="Normal 2 2 2 20 3 3" xfId="12480"/>
    <cellStyle name="Normal 2 2 2 20 3 4" xfId="12481"/>
    <cellStyle name="Normal 2 2 2 20 3 5" xfId="12482"/>
    <cellStyle name="Normal 2 2 2 20 4" xfId="12483"/>
    <cellStyle name="Normal 2 2 2 20 4 2" xfId="12484"/>
    <cellStyle name="Normal 2 2 2 20 4 3" xfId="12485"/>
    <cellStyle name="Normal 2 2 2 20 4 4" xfId="12486"/>
    <cellStyle name="Normal 2 2 2 20 4 5" xfId="12487"/>
    <cellStyle name="Normal 2 2 2 20 5" xfId="12488"/>
    <cellStyle name="Normal 2 2 2 20 5 2" xfId="12489"/>
    <cellStyle name="Normal 2 2 2 20 5 3" xfId="12490"/>
    <cellStyle name="Normal 2 2 2 20 5 4" xfId="12491"/>
    <cellStyle name="Normal 2 2 2 20 5 5" xfId="12492"/>
    <cellStyle name="Normal 2 2 2 20 6" xfId="12493"/>
    <cellStyle name="Normal 2 2 2 20 6 2" xfId="12494"/>
    <cellStyle name="Normal 2 2 2 20 6 3" xfId="12495"/>
    <cellStyle name="Normal 2 2 2 20 6 4" xfId="12496"/>
    <cellStyle name="Normal 2 2 2 20 6 5" xfId="12497"/>
    <cellStyle name="Normal 2 2 2 20 7" xfId="12498"/>
    <cellStyle name="Normal 2 2 2 20 7 2" xfId="12499"/>
    <cellStyle name="Normal 2 2 2 20 7 3" xfId="12500"/>
    <cellStyle name="Normal 2 2 2 20 7 4" xfId="12501"/>
    <cellStyle name="Normal 2 2 2 20 7 5" xfId="12502"/>
    <cellStyle name="Normal 2 2 2 20 8" xfId="12503"/>
    <cellStyle name="Normal 2 2 2 20 8 2" xfId="12504"/>
    <cellStyle name="Normal 2 2 2 20 8 3" xfId="12505"/>
    <cellStyle name="Normal 2 2 2 20 8 4" xfId="12506"/>
    <cellStyle name="Normal 2 2 2 20 8 5" xfId="12507"/>
    <cellStyle name="Normal 2 2 2 20 9" xfId="12508"/>
    <cellStyle name="Normal 2 2 2 21" xfId="12509"/>
    <cellStyle name="Normal 2 2 2 21 10" xfId="12510"/>
    <cellStyle name="Normal 2 2 2 21 11" xfId="12511"/>
    <cellStyle name="Normal 2 2 2 21 12" xfId="12512"/>
    <cellStyle name="Normal 2 2 2 21 13" xfId="12513"/>
    <cellStyle name="Normal 2 2 2 21 2" xfId="12514"/>
    <cellStyle name="Normal 2 2 2 21 2 2" xfId="12515"/>
    <cellStyle name="Normal 2 2 2 21 2 3" xfId="12516"/>
    <cellStyle name="Normal 2 2 2 21 2 4" xfId="12517"/>
    <cellStyle name="Normal 2 2 2 21 2 5" xfId="12518"/>
    <cellStyle name="Normal 2 2 2 21 3" xfId="12519"/>
    <cellStyle name="Normal 2 2 2 21 3 2" xfId="12520"/>
    <cellStyle name="Normal 2 2 2 21 3 3" xfId="12521"/>
    <cellStyle name="Normal 2 2 2 21 3 4" xfId="12522"/>
    <cellStyle name="Normal 2 2 2 21 3 5" xfId="12523"/>
    <cellStyle name="Normal 2 2 2 21 4" xfId="12524"/>
    <cellStyle name="Normal 2 2 2 21 4 2" xfId="12525"/>
    <cellStyle name="Normal 2 2 2 21 4 3" xfId="12526"/>
    <cellStyle name="Normal 2 2 2 21 4 4" xfId="12527"/>
    <cellStyle name="Normal 2 2 2 21 4 5" xfId="12528"/>
    <cellStyle name="Normal 2 2 2 21 5" xfId="12529"/>
    <cellStyle name="Normal 2 2 2 21 5 2" xfId="12530"/>
    <cellStyle name="Normal 2 2 2 21 5 3" xfId="12531"/>
    <cellStyle name="Normal 2 2 2 21 5 4" xfId="12532"/>
    <cellStyle name="Normal 2 2 2 21 5 5" xfId="12533"/>
    <cellStyle name="Normal 2 2 2 21 6" xfId="12534"/>
    <cellStyle name="Normal 2 2 2 21 6 2" xfId="12535"/>
    <cellStyle name="Normal 2 2 2 21 6 3" xfId="12536"/>
    <cellStyle name="Normal 2 2 2 21 6 4" xfId="12537"/>
    <cellStyle name="Normal 2 2 2 21 6 5" xfId="12538"/>
    <cellStyle name="Normal 2 2 2 21 7" xfId="12539"/>
    <cellStyle name="Normal 2 2 2 21 7 2" xfId="12540"/>
    <cellStyle name="Normal 2 2 2 21 7 3" xfId="12541"/>
    <cellStyle name="Normal 2 2 2 21 7 4" xfId="12542"/>
    <cellStyle name="Normal 2 2 2 21 7 5" xfId="12543"/>
    <cellStyle name="Normal 2 2 2 21 8" xfId="12544"/>
    <cellStyle name="Normal 2 2 2 21 8 2" xfId="12545"/>
    <cellStyle name="Normal 2 2 2 21 8 3" xfId="12546"/>
    <cellStyle name="Normal 2 2 2 21 8 4" xfId="12547"/>
    <cellStyle name="Normal 2 2 2 21 8 5" xfId="12548"/>
    <cellStyle name="Normal 2 2 2 21 9" xfId="12549"/>
    <cellStyle name="Normal 2 2 2 22" xfId="12550"/>
    <cellStyle name="Normal 2 2 2 22 10" xfId="12551"/>
    <cellStyle name="Normal 2 2 2 22 11" xfId="12552"/>
    <cellStyle name="Normal 2 2 2 22 12" xfId="12553"/>
    <cellStyle name="Normal 2 2 2 22 13" xfId="12554"/>
    <cellStyle name="Normal 2 2 2 22 2" xfId="12555"/>
    <cellStyle name="Normal 2 2 2 22 2 2" xfId="12556"/>
    <cellStyle name="Normal 2 2 2 22 2 3" xfId="12557"/>
    <cellStyle name="Normal 2 2 2 22 2 4" xfId="12558"/>
    <cellStyle name="Normal 2 2 2 22 2 5" xfId="12559"/>
    <cellStyle name="Normal 2 2 2 22 3" xfId="12560"/>
    <cellStyle name="Normal 2 2 2 22 3 2" xfId="12561"/>
    <cellStyle name="Normal 2 2 2 22 3 3" xfId="12562"/>
    <cellStyle name="Normal 2 2 2 22 3 4" xfId="12563"/>
    <cellStyle name="Normal 2 2 2 22 3 5" xfId="12564"/>
    <cellStyle name="Normal 2 2 2 22 4" xfId="12565"/>
    <cellStyle name="Normal 2 2 2 22 4 2" xfId="12566"/>
    <cellStyle name="Normal 2 2 2 22 4 3" xfId="12567"/>
    <cellStyle name="Normal 2 2 2 22 4 4" xfId="12568"/>
    <cellStyle name="Normal 2 2 2 22 4 5" xfId="12569"/>
    <cellStyle name="Normal 2 2 2 22 5" xfId="12570"/>
    <cellStyle name="Normal 2 2 2 22 5 2" xfId="12571"/>
    <cellStyle name="Normal 2 2 2 22 5 3" xfId="12572"/>
    <cellStyle name="Normal 2 2 2 22 5 4" xfId="12573"/>
    <cellStyle name="Normal 2 2 2 22 5 5" xfId="12574"/>
    <cellStyle name="Normal 2 2 2 22 6" xfId="12575"/>
    <cellStyle name="Normal 2 2 2 22 6 2" xfId="12576"/>
    <cellStyle name="Normal 2 2 2 22 6 3" xfId="12577"/>
    <cellStyle name="Normal 2 2 2 22 6 4" xfId="12578"/>
    <cellStyle name="Normal 2 2 2 22 6 5" xfId="12579"/>
    <cellStyle name="Normal 2 2 2 22 7" xfId="12580"/>
    <cellStyle name="Normal 2 2 2 22 7 2" xfId="12581"/>
    <cellStyle name="Normal 2 2 2 22 7 3" xfId="12582"/>
    <cellStyle name="Normal 2 2 2 22 7 4" xfId="12583"/>
    <cellStyle name="Normal 2 2 2 22 7 5" xfId="12584"/>
    <cellStyle name="Normal 2 2 2 22 8" xfId="12585"/>
    <cellStyle name="Normal 2 2 2 22 8 2" xfId="12586"/>
    <cellStyle name="Normal 2 2 2 22 8 3" xfId="12587"/>
    <cellStyle name="Normal 2 2 2 22 8 4" xfId="12588"/>
    <cellStyle name="Normal 2 2 2 22 8 5" xfId="12589"/>
    <cellStyle name="Normal 2 2 2 22 9" xfId="12590"/>
    <cellStyle name="Normal 2 2 2 23" xfId="12591"/>
    <cellStyle name="Normal 2 2 2 23 10" xfId="12592"/>
    <cellStyle name="Normal 2 2 2 23 11" xfId="12593"/>
    <cellStyle name="Normal 2 2 2 23 12" xfId="12594"/>
    <cellStyle name="Normal 2 2 2 23 13" xfId="12595"/>
    <cellStyle name="Normal 2 2 2 23 2" xfId="12596"/>
    <cellStyle name="Normal 2 2 2 23 2 2" xfId="12597"/>
    <cellStyle name="Normal 2 2 2 23 2 3" xfId="12598"/>
    <cellStyle name="Normal 2 2 2 23 2 4" xfId="12599"/>
    <cellStyle name="Normal 2 2 2 23 2 5" xfId="12600"/>
    <cellStyle name="Normal 2 2 2 23 3" xfId="12601"/>
    <cellStyle name="Normal 2 2 2 23 3 2" xfId="12602"/>
    <cellStyle name="Normal 2 2 2 23 3 3" xfId="12603"/>
    <cellStyle name="Normal 2 2 2 23 3 4" xfId="12604"/>
    <cellStyle name="Normal 2 2 2 23 3 5" xfId="12605"/>
    <cellStyle name="Normal 2 2 2 23 4" xfId="12606"/>
    <cellStyle name="Normal 2 2 2 23 4 2" xfId="12607"/>
    <cellStyle name="Normal 2 2 2 23 4 3" xfId="12608"/>
    <cellStyle name="Normal 2 2 2 23 4 4" xfId="12609"/>
    <cellStyle name="Normal 2 2 2 23 4 5" xfId="12610"/>
    <cellStyle name="Normal 2 2 2 23 5" xfId="12611"/>
    <cellStyle name="Normal 2 2 2 23 5 2" xfId="12612"/>
    <cellStyle name="Normal 2 2 2 23 5 3" xfId="12613"/>
    <cellStyle name="Normal 2 2 2 23 5 4" xfId="12614"/>
    <cellStyle name="Normal 2 2 2 23 5 5" xfId="12615"/>
    <cellStyle name="Normal 2 2 2 23 6" xfId="12616"/>
    <cellStyle name="Normal 2 2 2 23 6 2" xfId="12617"/>
    <cellStyle name="Normal 2 2 2 23 6 3" xfId="12618"/>
    <cellStyle name="Normal 2 2 2 23 6 4" xfId="12619"/>
    <cellStyle name="Normal 2 2 2 23 6 5" xfId="12620"/>
    <cellStyle name="Normal 2 2 2 23 7" xfId="12621"/>
    <cellStyle name="Normal 2 2 2 23 7 2" xfId="12622"/>
    <cellStyle name="Normal 2 2 2 23 7 3" xfId="12623"/>
    <cellStyle name="Normal 2 2 2 23 7 4" xfId="12624"/>
    <cellStyle name="Normal 2 2 2 23 7 5" xfId="12625"/>
    <cellStyle name="Normal 2 2 2 23 8" xfId="12626"/>
    <cellStyle name="Normal 2 2 2 23 8 2" xfId="12627"/>
    <cellStyle name="Normal 2 2 2 23 8 3" xfId="12628"/>
    <cellStyle name="Normal 2 2 2 23 8 4" xfId="12629"/>
    <cellStyle name="Normal 2 2 2 23 8 5" xfId="12630"/>
    <cellStyle name="Normal 2 2 2 23 9" xfId="12631"/>
    <cellStyle name="Normal 2 2 2 24" xfId="12632"/>
    <cellStyle name="Normal 2 2 2 24 10" xfId="12633"/>
    <cellStyle name="Normal 2 2 2 24 11" xfId="12634"/>
    <cellStyle name="Normal 2 2 2 24 12" xfId="12635"/>
    <cellStyle name="Normal 2 2 2 24 13" xfId="12636"/>
    <cellStyle name="Normal 2 2 2 24 2" xfId="12637"/>
    <cellStyle name="Normal 2 2 2 24 2 2" xfId="12638"/>
    <cellStyle name="Normal 2 2 2 24 2 3" xfId="12639"/>
    <cellStyle name="Normal 2 2 2 24 2 4" xfId="12640"/>
    <cellStyle name="Normal 2 2 2 24 2 5" xfId="12641"/>
    <cellStyle name="Normal 2 2 2 24 3" xfId="12642"/>
    <cellStyle name="Normal 2 2 2 24 3 2" xfId="12643"/>
    <cellStyle name="Normal 2 2 2 24 3 3" xfId="12644"/>
    <cellStyle name="Normal 2 2 2 24 3 4" xfId="12645"/>
    <cellStyle name="Normal 2 2 2 24 3 5" xfId="12646"/>
    <cellStyle name="Normal 2 2 2 24 4" xfId="12647"/>
    <cellStyle name="Normal 2 2 2 24 4 2" xfId="12648"/>
    <cellStyle name="Normal 2 2 2 24 4 3" xfId="12649"/>
    <cellStyle name="Normal 2 2 2 24 4 4" xfId="12650"/>
    <cellStyle name="Normal 2 2 2 24 4 5" xfId="12651"/>
    <cellStyle name="Normal 2 2 2 24 5" xfId="12652"/>
    <cellStyle name="Normal 2 2 2 24 5 2" xfId="12653"/>
    <cellStyle name="Normal 2 2 2 24 5 3" xfId="12654"/>
    <cellStyle name="Normal 2 2 2 24 5 4" xfId="12655"/>
    <cellStyle name="Normal 2 2 2 24 5 5" xfId="12656"/>
    <cellStyle name="Normal 2 2 2 24 6" xfId="12657"/>
    <cellStyle name="Normal 2 2 2 24 6 2" xfId="12658"/>
    <cellStyle name="Normal 2 2 2 24 6 3" xfId="12659"/>
    <cellStyle name="Normal 2 2 2 24 6 4" xfId="12660"/>
    <cellStyle name="Normal 2 2 2 24 6 5" xfId="12661"/>
    <cellStyle name="Normal 2 2 2 24 7" xfId="12662"/>
    <cellStyle name="Normal 2 2 2 24 7 2" xfId="12663"/>
    <cellStyle name="Normal 2 2 2 24 7 3" xfId="12664"/>
    <cellStyle name="Normal 2 2 2 24 7 4" xfId="12665"/>
    <cellStyle name="Normal 2 2 2 24 7 5" xfId="12666"/>
    <cellStyle name="Normal 2 2 2 24 8" xfId="12667"/>
    <cellStyle name="Normal 2 2 2 24 8 2" xfId="12668"/>
    <cellStyle name="Normal 2 2 2 24 8 3" xfId="12669"/>
    <cellStyle name="Normal 2 2 2 24 8 4" xfId="12670"/>
    <cellStyle name="Normal 2 2 2 24 8 5" xfId="12671"/>
    <cellStyle name="Normal 2 2 2 24 9" xfId="12672"/>
    <cellStyle name="Normal 2 2 2 25" xfId="12673"/>
    <cellStyle name="Normal 2 2 2 25 10" xfId="12674"/>
    <cellStyle name="Normal 2 2 2 25 11" xfId="12675"/>
    <cellStyle name="Normal 2 2 2 25 12" xfId="12676"/>
    <cellStyle name="Normal 2 2 2 25 13" xfId="12677"/>
    <cellStyle name="Normal 2 2 2 25 2" xfId="12678"/>
    <cellStyle name="Normal 2 2 2 25 2 2" xfId="12679"/>
    <cellStyle name="Normal 2 2 2 25 2 3" xfId="12680"/>
    <cellStyle name="Normal 2 2 2 25 2 4" xfId="12681"/>
    <cellStyle name="Normal 2 2 2 25 2 5" xfId="12682"/>
    <cellStyle name="Normal 2 2 2 25 3" xfId="12683"/>
    <cellStyle name="Normal 2 2 2 25 3 2" xfId="12684"/>
    <cellStyle name="Normal 2 2 2 25 3 3" xfId="12685"/>
    <cellStyle name="Normal 2 2 2 25 3 4" xfId="12686"/>
    <cellStyle name="Normal 2 2 2 25 3 5" xfId="12687"/>
    <cellStyle name="Normal 2 2 2 25 4" xfId="12688"/>
    <cellStyle name="Normal 2 2 2 25 4 2" xfId="12689"/>
    <cellStyle name="Normal 2 2 2 25 4 3" xfId="12690"/>
    <cellStyle name="Normal 2 2 2 25 4 4" xfId="12691"/>
    <cellStyle name="Normal 2 2 2 25 4 5" xfId="12692"/>
    <cellStyle name="Normal 2 2 2 25 5" xfId="12693"/>
    <cellStyle name="Normal 2 2 2 25 5 2" xfId="12694"/>
    <cellStyle name="Normal 2 2 2 25 5 3" xfId="12695"/>
    <cellStyle name="Normal 2 2 2 25 5 4" xfId="12696"/>
    <cellStyle name="Normal 2 2 2 25 5 5" xfId="12697"/>
    <cellStyle name="Normal 2 2 2 25 6" xfId="12698"/>
    <cellStyle name="Normal 2 2 2 25 6 2" xfId="12699"/>
    <cellStyle name="Normal 2 2 2 25 6 3" xfId="12700"/>
    <cellStyle name="Normal 2 2 2 25 6 4" xfId="12701"/>
    <cellStyle name="Normal 2 2 2 25 6 5" xfId="12702"/>
    <cellStyle name="Normal 2 2 2 25 7" xfId="12703"/>
    <cellStyle name="Normal 2 2 2 25 7 2" xfId="12704"/>
    <cellStyle name="Normal 2 2 2 25 7 3" xfId="12705"/>
    <cellStyle name="Normal 2 2 2 25 7 4" xfId="12706"/>
    <cellStyle name="Normal 2 2 2 25 7 5" xfId="12707"/>
    <cellStyle name="Normal 2 2 2 25 8" xfId="12708"/>
    <cellStyle name="Normal 2 2 2 25 8 2" xfId="12709"/>
    <cellStyle name="Normal 2 2 2 25 8 3" xfId="12710"/>
    <cellStyle name="Normal 2 2 2 25 8 4" xfId="12711"/>
    <cellStyle name="Normal 2 2 2 25 8 5" xfId="12712"/>
    <cellStyle name="Normal 2 2 2 25 9" xfId="12713"/>
    <cellStyle name="Normal 2 2 2 26" xfId="12714"/>
    <cellStyle name="Normal 2 2 2 26 10" xfId="12715"/>
    <cellStyle name="Normal 2 2 2 26 11" xfId="12716"/>
    <cellStyle name="Normal 2 2 2 26 12" xfId="12717"/>
    <cellStyle name="Normal 2 2 2 26 13" xfId="12718"/>
    <cellStyle name="Normal 2 2 2 26 2" xfId="12719"/>
    <cellStyle name="Normal 2 2 2 26 2 2" xfId="12720"/>
    <cellStyle name="Normal 2 2 2 26 2 3" xfId="12721"/>
    <cellStyle name="Normal 2 2 2 26 2 4" xfId="12722"/>
    <cellStyle name="Normal 2 2 2 26 2 5" xfId="12723"/>
    <cellStyle name="Normal 2 2 2 26 3" xfId="12724"/>
    <cellStyle name="Normal 2 2 2 26 3 2" xfId="12725"/>
    <cellStyle name="Normal 2 2 2 26 3 3" xfId="12726"/>
    <cellStyle name="Normal 2 2 2 26 3 4" xfId="12727"/>
    <cellStyle name="Normal 2 2 2 26 3 5" xfId="12728"/>
    <cellStyle name="Normal 2 2 2 26 4" xfId="12729"/>
    <cellStyle name="Normal 2 2 2 26 4 2" xfId="12730"/>
    <cellStyle name="Normal 2 2 2 26 4 3" xfId="12731"/>
    <cellStyle name="Normal 2 2 2 26 4 4" xfId="12732"/>
    <cellStyle name="Normal 2 2 2 26 4 5" xfId="12733"/>
    <cellStyle name="Normal 2 2 2 26 5" xfId="12734"/>
    <cellStyle name="Normal 2 2 2 26 5 2" xfId="12735"/>
    <cellStyle name="Normal 2 2 2 26 5 3" xfId="12736"/>
    <cellStyle name="Normal 2 2 2 26 5 4" xfId="12737"/>
    <cellStyle name="Normal 2 2 2 26 5 5" xfId="12738"/>
    <cellStyle name="Normal 2 2 2 26 6" xfId="12739"/>
    <cellStyle name="Normal 2 2 2 26 6 2" xfId="12740"/>
    <cellStyle name="Normal 2 2 2 26 6 3" xfId="12741"/>
    <cellStyle name="Normal 2 2 2 26 6 4" xfId="12742"/>
    <cellStyle name="Normal 2 2 2 26 6 5" xfId="12743"/>
    <cellStyle name="Normal 2 2 2 26 7" xfId="12744"/>
    <cellStyle name="Normal 2 2 2 26 7 2" xfId="12745"/>
    <cellStyle name="Normal 2 2 2 26 7 3" xfId="12746"/>
    <cellStyle name="Normal 2 2 2 26 7 4" xfId="12747"/>
    <cellStyle name="Normal 2 2 2 26 7 5" xfId="12748"/>
    <cellStyle name="Normal 2 2 2 26 8" xfId="12749"/>
    <cellStyle name="Normal 2 2 2 26 8 2" xfId="12750"/>
    <cellStyle name="Normal 2 2 2 26 8 3" xfId="12751"/>
    <cellStyle name="Normal 2 2 2 26 8 4" xfId="12752"/>
    <cellStyle name="Normal 2 2 2 26 8 5" xfId="12753"/>
    <cellStyle name="Normal 2 2 2 26 9" xfId="12754"/>
    <cellStyle name="Normal 2 2 2 27" xfId="12755"/>
    <cellStyle name="Normal 2 2 2 27 10" xfId="12756"/>
    <cellStyle name="Normal 2 2 2 27 11" xfId="12757"/>
    <cellStyle name="Normal 2 2 2 27 12" xfId="12758"/>
    <cellStyle name="Normal 2 2 2 27 13" xfId="12759"/>
    <cellStyle name="Normal 2 2 2 27 2" xfId="12760"/>
    <cellStyle name="Normal 2 2 2 27 2 2" xfId="12761"/>
    <cellStyle name="Normal 2 2 2 27 2 3" xfId="12762"/>
    <cellStyle name="Normal 2 2 2 27 2 4" xfId="12763"/>
    <cellStyle name="Normal 2 2 2 27 2 5" xfId="12764"/>
    <cellStyle name="Normal 2 2 2 27 3" xfId="12765"/>
    <cellStyle name="Normal 2 2 2 27 3 2" xfId="12766"/>
    <cellStyle name="Normal 2 2 2 27 3 3" xfId="12767"/>
    <cellStyle name="Normal 2 2 2 27 3 4" xfId="12768"/>
    <cellStyle name="Normal 2 2 2 27 3 5" xfId="12769"/>
    <cellStyle name="Normal 2 2 2 27 4" xfId="12770"/>
    <cellStyle name="Normal 2 2 2 27 4 2" xfId="12771"/>
    <cellStyle name="Normal 2 2 2 27 4 3" xfId="12772"/>
    <cellStyle name="Normal 2 2 2 27 4 4" xfId="12773"/>
    <cellStyle name="Normal 2 2 2 27 4 5" xfId="12774"/>
    <cellStyle name="Normal 2 2 2 27 5" xfId="12775"/>
    <cellStyle name="Normal 2 2 2 27 5 2" xfId="12776"/>
    <cellStyle name="Normal 2 2 2 27 5 3" xfId="12777"/>
    <cellStyle name="Normal 2 2 2 27 5 4" xfId="12778"/>
    <cellStyle name="Normal 2 2 2 27 5 5" xfId="12779"/>
    <cellStyle name="Normal 2 2 2 27 6" xfId="12780"/>
    <cellStyle name="Normal 2 2 2 27 6 2" xfId="12781"/>
    <cellStyle name="Normal 2 2 2 27 6 3" xfId="12782"/>
    <cellStyle name="Normal 2 2 2 27 6 4" xfId="12783"/>
    <cellStyle name="Normal 2 2 2 27 6 5" xfId="12784"/>
    <cellStyle name="Normal 2 2 2 27 7" xfId="12785"/>
    <cellStyle name="Normal 2 2 2 27 7 2" xfId="12786"/>
    <cellStyle name="Normal 2 2 2 27 7 3" xfId="12787"/>
    <cellStyle name="Normal 2 2 2 27 7 4" xfId="12788"/>
    <cellStyle name="Normal 2 2 2 27 7 5" xfId="12789"/>
    <cellStyle name="Normal 2 2 2 27 8" xfId="12790"/>
    <cellStyle name="Normal 2 2 2 27 8 2" xfId="12791"/>
    <cellStyle name="Normal 2 2 2 27 8 3" xfId="12792"/>
    <cellStyle name="Normal 2 2 2 27 8 4" xfId="12793"/>
    <cellStyle name="Normal 2 2 2 27 8 5" xfId="12794"/>
    <cellStyle name="Normal 2 2 2 27 9" xfId="12795"/>
    <cellStyle name="Normal 2 2 2 28" xfId="12796"/>
    <cellStyle name="Normal 2 2 2 28 10" xfId="12797"/>
    <cellStyle name="Normal 2 2 2 28 11" xfId="12798"/>
    <cellStyle name="Normal 2 2 2 28 12" xfId="12799"/>
    <cellStyle name="Normal 2 2 2 28 13" xfId="12800"/>
    <cellStyle name="Normal 2 2 2 28 2" xfId="12801"/>
    <cellStyle name="Normal 2 2 2 28 2 2" xfId="12802"/>
    <cellStyle name="Normal 2 2 2 28 2 3" xfId="12803"/>
    <cellStyle name="Normal 2 2 2 28 2 4" xfId="12804"/>
    <cellStyle name="Normal 2 2 2 28 2 5" xfId="12805"/>
    <cellStyle name="Normal 2 2 2 28 3" xfId="12806"/>
    <cellStyle name="Normal 2 2 2 28 3 2" xfId="12807"/>
    <cellStyle name="Normal 2 2 2 28 3 3" xfId="12808"/>
    <cellStyle name="Normal 2 2 2 28 3 4" xfId="12809"/>
    <cellStyle name="Normal 2 2 2 28 3 5" xfId="12810"/>
    <cellStyle name="Normal 2 2 2 28 4" xfId="12811"/>
    <cellStyle name="Normal 2 2 2 28 4 2" xfId="12812"/>
    <cellStyle name="Normal 2 2 2 28 4 3" xfId="12813"/>
    <cellStyle name="Normal 2 2 2 28 4 4" xfId="12814"/>
    <cellStyle name="Normal 2 2 2 28 4 5" xfId="12815"/>
    <cellStyle name="Normal 2 2 2 28 5" xfId="12816"/>
    <cellStyle name="Normal 2 2 2 28 5 2" xfId="12817"/>
    <cellStyle name="Normal 2 2 2 28 5 3" xfId="12818"/>
    <cellStyle name="Normal 2 2 2 28 5 4" xfId="12819"/>
    <cellStyle name="Normal 2 2 2 28 5 5" xfId="12820"/>
    <cellStyle name="Normal 2 2 2 28 6" xfId="12821"/>
    <cellStyle name="Normal 2 2 2 28 6 2" xfId="12822"/>
    <cellStyle name="Normal 2 2 2 28 6 3" xfId="12823"/>
    <cellStyle name="Normal 2 2 2 28 6 4" xfId="12824"/>
    <cellStyle name="Normal 2 2 2 28 6 5" xfId="12825"/>
    <cellStyle name="Normal 2 2 2 28 7" xfId="12826"/>
    <cellStyle name="Normal 2 2 2 28 7 2" xfId="12827"/>
    <cellStyle name="Normal 2 2 2 28 7 3" xfId="12828"/>
    <cellStyle name="Normal 2 2 2 28 7 4" xfId="12829"/>
    <cellStyle name="Normal 2 2 2 28 7 5" xfId="12830"/>
    <cellStyle name="Normal 2 2 2 28 8" xfId="12831"/>
    <cellStyle name="Normal 2 2 2 28 8 2" xfId="12832"/>
    <cellStyle name="Normal 2 2 2 28 8 3" xfId="12833"/>
    <cellStyle name="Normal 2 2 2 28 8 4" xfId="12834"/>
    <cellStyle name="Normal 2 2 2 28 8 5" xfId="12835"/>
    <cellStyle name="Normal 2 2 2 28 9" xfId="12836"/>
    <cellStyle name="Normal 2 2 2 29" xfId="12837"/>
    <cellStyle name="Normal 2 2 2 29 10" xfId="12838"/>
    <cellStyle name="Normal 2 2 2 29 11" xfId="12839"/>
    <cellStyle name="Normal 2 2 2 29 12" xfId="12840"/>
    <cellStyle name="Normal 2 2 2 29 13" xfId="12841"/>
    <cellStyle name="Normal 2 2 2 29 2" xfId="12842"/>
    <cellStyle name="Normal 2 2 2 29 2 2" xfId="12843"/>
    <cellStyle name="Normal 2 2 2 29 2 3" xfId="12844"/>
    <cellStyle name="Normal 2 2 2 29 2 4" xfId="12845"/>
    <cellStyle name="Normal 2 2 2 29 2 5" xfId="12846"/>
    <cellStyle name="Normal 2 2 2 29 3" xfId="12847"/>
    <cellStyle name="Normal 2 2 2 29 3 2" xfId="12848"/>
    <cellStyle name="Normal 2 2 2 29 3 3" xfId="12849"/>
    <cellStyle name="Normal 2 2 2 29 3 4" xfId="12850"/>
    <cellStyle name="Normal 2 2 2 29 3 5" xfId="12851"/>
    <cellStyle name="Normal 2 2 2 29 4" xfId="12852"/>
    <cellStyle name="Normal 2 2 2 29 4 2" xfId="12853"/>
    <cellStyle name="Normal 2 2 2 29 4 3" xfId="12854"/>
    <cellStyle name="Normal 2 2 2 29 4 4" xfId="12855"/>
    <cellStyle name="Normal 2 2 2 29 4 5" xfId="12856"/>
    <cellStyle name="Normal 2 2 2 29 5" xfId="12857"/>
    <cellStyle name="Normal 2 2 2 29 5 2" xfId="12858"/>
    <cellStyle name="Normal 2 2 2 29 5 3" xfId="12859"/>
    <cellStyle name="Normal 2 2 2 29 5 4" xfId="12860"/>
    <cellStyle name="Normal 2 2 2 29 5 5" xfId="12861"/>
    <cellStyle name="Normal 2 2 2 29 6" xfId="12862"/>
    <cellStyle name="Normal 2 2 2 29 6 2" xfId="12863"/>
    <cellStyle name="Normal 2 2 2 29 6 3" xfId="12864"/>
    <cellStyle name="Normal 2 2 2 29 6 4" xfId="12865"/>
    <cellStyle name="Normal 2 2 2 29 6 5" xfId="12866"/>
    <cellStyle name="Normal 2 2 2 29 7" xfId="12867"/>
    <cellStyle name="Normal 2 2 2 29 7 2" xfId="12868"/>
    <cellStyle name="Normal 2 2 2 29 7 3" xfId="12869"/>
    <cellStyle name="Normal 2 2 2 29 7 4" xfId="12870"/>
    <cellStyle name="Normal 2 2 2 29 7 5" xfId="12871"/>
    <cellStyle name="Normal 2 2 2 29 8" xfId="12872"/>
    <cellStyle name="Normal 2 2 2 29 8 2" xfId="12873"/>
    <cellStyle name="Normal 2 2 2 29 8 3" xfId="12874"/>
    <cellStyle name="Normal 2 2 2 29 8 4" xfId="12875"/>
    <cellStyle name="Normal 2 2 2 29 8 5" xfId="12876"/>
    <cellStyle name="Normal 2 2 2 29 9" xfId="12877"/>
    <cellStyle name="Normal 2 2 2 3" xfId="12878"/>
    <cellStyle name="Normal 2 2 2 3 10" xfId="12879"/>
    <cellStyle name="Normal 2 2 2 3 11" xfId="12880"/>
    <cellStyle name="Normal 2 2 2 3 12" xfId="12881"/>
    <cellStyle name="Normal 2 2 2 3 13" xfId="12882"/>
    <cellStyle name="Normal 2 2 2 3 14" xfId="12883"/>
    <cellStyle name="Normal 2 2 2 3 2" xfId="12884"/>
    <cellStyle name="Normal 2 2 2 3 2 2" xfId="12885"/>
    <cellStyle name="Normal 2 2 2 3 2 3" xfId="12886"/>
    <cellStyle name="Normal 2 2 2 3 2 4" xfId="12887"/>
    <cellStyle name="Normal 2 2 2 3 2 5" xfId="12888"/>
    <cellStyle name="Normal 2 2 2 3 3" xfId="12889"/>
    <cellStyle name="Normal 2 2 2 3 3 2" xfId="12890"/>
    <cellStyle name="Normal 2 2 2 3 3 3" xfId="12891"/>
    <cellStyle name="Normal 2 2 2 3 3 4" xfId="12892"/>
    <cellStyle name="Normal 2 2 2 3 3 5" xfId="12893"/>
    <cellStyle name="Normal 2 2 2 3 4" xfId="12894"/>
    <cellStyle name="Normal 2 2 2 3 4 2" xfId="12895"/>
    <cellStyle name="Normal 2 2 2 3 4 3" xfId="12896"/>
    <cellStyle name="Normal 2 2 2 3 4 4" xfId="12897"/>
    <cellStyle name="Normal 2 2 2 3 4 5" xfId="12898"/>
    <cellStyle name="Normal 2 2 2 3 5" xfId="12899"/>
    <cellStyle name="Normal 2 2 2 3 5 2" xfId="12900"/>
    <cellStyle name="Normal 2 2 2 3 5 3" xfId="12901"/>
    <cellStyle name="Normal 2 2 2 3 5 4" xfId="12902"/>
    <cellStyle name="Normal 2 2 2 3 5 5" xfId="12903"/>
    <cellStyle name="Normal 2 2 2 3 6" xfId="12904"/>
    <cellStyle name="Normal 2 2 2 3 6 2" xfId="12905"/>
    <cellStyle name="Normal 2 2 2 3 6 3" xfId="12906"/>
    <cellStyle name="Normal 2 2 2 3 6 4" xfId="12907"/>
    <cellStyle name="Normal 2 2 2 3 6 5" xfId="12908"/>
    <cellStyle name="Normal 2 2 2 3 7" xfId="12909"/>
    <cellStyle name="Normal 2 2 2 3 7 2" xfId="12910"/>
    <cellStyle name="Normal 2 2 2 3 7 3" xfId="12911"/>
    <cellStyle name="Normal 2 2 2 3 7 4" xfId="12912"/>
    <cellStyle name="Normal 2 2 2 3 7 5" xfId="12913"/>
    <cellStyle name="Normal 2 2 2 3 8" xfId="12914"/>
    <cellStyle name="Normal 2 2 2 3 8 2" xfId="12915"/>
    <cellStyle name="Normal 2 2 2 3 8 3" xfId="12916"/>
    <cellStyle name="Normal 2 2 2 3 8 4" xfId="12917"/>
    <cellStyle name="Normal 2 2 2 3 8 5" xfId="12918"/>
    <cellStyle name="Normal 2 2 2 3 9" xfId="12919"/>
    <cellStyle name="Normal 2 2 2 30" xfId="12920"/>
    <cellStyle name="Normal 2 2 2 30 10" xfId="12921"/>
    <cellStyle name="Normal 2 2 2 30 11" xfId="12922"/>
    <cellStyle name="Normal 2 2 2 30 12" xfId="12923"/>
    <cellStyle name="Normal 2 2 2 30 13" xfId="12924"/>
    <cellStyle name="Normal 2 2 2 30 2" xfId="12925"/>
    <cellStyle name="Normal 2 2 2 30 2 2" xfId="12926"/>
    <cellStyle name="Normal 2 2 2 30 2 3" xfId="12927"/>
    <cellStyle name="Normal 2 2 2 30 2 4" xfId="12928"/>
    <cellStyle name="Normal 2 2 2 30 2 5" xfId="12929"/>
    <cellStyle name="Normal 2 2 2 30 3" xfId="12930"/>
    <cellStyle name="Normal 2 2 2 30 3 2" xfId="12931"/>
    <cellStyle name="Normal 2 2 2 30 3 3" xfId="12932"/>
    <cellStyle name="Normal 2 2 2 30 3 4" xfId="12933"/>
    <cellStyle name="Normal 2 2 2 30 3 5" xfId="12934"/>
    <cellStyle name="Normal 2 2 2 30 4" xfId="12935"/>
    <cellStyle name="Normal 2 2 2 30 4 2" xfId="12936"/>
    <cellStyle name="Normal 2 2 2 30 4 3" xfId="12937"/>
    <cellStyle name="Normal 2 2 2 30 4 4" xfId="12938"/>
    <cellStyle name="Normal 2 2 2 30 4 5" xfId="12939"/>
    <cellStyle name="Normal 2 2 2 30 5" xfId="12940"/>
    <cellStyle name="Normal 2 2 2 30 5 2" xfId="12941"/>
    <cellStyle name="Normal 2 2 2 30 5 3" xfId="12942"/>
    <cellStyle name="Normal 2 2 2 30 5 4" xfId="12943"/>
    <cellStyle name="Normal 2 2 2 30 5 5" xfId="12944"/>
    <cellStyle name="Normal 2 2 2 30 6" xfId="12945"/>
    <cellStyle name="Normal 2 2 2 30 6 2" xfId="12946"/>
    <cellStyle name="Normal 2 2 2 30 6 3" xfId="12947"/>
    <cellStyle name="Normal 2 2 2 30 6 4" xfId="12948"/>
    <cellStyle name="Normal 2 2 2 30 6 5" xfId="12949"/>
    <cellStyle name="Normal 2 2 2 30 7" xfId="12950"/>
    <cellStyle name="Normal 2 2 2 30 7 2" xfId="12951"/>
    <cellStyle name="Normal 2 2 2 30 7 3" xfId="12952"/>
    <cellStyle name="Normal 2 2 2 30 7 4" xfId="12953"/>
    <cellStyle name="Normal 2 2 2 30 7 5" xfId="12954"/>
    <cellStyle name="Normal 2 2 2 30 8" xfId="12955"/>
    <cellStyle name="Normal 2 2 2 30 8 2" xfId="12956"/>
    <cellStyle name="Normal 2 2 2 30 8 3" xfId="12957"/>
    <cellStyle name="Normal 2 2 2 30 8 4" xfId="12958"/>
    <cellStyle name="Normal 2 2 2 30 8 5" xfId="12959"/>
    <cellStyle name="Normal 2 2 2 30 9" xfId="12960"/>
    <cellStyle name="Normal 2 2 2 31" xfId="12961"/>
    <cellStyle name="Normal 2 2 2 31 2" xfId="12962"/>
    <cellStyle name="Normal 2 2 2 31 3" xfId="12963"/>
    <cellStyle name="Normal 2 2 2 31 4" xfId="12964"/>
    <cellStyle name="Normal 2 2 2 31 5" xfId="12965"/>
    <cellStyle name="Normal 2 2 2 32" xfId="12966"/>
    <cellStyle name="Normal 2 2 2 32 2" xfId="12967"/>
    <cellStyle name="Normal 2 2 2 32 3" xfId="12968"/>
    <cellStyle name="Normal 2 2 2 32 4" xfId="12969"/>
    <cellStyle name="Normal 2 2 2 32 5" xfId="12970"/>
    <cellStyle name="Normal 2 2 2 33" xfId="12971"/>
    <cellStyle name="Normal 2 2 2 33 2" xfId="12972"/>
    <cellStyle name="Normal 2 2 2 33 3" xfId="12973"/>
    <cellStyle name="Normal 2 2 2 33 4" xfId="12974"/>
    <cellStyle name="Normal 2 2 2 33 5" xfId="12975"/>
    <cellStyle name="Normal 2 2 2 34" xfId="12976"/>
    <cellStyle name="Normal 2 2 2 34 2" xfId="12977"/>
    <cellStyle name="Normal 2 2 2 34 3" xfId="12978"/>
    <cellStyle name="Normal 2 2 2 34 4" xfId="12979"/>
    <cellStyle name="Normal 2 2 2 34 5" xfId="12980"/>
    <cellStyle name="Normal 2 2 2 35" xfId="12981"/>
    <cellStyle name="Normal 2 2 2 35 2" xfId="12982"/>
    <cellStyle name="Normal 2 2 2 35 3" xfId="12983"/>
    <cellStyle name="Normal 2 2 2 35 4" xfId="12984"/>
    <cellStyle name="Normal 2 2 2 35 5" xfId="12985"/>
    <cellStyle name="Normal 2 2 2 36" xfId="12986"/>
    <cellStyle name="Normal 2 2 2 36 2" xfId="12987"/>
    <cellStyle name="Normal 2 2 2 36 3" xfId="12988"/>
    <cellStyle name="Normal 2 2 2 36 4" xfId="12989"/>
    <cellStyle name="Normal 2 2 2 36 5" xfId="12990"/>
    <cellStyle name="Normal 2 2 2 37" xfId="12991"/>
    <cellStyle name="Normal 2 2 2 37 2" xfId="12992"/>
    <cellStyle name="Normal 2 2 2 37 3" xfId="12993"/>
    <cellStyle name="Normal 2 2 2 37 4" xfId="12994"/>
    <cellStyle name="Normal 2 2 2 37 5" xfId="12995"/>
    <cellStyle name="Normal 2 2 2 38" xfId="12996"/>
    <cellStyle name="Normal 2 2 2 39" xfId="12997"/>
    <cellStyle name="Normal 2 2 2 4" xfId="12998"/>
    <cellStyle name="Normal 2 2 2 4 10" xfId="12999"/>
    <cellStyle name="Normal 2 2 2 4 11" xfId="13000"/>
    <cellStyle name="Normal 2 2 2 4 12" xfId="13001"/>
    <cellStyle name="Normal 2 2 2 4 13" xfId="13002"/>
    <cellStyle name="Normal 2 2 2 4 14" xfId="13003"/>
    <cellStyle name="Normal 2 2 2 4 2" xfId="13004"/>
    <cellStyle name="Normal 2 2 2 4 2 2" xfId="13005"/>
    <cellStyle name="Normal 2 2 2 4 2 3" xfId="13006"/>
    <cellStyle name="Normal 2 2 2 4 2 4" xfId="13007"/>
    <cellStyle name="Normal 2 2 2 4 2 5" xfId="13008"/>
    <cellStyle name="Normal 2 2 2 4 3" xfId="13009"/>
    <cellStyle name="Normal 2 2 2 4 3 2" xfId="13010"/>
    <cellStyle name="Normal 2 2 2 4 3 3" xfId="13011"/>
    <cellStyle name="Normal 2 2 2 4 3 4" xfId="13012"/>
    <cellStyle name="Normal 2 2 2 4 3 5" xfId="13013"/>
    <cellStyle name="Normal 2 2 2 4 4" xfId="13014"/>
    <cellStyle name="Normal 2 2 2 4 4 2" xfId="13015"/>
    <cellStyle name="Normal 2 2 2 4 4 3" xfId="13016"/>
    <cellStyle name="Normal 2 2 2 4 4 4" xfId="13017"/>
    <cellStyle name="Normal 2 2 2 4 4 5" xfId="13018"/>
    <cellStyle name="Normal 2 2 2 4 5" xfId="13019"/>
    <cellStyle name="Normal 2 2 2 4 5 2" xfId="13020"/>
    <cellStyle name="Normal 2 2 2 4 5 3" xfId="13021"/>
    <cellStyle name="Normal 2 2 2 4 5 4" xfId="13022"/>
    <cellStyle name="Normal 2 2 2 4 5 5" xfId="13023"/>
    <cellStyle name="Normal 2 2 2 4 6" xfId="13024"/>
    <cellStyle name="Normal 2 2 2 4 6 2" xfId="13025"/>
    <cellStyle name="Normal 2 2 2 4 6 3" xfId="13026"/>
    <cellStyle name="Normal 2 2 2 4 6 4" xfId="13027"/>
    <cellStyle name="Normal 2 2 2 4 6 5" xfId="13028"/>
    <cellStyle name="Normal 2 2 2 4 7" xfId="13029"/>
    <cellStyle name="Normal 2 2 2 4 7 2" xfId="13030"/>
    <cellStyle name="Normal 2 2 2 4 7 3" xfId="13031"/>
    <cellStyle name="Normal 2 2 2 4 7 4" xfId="13032"/>
    <cellStyle name="Normal 2 2 2 4 7 5" xfId="13033"/>
    <cellStyle name="Normal 2 2 2 4 8" xfId="13034"/>
    <cellStyle name="Normal 2 2 2 4 8 2" xfId="13035"/>
    <cellStyle name="Normal 2 2 2 4 8 3" xfId="13036"/>
    <cellStyle name="Normal 2 2 2 4 8 4" xfId="13037"/>
    <cellStyle name="Normal 2 2 2 4 8 5" xfId="13038"/>
    <cellStyle name="Normal 2 2 2 4 9" xfId="13039"/>
    <cellStyle name="Normal 2 2 2 40" xfId="13040"/>
    <cellStyle name="Normal 2 2 2 41" xfId="13041"/>
    <cellStyle name="Normal 2 2 2 42" xfId="13042"/>
    <cellStyle name="Normal 2 2 2 43" xfId="12005"/>
    <cellStyle name="Normal 2 2 2 5" xfId="13043"/>
    <cellStyle name="Normal 2 2 2 5 10" xfId="13044"/>
    <cellStyle name="Normal 2 2 2 5 11" xfId="13045"/>
    <cellStyle name="Normal 2 2 2 5 12" xfId="13046"/>
    <cellStyle name="Normal 2 2 2 5 13" xfId="13047"/>
    <cellStyle name="Normal 2 2 2 5 14" xfId="13048"/>
    <cellStyle name="Normal 2 2 2 5 2" xfId="13049"/>
    <cellStyle name="Normal 2 2 2 5 2 2" xfId="13050"/>
    <cellStyle name="Normal 2 2 2 5 2 3" xfId="13051"/>
    <cellStyle name="Normal 2 2 2 5 2 4" xfId="13052"/>
    <cellStyle name="Normal 2 2 2 5 2 5" xfId="13053"/>
    <cellStyle name="Normal 2 2 2 5 3" xfId="13054"/>
    <cellStyle name="Normal 2 2 2 5 3 2" xfId="13055"/>
    <cellStyle name="Normal 2 2 2 5 3 3" xfId="13056"/>
    <cellStyle name="Normal 2 2 2 5 3 4" xfId="13057"/>
    <cellStyle name="Normal 2 2 2 5 3 5" xfId="13058"/>
    <cellStyle name="Normal 2 2 2 5 4" xfId="13059"/>
    <cellStyle name="Normal 2 2 2 5 4 2" xfId="13060"/>
    <cellStyle name="Normal 2 2 2 5 4 3" xfId="13061"/>
    <cellStyle name="Normal 2 2 2 5 4 4" xfId="13062"/>
    <cellStyle name="Normal 2 2 2 5 4 5" xfId="13063"/>
    <cellStyle name="Normal 2 2 2 5 5" xfId="13064"/>
    <cellStyle name="Normal 2 2 2 5 5 2" xfId="13065"/>
    <cellStyle name="Normal 2 2 2 5 5 3" xfId="13066"/>
    <cellStyle name="Normal 2 2 2 5 5 4" xfId="13067"/>
    <cellStyle name="Normal 2 2 2 5 5 5" xfId="13068"/>
    <cellStyle name="Normal 2 2 2 5 6" xfId="13069"/>
    <cellStyle name="Normal 2 2 2 5 6 2" xfId="13070"/>
    <cellStyle name="Normal 2 2 2 5 6 3" xfId="13071"/>
    <cellStyle name="Normal 2 2 2 5 6 4" xfId="13072"/>
    <cellStyle name="Normal 2 2 2 5 6 5" xfId="13073"/>
    <cellStyle name="Normal 2 2 2 5 7" xfId="13074"/>
    <cellStyle name="Normal 2 2 2 5 7 2" xfId="13075"/>
    <cellStyle name="Normal 2 2 2 5 7 3" xfId="13076"/>
    <cellStyle name="Normal 2 2 2 5 7 4" xfId="13077"/>
    <cellStyle name="Normal 2 2 2 5 7 5" xfId="13078"/>
    <cellStyle name="Normal 2 2 2 5 8" xfId="13079"/>
    <cellStyle name="Normal 2 2 2 5 8 2" xfId="13080"/>
    <cellStyle name="Normal 2 2 2 5 8 3" xfId="13081"/>
    <cellStyle name="Normal 2 2 2 5 8 4" xfId="13082"/>
    <cellStyle name="Normal 2 2 2 5 8 5" xfId="13083"/>
    <cellStyle name="Normal 2 2 2 5 9" xfId="13084"/>
    <cellStyle name="Normal 2 2 2 6" xfId="13085"/>
    <cellStyle name="Normal 2 2 2 6 10" xfId="13086"/>
    <cellStyle name="Normal 2 2 2 6 11" xfId="13087"/>
    <cellStyle name="Normal 2 2 2 6 12" xfId="13088"/>
    <cellStyle name="Normal 2 2 2 6 13" xfId="13089"/>
    <cellStyle name="Normal 2 2 2 6 14" xfId="13090"/>
    <cellStyle name="Normal 2 2 2 6 2" xfId="13091"/>
    <cellStyle name="Normal 2 2 2 6 2 2" xfId="13092"/>
    <cellStyle name="Normal 2 2 2 6 2 3" xfId="13093"/>
    <cellStyle name="Normal 2 2 2 6 2 4" xfId="13094"/>
    <cellStyle name="Normal 2 2 2 6 2 5" xfId="13095"/>
    <cellStyle name="Normal 2 2 2 6 3" xfId="13096"/>
    <cellStyle name="Normal 2 2 2 6 3 2" xfId="13097"/>
    <cellStyle name="Normal 2 2 2 6 3 3" xfId="13098"/>
    <cellStyle name="Normal 2 2 2 6 3 4" xfId="13099"/>
    <cellStyle name="Normal 2 2 2 6 3 5" xfId="13100"/>
    <cellStyle name="Normal 2 2 2 6 4" xfId="13101"/>
    <cellStyle name="Normal 2 2 2 6 4 2" xfId="13102"/>
    <cellStyle name="Normal 2 2 2 6 4 3" xfId="13103"/>
    <cellStyle name="Normal 2 2 2 6 4 4" xfId="13104"/>
    <cellStyle name="Normal 2 2 2 6 4 5" xfId="13105"/>
    <cellStyle name="Normal 2 2 2 6 5" xfId="13106"/>
    <cellStyle name="Normal 2 2 2 6 5 2" xfId="13107"/>
    <cellStyle name="Normal 2 2 2 6 5 3" xfId="13108"/>
    <cellStyle name="Normal 2 2 2 6 5 4" xfId="13109"/>
    <cellStyle name="Normal 2 2 2 6 5 5" xfId="13110"/>
    <cellStyle name="Normal 2 2 2 6 6" xfId="13111"/>
    <cellStyle name="Normal 2 2 2 6 6 2" xfId="13112"/>
    <cellStyle name="Normal 2 2 2 6 6 3" xfId="13113"/>
    <cellStyle name="Normal 2 2 2 6 6 4" xfId="13114"/>
    <cellStyle name="Normal 2 2 2 6 6 5" xfId="13115"/>
    <cellStyle name="Normal 2 2 2 6 7" xfId="13116"/>
    <cellStyle name="Normal 2 2 2 6 7 2" xfId="13117"/>
    <cellStyle name="Normal 2 2 2 6 7 3" xfId="13118"/>
    <cellStyle name="Normal 2 2 2 6 7 4" xfId="13119"/>
    <cellStyle name="Normal 2 2 2 6 7 5" xfId="13120"/>
    <cellStyle name="Normal 2 2 2 6 8" xfId="13121"/>
    <cellStyle name="Normal 2 2 2 6 8 2" xfId="13122"/>
    <cellStyle name="Normal 2 2 2 6 8 3" xfId="13123"/>
    <cellStyle name="Normal 2 2 2 6 8 4" xfId="13124"/>
    <cellStyle name="Normal 2 2 2 6 8 5" xfId="13125"/>
    <cellStyle name="Normal 2 2 2 6 9" xfId="13126"/>
    <cellStyle name="Normal 2 2 2 7" xfId="13127"/>
    <cellStyle name="Normal 2 2 2 7 10" xfId="13128"/>
    <cellStyle name="Normal 2 2 2 7 11" xfId="13129"/>
    <cellStyle name="Normal 2 2 2 7 12" xfId="13130"/>
    <cellStyle name="Normal 2 2 2 7 13" xfId="13131"/>
    <cellStyle name="Normal 2 2 2 7 14" xfId="13132"/>
    <cellStyle name="Normal 2 2 2 7 2" xfId="13133"/>
    <cellStyle name="Normal 2 2 2 7 2 2" xfId="13134"/>
    <cellStyle name="Normal 2 2 2 7 2 3" xfId="13135"/>
    <cellStyle name="Normal 2 2 2 7 2 4" xfId="13136"/>
    <cellStyle name="Normal 2 2 2 7 2 5" xfId="13137"/>
    <cellStyle name="Normal 2 2 2 7 3" xfId="13138"/>
    <cellStyle name="Normal 2 2 2 7 3 2" xfId="13139"/>
    <cellStyle name="Normal 2 2 2 7 3 3" xfId="13140"/>
    <cellStyle name="Normal 2 2 2 7 3 4" xfId="13141"/>
    <cellStyle name="Normal 2 2 2 7 3 5" xfId="13142"/>
    <cellStyle name="Normal 2 2 2 7 4" xfId="13143"/>
    <cellStyle name="Normal 2 2 2 7 4 2" xfId="13144"/>
    <cellStyle name="Normal 2 2 2 7 4 3" xfId="13145"/>
    <cellStyle name="Normal 2 2 2 7 4 4" xfId="13146"/>
    <cellStyle name="Normal 2 2 2 7 4 5" xfId="13147"/>
    <cellStyle name="Normal 2 2 2 7 5" xfId="13148"/>
    <cellStyle name="Normal 2 2 2 7 5 2" xfId="13149"/>
    <cellStyle name="Normal 2 2 2 7 5 3" xfId="13150"/>
    <cellStyle name="Normal 2 2 2 7 5 4" xfId="13151"/>
    <cellStyle name="Normal 2 2 2 7 5 5" xfId="13152"/>
    <cellStyle name="Normal 2 2 2 7 6" xfId="13153"/>
    <cellStyle name="Normal 2 2 2 7 6 2" xfId="13154"/>
    <cellStyle name="Normal 2 2 2 7 6 3" xfId="13155"/>
    <cellStyle name="Normal 2 2 2 7 6 4" xfId="13156"/>
    <cellStyle name="Normal 2 2 2 7 6 5" xfId="13157"/>
    <cellStyle name="Normal 2 2 2 7 7" xfId="13158"/>
    <cellStyle name="Normal 2 2 2 7 7 2" xfId="13159"/>
    <cellStyle name="Normal 2 2 2 7 7 3" xfId="13160"/>
    <cellStyle name="Normal 2 2 2 7 7 4" xfId="13161"/>
    <cellStyle name="Normal 2 2 2 7 7 5" xfId="13162"/>
    <cellStyle name="Normal 2 2 2 7 8" xfId="13163"/>
    <cellStyle name="Normal 2 2 2 7 8 2" xfId="13164"/>
    <cellStyle name="Normal 2 2 2 7 8 3" xfId="13165"/>
    <cellStyle name="Normal 2 2 2 7 8 4" xfId="13166"/>
    <cellStyle name="Normal 2 2 2 7 8 5" xfId="13167"/>
    <cellStyle name="Normal 2 2 2 7 9" xfId="13168"/>
    <cellStyle name="Normal 2 2 2 8" xfId="13169"/>
    <cellStyle name="Normal 2 2 2 8 10" xfId="13170"/>
    <cellStyle name="Normal 2 2 2 8 11" xfId="13171"/>
    <cellStyle name="Normal 2 2 2 8 12" xfId="13172"/>
    <cellStyle name="Normal 2 2 2 8 13" xfId="13173"/>
    <cellStyle name="Normal 2 2 2 8 14" xfId="13174"/>
    <cellStyle name="Normal 2 2 2 8 2" xfId="13175"/>
    <cellStyle name="Normal 2 2 2 8 2 2" xfId="13176"/>
    <cellStyle name="Normal 2 2 2 8 2 3" xfId="13177"/>
    <cellStyle name="Normal 2 2 2 8 2 4" xfId="13178"/>
    <cellStyle name="Normal 2 2 2 8 2 5" xfId="13179"/>
    <cellStyle name="Normal 2 2 2 8 3" xfId="13180"/>
    <cellStyle name="Normal 2 2 2 8 3 2" xfId="13181"/>
    <cellStyle name="Normal 2 2 2 8 3 3" xfId="13182"/>
    <cellStyle name="Normal 2 2 2 8 3 4" xfId="13183"/>
    <cellStyle name="Normal 2 2 2 8 3 5" xfId="13184"/>
    <cellStyle name="Normal 2 2 2 8 4" xfId="13185"/>
    <cellStyle name="Normal 2 2 2 8 4 2" xfId="13186"/>
    <cellStyle name="Normal 2 2 2 8 4 3" xfId="13187"/>
    <cellStyle name="Normal 2 2 2 8 4 4" xfId="13188"/>
    <cellStyle name="Normal 2 2 2 8 4 5" xfId="13189"/>
    <cellStyle name="Normal 2 2 2 8 5" xfId="13190"/>
    <cellStyle name="Normal 2 2 2 8 5 2" xfId="13191"/>
    <cellStyle name="Normal 2 2 2 8 5 3" xfId="13192"/>
    <cellStyle name="Normal 2 2 2 8 5 4" xfId="13193"/>
    <cellStyle name="Normal 2 2 2 8 5 5" xfId="13194"/>
    <cellStyle name="Normal 2 2 2 8 6" xfId="13195"/>
    <cellStyle name="Normal 2 2 2 8 6 2" xfId="13196"/>
    <cellStyle name="Normal 2 2 2 8 6 3" xfId="13197"/>
    <cellStyle name="Normal 2 2 2 8 6 4" xfId="13198"/>
    <cellStyle name="Normal 2 2 2 8 6 5" xfId="13199"/>
    <cellStyle name="Normal 2 2 2 8 7" xfId="13200"/>
    <cellStyle name="Normal 2 2 2 8 7 2" xfId="13201"/>
    <cellStyle name="Normal 2 2 2 8 7 3" xfId="13202"/>
    <cellStyle name="Normal 2 2 2 8 7 4" xfId="13203"/>
    <cellStyle name="Normal 2 2 2 8 7 5" xfId="13204"/>
    <cellStyle name="Normal 2 2 2 8 8" xfId="13205"/>
    <cellStyle name="Normal 2 2 2 8 8 2" xfId="13206"/>
    <cellStyle name="Normal 2 2 2 8 8 3" xfId="13207"/>
    <cellStyle name="Normal 2 2 2 8 8 4" xfId="13208"/>
    <cellStyle name="Normal 2 2 2 8 8 5" xfId="13209"/>
    <cellStyle name="Normal 2 2 2 8 9" xfId="13210"/>
    <cellStyle name="Normal 2 2 2 9" xfId="13211"/>
    <cellStyle name="Normal 2 2 2 9 10" xfId="13212"/>
    <cellStyle name="Normal 2 2 2 9 11" xfId="13213"/>
    <cellStyle name="Normal 2 2 2 9 12" xfId="13214"/>
    <cellStyle name="Normal 2 2 2 9 13" xfId="13215"/>
    <cellStyle name="Normal 2 2 2 9 14" xfId="13216"/>
    <cellStyle name="Normal 2 2 2 9 2" xfId="13217"/>
    <cellStyle name="Normal 2 2 2 9 2 2" xfId="13218"/>
    <cellStyle name="Normal 2 2 2 9 2 3" xfId="13219"/>
    <cellStyle name="Normal 2 2 2 9 2 4" xfId="13220"/>
    <cellStyle name="Normal 2 2 2 9 2 5" xfId="13221"/>
    <cellStyle name="Normal 2 2 2 9 3" xfId="13222"/>
    <cellStyle name="Normal 2 2 2 9 3 2" xfId="13223"/>
    <cellStyle name="Normal 2 2 2 9 3 3" xfId="13224"/>
    <cellStyle name="Normal 2 2 2 9 3 4" xfId="13225"/>
    <cellStyle name="Normal 2 2 2 9 3 5" xfId="13226"/>
    <cellStyle name="Normal 2 2 2 9 4" xfId="13227"/>
    <cellStyle name="Normal 2 2 2 9 4 2" xfId="13228"/>
    <cellStyle name="Normal 2 2 2 9 4 3" xfId="13229"/>
    <cellStyle name="Normal 2 2 2 9 4 4" xfId="13230"/>
    <cellStyle name="Normal 2 2 2 9 4 5" xfId="13231"/>
    <cellStyle name="Normal 2 2 2 9 5" xfId="13232"/>
    <cellStyle name="Normal 2 2 2 9 5 2" xfId="13233"/>
    <cellStyle name="Normal 2 2 2 9 5 3" xfId="13234"/>
    <cellStyle name="Normal 2 2 2 9 5 4" xfId="13235"/>
    <cellStyle name="Normal 2 2 2 9 5 5" xfId="13236"/>
    <cellStyle name="Normal 2 2 2 9 6" xfId="13237"/>
    <cellStyle name="Normal 2 2 2 9 6 2" xfId="13238"/>
    <cellStyle name="Normal 2 2 2 9 6 3" xfId="13239"/>
    <cellStyle name="Normal 2 2 2 9 6 4" xfId="13240"/>
    <cellStyle name="Normal 2 2 2 9 6 5" xfId="13241"/>
    <cellStyle name="Normal 2 2 2 9 7" xfId="13242"/>
    <cellStyle name="Normal 2 2 2 9 7 2" xfId="13243"/>
    <cellStyle name="Normal 2 2 2 9 7 3" xfId="13244"/>
    <cellStyle name="Normal 2 2 2 9 7 4" xfId="13245"/>
    <cellStyle name="Normal 2 2 2 9 7 5" xfId="13246"/>
    <cellStyle name="Normal 2 2 2 9 8" xfId="13247"/>
    <cellStyle name="Normal 2 2 2 9 8 2" xfId="13248"/>
    <cellStyle name="Normal 2 2 2 9 8 3" xfId="13249"/>
    <cellStyle name="Normal 2 2 2 9 8 4" xfId="13250"/>
    <cellStyle name="Normal 2 2 2 9 8 5" xfId="13251"/>
    <cellStyle name="Normal 2 2 2 9 9" xfId="13252"/>
    <cellStyle name="Normal 2 2 20" xfId="13253"/>
    <cellStyle name="Normal 2 2 20 10" xfId="13254"/>
    <cellStyle name="Normal 2 2 20 11" xfId="13255"/>
    <cellStyle name="Normal 2 2 20 12" xfId="13256"/>
    <cellStyle name="Normal 2 2 20 13" xfId="13257"/>
    <cellStyle name="Normal 2 2 20 14" xfId="13258"/>
    <cellStyle name="Normal 2 2 20 2" xfId="13259"/>
    <cellStyle name="Normal 2 2 20 2 2" xfId="13260"/>
    <cellStyle name="Normal 2 2 20 2 3" xfId="13261"/>
    <cellStyle name="Normal 2 2 20 2 4" xfId="13262"/>
    <cellStyle name="Normal 2 2 20 2 5" xfId="13263"/>
    <cellStyle name="Normal 2 2 20 3" xfId="13264"/>
    <cellStyle name="Normal 2 2 20 3 2" xfId="13265"/>
    <cellStyle name="Normal 2 2 20 3 3" xfId="13266"/>
    <cellStyle name="Normal 2 2 20 3 4" xfId="13267"/>
    <cellStyle name="Normal 2 2 20 3 5" xfId="13268"/>
    <cellStyle name="Normal 2 2 20 4" xfId="13269"/>
    <cellStyle name="Normal 2 2 20 4 2" xfId="13270"/>
    <cellStyle name="Normal 2 2 20 4 3" xfId="13271"/>
    <cellStyle name="Normal 2 2 20 4 4" xfId="13272"/>
    <cellStyle name="Normal 2 2 20 4 5" xfId="13273"/>
    <cellStyle name="Normal 2 2 20 5" xfId="13274"/>
    <cellStyle name="Normal 2 2 20 5 2" xfId="13275"/>
    <cellStyle name="Normal 2 2 20 5 3" xfId="13276"/>
    <cellStyle name="Normal 2 2 20 5 4" xfId="13277"/>
    <cellStyle name="Normal 2 2 20 5 5" xfId="13278"/>
    <cellStyle name="Normal 2 2 20 6" xfId="13279"/>
    <cellStyle name="Normal 2 2 20 6 2" xfId="13280"/>
    <cellStyle name="Normal 2 2 20 6 3" xfId="13281"/>
    <cellStyle name="Normal 2 2 20 6 4" xfId="13282"/>
    <cellStyle name="Normal 2 2 20 6 5" xfId="13283"/>
    <cellStyle name="Normal 2 2 20 7" xfId="13284"/>
    <cellStyle name="Normal 2 2 20 7 2" xfId="13285"/>
    <cellStyle name="Normal 2 2 20 7 3" xfId="13286"/>
    <cellStyle name="Normal 2 2 20 7 4" xfId="13287"/>
    <cellStyle name="Normal 2 2 20 7 5" xfId="13288"/>
    <cellStyle name="Normal 2 2 20 8" xfId="13289"/>
    <cellStyle name="Normal 2 2 20 8 2" xfId="13290"/>
    <cellStyle name="Normal 2 2 20 8 3" xfId="13291"/>
    <cellStyle name="Normal 2 2 20 8 4" xfId="13292"/>
    <cellStyle name="Normal 2 2 20 8 5" xfId="13293"/>
    <cellStyle name="Normal 2 2 20 9" xfId="13294"/>
    <cellStyle name="Normal 2 2 21" xfId="13295"/>
    <cellStyle name="Normal 2 2 21 10" xfId="13296"/>
    <cellStyle name="Normal 2 2 21 11" xfId="13297"/>
    <cellStyle name="Normal 2 2 21 12" xfId="13298"/>
    <cellStyle name="Normal 2 2 21 13" xfId="13299"/>
    <cellStyle name="Normal 2 2 21 14" xfId="13300"/>
    <cellStyle name="Normal 2 2 21 2" xfId="13301"/>
    <cellStyle name="Normal 2 2 21 2 2" xfId="13302"/>
    <cellStyle name="Normal 2 2 21 2 3" xfId="13303"/>
    <cellStyle name="Normal 2 2 21 2 4" xfId="13304"/>
    <cellStyle name="Normal 2 2 21 2 5" xfId="13305"/>
    <cellStyle name="Normal 2 2 21 3" xfId="13306"/>
    <cellStyle name="Normal 2 2 21 3 2" xfId="13307"/>
    <cellStyle name="Normal 2 2 21 3 3" xfId="13308"/>
    <cellStyle name="Normal 2 2 21 3 4" xfId="13309"/>
    <cellStyle name="Normal 2 2 21 3 5" xfId="13310"/>
    <cellStyle name="Normal 2 2 21 4" xfId="13311"/>
    <cellStyle name="Normal 2 2 21 4 2" xfId="13312"/>
    <cellStyle name="Normal 2 2 21 4 3" xfId="13313"/>
    <cellStyle name="Normal 2 2 21 4 4" xfId="13314"/>
    <cellStyle name="Normal 2 2 21 4 5" xfId="13315"/>
    <cellStyle name="Normal 2 2 21 5" xfId="13316"/>
    <cellStyle name="Normal 2 2 21 5 2" xfId="13317"/>
    <cellStyle name="Normal 2 2 21 5 3" xfId="13318"/>
    <cellStyle name="Normal 2 2 21 5 4" xfId="13319"/>
    <cellStyle name="Normal 2 2 21 5 5" xfId="13320"/>
    <cellStyle name="Normal 2 2 21 6" xfId="13321"/>
    <cellStyle name="Normal 2 2 21 6 2" xfId="13322"/>
    <cellStyle name="Normal 2 2 21 6 3" xfId="13323"/>
    <cellStyle name="Normal 2 2 21 6 4" xfId="13324"/>
    <cellStyle name="Normal 2 2 21 6 5" xfId="13325"/>
    <cellStyle name="Normal 2 2 21 7" xfId="13326"/>
    <cellStyle name="Normal 2 2 21 7 2" xfId="13327"/>
    <cellStyle name="Normal 2 2 21 7 3" xfId="13328"/>
    <cellStyle name="Normal 2 2 21 7 4" xfId="13329"/>
    <cellStyle name="Normal 2 2 21 7 5" xfId="13330"/>
    <cellStyle name="Normal 2 2 21 8" xfId="13331"/>
    <cellStyle name="Normal 2 2 21 8 2" xfId="13332"/>
    <cellStyle name="Normal 2 2 21 8 3" xfId="13333"/>
    <cellStyle name="Normal 2 2 21 8 4" xfId="13334"/>
    <cellStyle name="Normal 2 2 21 8 5" xfId="13335"/>
    <cellStyle name="Normal 2 2 21 9" xfId="13336"/>
    <cellStyle name="Normal 2 2 22" xfId="13337"/>
    <cellStyle name="Normal 2 2 22 10" xfId="13338"/>
    <cellStyle name="Normal 2 2 22 11" xfId="13339"/>
    <cellStyle name="Normal 2 2 22 12" xfId="13340"/>
    <cellStyle name="Normal 2 2 22 13" xfId="13341"/>
    <cellStyle name="Normal 2 2 22 14" xfId="13342"/>
    <cellStyle name="Normal 2 2 22 2" xfId="13343"/>
    <cellStyle name="Normal 2 2 22 2 2" xfId="13344"/>
    <cellStyle name="Normal 2 2 22 2 3" xfId="13345"/>
    <cellStyle name="Normal 2 2 22 2 4" xfId="13346"/>
    <cellStyle name="Normal 2 2 22 2 5" xfId="13347"/>
    <cellStyle name="Normal 2 2 22 3" xfId="13348"/>
    <cellStyle name="Normal 2 2 22 3 2" xfId="13349"/>
    <cellStyle name="Normal 2 2 22 3 3" xfId="13350"/>
    <cellStyle name="Normal 2 2 22 3 4" xfId="13351"/>
    <cellStyle name="Normal 2 2 22 3 5" xfId="13352"/>
    <cellStyle name="Normal 2 2 22 4" xfId="13353"/>
    <cellStyle name="Normal 2 2 22 4 2" xfId="13354"/>
    <cellStyle name="Normal 2 2 22 4 3" xfId="13355"/>
    <cellStyle name="Normal 2 2 22 4 4" xfId="13356"/>
    <cellStyle name="Normal 2 2 22 4 5" xfId="13357"/>
    <cellStyle name="Normal 2 2 22 5" xfId="13358"/>
    <cellStyle name="Normal 2 2 22 5 2" xfId="13359"/>
    <cellStyle name="Normal 2 2 22 5 3" xfId="13360"/>
    <cellStyle name="Normal 2 2 22 5 4" xfId="13361"/>
    <cellStyle name="Normal 2 2 22 5 5" xfId="13362"/>
    <cellStyle name="Normal 2 2 22 6" xfId="13363"/>
    <cellStyle name="Normal 2 2 22 6 2" xfId="13364"/>
    <cellStyle name="Normal 2 2 22 6 3" xfId="13365"/>
    <cellStyle name="Normal 2 2 22 6 4" xfId="13366"/>
    <cellStyle name="Normal 2 2 22 6 5" xfId="13367"/>
    <cellStyle name="Normal 2 2 22 7" xfId="13368"/>
    <cellStyle name="Normal 2 2 22 7 2" xfId="13369"/>
    <cellStyle name="Normal 2 2 22 7 3" xfId="13370"/>
    <cellStyle name="Normal 2 2 22 7 4" xfId="13371"/>
    <cellStyle name="Normal 2 2 22 7 5" xfId="13372"/>
    <cellStyle name="Normal 2 2 22 8" xfId="13373"/>
    <cellStyle name="Normal 2 2 22 8 2" xfId="13374"/>
    <cellStyle name="Normal 2 2 22 8 3" xfId="13375"/>
    <cellStyle name="Normal 2 2 22 8 4" xfId="13376"/>
    <cellStyle name="Normal 2 2 22 8 5" xfId="13377"/>
    <cellStyle name="Normal 2 2 22 9" xfId="13378"/>
    <cellStyle name="Normal 2 2 23" xfId="13379"/>
    <cellStyle name="Normal 2 2 23 10" xfId="13380"/>
    <cellStyle name="Normal 2 2 23 11" xfId="13381"/>
    <cellStyle name="Normal 2 2 23 12" xfId="13382"/>
    <cellStyle name="Normal 2 2 23 13" xfId="13383"/>
    <cellStyle name="Normal 2 2 23 14" xfId="13384"/>
    <cellStyle name="Normal 2 2 23 2" xfId="13385"/>
    <cellStyle name="Normal 2 2 23 2 2" xfId="13386"/>
    <cellStyle name="Normal 2 2 23 2 3" xfId="13387"/>
    <cellStyle name="Normal 2 2 23 2 4" xfId="13388"/>
    <cellStyle name="Normal 2 2 23 2 5" xfId="13389"/>
    <cellStyle name="Normal 2 2 23 3" xfId="13390"/>
    <cellStyle name="Normal 2 2 23 3 2" xfId="13391"/>
    <cellStyle name="Normal 2 2 23 3 3" xfId="13392"/>
    <cellStyle name="Normal 2 2 23 3 4" xfId="13393"/>
    <cellStyle name="Normal 2 2 23 3 5" xfId="13394"/>
    <cellStyle name="Normal 2 2 23 4" xfId="13395"/>
    <cellStyle name="Normal 2 2 23 4 2" xfId="13396"/>
    <cellStyle name="Normal 2 2 23 4 3" xfId="13397"/>
    <cellStyle name="Normal 2 2 23 4 4" xfId="13398"/>
    <cellStyle name="Normal 2 2 23 4 5" xfId="13399"/>
    <cellStyle name="Normal 2 2 23 5" xfId="13400"/>
    <cellStyle name="Normal 2 2 23 5 2" xfId="13401"/>
    <cellStyle name="Normal 2 2 23 5 3" xfId="13402"/>
    <cellStyle name="Normal 2 2 23 5 4" xfId="13403"/>
    <cellStyle name="Normal 2 2 23 5 5" xfId="13404"/>
    <cellStyle name="Normal 2 2 23 6" xfId="13405"/>
    <cellStyle name="Normal 2 2 23 6 2" xfId="13406"/>
    <cellStyle name="Normal 2 2 23 6 3" xfId="13407"/>
    <cellStyle name="Normal 2 2 23 6 4" xfId="13408"/>
    <cellStyle name="Normal 2 2 23 6 5" xfId="13409"/>
    <cellStyle name="Normal 2 2 23 7" xfId="13410"/>
    <cellStyle name="Normal 2 2 23 7 2" xfId="13411"/>
    <cellStyle name="Normal 2 2 23 7 3" xfId="13412"/>
    <cellStyle name="Normal 2 2 23 7 4" xfId="13413"/>
    <cellStyle name="Normal 2 2 23 7 5" xfId="13414"/>
    <cellStyle name="Normal 2 2 23 8" xfId="13415"/>
    <cellStyle name="Normal 2 2 23 8 2" xfId="13416"/>
    <cellStyle name="Normal 2 2 23 8 3" xfId="13417"/>
    <cellStyle name="Normal 2 2 23 8 4" xfId="13418"/>
    <cellStyle name="Normal 2 2 23 8 5" xfId="13419"/>
    <cellStyle name="Normal 2 2 23 9" xfId="13420"/>
    <cellStyle name="Normal 2 2 24" xfId="13421"/>
    <cellStyle name="Normal 2 2 24 10" xfId="13422"/>
    <cellStyle name="Normal 2 2 24 11" xfId="13423"/>
    <cellStyle name="Normal 2 2 24 12" xfId="13424"/>
    <cellStyle name="Normal 2 2 24 13" xfId="13425"/>
    <cellStyle name="Normal 2 2 24 14" xfId="13426"/>
    <cellStyle name="Normal 2 2 24 2" xfId="13427"/>
    <cellStyle name="Normal 2 2 24 2 2" xfId="13428"/>
    <cellStyle name="Normal 2 2 24 2 3" xfId="13429"/>
    <cellStyle name="Normal 2 2 24 2 4" xfId="13430"/>
    <cellStyle name="Normal 2 2 24 2 5" xfId="13431"/>
    <cellStyle name="Normal 2 2 24 3" xfId="13432"/>
    <cellStyle name="Normal 2 2 24 3 2" xfId="13433"/>
    <cellStyle name="Normal 2 2 24 3 3" xfId="13434"/>
    <cellStyle name="Normal 2 2 24 3 4" xfId="13435"/>
    <cellStyle name="Normal 2 2 24 3 5" xfId="13436"/>
    <cellStyle name="Normal 2 2 24 4" xfId="13437"/>
    <cellStyle name="Normal 2 2 24 4 2" xfId="13438"/>
    <cellStyle name="Normal 2 2 24 4 3" xfId="13439"/>
    <cellStyle name="Normal 2 2 24 4 4" xfId="13440"/>
    <cellStyle name="Normal 2 2 24 4 5" xfId="13441"/>
    <cellStyle name="Normal 2 2 24 5" xfId="13442"/>
    <cellStyle name="Normal 2 2 24 5 2" xfId="13443"/>
    <cellStyle name="Normal 2 2 24 5 3" xfId="13444"/>
    <cellStyle name="Normal 2 2 24 5 4" xfId="13445"/>
    <cellStyle name="Normal 2 2 24 5 5" xfId="13446"/>
    <cellStyle name="Normal 2 2 24 6" xfId="13447"/>
    <cellStyle name="Normal 2 2 24 6 2" xfId="13448"/>
    <cellStyle name="Normal 2 2 24 6 3" xfId="13449"/>
    <cellStyle name="Normal 2 2 24 6 4" xfId="13450"/>
    <cellStyle name="Normal 2 2 24 6 5" xfId="13451"/>
    <cellStyle name="Normal 2 2 24 7" xfId="13452"/>
    <cellStyle name="Normal 2 2 24 7 2" xfId="13453"/>
    <cellStyle name="Normal 2 2 24 7 3" xfId="13454"/>
    <cellStyle name="Normal 2 2 24 7 4" xfId="13455"/>
    <cellStyle name="Normal 2 2 24 7 5" xfId="13456"/>
    <cellStyle name="Normal 2 2 24 8" xfId="13457"/>
    <cellStyle name="Normal 2 2 24 8 2" xfId="13458"/>
    <cellStyle name="Normal 2 2 24 8 3" xfId="13459"/>
    <cellStyle name="Normal 2 2 24 8 4" xfId="13460"/>
    <cellStyle name="Normal 2 2 24 8 5" xfId="13461"/>
    <cellStyle name="Normal 2 2 24 9" xfId="13462"/>
    <cellStyle name="Normal 2 2 25" xfId="13463"/>
    <cellStyle name="Normal 2 2 25 10" xfId="13464"/>
    <cellStyle name="Normal 2 2 25 11" xfId="13465"/>
    <cellStyle name="Normal 2 2 25 12" xfId="13466"/>
    <cellStyle name="Normal 2 2 25 13" xfId="13467"/>
    <cellStyle name="Normal 2 2 25 14" xfId="13468"/>
    <cellStyle name="Normal 2 2 25 2" xfId="13469"/>
    <cellStyle name="Normal 2 2 25 2 2" xfId="13470"/>
    <cellStyle name="Normal 2 2 25 2 3" xfId="13471"/>
    <cellStyle name="Normal 2 2 25 2 4" xfId="13472"/>
    <cellStyle name="Normal 2 2 25 2 5" xfId="13473"/>
    <cellStyle name="Normal 2 2 25 3" xfId="13474"/>
    <cellStyle name="Normal 2 2 25 3 2" xfId="13475"/>
    <cellStyle name="Normal 2 2 25 3 3" xfId="13476"/>
    <cellStyle name="Normal 2 2 25 3 4" xfId="13477"/>
    <cellStyle name="Normal 2 2 25 3 5" xfId="13478"/>
    <cellStyle name="Normal 2 2 25 4" xfId="13479"/>
    <cellStyle name="Normal 2 2 25 4 2" xfId="13480"/>
    <cellStyle name="Normal 2 2 25 4 3" xfId="13481"/>
    <cellStyle name="Normal 2 2 25 4 4" xfId="13482"/>
    <cellStyle name="Normal 2 2 25 4 5" xfId="13483"/>
    <cellStyle name="Normal 2 2 25 5" xfId="13484"/>
    <cellStyle name="Normal 2 2 25 5 2" xfId="13485"/>
    <cellStyle name="Normal 2 2 25 5 3" xfId="13486"/>
    <cellStyle name="Normal 2 2 25 5 4" xfId="13487"/>
    <cellStyle name="Normal 2 2 25 5 5" xfId="13488"/>
    <cellStyle name="Normal 2 2 25 6" xfId="13489"/>
    <cellStyle name="Normal 2 2 25 6 2" xfId="13490"/>
    <cellStyle name="Normal 2 2 25 6 3" xfId="13491"/>
    <cellStyle name="Normal 2 2 25 6 4" xfId="13492"/>
    <cellStyle name="Normal 2 2 25 6 5" xfId="13493"/>
    <cellStyle name="Normal 2 2 25 7" xfId="13494"/>
    <cellStyle name="Normal 2 2 25 7 2" xfId="13495"/>
    <cellStyle name="Normal 2 2 25 7 3" xfId="13496"/>
    <cellStyle name="Normal 2 2 25 7 4" xfId="13497"/>
    <cellStyle name="Normal 2 2 25 7 5" xfId="13498"/>
    <cellStyle name="Normal 2 2 25 8" xfId="13499"/>
    <cellStyle name="Normal 2 2 25 8 2" xfId="13500"/>
    <cellStyle name="Normal 2 2 25 8 3" xfId="13501"/>
    <cellStyle name="Normal 2 2 25 8 4" xfId="13502"/>
    <cellStyle name="Normal 2 2 25 8 5" xfId="13503"/>
    <cellStyle name="Normal 2 2 25 9" xfId="13504"/>
    <cellStyle name="Normal 2 2 26" xfId="13505"/>
    <cellStyle name="Normal 2 2 26 10" xfId="13506"/>
    <cellStyle name="Normal 2 2 26 11" xfId="13507"/>
    <cellStyle name="Normal 2 2 26 12" xfId="13508"/>
    <cellStyle name="Normal 2 2 26 13" xfId="13509"/>
    <cellStyle name="Normal 2 2 26 14" xfId="13510"/>
    <cellStyle name="Normal 2 2 26 2" xfId="13511"/>
    <cellStyle name="Normal 2 2 26 2 2" xfId="13512"/>
    <cellStyle name="Normal 2 2 26 2 3" xfId="13513"/>
    <cellStyle name="Normal 2 2 26 2 4" xfId="13514"/>
    <cellStyle name="Normal 2 2 26 2 5" xfId="13515"/>
    <cellStyle name="Normal 2 2 26 3" xfId="13516"/>
    <cellStyle name="Normal 2 2 26 3 2" xfId="13517"/>
    <cellStyle name="Normal 2 2 26 3 3" xfId="13518"/>
    <cellStyle name="Normal 2 2 26 3 4" xfId="13519"/>
    <cellStyle name="Normal 2 2 26 3 5" xfId="13520"/>
    <cellStyle name="Normal 2 2 26 4" xfId="13521"/>
    <cellStyle name="Normal 2 2 26 4 2" xfId="13522"/>
    <cellStyle name="Normal 2 2 26 4 3" xfId="13523"/>
    <cellStyle name="Normal 2 2 26 4 4" xfId="13524"/>
    <cellStyle name="Normal 2 2 26 4 5" xfId="13525"/>
    <cellStyle name="Normal 2 2 26 5" xfId="13526"/>
    <cellStyle name="Normal 2 2 26 5 2" xfId="13527"/>
    <cellStyle name="Normal 2 2 26 5 3" xfId="13528"/>
    <cellStyle name="Normal 2 2 26 5 4" xfId="13529"/>
    <cellStyle name="Normal 2 2 26 5 5" xfId="13530"/>
    <cellStyle name="Normal 2 2 26 6" xfId="13531"/>
    <cellStyle name="Normal 2 2 26 6 2" xfId="13532"/>
    <cellStyle name="Normal 2 2 26 6 3" xfId="13533"/>
    <cellStyle name="Normal 2 2 26 6 4" xfId="13534"/>
    <cellStyle name="Normal 2 2 26 6 5" xfId="13535"/>
    <cellStyle name="Normal 2 2 26 7" xfId="13536"/>
    <cellStyle name="Normal 2 2 26 7 2" xfId="13537"/>
    <cellStyle name="Normal 2 2 26 7 3" xfId="13538"/>
    <cellStyle name="Normal 2 2 26 7 4" xfId="13539"/>
    <cellStyle name="Normal 2 2 26 7 5" xfId="13540"/>
    <cellStyle name="Normal 2 2 26 8" xfId="13541"/>
    <cellStyle name="Normal 2 2 26 8 2" xfId="13542"/>
    <cellStyle name="Normal 2 2 26 8 3" xfId="13543"/>
    <cellStyle name="Normal 2 2 26 8 4" xfId="13544"/>
    <cellStyle name="Normal 2 2 26 8 5" xfId="13545"/>
    <cellStyle name="Normal 2 2 26 9" xfId="13546"/>
    <cellStyle name="Normal 2 2 27" xfId="13547"/>
    <cellStyle name="Normal 2 2 27 10" xfId="13548"/>
    <cellStyle name="Normal 2 2 27 11" xfId="13549"/>
    <cellStyle name="Normal 2 2 27 12" xfId="13550"/>
    <cellStyle name="Normal 2 2 27 13" xfId="13551"/>
    <cellStyle name="Normal 2 2 27 2" xfId="13552"/>
    <cellStyle name="Normal 2 2 27 2 2" xfId="13553"/>
    <cellStyle name="Normal 2 2 27 2 3" xfId="13554"/>
    <cellStyle name="Normal 2 2 27 2 4" xfId="13555"/>
    <cellStyle name="Normal 2 2 27 2 5" xfId="13556"/>
    <cellStyle name="Normal 2 2 27 3" xfId="13557"/>
    <cellStyle name="Normal 2 2 27 3 2" xfId="13558"/>
    <cellStyle name="Normal 2 2 27 3 3" xfId="13559"/>
    <cellStyle name="Normal 2 2 27 3 4" xfId="13560"/>
    <cellStyle name="Normal 2 2 27 3 5" xfId="13561"/>
    <cellStyle name="Normal 2 2 27 4" xfId="13562"/>
    <cellStyle name="Normal 2 2 27 4 2" xfId="13563"/>
    <cellStyle name="Normal 2 2 27 4 3" xfId="13564"/>
    <cellStyle name="Normal 2 2 27 4 4" xfId="13565"/>
    <cellStyle name="Normal 2 2 27 4 5" xfId="13566"/>
    <cellStyle name="Normal 2 2 27 5" xfId="13567"/>
    <cellStyle name="Normal 2 2 27 5 2" xfId="13568"/>
    <cellStyle name="Normal 2 2 27 5 3" xfId="13569"/>
    <cellStyle name="Normal 2 2 27 5 4" xfId="13570"/>
    <cellStyle name="Normal 2 2 27 5 5" xfId="13571"/>
    <cellStyle name="Normal 2 2 27 6" xfId="13572"/>
    <cellStyle name="Normal 2 2 27 6 2" xfId="13573"/>
    <cellStyle name="Normal 2 2 27 6 3" xfId="13574"/>
    <cellStyle name="Normal 2 2 27 6 4" xfId="13575"/>
    <cellStyle name="Normal 2 2 27 6 5" xfId="13576"/>
    <cellStyle name="Normal 2 2 27 7" xfId="13577"/>
    <cellStyle name="Normal 2 2 27 7 2" xfId="13578"/>
    <cellStyle name="Normal 2 2 27 7 3" xfId="13579"/>
    <cellStyle name="Normal 2 2 27 7 4" xfId="13580"/>
    <cellStyle name="Normal 2 2 27 7 5" xfId="13581"/>
    <cellStyle name="Normal 2 2 27 8" xfId="13582"/>
    <cellStyle name="Normal 2 2 27 8 2" xfId="13583"/>
    <cellStyle name="Normal 2 2 27 8 3" xfId="13584"/>
    <cellStyle name="Normal 2 2 27 8 4" xfId="13585"/>
    <cellStyle name="Normal 2 2 27 8 5" xfId="13586"/>
    <cellStyle name="Normal 2 2 27 9" xfId="13587"/>
    <cellStyle name="Normal 2 2 28" xfId="13588"/>
    <cellStyle name="Normal 2 2 28 10" xfId="13589"/>
    <cellStyle name="Normal 2 2 28 11" xfId="13590"/>
    <cellStyle name="Normal 2 2 28 12" xfId="13591"/>
    <cellStyle name="Normal 2 2 28 13" xfId="13592"/>
    <cellStyle name="Normal 2 2 28 2" xfId="13593"/>
    <cellStyle name="Normal 2 2 28 2 2" xfId="13594"/>
    <cellStyle name="Normal 2 2 28 2 3" xfId="13595"/>
    <cellStyle name="Normal 2 2 28 2 4" xfId="13596"/>
    <cellStyle name="Normal 2 2 28 2 5" xfId="13597"/>
    <cellStyle name="Normal 2 2 28 3" xfId="13598"/>
    <cellStyle name="Normal 2 2 28 3 2" xfId="13599"/>
    <cellStyle name="Normal 2 2 28 3 3" xfId="13600"/>
    <cellStyle name="Normal 2 2 28 3 4" xfId="13601"/>
    <cellStyle name="Normal 2 2 28 3 5" xfId="13602"/>
    <cellStyle name="Normal 2 2 28 4" xfId="13603"/>
    <cellStyle name="Normal 2 2 28 4 2" xfId="13604"/>
    <cellStyle name="Normal 2 2 28 4 3" xfId="13605"/>
    <cellStyle name="Normal 2 2 28 4 4" xfId="13606"/>
    <cellStyle name="Normal 2 2 28 4 5" xfId="13607"/>
    <cellStyle name="Normal 2 2 28 5" xfId="13608"/>
    <cellStyle name="Normal 2 2 28 5 2" xfId="13609"/>
    <cellStyle name="Normal 2 2 28 5 3" xfId="13610"/>
    <cellStyle name="Normal 2 2 28 5 4" xfId="13611"/>
    <cellStyle name="Normal 2 2 28 5 5" xfId="13612"/>
    <cellStyle name="Normal 2 2 28 6" xfId="13613"/>
    <cellStyle name="Normal 2 2 28 6 2" xfId="13614"/>
    <cellStyle name="Normal 2 2 28 6 3" xfId="13615"/>
    <cellStyle name="Normal 2 2 28 6 4" xfId="13616"/>
    <cellStyle name="Normal 2 2 28 6 5" xfId="13617"/>
    <cellStyle name="Normal 2 2 28 7" xfId="13618"/>
    <cellStyle name="Normal 2 2 28 7 2" xfId="13619"/>
    <cellStyle name="Normal 2 2 28 7 3" xfId="13620"/>
    <cellStyle name="Normal 2 2 28 7 4" xfId="13621"/>
    <cellStyle name="Normal 2 2 28 7 5" xfId="13622"/>
    <cellStyle name="Normal 2 2 28 8" xfId="13623"/>
    <cellStyle name="Normal 2 2 28 8 2" xfId="13624"/>
    <cellStyle name="Normal 2 2 28 8 3" xfId="13625"/>
    <cellStyle name="Normal 2 2 28 8 4" xfId="13626"/>
    <cellStyle name="Normal 2 2 28 8 5" xfId="13627"/>
    <cellStyle name="Normal 2 2 28 9" xfId="13628"/>
    <cellStyle name="Normal 2 2 29" xfId="13629"/>
    <cellStyle name="Normal 2 2 29 10" xfId="13630"/>
    <cellStyle name="Normal 2 2 29 11" xfId="13631"/>
    <cellStyle name="Normal 2 2 29 12" xfId="13632"/>
    <cellStyle name="Normal 2 2 29 13" xfId="13633"/>
    <cellStyle name="Normal 2 2 29 2" xfId="13634"/>
    <cellStyle name="Normal 2 2 29 2 2" xfId="13635"/>
    <cellStyle name="Normal 2 2 29 2 3" xfId="13636"/>
    <cellStyle name="Normal 2 2 29 2 4" xfId="13637"/>
    <cellStyle name="Normal 2 2 29 2 5" xfId="13638"/>
    <cellStyle name="Normal 2 2 29 3" xfId="13639"/>
    <cellStyle name="Normal 2 2 29 3 2" xfId="13640"/>
    <cellStyle name="Normal 2 2 29 3 3" xfId="13641"/>
    <cellStyle name="Normal 2 2 29 3 4" xfId="13642"/>
    <cellStyle name="Normal 2 2 29 3 5" xfId="13643"/>
    <cellStyle name="Normal 2 2 29 4" xfId="13644"/>
    <cellStyle name="Normal 2 2 29 4 2" xfId="13645"/>
    <cellStyle name="Normal 2 2 29 4 3" xfId="13646"/>
    <cellStyle name="Normal 2 2 29 4 4" xfId="13647"/>
    <cellStyle name="Normal 2 2 29 4 5" xfId="13648"/>
    <cellStyle name="Normal 2 2 29 5" xfId="13649"/>
    <cellStyle name="Normal 2 2 29 5 2" xfId="13650"/>
    <cellStyle name="Normal 2 2 29 5 3" xfId="13651"/>
    <cellStyle name="Normal 2 2 29 5 4" xfId="13652"/>
    <cellStyle name="Normal 2 2 29 5 5" xfId="13653"/>
    <cellStyle name="Normal 2 2 29 6" xfId="13654"/>
    <cellStyle name="Normal 2 2 29 6 2" xfId="13655"/>
    <cellStyle name="Normal 2 2 29 6 3" xfId="13656"/>
    <cellStyle name="Normal 2 2 29 6 4" xfId="13657"/>
    <cellStyle name="Normal 2 2 29 6 5" xfId="13658"/>
    <cellStyle name="Normal 2 2 29 7" xfId="13659"/>
    <cellStyle name="Normal 2 2 29 7 2" xfId="13660"/>
    <cellStyle name="Normal 2 2 29 7 3" xfId="13661"/>
    <cellStyle name="Normal 2 2 29 7 4" xfId="13662"/>
    <cellStyle name="Normal 2 2 29 7 5" xfId="13663"/>
    <cellStyle name="Normal 2 2 29 8" xfId="13664"/>
    <cellStyle name="Normal 2 2 29 8 2" xfId="13665"/>
    <cellStyle name="Normal 2 2 29 8 3" xfId="13666"/>
    <cellStyle name="Normal 2 2 29 8 4" xfId="13667"/>
    <cellStyle name="Normal 2 2 29 8 5" xfId="13668"/>
    <cellStyle name="Normal 2 2 29 9" xfId="13669"/>
    <cellStyle name="Normal 2 2 3" xfId="13670"/>
    <cellStyle name="Normal 2 2 3 10" xfId="13671"/>
    <cellStyle name="Normal 2 2 3 10 10" xfId="13672"/>
    <cellStyle name="Normal 2 2 3 10 11" xfId="13673"/>
    <cellStyle name="Normal 2 2 3 10 12" xfId="13674"/>
    <cellStyle name="Normal 2 2 3 10 13" xfId="13675"/>
    <cellStyle name="Normal 2 2 3 10 14" xfId="13676"/>
    <cellStyle name="Normal 2 2 3 10 2" xfId="13677"/>
    <cellStyle name="Normal 2 2 3 10 2 2" xfId="13678"/>
    <cellStyle name="Normal 2 2 3 10 2 3" xfId="13679"/>
    <cellStyle name="Normal 2 2 3 10 2 4" xfId="13680"/>
    <cellStyle name="Normal 2 2 3 10 2 5" xfId="13681"/>
    <cellStyle name="Normal 2 2 3 10 3" xfId="13682"/>
    <cellStyle name="Normal 2 2 3 10 3 2" xfId="13683"/>
    <cellStyle name="Normal 2 2 3 10 3 3" xfId="13684"/>
    <cellStyle name="Normal 2 2 3 10 3 4" xfId="13685"/>
    <cellStyle name="Normal 2 2 3 10 3 5" xfId="13686"/>
    <cellStyle name="Normal 2 2 3 10 4" xfId="13687"/>
    <cellStyle name="Normal 2 2 3 10 4 2" xfId="13688"/>
    <cellStyle name="Normal 2 2 3 10 4 3" xfId="13689"/>
    <cellStyle name="Normal 2 2 3 10 4 4" xfId="13690"/>
    <cellStyle name="Normal 2 2 3 10 4 5" xfId="13691"/>
    <cellStyle name="Normal 2 2 3 10 5" xfId="13692"/>
    <cellStyle name="Normal 2 2 3 10 5 2" xfId="13693"/>
    <cellStyle name="Normal 2 2 3 10 5 3" xfId="13694"/>
    <cellStyle name="Normal 2 2 3 10 5 4" xfId="13695"/>
    <cellStyle name="Normal 2 2 3 10 5 5" xfId="13696"/>
    <cellStyle name="Normal 2 2 3 10 6" xfId="13697"/>
    <cellStyle name="Normal 2 2 3 10 6 2" xfId="13698"/>
    <cellStyle name="Normal 2 2 3 10 6 3" xfId="13699"/>
    <cellStyle name="Normal 2 2 3 10 6 4" xfId="13700"/>
    <cellStyle name="Normal 2 2 3 10 6 5" xfId="13701"/>
    <cellStyle name="Normal 2 2 3 10 7" xfId="13702"/>
    <cellStyle name="Normal 2 2 3 10 7 2" xfId="13703"/>
    <cellStyle name="Normal 2 2 3 10 7 3" xfId="13704"/>
    <cellStyle name="Normal 2 2 3 10 7 4" xfId="13705"/>
    <cellStyle name="Normal 2 2 3 10 7 5" xfId="13706"/>
    <cellStyle name="Normal 2 2 3 10 8" xfId="13707"/>
    <cellStyle name="Normal 2 2 3 10 8 2" xfId="13708"/>
    <cellStyle name="Normal 2 2 3 10 8 3" xfId="13709"/>
    <cellStyle name="Normal 2 2 3 10 8 4" xfId="13710"/>
    <cellStyle name="Normal 2 2 3 10 8 5" xfId="13711"/>
    <cellStyle name="Normal 2 2 3 10 9" xfId="13712"/>
    <cellStyle name="Normal 2 2 3 11" xfId="13713"/>
    <cellStyle name="Normal 2 2 3 11 10" xfId="13714"/>
    <cellStyle name="Normal 2 2 3 11 11" xfId="13715"/>
    <cellStyle name="Normal 2 2 3 11 12" xfId="13716"/>
    <cellStyle name="Normal 2 2 3 11 13" xfId="13717"/>
    <cellStyle name="Normal 2 2 3 11 14" xfId="13718"/>
    <cellStyle name="Normal 2 2 3 11 2" xfId="13719"/>
    <cellStyle name="Normal 2 2 3 11 2 2" xfId="13720"/>
    <cellStyle name="Normal 2 2 3 11 2 3" xfId="13721"/>
    <cellStyle name="Normal 2 2 3 11 2 4" xfId="13722"/>
    <cellStyle name="Normal 2 2 3 11 2 5" xfId="13723"/>
    <cellStyle name="Normal 2 2 3 11 3" xfId="13724"/>
    <cellStyle name="Normal 2 2 3 11 3 2" xfId="13725"/>
    <cellStyle name="Normal 2 2 3 11 3 3" xfId="13726"/>
    <cellStyle name="Normal 2 2 3 11 3 4" xfId="13727"/>
    <cellStyle name="Normal 2 2 3 11 3 5" xfId="13728"/>
    <cellStyle name="Normal 2 2 3 11 4" xfId="13729"/>
    <cellStyle name="Normal 2 2 3 11 4 2" xfId="13730"/>
    <cellStyle name="Normal 2 2 3 11 4 3" xfId="13731"/>
    <cellStyle name="Normal 2 2 3 11 4 4" xfId="13732"/>
    <cellStyle name="Normal 2 2 3 11 4 5" xfId="13733"/>
    <cellStyle name="Normal 2 2 3 11 5" xfId="13734"/>
    <cellStyle name="Normal 2 2 3 11 5 2" xfId="13735"/>
    <cellStyle name="Normal 2 2 3 11 5 3" xfId="13736"/>
    <cellStyle name="Normal 2 2 3 11 5 4" xfId="13737"/>
    <cellStyle name="Normal 2 2 3 11 5 5" xfId="13738"/>
    <cellStyle name="Normal 2 2 3 11 6" xfId="13739"/>
    <cellStyle name="Normal 2 2 3 11 6 2" xfId="13740"/>
    <cellStyle name="Normal 2 2 3 11 6 3" xfId="13741"/>
    <cellStyle name="Normal 2 2 3 11 6 4" xfId="13742"/>
    <cellStyle name="Normal 2 2 3 11 6 5" xfId="13743"/>
    <cellStyle name="Normal 2 2 3 11 7" xfId="13744"/>
    <cellStyle name="Normal 2 2 3 11 7 2" xfId="13745"/>
    <cellStyle name="Normal 2 2 3 11 7 3" xfId="13746"/>
    <cellStyle name="Normal 2 2 3 11 7 4" xfId="13747"/>
    <cellStyle name="Normal 2 2 3 11 7 5" xfId="13748"/>
    <cellStyle name="Normal 2 2 3 11 8" xfId="13749"/>
    <cellStyle name="Normal 2 2 3 11 8 2" xfId="13750"/>
    <cellStyle name="Normal 2 2 3 11 8 3" xfId="13751"/>
    <cellStyle name="Normal 2 2 3 11 8 4" xfId="13752"/>
    <cellStyle name="Normal 2 2 3 11 8 5" xfId="13753"/>
    <cellStyle name="Normal 2 2 3 11 9" xfId="13754"/>
    <cellStyle name="Normal 2 2 3 12" xfId="13755"/>
    <cellStyle name="Normal 2 2 3 12 10" xfId="13756"/>
    <cellStyle name="Normal 2 2 3 12 11" xfId="13757"/>
    <cellStyle name="Normal 2 2 3 12 12" xfId="13758"/>
    <cellStyle name="Normal 2 2 3 12 13" xfId="13759"/>
    <cellStyle name="Normal 2 2 3 12 14" xfId="13760"/>
    <cellStyle name="Normal 2 2 3 12 2" xfId="13761"/>
    <cellStyle name="Normal 2 2 3 12 2 2" xfId="13762"/>
    <cellStyle name="Normal 2 2 3 12 2 3" xfId="13763"/>
    <cellStyle name="Normal 2 2 3 12 2 4" xfId="13764"/>
    <cellStyle name="Normal 2 2 3 12 2 5" xfId="13765"/>
    <cellStyle name="Normal 2 2 3 12 3" xfId="13766"/>
    <cellStyle name="Normal 2 2 3 12 3 2" xfId="13767"/>
    <cellStyle name="Normal 2 2 3 12 3 3" xfId="13768"/>
    <cellStyle name="Normal 2 2 3 12 3 4" xfId="13769"/>
    <cellStyle name="Normal 2 2 3 12 3 5" xfId="13770"/>
    <cellStyle name="Normal 2 2 3 12 4" xfId="13771"/>
    <cellStyle name="Normal 2 2 3 12 4 2" xfId="13772"/>
    <cellStyle name="Normal 2 2 3 12 4 3" xfId="13773"/>
    <cellStyle name="Normal 2 2 3 12 4 4" xfId="13774"/>
    <cellStyle name="Normal 2 2 3 12 4 5" xfId="13775"/>
    <cellStyle name="Normal 2 2 3 12 5" xfId="13776"/>
    <cellStyle name="Normal 2 2 3 12 5 2" xfId="13777"/>
    <cellStyle name="Normal 2 2 3 12 5 3" xfId="13778"/>
    <cellStyle name="Normal 2 2 3 12 5 4" xfId="13779"/>
    <cellStyle name="Normal 2 2 3 12 5 5" xfId="13780"/>
    <cellStyle name="Normal 2 2 3 12 6" xfId="13781"/>
    <cellStyle name="Normal 2 2 3 12 6 2" xfId="13782"/>
    <cellStyle name="Normal 2 2 3 12 6 3" xfId="13783"/>
    <cellStyle name="Normal 2 2 3 12 6 4" xfId="13784"/>
    <cellStyle name="Normal 2 2 3 12 6 5" xfId="13785"/>
    <cellStyle name="Normal 2 2 3 12 7" xfId="13786"/>
    <cellStyle name="Normal 2 2 3 12 7 2" xfId="13787"/>
    <cellStyle name="Normal 2 2 3 12 7 3" xfId="13788"/>
    <cellStyle name="Normal 2 2 3 12 7 4" xfId="13789"/>
    <cellStyle name="Normal 2 2 3 12 7 5" xfId="13790"/>
    <cellStyle name="Normal 2 2 3 12 8" xfId="13791"/>
    <cellStyle name="Normal 2 2 3 12 8 2" xfId="13792"/>
    <cellStyle name="Normal 2 2 3 12 8 3" xfId="13793"/>
    <cellStyle name="Normal 2 2 3 12 8 4" xfId="13794"/>
    <cellStyle name="Normal 2 2 3 12 8 5" xfId="13795"/>
    <cellStyle name="Normal 2 2 3 12 9" xfId="13796"/>
    <cellStyle name="Normal 2 2 3 13" xfId="13797"/>
    <cellStyle name="Normal 2 2 3 13 10" xfId="13798"/>
    <cellStyle name="Normal 2 2 3 13 11" xfId="13799"/>
    <cellStyle name="Normal 2 2 3 13 12" xfId="13800"/>
    <cellStyle name="Normal 2 2 3 13 13" xfId="13801"/>
    <cellStyle name="Normal 2 2 3 13 14" xfId="13802"/>
    <cellStyle name="Normal 2 2 3 13 2" xfId="13803"/>
    <cellStyle name="Normal 2 2 3 13 2 2" xfId="13804"/>
    <cellStyle name="Normal 2 2 3 13 2 3" xfId="13805"/>
    <cellStyle name="Normal 2 2 3 13 2 4" xfId="13806"/>
    <cellStyle name="Normal 2 2 3 13 2 5" xfId="13807"/>
    <cellStyle name="Normal 2 2 3 13 3" xfId="13808"/>
    <cellStyle name="Normal 2 2 3 13 3 2" xfId="13809"/>
    <cellStyle name="Normal 2 2 3 13 3 3" xfId="13810"/>
    <cellStyle name="Normal 2 2 3 13 3 4" xfId="13811"/>
    <cellStyle name="Normal 2 2 3 13 3 5" xfId="13812"/>
    <cellStyle name="Normal 2 2 3 13 4" xfId="13813"/>
    <cellStyle name="Normal 2 2 3 13 4 2" xfId="13814"/>
    <cellStyle name="Normal 2 2 3 13 4 3" xfId="13815"/>
    <cellStyle name="Normal 2 2 3 13 4 4" xfId="13816"/>
    <cellStyle name="Normal 2 2 3 13 4 5" xfId="13817"/>
    <cellStyle name="Normal 2 2 3 13 5" xfId="13818"/>
    <cellStyle name="Normal 2 2 3 13 5 2" xfId="13819"/>
    <cellStyle name="Normal 2 2 3 13 5 3" xfId="13820"/>
    <cellStyle name="Normal 2 2 3 13 5 4" xfId="13821"/>
    <cellStyle name="Normal 2 2 3 13 5 5" xfId="13822"/>
    <cellStyle name="Normal 2 2 3 13 6" xfId="13823"/>
    <cellStyle name="Normal 2 2 3 13 6 2" xfId="13824"/>
    <cellStyle name="Normal 2 2 3 13 6 3" xfId="13825"/>
    <cellStyle name="Normal 2 2 3 13 6 4" xfId="13826"/>
    <cellStyle name="Normal 2 2 3 13 6 5" xfId="13827"/>
    <cellStyle name="Normal 2 2 3 13 7" xfId="13828"/>
    <cellStyle name="Normal 2 2 3 13 7 2" xfId="13829"/>
    <cellStyle name="Normal 2 2 3 13 7 3" xfId="13830"/>
    <cellStyle name="Normal 2 2 3 13 7 4" xfId="13831"/>
    <cellStyle name="Normal 2 2 3 13 7 5" xfId="13832"/>
    <cellStyle name="Normal 2 2 3 13 8" xfId="13833"/>
    <cellStyle name="Normal 2 2 3 13 8 2" xfId="13834"/>
    <cellStyle name="Normal 2 2 3 13 8 3" xfId="13835"/>
    <cellStyle name="Normal 2 2 3 13 8 4" xfId="13836"/>
    <cellStyle name="Normal 2 2 3 13 8 5" xfId="13837"/>
    <cellStyle name="Normal 2 2 3 13 9" xfId="13838"/>
    <cellStyle name="Normal 2 2 3 14" xfId="13839"/>
    <cellStyle name="Normal 2 2 3 14 10" xfId="13840"/>
    <cellStyle name="Normal 2 2 3 14 11" xfId="13841"/>
    <cellStyle name="Normal 2 2 3 14 12" xfId="13842"/>
    <cellStyle name="Normal 2 2 3 14 13" xfId="13843"/>
    <cellStyle name="Normal 2 2 3 14 14" xfId="13844"/>
    <cellStyle name="Normal 2 2 3 14 2" xfId="13845"/>
    <cellStyle name="Normal 2 2 3 14 2 2" xfId="13846"/>
    <cellStyle name="Normal 2 2 3 14 2 3" xfId="13847"/>
    <cellStyle name="Normal 2 2 3 14 2 4" xfId="13848"/>
    <cellStyle name="Normal 2 2 3 14 2 5" xfId="13849"/>
    <cellStyle name="Normal 2 2 3 14 3" xfId="13850"/>
    <cellStyle name="Normal 2 2 3 14 3 2" xfId="13851"/>
    <cellStyle name="Normal 2 2 3 14 3 3" xfId="13852"/>
    <cellStyle name="Normal 2 2 3 14 3 4" xfId="13853"/>
    <cellStyle name="Normal 2 2 3 14 3 5" xfId="13854"/>
    <cellStyle name="Normal 2 2 3 14 4" xfId="13855"/>
    <cellStyle name="Normal 2 2 3 14 4 2" xfId="13856"/>
    <cellStyle name="Normal 2 2 3 14 4 3" xfId="13857"/>
    <cellStyle name="Normal 2 2 3 14 4 4" xfId="13858"/>
    <cellStyle name="Normal 2 2 3 14 4 5" xfId="13859"/>
    <cellStyle name="Normal 2 2 3 14 5" xfId="13860"/>
    <cellStyle name="Normal 2 2 3 14 5 2" xfId="13861"/>
    <cellStyle name="Normal 2 2 3 14 5 3" xfId="13862"/>
    <cellStyle name="Normal 2 2 3 14 5 4" xfId="13863"/>
    <cellStyle name="Normal 2 2 3 14 5 5" xfId="13864"/>
    <cellStyle name="Normal 2 2 3 14 6" xfId="13865"/>
    <cellStyle name="Normal 2 2 3 14 6 2" xfId="13866"/>
    <cellStyle name="Normal 2 2 3 14 6 3" xfId="13867"/>
    <cellStyle name="Normal 2 2 3 14 6 4" xfId="13868"/>
    <cellStyle name="Normal 2 2 3 14 6 5" xfId="13869"/>
    <cellStyle name="Normal 2 2 3 14 7" xfId="13870"/>
    <cellStyle name="Normal 2 2 3 14 7 2" xfId="13871"/>
    <cellStyle name="Normal 2 2 3 14 7 3" xfId="13872"/>
    <cellStyle name="Normal 2 2 3 14 7 4" xfId="13873"/>
    <cellStyle name="Normal 2 2 3 14 7 5" xfId="13874"/>
    <cellStyle name="Normal 2 2 3 14 8" xfId="13875"/>
    <cellStyle name="Normal 2 2 3 14 8 2" xfId="13876"/>
    <cellStyle name="Normal 2 2 3 14 8 3" xfId="13877"/>
    <cellStyle name="Normal 2 2 3 14 8 4" xfId="13878"/>
    <cellStyle name="Normal 2 2 3 14 8 5" xfId="13879"/>
    <cellStyle name="Normal 2 2 3 14 9" xfId="13880"/>
    <cellStyle name="Normal 2 2 3 15" xfId="13881"/>
    <cellStyle name="Normal 2 2 3 15 10" xfId="13882"/>
    <cellStyle name="Normal 2 2 3 15 11" xfId="13883"/>
    <cellStyle name="Normal 2 2 3 15 12" xfId="13884"/>
    <cellStyle name="Normal 2 2 3 15 13" xfId="13885"/>
    <cellStyle name="Normal 2 2 3 15 14" xfId="13886"/>
    <cellStyle name="Normal 2 2 3 15 2" xfId="13887"/>
    <cellStyle name="Normal 2 2 3 15 2 2" xfId="13888"/>
    <cellStyle name="Normal 2 2 3 15 2 3" xfId="13889"/>
    <cellStyle name="Normal 2 2 3 15 2 4" xfId="13890"/>
    <cellStyle name="Normal 2 2 3 15 2 5" xfId="13891"/>
    <cellStyle name="Normal 2 2 3 15 3" xfId="13892"/>
    <cellStyle name="Normal 2 2 3 15 3 2" xfId="13893"/>
    <cellStyle name="Normal 2 2 3 15 3 3" xfId="13894"/>
    <cellStyle name="Normal 2 2 3 15 3 4" xfId="13895"/>
    <cellStyle name="Normal 2 2 3 15 3 5" xfId="13896"/>
    <cellStyle name="Normal 2 2 3 15 4" xfId="13897"/>
    <cellStyle name="Normal 2 2 3 15 4 2" xfId="13898"/>
    <cellStyle name="Normal 2 2 3 15 4 3" xfId="13899"/>
    <cellStyle name="Normal 2 2 3 15 4 4" xfId="13900"/>
    <cellStyle name="Normal 2 2 3 15 4 5" xfId="13901"/>
    <cellStyle name="Normal 2 2 3 15 5" xfId="13902"/>
    <cellStyle name="Normal 2 2 3 15 5 2" xfId="13903"/>
    <cellStyle name="Normal 2 2 3 15 5 3" xfId="13904"/>
    <cellStyle name="Normal 2 2 3 15 5 4" xfId="13905"/>
    <cellStyle name="Normal 2 2 3 15 5 5" xfId="13906"/>
    <cellStyle name="Normal 2 2 3 15 6" xfId="13907"/>
    <cellStyle name="Normal 2 2 3 15 6 2" xfId="13908"/>
    <cellStyle name="Normal 2 2 3 15 6 3" xfId="13909"/>
    <cellStyle name="Normal 2 2 3 15 6 4" xfId="13910"/>
    <cellStyle name="Normal 2 2 3 15 6 5" xfId="13911"/>
    <cellStyle name="Normal 2 2 3 15 7" xfId="13912"/>
    <cellStyle name="Normal 2 2 3 15 7 2" xfId="13913"/>
    <cellStyle name="Normal 2 2 3 15 7 3" xfId="13914"/>
    <cellStyle name="Normal 2 2 3 15 7 4" xfId="13915"/>
    <cellStyle name="Normal 2 2 3 15 7 5" xfId="13916"/>
    <cellStyle name="Normal 2 2 3 15 8" xfId="13917"/>
    <cellStyle name="Normal 2 2 3 15 8 2" xfId="13918"/>
    <cellStyle name="Normal 2 2 3 15 8 3" xfId="13919"/>
    <cellStyle name="Normal 2 2 3 15 8 4" xfId="13920"/>
    <cellStyle name="Normal 2 2 3 15 8 5" xfId="13921"/>
    <cellStyle name="Normal 2 2 3 15 9" xfId="13922"/>
    <cellStyle name="Normal 2 2 3 16" xfId="13923"/>
    <cellStyle name="Normal 2 2 3 16 10" xfId="13924"/>
    <cellStyle name="Normal 2 2 3 16 11" xfId="13925"/>
    <cellStyle name="Normal 2 2 3 16 12" xfId="13926"/>
    <cellStyle name="Normal 2 2 3 16 13" xfId="13927"/>
    <cellStyle name="Normal 2 2 3 16 14" xfId="13928"/>
    <cellStyle name="Normal 2 2 3 16 2" xfId="13929"/>
    <cellStyle name="Normal 2 2 3 16 2 2" xfId="13930"/>
    <cellStyle name="Normal 2 2 3 16 2 3" xfId="13931"/>
    <cellStyle name="Normal 2 2 3 16 2 4" xfId="13932"/>
    <cellStyle name="Normal 2 2 3 16 2 5" xfId="13933"/>
    <cellStyle name="Normal 2 2 3 16 3" xfId="13934"/>
    <cellStyle name="Normal 2 2 3 16 3 2" xfId="13935"/>
    <cellStyle name="Normal 2 2 3 16 3 3" xfId="13936"/>
    <cellStyle name="Normal 2 2 3 16 3 4" xfId="13937"/>
    <cellStyle name="Normal 2 2 3 16 3 5" xfId="13938"/>
    <cellStyle name="Normal 2 2 3 16 4" xfId="13939"/>
    <cellStyle name="Normal 2 2 3 16 4 2" xfId="13940"/>
    <cellStyle name="Normal 2 2 3 16 4 3" xfId="13941"/>
    <cellStyle name="Normal 2 2 3 16 4 4" xfId="13942"/>
    <cellStyle name="Normal 2 2 3 16 4 5" xfId="13943"/>
    <cellStyle name="Normal 2 2 3 16 5" xfId="13944"/>
    <cellStyle name="Normal 2 2 3 16 5 2" xfId="13945"/>
    <cellStyle name="Normal 2 2 3 16 5 3" xfId="13946"/>
    <cellStyle name="Normal 2 2 3 16 5 4" xfId="13947"/>
    <cellStyle name="Normal 2 2 3 16 5 5" xfId="13948"/>
    <cellStyle name="Normal 2 2 3 16 6" xfId="13949"/>
    <cellStyle name="Normal 2 2 3 16 6 2" xfId="13950"/>
    <cellStyle name="Normal 2 2 3 16 6 3" xfId="13951"/>
    <cellStyle name="Normal 2 2 3 16 6 4" xfId="13952"/>
    <cellStyle name="Normal 2 2 3 16 6 5" xfId="13953"/>
    <cellStyle name="Normal 2 2 3 16 7" xfId="13954"/>
    <cellStyle name="Normal 2 2 3 16 7 2" xfId="13955"/>
    <cellStyle name="Normal 2 2 3 16 7 3" xfId="13956"/>
    <cellStyle name="Normal 2 2 3 16 7 4" xfId="13957"/>
    <cellStyle name="Normal 2 2 3 16 7 5" xfId="13958"/>
    <cellStyle name="Normal 2 2 3 16 8" xfId="13959"/>
    <cellStyle name="Normal 2 2 3 16 8 2" xfId="13960"/>
    <cellStyle name="Normal 2 2 3 16 8 3" xfId="13961"/>
    <cellStyle name="Normal 2 2 3 16 8 4" xfId="13962"/>
    <cellStyle name="Normal 2 2 3 16 8 5" xfId="13963"/>
    <cellStyle name="Normal 2 2 3 16 9" xfId="13964"/>
    <cellStyle name="Normal 2 2 3 17" xfId="13965"/>
    <cellStyle name="Normal 2 2 3 17 10" xfId="13966"/>
    <cellStyle name="Normal 2 2 3 17 11" xfId="13967"/>
    <cellStyle name="Normal 2 2 3 17 12" xfId="13968"/>
    <cellStyle name="Normal 2 2 3 17 13" xfId="13969"/>
    <cellStyle name="Normal 2 2 3 17 14" xfId="13970"/>
    <cellStyle name="Normal 2 2 3 17 2" xfId="13971"/>
    <cellStyle name="Normal 2 2 3 17 2 2" xfId="13972"/>
    <cellStyle name="Normal 2 2 3 17 2 3" xfId="13973"/>
    <cellStyle name="Normal 2 2 3 17 2 4" xfId="13974"/>
    <cellStyle name="Normal 2 2 3 17 2 5" xfId="13975"/>
    <cellStyle name="Normal 2 2 3 17 3" xfId="13976"/>
    <cellStyle name="Normal 2 2 3 17 3 2" xfId="13977"/>
    <cellStyle name="Normal 2 2 3 17 3 3" xfId="13978"/>
    <cellStyle name="Normal 2 2 3 17 3 4" xfId="13979"/>
    <cellStyle name="Normal 2 2 3 17 3 5" xfId="13980"/>
    <cellStyle name="Normal 2 2 3 17 4" xfId="13981"/>
    <cellStyle name="Normal 2 2 3 17 4 2" xfId="13982"/>
    <cellStyle name="Normal 2 2 3 17 4 3" xfId="13983"/>
    <cellStyle name="Normal 2 2 3 17 4 4" xfId="13984"/>
    <cellStyle name="Normal 2 2 3 17 4 5" xfId="13985"/>
    <cellStyle name="Normal 2 2 3 17 5" xfId="13986"/>
    <cellStyle name="Normal 2 2 3 17 5 2" xfId="13987"/>
    <cellStyle name="Normal 2 2 3 17 5 3" xfId="13988"/>
    <cellStyle name="Normal 2 2 3 17 5 4" xfId="13989"/>
    <cellStyle name="Normal 2 2 3 17 5 5" xfId="13990"/>
    <cellStyle name="Normal 2 2 3 17 6" xfId="13991"/>
    <cellStyle name="Normal 2 2 3 17 6 2" xfId="13992"/>
    <cellStyle name="Normal 2 2 3 17 6 3" xfId="13993"/>
    <cellStyle name="Normal 2 2 3 17 6 4" xfId="13994"/>
    <cellStyle name="Normal 2 2 3 17 6 5" xfId="13995"/>
    <cellStyle name="Normal 2 2 3 17 7" xfId="13996"/>
    <cellStyle name="Normal 2 2 3 17 7 2" xfId="13997"/>
    <cellStyle name="Normal 2 2 3 17 7 3" xfId="13998"/>
    <cellStyle name="Normal 2 2 3 17 7 4" xfId="13999"/>
    <cellStyle name="Normal 2 2 3 17 7 5" xfId="14000"/>
    <cellStyle name="Normal 2 2 3 17 8" xfId="14001"/>
    <cellStyle name="Normal 2 2 3 17 8 2" xfId="14002"/>
    <cellStyle name="Normal 2 2 3 17 8 3" xfId="14003"/>
    <cellStyle name="Normal 2 2 3 17 8 4" xfId="14004"/>
    <cellStyle name="Normal 2 2 3 17 8 5" xfId="14005"/>
    <cellStyle name="Normal 2 2 3 17 9" xfId="14006"/>
    <cellStyle name="Normal 2 2 3 18" xfId="14007"/>
    <cellStyle name="Normal 2 2 3 18 10" xfId="14008"/>
    <cellStyle name="Normal 2 2 3 18 11" xfId="14009"/>
    <cellStyle name="Normal 2 2 3 18 12" xfId="14010"/>
    <cellStyle name="Normal 2 2 3 18 13" xfId="14011"/>
    <cellStyle name="Normal 2 2 3 18 14" xfId="14012"/>
    <cellStyle name="Normal 2 2 3 18 2" xfId="14013"/>
    <cellStyle name="Normal 2 2 3 18 2 2" xfId="14014"/>
    <cellStyle name="Normal 2 2 3 18 2 3" xfId="14015"/>
    <cellStyle name="Normal 2 2 3 18 2 4" xfId="14016"/>
    <cellStyle name="Normal 2 2 3 18 2 5" xfId="14017"/>
    <cellStyle name="Normal 2 2 3 18 3" xfId="14018"/>
    <cellStyle name="Normal 2 2 3 18 3 2" xfId="14019"/>
    <cellStyle name="Normal 2 2 3 18 3 3" xfId="14020"/>
    <cellStyle name="Normal 2 2 3 18 3 4" xfId="14021"/>
    <cellStyle name="Normal 2 2 3 18 3 5" xfId="14022"/>
    <cellStyle name="Normal 2 2 3 18 4" xfId="14023"/>
    <cellStyle name="Normal 2 2 3 18 4 2" xfId="14024"/>
    <cellStyle name="Normal 2 2 3 18 4 3" xfId="14025"/>
    <cellStyle name="Normal 2 2 3 18 4 4" xfId="14026"/>
    <cellStyle name="Normal 2 2 3 18 4 5" xfId="14027"/>
    <cellStyle name="Normal 2 2 3 18 5" xfId="14028"/>
    <cellStyle name="Normal 2 2 3 18 5 2" xfId="14029"/>
    <cellStyle name="Normal 2 2 3 18 5 3" xfId="14030"/>
    <cellStyle name="Normal 2 2 3 18 5 4" xfId="14031"/>
    <cellStyle name="Normal 2 2 3 18 5 5" xfId="14032"/>
    <cellStyle name="Normal 2 2 3 18 6" xfId="14033"/>
    <cellStyle name="Normal 2 2 3 18 6 2" xfId="14034"/>
    <cellStyle name="Normal 2 2 3 18 6 3" xfId="14035"/>
    <cellStyle name="Normal 2 2 3 18 6 4" xfId="14036"/>
    <cellStyle name="Normal 2 2 3 18 6 5" xfId="14037"/>
    <cellStyle name="Normal 2 2 3 18 7" xfId="14038"/>
    <cellStyle name="Normal 2 2 3 18 7 2" xfId="14039"/>
    <cellStyle name="Normal 2 2 3 18 7 3" xfId="14040"/>
    <cellStyle name="Normal 2 2 3 18 7 4" xfId="14041"/>
    <cellStyle name="Normal 2 2 3 18 7 5" xfId="14042"/>
    <cellStyle name="Normal 2 2 3 18 8" xfId="14043"/>
    <cellStyle name="Normal 2 2 3 18 8 2" xfId="14044"/>
    <cellStyle name="Normal 2 2 3 18 8 3" xfId="14045"/>
    <cellStyle name="Normal 2 2 3 18 8 4" xfId="14046"/>
    <cellStyle name="Normal 2 2 3 18 8 5" xfId="14047"/>
    <cellStyle name="Normal 2 2 3 18 9" xfId="14048"/>
    <cellStyle name="Normal 2 2 3 19" xfId="14049"/>
    <cellStyle name="Normal 2 2 3 19 10" xfId="14050"/>
    <cellStyle name="Normal 2 2 3 19 11" xfId="14051"/>
    <cellStyle name="Normal 2 2 3 19 12" xfId="14052"/>
    <cellStyle name="Normal 2 2 3 19 13" xfId="14053"/>
    <cellStyle name="Normal 2 2 3 19 14" xfId="14054"/>
    <cellStyle name="Normal 2 2 3 19 2" xfId="14055"/>
    <cellStyle name="Normal 2 2 3 19 2 2" xfId="14056"/>
    <cellStyle name="Normal 2 2 3 19 2 3" xfId="14057"/>
    <cellStyle name="Normal 2 2 3 19 2 4" xfId="14058"/>
    <cellStyle name="Normal 2 2 3 19 2 5" xfId="14059"/>
    <cellStyle name="Normal 2 2 3 19 3" xfId="14060"/>
    <cellStyle name="Normal 2 2 3 19 3 2" xfId="14061"/>
    <cellStyle name="Normal 2 2 3 19 3 3" xfId="14062"/>
    <cellStyle name="Normal 2 2 3 19 3 4" xfId="14063"/>
    <cellStyle name="Normal 2 2 3 19 3 5" xfId="14064"/>
    <cellStyle name="Normal 2 2 3 19 4" xfId="14065"/>
    <cellStyle name="Normal 2 2 3 19 4 2" xfId="14066"/>
    <cellStyle name="Normal 2 2 3 19 4 3" xfId="14067"/>
    <cellStyle name="Normal 2 2 3 19 4 4" xfId="14068"/>
    <cellStyle name="Normal 2 2 3 19 4 5" xfId="14069"/>
    <cellStyle name="Normal 2 2 3 19 5" xfId="14070"/>
    <cellStyle name="Normal 2 2 3 19 5 2" xfId="14071"/>
    <cellStyle name="Normal 2 2 3 19 5 3" xfId="14072"/>
    <cellStyle name="Normal 2 2 3 19 5 4" xfId="14073"/>
    <cellStyle name="Normal 2 2 3 19 5 5" xfId="14074"/>
    <cellStyle name="Normal 2 2 3 19 6" xfId="14075"/>
    <cellStyle name="Normal 2 2 3 19 6 2" xfId="14076"/>
    <cellStyle name="Normal 2 2 3 19 6 3" xfId="14077"/>
    <cellStyle name="Normal 2 2 3 19 6 4" xfId="14078"/>
    <cellStyle name="Normal 2 2 3 19 6 5" xfId="14079"/>
    <cellStyle name="Normal 2 2 3 19 7" xfId="14080"/>
    <cellStyle name="Normal 2 2 3 19 7 2" xfId="14081"/>
    <cellStyle name="Normal 2 2 3 19 7 3" xfId="14082"/>
    <cellStyle name="Normal 2 2 3 19 7 4" xfId="14083"/>
    <cellStyle name="Normal 2 2 3 19 7 5" xfId="14084"/>
    <cellStyle name="Normal 2 2 3 19 8" xfId="14085"/>
    <cellStyle name="Normal 2 2 3 19 8 2" xfId="14086"/>
    <cellStyle name="Normal 2 2 3 19 8 3" xfId="14087"/>
    <cellStyle name="Normal 2 2 3 19 8 4" xfId="14088"/>
    <cellStyle name="Normal 2 2 3 19 8 5" xfId="14089"/>
    <cellStyle name="Normal 2 2 3 19 9" xfId="14090"/>
    <cellStyle name="Normal 2 2 3 2" xfId="14091"/>
    <cellStyle name="Normal 2 2 3 2 10" xfId="14092"/>
    <cellStyle name="Normal 2 2 3 2 11" xfId="14093"/>
    <cellStyle name="Normal 2 2 3 2 12" xfId="14094"/>
    <cellStyle name="Normal 2 2 3 2 13" xfId="14095"/>
    <cellStyle name="Normal 2 2 3 2 14" xfId="14096"/>
    <cellStyle name="Normal 2 2 3 2 2" xfId="14097"/>
    <cellStyle name="Normal 2 2 3 2 2 2" xfId="14098"/>
    <cellStyle name="Normal 2 2 3 2 2 3" xfId="14099"/>
    <cellStyle name="Normal 2 2 3 2 2 4" xfId="14100"/>
    <cellStyle name="Normal 2 2 3 2 2 5" xfId="14101"/>
    <cellStyle name="Normal 2 2 3 2 3" xfId="14102"/>
    <cellStyle name="Normal 2 2 3 2 3 2" xfId="14103"/>
    <cellStyle name="Normal 2 2 3 2 3 3" xfId="14104"/>
    <cellStyle name="Normal 2 2 3 2 3 4" xfId="14105"/>
    <cellStyle name="Normal 2 2 3 2 3 5" xfId="14106"/>
    <cellStyle name="Normal 2 2 3 2 4" xfId="14107"/>
    <cellStyle name="Normal 2 2 3 2 4 2" xfId="14108"/>
    <cellStyle name="Normal 2 2 3 2 4 3" xfId="14109"/>
    <cellStyle name="Normal 2 2 3 2 4 4" xfId="14110"/>
    <cellStyle name="Normal 2 2 3 2 4 5" xfId="14111"/>
    <cellStyle name="Normal 2 2 3 2 5" xfId="14112"/>
    <cellStyle name="Normal 2 2 3 2 5 2" xfId="14113"/>
    <cellStyle name="Normal 2 2 3 2 5 3" xfId="14114"/>
    <cellStyle name="Normal 2 2 3 2 5 4" xfId="14115"/>
    <cellStyle name="Normal 2 2 3 2 5 5" xfId="14116"/>
    <cellStyle name="Normal 2 2 3 2 6" xfId="14117"/>
    <cellStyle name="Normal 2 2 3 2 6 2" xfId="14118"/>
    <cellStyle name="Normal 2 2 3 2 6 3" xfId="14119"/>
    <cellStyle name="Normal 2 2 3 2 6 4" xfId="14120"/>
    <cellStyle name="Normal 2 2 3 2 6 5" xfId="14121"/>
    <cellStyle name="Normal 2 2 3 2 7" xfId="14122"/>
    <cellStyle name="Normal 2 2 3 2 7 2" xfId="14123"/>
    <cellStyle name="Normal 2 2 3 2 7 3" xfId="14124"/>
    <cellStyle name="Normal 2 2 3 2 7 4" xfId="14125"/>
    <cellStyle name="Normal 2 2 3 2 7 5" xfId="14126"/>
    <cellStyle name="Normal 2 2 3 2 8" xfId="14127"/>
    <cellStyle name="Normal 2 2 3 2 8 2" xfId="14128"/>
    <cellStyle name="Normal 2 2 3 2 8 3" xfId="14129"/>
    <cellStyle name="Normal 2 2 3 2 8 4" xfId="14130"/>
    <cellStyle name="Normal 2 2 3 2 8 5" xfId="14131"/>
    <cellStyle name="Normal 2 2 3 2 9" xfId="14132"/>
    <cellStyle name="Normal 2 2 3 20" xfId="14133"/>
    <cellStyle name="Normal 2 2 3 20 10" xfId="14134"/>
    <cellStyle name="Normal 2 2 3 20 11" xfId="14135"/>
    <cellStyle name="Normal 2 2 3 20 12" xfId="14136"/>
    <cellStyle name="Normal 2 2 3 20 13" xfId="14137"/>
    <cellStyle name="Normal 2 2 3 20 2" xfId="14138"/>
    <cellStyle name="Normal 2 2 3 20 2 2" xfId="14139"/>
    <cellStyle name="Normal 2 2 3 20 2 3" xfId="14140"/>
    <cellStyle name="Normal 2 2 3 20 2 4" xfId="14141"/>
    <cellStyle name="Normal 2 2 3 20 2 5" xfId="14142"/>
    <cellStyle name="Normal 2 2 3 20 3" xfId="14143"/>
    <cellStyle name="Normal 2 2 3 20 3 2" xfId="14144"/>
    <cellStyle name="Normal 2 2 3 20 3 3" xfId="14145"/>
    <cellStyle name="Normal 2 2 3 20 3 4" xfId="14146"/>
    <cellStyle name="Normal 2 2 3 20 3 5" xfId="14147"/>
    <cellStyle name="Normal 2 2 3 20 4" xfId="14148"/>
    <cellStyle name="Normal 2 2 3 20 4 2" xfId="14149"/>
    <cellStyle name="Normal 2 2 3 20 4 3" xfId="14150"/>
    <cellStyle name="Normal 2 2 3 20 4 4" xfId="14151"/>
    <cellStyle name="Normal 2 2 3 20 4 5" xfId="14152"/>
    <cellStyle name="Normal 2 2 3 20 5" xfId="14153"/>
    <cellStyle name="Normal 2 2 3 20 5 2" xfId="14154"/>
    <cellStyle name="Normal 2 2 3 20 5 3" xfId="14155"/>
    <cellStyle name="Normal 2 2 3 20 5 4" xfId="14156"/>
    <cellStyle name="Normal 2 2 3 20 5 5" xfId="14157"/>
    <cellStyle name="Normal 2 2 3 20 6" xfId="14158"/>
    <cellStyle name="Normal 2 2 3 20 6 2" xfId="14159"/>
    <cellStyle name="Normal 2 2 3 20 6 3" xfId="14160"/>
    <cellStyle name="Normal 2 2 3 20 6 4" xfId="14161"/>
    <cellStyle name="Normal 2 2 3 20 6 5" xfId="14162"/>
    <cellStyle name="Normal 2 2 3 20 7" xfId="14163"/>
    <cellStyle name="Normal 2 2 3 20 7 2" xfId="14164"/>
    <cellStyle name="Normal 2 2 3 20 7 3" xfId="14165"/>
    <cellStyle name="Normal 2 2 3 20 7 4" xfId="14166"/>
    <cellStyle name="Normal 2 2 3 20 7 5" xfId="14167"/>
    <cellStyle name="Normal 2 2 3 20 8" xfId="14168"/>
    <cellStyle name="Normal 2 2 3 20 8 2" xfId="14169"/>
    <cellStyle name="Normal 2 2 3 20 8 3" xfId="14170"/>
    <cellStyle name="Normal 2 2 3 20 8 4" xfId="14171"/>
    <cellStyle name="Normal 2 2 3 20 8 5" xfId="14172"/>
    <cellStyle name="Normal 2 2 3 20 9" xfId="14173"/>
    <cellStyle name="Normal 2 2 3 21" xfId="14174"/>
    <cellStyle name="Normal 2 2 3 21 10" xfId="14175"/>
    <cellStyle name="Normal 2 2 3 21 11" xfId="14176"/>
    <cellStyle name="Normal 2 2 3 21 12" xfId="14177"/>
    <cellStyle name="Normal 2 2 3 21 13" xfId="14178"/>
    <cellStyle name="Normal 2 2 3 21 2" xfId="14179"/>
    <cellStyle name="Normal 2 2 3 21 2 2" xfId="14180"/>
    <cellStyle name="Normal 2 2 3 21 2 3" xfId="14181"/>
    <cellStyle name="Normal 2 2 3 21 2 4" xfId="14182"/>
    <cellStyle name="Normal 2 2 3 21 2 5" xfId="14183"/>
    <cellStyle name="Normal 2 2 3 21 3" xfId="14184"/>
    <cellStyle name="Normal 2 2 3 21 3 2" xfId="14185"/>
    <cellStyle name="Normal 2 2 3 21 3 3" xfId="14186"/>
    <cellStyle name="Normal 2 2 3 21 3 4" xfId="14187"/>
    <cellStyle name="Normal 2 2 3 21 3 5" xfId="14188"/>
    <cellStyle name="Normal 2 2 3 21 4" xfId="14189"/>
    <cellStyle name="Normal 2 2 3 21 4 2" xfId="14190"/>
    <cellStyle name="Normal 2 2 3 21 4 3" xfId="14191"/>
    <cellStyle name="Normal 2 2 3 21 4 4" xfId="14192"/>
    <cellStyle name="Normal 2 2 3 21 4 5" xfId="14193"/>
    <cellStyle name="Normal 2 2 3 21 5" xfId="14194"/>
    <cellStyle name="Normal 2 2 3 21 5 2" xfId="14195"/>
    <cellStyle name="Normal 2 2 3 21 5 3" xfId="14196"/>
    <cellStyle name="Normal 2 2 3 21 5 4" xfId="14197"/>
    <cellStyle name="Normal 2 2 3 21 5 5" xfId="14198"/>
    <cellStyle name="Normal 2 2 3 21 6" xfId="14199"/>
    <cellStyle name="Normal 2 2 3 21 6 2" xfId="14200"/>
    <cellStyle name="Normal 2 2 3 21 6 3" xfId="14201"/>
    <cellStyle name="Normal 2 2 3 21 6 4" xfId="14202"/>
    <cellStyle name="Normal 2 2 3 21 6 5" xfId="14203"/>
    <cellStyle name="Normal 2 2 3 21 7" xfId="14204"/>
    <cellStyle name="Normal 2 2 3 21 7 2" xfId="14205"/>
    <cellStyle name="Normal 2 2 3 21 7 3" xfId="14206"/>
    <cellStyle name="Normal 2 2 3 21 7 4" xfId="14207"/>
    <cellStyle name="Normal 2 2 3 21 7 5" xfId="14208"/>
    <cellStyle name="Normal 2 2 3 21 8" xfId="14209"/>
    <cellStyle name="Normal 2 2 3 21 8 2" xfId="14210"/>
    <cellStyle name="Normal 2 2 3 21 8 3" xfId="14211"/>
    <cellStyle name="Normal 2 2 3 21 8 4" xfId="14212"/>
    <cellStyle name="Normal 2 2 3 21 8 5" xfId="14213"/>
    <cellStyle name="Normal 2 2 3 21 9" xfId="14214"/>
    <cellStyle name="Normal 2 2 3 22" xfId="14215"/>
    <cellStyle name="Normal 2 2 3 22 10" xfId="14216"/>
    <cellStyle name="Normal 2 2 3 22 11" xfId="14217"/>
    <cellStyle name="Normal 2 2 3 22 12" xfId="14218"/>
    <cellStyle name="Normal 2 2 3 22 13" xfId="14219"/>
    <cellStyle name="Normal 2 2 3 22 2" xfId="14220"/>
    <cellStyle name="Normal 2 2 3 22 2 2" xfId="14221"/>
    <cellStyle name="Normal 2 2 3 22 2 3" xfId="14222"/>
    <cellStyle name="Normal 2 2 3 22 2 4" xfId="14223"/>
    <cellStyle name="Normal 2 2 3 22 2 5" xfId="14224"/>
    <cellStyle name="Normal 2 2 3 22 3" xfId="14225"/>
    <cellStyle name="Normal 2 2 3 22 3 2" xfId="14226"/>
    <cellStyle name="Normal 2 2 3 22 3 3" xfId="14227"/>
    <cellStyle name="Normal 2 2 3 22 3 4" xfId="14228"/>
    <cellStyle name="Normal 2 2 3 22 3 5" xfId="14229"/>
    <cellStyle name="Normal 2 2 3 22 4" xfId="14230"/>
    <cellStyle name="Normal 2 2 3 22 4 2" xfId="14231"/>
    <cellStyle name="Normal 2 2 3 22 4 3" xfId="14232"/>
    <cellStyle name="Normal 2 2 3 22 4 4" xfId="14233"/>
    <cellStyle name="Normal 2 2 3 22 4 5" xfId="14234"/>
    <cellStyle name="Normal 2 2 3 22 5" xfId="14235"/>
    <cellStyle name="Normal 2 2 3 22 5 2" xfId="14236"/>
    <cellStyle name="Normal 2 2 3 22 5 3" xfId="14237"/>
    <cellStyle name="Normal 2 2 3 22 5 4" xfId="14238"/>
    <cellStyle name="Normal 2 2 3 22 5 5" xfId="14239"/>
    <cellStyle name="Normal 2 2 3 22 6" xfId="14240"/>
    <cellStyle name="Normal 2 2 3 22 6 2" xfId="14241"/>
    <cellStyle name="Normal 2 2 3 22 6 3" xfId="14242"/>
    <cellStyle name="Normal 2 2 3 22 6 4" xfId="14243"/>
    <cellStyle name="Normal 2 2 3 22 6 5" xfId="14244"/>
    <cellStyle name="Normal 2 2 3 22 7" xfId="14245"/>
    <cellStyle name="Normal 2 2 3 22 7 2" xfId="14246"/>
    <cellStyle name="Normal 2 2 3 22 7 3" xfId="14247"/>
    <cellStyle name="Normal 2 2 3 22 7 4" xfId="14248"/>
    <cellStyle name="Normal 2 2 3 22 7 5" xfId="14249"/>
    <cellStyle name="Normal 2 2 3 22 8" xfId="14250"/>
    <cellStyle name="Normal 2 2 3 22 8 2" xfId="14251"/>
    <cellStyle name="Normal 2 2 3 22 8 3" xfId="14252"/>
    <cellStyle name="Normal 2 2 3 22 8 4" xfId="14253"/>
    <cellStyle name="Normal 2 2 3 22 8 5" xfId="14254"/>
    <cellStyle name="Normal 2 2 3 22 9" xfId="14255"/>
    <cellStyle name="Normal 2 2 3 23" xfId="14256"/>
    <cellStyle name="Normal 2 2 3 23 10" xfId="14257"/>
    <cellStyle name="Normal 2 2 3 23 11" xfId="14258"/>
    <cellStyle name="Normal 2 2 3 23 12" xfId="14259"/>
    <cellStyle name="Normal 2 2 3 23 13" xfId="14260"/>
    <cellStyle name="Normal 2 2 3 23 2" xfId="14261"/>
    <cellStyle name="Normal 2 2 3 23 2 2" xfId="14262"/>
    <cellStyle name="Normal 2 2 3 23 2 3" xfId="14263"/>
    <cellStyle name="Normal 2 2 3 23 2 4" xfId="14264"/>
    <cellStyle name="Normal 2 2 3 23 2 5" xfId="14265"/>
    <cellStyle name="Normal 2 2 3 23 3" xfId="14266"/>
    <cellStyle name="Normal 2 2 3 23 3 2" xfId="14267"/>
    <cellStyle name="Normal 2 2 3 23 3 3" xfId="14268"/>
    <cellStyle name="Normal 2 2 3 23 3 4" xfId="14269"/>
    <cellStyle name="Normal 2 2 3 23 3 5" xfId="14270"/>
    <cellStyle name="Normal 2 2 3 23 4" xfId="14271"/>
    <cellStyle name="Normal 2 2 3 23 4 2" xfId="14272"/>
    <cellStyle name="Normal 2 2 3 23 4 3" xfId="14273"/>
    <cellStyle name="Normal 2 2 3 23 4 4" xfId="14274"/>
    <cellStyle name="Normal 2 2 3 23 4 5" xfId="14275"/>
    <cellStyle name="Normal 2 2 3 23 5" xfId="14276"/>
    <cellStyle name="Normal 2 2 3 23 5 2" xfId="14277"/>
    <cellStyle name="Normal 2 2 3 23 5 3" xfId="14278"/>
    <cellStyle name="Normal 2 2 3 23 5 4" xfId="14279"/>
    <cellStyle name="Normal 2 2 3 23 5 5" xfId="14280"/>
    <cellStyle name="Normal 2 2 3 23 6" xfId="14281"/>
    <cellStyle name="Normal 2 2 3 23 6 2" xfId="14282"/>
    <cellStyle name="Normal 2 2 3 23 6 3" xfId="14283"/>
    <cellStyle name="Normal 2 2 3 23 6 4" xfId="14284"/>
    <cellStyle name="Normal 2 2 3 23 6 5" xfId="14285"/>
    <cellStyle name="Normal 2 2 3 23 7" xfId="14286"/>
    <cellStyle name="Normal 2 2 3 23 7 2" xfId="14287"/>
    <cellStyle name="Normal 2 2 3 23 7 3" xfId="14288"/>
    <cellStyle name="Normal 2 2 3 23 7 4" xfId="14289"/>
    <cellStyle name="Normal 2 2 3 23 7 5" xfId="14290"/>
    <cellStyle name="Normal 2 2 3 23 8" xfId="14291"/>
    <cellStyle name="Normal 2 2 3 23 8 2" xfId="14292"/>
    <cellStyle name="Normal 2 2 3 23 8 3" xfId="14293"/>
    <cellStyle name="Normal 2 2 3 23 8 4" xfId="14294"/>
    <cellStyle name="Normal 2 2 3 23 8 5" xfId="14295"/>
    <cellStyle name="Normal 2 2 3 23 9" xfId="14296"/>
    <cellStyle name="Normal 2 2 3 24" xfId="14297"/>
    <cellStyle name="Normal 2 2 3 24 10" xfId="14298"/>
    <cellStyle name="Normal 2 2 3 24 11" xfId="14299"/>
    <cellStyle name="Normal 2 2 3 24 12" xfId="14300"/>
    <cellStyle name="Normal 2 2 3 24 13" xfId="14301"/>
    <cellStyle name="Normal 2 2 3 24 2" xfId="14302"/>
    <cellStyle name="Normal 2 2 3 24 2 2" xfId="14303"/>
    <cellStyle name="Normal 2 2 3 24 2 3" xfId="14304"/>
    <cellStyle name="Normal 2 2 3 24 2 4" xfId="14305"/>
    <cellStyle name="Normal 2 2 3 24 2 5" xfId="14306"/>
    <cellStyle name="Normal 2 2 3 24 3" xfId="14307"/>
    <cellStyle name="Normal 2 2 3 24 3 2" xfId="14308"/>
    <cellStyle name="Normal 2 2 3 24 3 3" xfId="14309"/>
    <cellStyle name="Normal 2 2 3 24 3 4" xfId="14310"/>
    <cellStyle name="Normal 2 2 3 24 3 5" xfId="14311"/>
    <cellStyle name="Normal 2 2 3 24 4" xfId="14312"/>
    <cellStyle name="Normal 2 2 3 24 4 2" xfId="14313"/>
    <cellStyle name="Normal 2 2 3 24 4 3" xfId="14314"/>
    <cellStyle name="Normal 2 2 3 24 4 4" xfId="14315"/>
    <cellStyle name="Normal 2 2 3 24 4 5" xfId="14316"/>
    <cellStyle name="Normal 2 2 3 24 5" xfId="14317"/>
    <cellStyle name="Normal 2 2 3 24 5 2" xfId="14318"/>
    <cellStyle name="Normal 2 2 3 24 5 3" xfId="14319"/>
    <cellStyle name="Normal 2 2 3 24 5 4" xfId="14320"/>
    <cellStyle name="Normal 2 2 3 24 5 5" xfId="14321"/>
    <cellStyle name="Normal 2 2 3 24 6" xfId="14322"/>
    <cellStyle name="Normal 2 2 3 24 6 2" xfId="14323"/>
    <cellStyle name="Normal 2 2 3 24 6 3" xfId="14324"/>
    <cellStyle name="Normal 2 2 3 24 6 4" xfId="14325"/>
    <cellStyle name="Normal 2 2 3 24 6 5" xfId="14326"/>
    <cellStyle name="Normal 2 2 3 24 7" xfId="14327"/>
    <cellStyle name="Normal 2 2 3 24 7 2" xfId="14328"/>
    <cellStyle name="Normal 2 2 3 24 7 3" xfId="14329"/>
    <cellStyle name="Normal 2 2 3 24 7 4" xfId="14330"/>
    <cellStyle name="Normal 2 2 3 24 7 5" xfId="14331"/>
    <cellStyle name="Normal 2 2 3 24 8" xfId="14332"/>
    <cellStyle name="Normal 2 2 3 24 8 2" xfId="14333"/>
    <cellStyle name="Normal 2 2 3 24 8 3" xfId="14334"/>
    <cellStyle name="Normal 2 2 3 24 8 4" xfId="14335"/>
    <cellStyle name="Normal 2 2 3 24 8 5" xfId="14336"/>
    <cellStyle name="Normal 2 2 3 24 9" xfId="14337"/>
    <cellStyle name="Normal 2 2 3 25" xfId="14338"/>
    <cellStyle name="Normal 2 2 3 25 10" xfId="14339"/>
    <cellStyle name="Normal 2 2 3 25 11" xfId="14340"/>
    <cellStyle name="Normal 2 2 3 25 12" xfId="14341"/>
    <cellStyle name="Normal 2 2 3 25 13" xfId="14342"/>
    <cellStyle name="Normal 2 2 3 25 2" xfId="14343"/>
    <cellStyle name="Normal 2 2 3 25 2 2" xfId="14344"/>
    <cellStyle name="Normal 2 2 3 25 2 3" xfId="14345"/>
    <cellStyle name="Normal 2 2 3 25 2 4" xfId="14346"/>
    <cellStyle name="Normal 2 2 3 25 2 5" xfId="14347"/>
    <cellStyle name="Normal 2 2 3 25 3" xfId="14348"/>
    <cellStyle name="Normal 2 2 3 25 3 2" xfId="14349"/>
    <cellStyle name="Normal 2 2 3 25 3 3" xfId="14350"/>
    <cellStyle name="Normal 2 2 3 25 3 4" xfId="14351"/>
    <cellStyle name="Normal 2 2 3 25 3 5" xfId="14352"/>
    <cellStyle name="Normal 2 2 3 25 4" xfId="14353"/>
    <cellStyle name="Normal 2 2 3 25 4 2" xfId="14354"/>
    <cellStyle name="Normal 2 2 3 25 4 3" xfId="14355"/>
    <cellStyle name="Normal 2 2 3 25 4 4" xfId="14356"/>
    <cellStyle name="Normal 2 2 3 25 4 5" xfId="14357"/>
    <cellStyle name="Normal 2 2 3 25 5" xfId="14358"/>
    <cellStyle name="Normal 2 2 3 25 5 2" xfId="14359"/>
    <cellStyle name="Normal 2 2 3 25 5 3" xfId="14360"/>
    <cellStyle name="Normal 2 2 3 25 5 4" xfId="14361"/>
    <cellStyle name="Normal 2 2 3 25 5 5" xfId="14362"/>
    <cellStyle name="Normal 2 2 3 25 6" xfId="14363"/>
    <cellStyle name="Normal 2 2 3 25 6 2" xfId="14364"/>
    <cellStyle name="Normal 2 2 3 25 6 3" xfId="14365"/>
    <cellStyle name="Normal 2 2 3 25 6 4" xfId="14366"/>
    <cellStyle name="Normal 2 2 3 25 6 5" xfId="14367"/>
    <cellStyle name="Normal 2 2 3 25 7" xfId="14368"/>
    <cellStyle name="Normal 2 2 3 25 7 2" xfId="14369"/>
    <cellStyle name="Normal 2 2 3 25 7 3" xfId="14370"/>
    <cellStyle name="Normal 2 2 3 25 7 4" xfId="14371"/>
    <cellStyle name="Normal 2 2 3 25 7 5" xfId="14372"/>
    <cellStyle name="Normal 2 2 3 25 8" xfId="14373"/>
    <cellStyle name="Normal 2 2 3 25 8 2" xfId="14374"/>
    <cellStyle name="Normal 2 2 3 25 8 3" xfId="14375"/>
    <cellStyle name="Normal 2 2 3 25 8 4" xfId="14376"/>
    <cellStyle name="Normal 2 2 3 25 8 5" xfId="14377"/>
    <cellStyle name="Normal 2 2 3 25 9" xfId="14378"/>
    <cellStyle name="Normal 2 2 3 26" xfId="14379"/>
    <cellStyle name="Normal 2 2 3 26 10" xfId="14380"/>
    <cellStyle name="Normal 2 2 3 26 11" xfId="14381"/>
    <cellStyle name="Normal 2 2 3 26 12" xfId="14382"/>
    <cellStyle name="Normal 2 2 3 26 13" xfId="14383"/>
    <cellStyle name="Normal 2 2 3 26 2" xfId="14384"/>
    <cellStyle name="Normal 2 2 3 26 2 2" xfId="14385"/>
    <cellStyle name="Normal 2 2 3 26 2 3" xfId="14386"/>
    <cellStyle name="Normal 2 2 3 26 2 4" xfId="14387"/>
    <cellStyle name="Normal 2 2 3 26 2 5" xfId="14388"/>
    <cellStyle name="Normal 2 2 3 26 3" xfId="14389"/>
    <cellStyle name="Normal 2 2 3 26 3 2" xfId="14390"/>
    <cellStyle name="Normal 2 2 3 26 3 3" xfId="14391"/>
    <cellStyle name="Normal 2 2 3 26 3 4" xfId="14392"/>
    <cellStyle name="Normal 2 2 3 26 3 5" xfId="14393"/>
    <cellStyle name="Normal 2 2 3 26 4" xfId="14394"/>
    <cellStyle name="Normal 2 2 3 26 4 2" xfId="14395"/>
    <cellStyle name="Normal 2 2 3 26 4 3" xfId="14396"/>
    <cellStyle name="Normal 2 2 3 26 4 4" xfId="14397"/>
    <cellStyle name="Normal 2 2 3 26 4 5" xfId="14398"/>
    <cellStyle name="Normal 2 2 3 26 5" xfId="14399"/>
    <cellStyle name="Normal 2 2 3 26 5 2" xfId="14400"/>
    <cellStyle name="Normal 2 2 3 26 5 3" xfId="14401"/>
    <cellStyle name="Normal 2 2 3 26 5 4" xfId="14402"/>
    <cellStyle name="Normal 2 2 3 26 5 5" xfId="14403"/>
    <cellStyle name="Normal 2 2 3 26 6" xfId="14404"/>
    <cellStyle name="Normal 2 2 3 26 6 2" xfId="14405"/>
    <cellStyle name="Normal 2 2 3 26 6 3" xfId="14406"/>
    <cellStyle name="Normal 2 2 3 26 6 4" xfId="14407"/>
    <cellStyle name="Normal 2 2 3 26 6 5" xfId="14408"/>
    <cellStyle name="Normal 2 2 3 26 7" xfId="14409"/>
    <cellStyle name="Normal 2 2 3 26 7 2" xfId="14410"/>
    <cellStyle name="Normal 2 2 3 26 7 3" xfId="14411"/>
    <cellStyle name="Normal 2 2 3 26 7 4" xfId="14412"/>
    <cellStyle name="Normal 2 2 3 26 7 5" xfId="14413"/>
    <cellStyle name="Normal 2 2 3 26 8" xfId="14414"/>
    <cellStyle name="Normal 2 2 3 26 8 2" xfId="14415"/>
    <cellStyle name="Normal 2 2 3 26 8 3" xfId="14416"/>
    <cellStyle name="Normal 2 2 3 26 8 4" xfId="14417"/>
    <cellStyle name="Normal 2 2 3 26 8 5" xfId="14418"/>
    <cellStyle name="Normal 2 2 3 26 9" xfId="14419"/>
    <cellStyle name="Normal 2 2 3 27" xfId="14420"/>
    <cellStyle name="Normal 2 2 3 27 10" xfId="14421"/>
    <cellStyle name="Normal 2 2 3 27 11" xfId="14422"/>
    <cellStyle name="Normal 2 2 3 27 12" xfId="14423"/>
    <cellStyle name="Normal 2 2 3 27 13" xfId="14424"/>
    <cellStyle name="Normal 2 2 3 27 2" xfId="14425"/>
    <cellStyle name="Normal 2 2 3 27 2 2" xfId="14426"/>
    <cellStyle name="Normal 2 2 3 27 2 3" xfId="14427"/>
    <cellStyle name="Normal 2 2 3 27 2 4" xfId="14428"/>
    <cellStyle name="Normal 2 2 3 27 2 5" xfId="14429"/>
    <cellStyle name="Normal 2 2 3 27 3" xfId="14430"/>
    <cellStyle name="Normal 2 2 3 27 3 2" xfId="14431"/>
    <cellStyle name="Normal 2 2 3 27 3 3" xfId="14432"/>
    <cellStyle name="Normal 2 2 3 27 3 4" xfId="14433"/>
    <cellStyle name="Normal 2 2 3 27 3 5" xfId="14434"/>
    <cellStyle name="Normal 2 2 3 27 4" xfId="14435"/>
    <cellStyle name="Normal 2 2 3 27 4 2" xfId="14436"/>
    <cellStyle name="Normal 2 2 3 27 4 3" xfId="14437"/>
    <cellStyle name="Normal 2 2 3 27 4 4" xfId="14438"/>
    <cellStyle name="Normal 2 2 3 27 4 5" xfId="14439"/>
    <cellStyle name="Normal 2 2 3 27 5" xfId="14440"/>
    <cellStyle name="Normal 2 2 3 27 5 2" xfId="14441"/>
    <cellStyle name="Normal 2 2 3 27 5 3" xfId="14442"/>
    <cellStyle name="Normal 2 2 3 27 5 4" xfId="14443"/>
    <cellStyle name="Normal 2 2 3 27 5 5" xfId="14444"/>
    <cellStyle name="Normal 2 2 3 27 6" xfId="14445"/>
    <cellStyle name="Normal 2 2 3 27 6 2" xfId="14446"/>
    <cellStyle name="Normal 2 2 3 27 6 3" xfId="14447"/>
    <cellStyle name="Normal 2 2 3 27 6 4" xfId="14448"/>
    <cellStyle name="Normal 2 2 3 27 6 5" xfId="14449"/>
    <cellStyle name="Normal 2 2 3 27 7" xfId="14450"/>
    <cellStyle name="Normal 2 2 3 27 7 2" xfId="14451"/>
    <cellStyle name="Normal 2 2 3 27 7 3" xfId="14452"/>
    <cellStyle name="Normal 2 2 3 27 7 4" xfId="14453"/>
    <cellStyle name="Normal 2 2 3 27 7 5" xfId="14454"/>
    <cellStyle name="Normal 2 2 3 27 8" xfId="14455"/>
    <cellStyle name="Normal 2 2 3 27 8 2" xfId="14456"/>
    <cellStyle name="Normal 2 2 3 27 8 3" xfId="14457"/>
    <cellStyle name="Normal 2 2 3 27 8 4" xfId="14458"/>
    <cellStyle name="Normal 2 2 3 27 8 5" xfId="14459"/>
    <cellStyle name="Normal 2 2 3 27 9" xfId="14460"/>
    <cellStyle name="Normal 2 2 3 28" xfId="14461"/>
    <cellStyle name="Normal 2 2 3 28 10" xfId="14462"/>
    <cellStyle name="Normal 2 2 3 28 11" xfId="14463"/>
    <cellStyle name="Normal 2 2 3 28 12" xfId="14464"/>
    <cellStyle name="Normal 2 2 3 28 13" xfId="14465"/>
    <cellStyle name="Normal 2 2 3 28 2" xfId="14466"/>
    <cellStyle name="Normal 2 2 3 28 2 2" xfId="14467"/>
    <cellStyle name="Normal 2 2 3 28 2 3" xfId="14468"/>
    <cellStyle name="Normal 2 2 3 28 2 4" xfId="14469"/>
    <cellStyle name="Normal 2 2 3 28 2 5" xfId="14470"/>
    <cellStyle name="Normal 2 2 3 28 3" xfId="14471"/>
    <cellStyle name="Normal 2 2 3 28 3 2" xfId="14472"/>
    <cellStyle name="Normal 2 2 3 28 3 3" xfId="14473"/>
    <cellStyle name="Normal 2 2 3 28 3 4" xfId="14474"/>
    <cellStyle name="Normal 2 2 3 28 3 5" xfId="14475"/>
    <cellStyle name="Normal 2 2 3 28 4" xfId="14476"/>
    <cellStyle name="Normal 2 2 3 28 4 2" xfId="14477"/>
    <cellStyle name="Normal 2 2 3 28 4 3" xfId="14478"/>
    <cellStyle name="Normal 2 2 3 28 4 4" xfId="14479"/>
    <cellStyle name="Normal 2 2 3 28 4 5" xfId="14480"/>
    <cellStyle name="Normal 2 2 3 28 5" xfId="14481"/>
    <cellStyle name="Normal 2 2 3 28 5 2" xfId="14482"/>
    <cellStyle name="Normal 2 2 3 28 5 3" xfId="14483"/>
    <cellStyle name="Normal 2 2 3 28 5 4" xfId="14484"/>
    <cellStyle name="Normal 2 2 3 28 5 5" xfId="14485"/>
    <cellStyle name="Normal 2 2 3 28 6" xfId="14486"/>
    <cellStyle name="Normal 2 2 3 28 6 2" xfId="14487"/>
    <cellStyle name="Normal 2 2 3 28 6 3" xfId="14488"/>
    <cellStyle name="Normal 2 2 3 28 6 4" xfId="14489"/>
    <cellStyle name="Normal 2 2 3 28 6 5" xfId="14490"/>
    <cellStyle name="Normal 2 2 3 28 7" xfId="14491"/>
    <cellStyle name="Normal 2 2 3 28 7 2" xfId="14492"/>
    <cellStyle name="Normal 2 2 3 28 7 3" xfId="14493"/>
    <cellStyle name="Normal 2 2 3 28 7 4" xfId="14494"/>
    <cellStyle name="Normal 2 2 3 28 7 5" xfId="14495"/>
    <cellStyle name="Normal 2 2 3 28 8" xfId="14496"/>
    <cellStyle name="Normal 2 2 3 28 8 2" xfId="14497"/>
    <cellStyle name="Normal 2 2 3 28 8 3" xfId="14498"/>
    <cellStyle name="Normal 2 2 3 28 8 4" xfId="14499"/>
    <cellStyle name="Normal 2 2 3 28 8 5" xfId="14500"/>
    <cellStyle name="Normal 2 2 3 28 9" xfId="14501"/>
    <cellStyle name="Normal 2 2 3 29" xfId="14502"/>
    <cellStyle name="Normal 2 2 3 29 10" xfId="14503"/>
    <cellStyle name="Normal 2 2 3 29 11" xfId="14504"/>
    <cellStyle name="Normal 2 2 3 29 12" xfId="14505"/>
    <cellStyle name="Normal 2 2 3 29 13" xfId="14506"/>
    <cellStyle name="Normal 2 2 3 29 2" xfId="14507"/>
    <cellStyle name="Normal 2 2 3 29 2 2" xfId="14508"/>
    <cellStyle name="Normal 2 2 3 29 2 3" xfId="14509"/>
    <cellStyle name="Normal 2 2 3 29 2 4" xfId="14510"/>
    <cellStyle name="Normal 2 2 3 29 2 5" xfId="14511"/>
    <cellStyle name="Normal 2 2 3 29 3" xfId="14512"/>
    <cellStyle name="Normal 2 2 3 29 3 2" xfId="14513"/>
    <cellStyle name="Normal 2 2 3 29 3 3" xfId="14514"/>
    <cellStyle name="Normal 2 2 3 29 3 4" xfId="14515"/>
    <cellStyle name="Normal 2 2 3 29 3 5" xfId="14516"/>
    <cellStyle name="Normal 2 2 3 29 4" xfId="14517"/>
    <cellStyle name="Normal 2 2 3 29 4 2" xfId="14518"/>
    <cellStyle name="Normal 2 2 3 29 4 3" xfId="14519"/>
    <cellStyle name="Normal 2 2 3 29 4 4" xfId="14520"/>
    <cellStyle name="Normal 2 2 3 29 4 5" xfId="14521"/>
    <cellStyle name="Normal 2 2 3 29 5" xfId="14522"/>
    <cellStyle name="Normal 2 2 3 29 5 2" xfId="14523"/>
    <cellStyle name="Normal 2 2 3 29 5 3" xfId="14524"/>
    <cellStyle name="Normal 2 2 3 29 5 4" xfId="14525"/>
    <cellStyle name="Normal 2 2 3 29 5 5" xfId="14526"/>
    <cellStyle name="Normal 2 2 3 29 6" xfId="14527"/>
    <cellStyle name="Normal 2 2 3 29 6 2" xfId="14528"/>
    <cellStyle name="Normal 2 2 3 29 6 3" xfId="14529"/>
    <cellStyle name="Normal 2 2 3 29 6 4" xfId="14530"/>
    <cellStyle name="Normal 2 2 3 29 6 5" xfId="14531"/>
    <cellStyle name="Normal 2 2 3 29 7" xfId="14532"/>
    <cellStyle name="Normal 2 2 3 29 7 2" xfId="14533"/>
    <cellStyle name="Normal 2 2 3 29 7 3" xfId="14534"/>
    <cellStyle name="Normal 2 2 3 29 7 4" xfId="14535"/>
    <cellStyle name="Normal 2 2 3 29 7 5" xfId="14536"/>
    <cellStyle name="Normal 2 2 3 29 8" xfId="14537"/>
    <cellStyle name="Normal 2 2 3 29 8 2" xfId="14538"/>
    <cellStyle name="Normal 2 2 3 29 8 3" xfId="14539"/>
    <cellStyle name="Normal 2 2 3 29 8 4" xfId="14540"/>
    <cellStyle name="Normal 2 2 3 29 8 5" xfId="14541"/>
    <cellStyle name="Normal 2 2 3 29 9" xfId="14542"/>
    <cellStyle name="Normal 2 2 3 3" xfId="14543"/>
    <cellStyle name="Normal 2 2 3 3 10" xfId="14544"/>
    <cellStyle name="Normal 2 2 3 3 11" xfId="14545"/>
    <cellStyle name="Normal 2 2 3 3 12" xfId="14546"/>
    <cellStyle name="Normal 2 2 3 3 13" xfId="14547"/>
    <cellStyle name="Normal 2 2 3 3 14" xfId="14548"/>
    <cellStyle name="Normal 2 2 3 3 2" xfId="14549"/>
    <cellStyle name="Normal 2 2 3 3 2 2" xfId="14550"/>
    <cellStyle name="Normal 2 2 3 3 2 3" xfId="14551"/>
    <cellStyle name="Normal 2 2 3 3 2 4" xfId="14552"/>
    <cellStyle name="Normal 2 2 3 3 2 5" xfId="14553"/>
    <cellStyle name="Normal 2 2 3 3 3" xfId="14554"/>
    <cellStyle name="Normal 2 2 3 3 3 2" xfId="14555"/>
    <cellStyle name="Normal 2 2 3 3 3 3" xfId="14556"/>
    <cellStyle name="Normal 2 2 3 3 3 4" xfId="14557"/>
    <cellStyle name="Normal 2 2 3 3 3 5" xfId="14558"/>
    <cellStyle name="Normal 2 2 3 3 4" xfId="14559"/>
    <cellStyle name="Normal 2 2 3 3 4 2" xfId="14560"/>
    <cellStyle name="Normal 2 2 3 3 4 3" xfId="14561"/>
    <cellStyle name="Normal 2 2 3 3 4 4" xfId="14562"/>
    <cellStyle name="Normal 2 2 3 3 4 5" xfId="14563"/>
    <cellStyle name="Normal 2 2 3 3 5" xfId="14564"/>
    <cellStyle name="Normal 2 2 3 3 5 2" xfId="14565"/>
    <cellStyle name="Normal 2 2 3 3 5 3" xfId="14566"/>
    <cellStyle name="Normal 2 2 3 3 5 4" xfId="14567"/>
    <cellStyle name="Normal 2 2 3 3 5 5" xfId="14568"/>
    <cellStyle name="Normal 2 2 3 3 6" xfId="14569"/>
    <cellStyle name="Normal 2 2 3 3 6 2" xfId="14570"/>
    <cellStyle name="Normal 2 2 3 3 6 3" xfId="14571"/>
    <cellStyle name="Normal 2 2 3 3 6 4" xfId="14572"/>
    <cellStyle name="Normal 2 2 3 3 6 5" xfId="14573"/>
    <cellStyle name="Normal 2 2 3 3 7" xfId="14574"/>
    <cellStyle name="Normal 2 2 3 3 7 2" xfId="14575"/>
    <cellStyle name="Normal 2 2 3 3 7 3" xfId="14576"/>
    <cellStyle name="Normal 2 2 3 3 7 4" xfId="14577"/>
    <cellStyle name="Normal 2 2 3 3 7 5" xfId="14578"/>
    <cellStyle name="Normal 2 2 3 3 8" xfId="14579"/>
    <cellStyle name="Normal 2 2 3 3 8 2" xfId="14580"/>
    <cellStyle name="Normal 2 2 3 3 8 3" xfId="14581"/>
    <cellStyle name="Normal 2 2 3 3 8 4" xfId="14582"/>
    <cellStyle name="Normal 2 2 3 3 8 5" xfId="14583"/>
    <cellStyle name="Normal 2 2 3 3 9" xfId="14584"/>
    <cellStyle name="Normal 2 2 3 30" xfId="14585"/>
    <cellStyle name="Normal 2 2 3 30 10" xfId="14586"/>
    <cellStyle name="Normal 2 2 3 30 11" xfId="14587"/>
    <cellStyle name="Normal 2 2 3 30 12" xfId="14588"/>
    <cellStyle name="Normal 2 2 3 30 13" xfId="14589"/>
    <cellStyle name="Normal 2 2 3 30 2" xfId="14590"/>
    <cellStyle name="Normal 2 2 3 30 2 2" xfId="14591"/>
    <cellStyle name="Normal 2 2 3 30 2 3" xfId="14592"/>
    <cellStyle name="Normal 2 2 3 30 2 4" xfId="14593"/>
    <cellStyle name="Normal 2 2 3 30 2 5" xfId="14594"/>
    <cellStyle name="Normal 2 2 3 30 3" xfId="14595"/>
    <cellStyle name="Normal 2 2 3 30 3 2" xfId="14596"/>
    <cellStyle name="Normal 2 2 3 30 3 3" xfId="14597"/>
    <cellStyle name="Normal 2 2 3 30 3 4" xfId="14598"/>
    <cellStyle name="Normal 2 2 3 30 3 5" xfId="14599"/>
    <cellStyle name="Normal 2 2 3 30 4" xfId="14600"/>
    <cellStyle name="Normal 2 2 3 30 4 2" xfId="14601"/>
    <cellStyle name="Normal 2 2 3 30 4 3" xfId="14602"/>
    <cellStyle name="Normal 2 2 3 30 4 4" xfId="14603"/>
    <cellStyle name="Normal 2 2 3 30 4 5" xfId="14604"/>
    <cellStyle name="Normal 2 2 3 30 5" xfId="14605"/>
    <cellStyle name="Normal 2 2 3 30 5 2" xfId="14606"/>
    <cellStyle name="Normal 2 2 3 30 5 3" xfId="14607"/>
    <cellStyle name="Normal 2 2 3 30 5 4" xfId="14608"/>
    <cellStyle name="Normal 2 2 3 30 5 5" xfId="14609"/>
    <cellStyle name="Normal 2 2 3 30 6" xfId="14610"/>
    <cellStyle name="Normal 2 2 3 30 6 2" xfId="14611"/>
    <cellStyle name="Normal 2 2 3 30 6 3" xfId="14612"/>
    <cellStyle name="Normal 2 2 3 30 6 4" xfId="14613"/>
    <cellStyle name="Normal 2 2 3 30 6 5" xfId="14614"/>
    <cellStyle name="Normal 2 2 3 30 7" xfId="14615"/>
    <cellStyle name="Normal 2 2 3 30 7 2" xfId="14616"/>
    <cellStyle name="Normal 2 2 3 30 7 3" xfId="14617"/>
    <cellStyle name="Normal 2 2 3 30 7 4" xfId="14618"/>
    <cellStyle name="Normal 2 2 3 30 7 5" xfId="14619"/>
    <cellStyle name="Normal 2 2 3 30 8" xfId="14620"/>
    <cellStyle name="Normal 2 2 3 30 8 2" xfId="14621"/>
    <cellStyle name="Normal 2 2 3 30 8 3" xfId="14622"/>
    <cellStyle name="Normal 2 2 3 30 8 4" xfId="14623"/>
    <cellStyle name="Normal 2 2 3 30 8 5" xfId="14624"/>
    <cellStyle name="Normal 2 2 3 30 9" xfId="14625"/>
    <cellStyle name="Normal 2 2 3 31" xfId="14626"/>
    <cellStyle name="Normal 2 2 3 31 2" xfId="14627"/>
    <cellStyle name="Normal 2 2 3 31 3" xfId="14628"/>
    <cellStyle name="Normal 2 2 3 31 4" xfId="14629"/>
    <cellStyle name="Normal 2 2 3 31 5" xfId="14630"/>
    <cellStyle name="Normal 2 2 3 32" xfId="14631"/>
    <cellStyle name="Normal 2 2 3 32 2" xfId="14632"/>
    <cellStyle name="Normal 2 2 3 32 3" xfId="14633"/>
    <cellStyle name="Normal 2 2 3 32 4" xfId="14634"/>
    <cellStyle name="Normal 2 2 3 32 5" xfId="14635"/>
    <cellStyle name="Normal 2 2 3 33" xfId="14636"/>
    <cellStyle name="Normal 2 2 3 33 2" xfId="14637"/>
    <cellStyle name="Normal 2 2 3 33 3" xfId="14638"/>
    <cellStyle name="Normal 2 2 3 33 4" xfId="14639"/>
    <cellStyle name="Normal 2 2 3 33 5" xfId="14640"/>
    <cellStyle name="Normal 2 2 3 34" xfId="14641"/>
    <cellStyle name="Normal 2 2 3 34 2" xfId="14642"/>
    <cellStyle name="Normal 2 2 3 34 3" xfId="14643"/>
    <cellStyle name="Normal 2 2 3 34 4" xfId="14644"/>
    <cellStyle name="Normal 2 2 3 34 5" xfId="14645"/>
    <cellStyle name="Normal 2 2 3 35" xfId="14646"/>
    <cellStyle name="Normal 2 2 3 35 2" xfId="14647"/>
    <cellStyle name="Normal 2 2 3 35 3" xfId="14648"/>
    <cellStyle name="Normal 2 2 3 35 4" xfId="14649"/>
    <cellStyle name="Normal 2 2 3 35 5" xfId="14650"/>
    <cellStyle name="Normal 2 2 3 36" xfId="14651"/>
    <cellStyle name="Normal 2 2 3 36 2" xfId="14652"/>
    <cellStyle name="Normal 2 2 3 36 3" xfId="14653"/>
    <cellStyle name="Normal 2 2 3 36 4" xfId="14654"/>
    <cellStyle name="Normal 2 2 3 36 5" xfId="14655"/>
    <cellStyle name="Normal 2 2 3 37" xfId="14656"/>
    <cellStyle name="Normal 2 2 3 37 2" xfId="14657"/>
    <cellStyle name="Normal 2 2 3 37 3" xfId="14658"/>
    <cellStyle name="Normal 2 2 3 37 4" xfId="14659"/>
    <cellStyle name="Normal 2 2 3 37 5" xfId="14660"/>
    <cellStyle name="Normal 2 2 3 38" xfId="14661"/>
    <cellStyle name="Normal 2 2 3 39" xfId="14662"/>
    <cellStyle name="Normal 2 2 3 4" xfId="14663"/>
    <cellStyle name="Normal 2 2 3 4 10" xfId="14664"/>
    <cellStyle name="Normal 2 2 3 4 11" xfId="14665"/>
    <cellStyle name="Normal 2 2 3 4 12" xfId="14666"/>
    <cellStyle name="Normal 2 2 3 4 13" xfId="14667"/>
    <cellStyle name="Normal 2 2 3 4 14" xfId="14668"/>
    <cellStyle name="Normal 2 2 3 4 2" xfId="14669"/>
    <cellStyle name="Normal 2 2 3 4 2 2" xfId="14670"/>
    <cellStyle name="Normal 2 2 3 4 2 3" xfId="14671"/>
    <cellStyle name="Normal 2 2 3 4 2 4" xfId="14672"/>
    <cellStyle name="Normal 2 2 3 4 2 5" xfId="14673"/>
    <cellStyle name="Normal 2 2 3 4 3" xfId="14674"/>
    <cellStyle name="Normal 2 2 3 4 3 2" xfId="14675"/>
    <cellStyle name="Normal 2 2 3 4 3 3" xfId="14676"/>
    <cellStyle name="Normal 2 2 3 4 3 4" xfId="14677"/>
    <cellStyle name="Normal 2 2 3 4 3 5" xfId="14678"/>
    <cellStyle name="Normal 2 2 3 4 4" xfId="14679"/>
    <cellStyle name="Normal 2 2 3 4 4 2" xfId="14680"/>
    <cellStyle name="Normal 2 2 3 4 4 3" xfId="14681"/>
    <cellStyle name="Normal 2 2 3 4 4 4" xfId="14682"/>
    <cellStyle name="Normal 2 2 3 4 4 5" xfId="14683"/>
    <cellStyle name="Normal 2 2 3 4 5" xfId="14684"/>
    <cellStyle name="Normal 2 2 3 4 5 2" xfId="14685"/>
    <cellStyle name="Normal 2 2 3 4 5 3" xfId="14686"/>
    <cellStyle name="Normal 2 2 3 4 5 4" xfId="14687"/>
    <cellStyle name="Normal 2 2 3 4 5 5" xfId="14688"/>
    <cellStyle name="Normal 2 2 3 4 6" xfId="14689"/>
    <cellStyle name="Normal 2 2 3 4 6 2" xfId="14690"/>
    <cellStyle name="Normal 2 2 3 4 6 3" xfId="14691"/>
    <cellStyle name="Normal 2 2 3 4 6 4" xfId="14692"/>
    <cellStyle name="Normal 2 2 3 4 6 5" xfId="14693"/>
    <cellStyle name="Normal 2 2 3 4 7" xfId="14694"/>
    <cellStyle name="Normal 2 2 3 4 7 2" xfId="14695"/>
    <cellStyle name="Normal 2 2 3 4 7 3" xfId="14696"/>
    <cellStyle name="Normal 2 2 3 4 7 4" xfId="14697"/>
    <cellStyle name="Normal 2 2 3 4 7 5" xfId="14698"/>
    <cellStyle name="Normal 2 2 3 4 8" xfId="14699"/>
    <cellStyle name="Normal 2 2 3 4 8 2" xfId="14700"/>
    <cellStyle name="Normal 2 2 3 4 8 3" xfId="14701"/>
    <cellStyle name="Normal 2 2 3 4 8 4" xfId="14702"/>
    <cellStyle name="Normal 2 2 3 4 8 5" xfId="14703"/>
    <cellStyle name="Normal 2 2 3 4 9" xfId="14704"/>
    <cellStyle name="Normal 2 2 3 40" xfId="14705"/>
    <cellStyle name="Normal 2 2 3 41" xfId="14706"/>
    <cellStyle name="Normal 2 2 3 42" xfId="14707"/>
    <cellStyle name="Normal 2 2 3 5" xfId="14708"/>
    <cellStyle name="Normal 2 2 3 5 10" xfId="14709"/>
    <cellStyle name="Normal 2 2 3 5 11" xfId="14710"/>
    <cellStyle name="Normal 2 2 3 5 12" xfId="14711"/>
    <cellStyle name="Normal 2 2 3 5 13" xfId="14712"/>
    <cellStyle name="Normal 2 2 3 5 14" xfId="14713"/>
    <cellStyle name="Normal 2 2 3 5 2" xfId="14714"/>
    <cellStyle name="Normal 2 2 3 5 2 2" xfId="14715"/>
    <cellStyle name="Normal 2 2 3 5 2 3" xfId="14716"/>
    <cellStyle name="Normal 2 2 3 5 2 4" xfId="14717"/>
    <cellStyle name="Normal 2 2 3 5 2 5" xfId="14718"/>
    <cellStyle name="Normal 2 2 3 5 3" xfId="14719"/>
    <cellStyle name="Normal 2 2 3 5 3 2" xfId="14720"/>
    <cellStyle name="Normal 2 2 3 5 3 3" xfId="14721"/>
    <cellStyle name="Normal 2 2 3 5 3 4" xfId="14722"/>
    <cellStyle name="Normal 2 2 3 5 3 5" xfId="14723"/>
    <cellStyle name="Normal 2 2 3 5 4" xfId="14724"/>
    <cellStyle name="Normal 2 2 3 5 4 2" xfId="14725"/>
    <cellStyle name="Normal 2 2 3 5 4 3" xfId="14726"/>
    <cellStyle name="Normal 2 2 3 5 4 4" xfId="14727"/>
    <cellStyle name="Normal 2 2 3 5 4 5" xfId="14728"/>
    <cellStyle name="Normal 2 2 3 5 5" xfId="14729"/>
    <cellStyle name="Normal 2 2 3 5 5 2" xfId="14730"/>
    <cellStyle name="Normal 2 2 3 5 5 3" xfId="14731"/>
    <cellStyle name="Normal 2 2 3 5 5 4" xfId="14732"/>
    <cellStyle name="Normal 2 2 3 5 5 5" xfId="14733"/>
    <cellStyle name="Normal 2 2 3 5 6" xfId="14734"/>
    <cellStyle name="Normal 2 2 3 5 6 2" xfId="14735"/>
    <cellStyle name="Normal 2 2 3 5 6 3" xfId="14736"/>
    <cellStyle name="Normal 2 2 3 5 6 4" xfId="14737"/>
    <cellStyle name="Normal 2 2 3 5 6 5" xfId="14738"/>
    <cellStyle name="Normal 2 2 3 5 7" xfId="14739"/>
    <cellStyle name="Normal 2 2 3 5 7 2" xfId="14740"/>
    <cellStyle name="Normal 2 2 3 5 7 3" xfId="14741"/>
    <cellStyle name="Normal 2 2 3 5 7 4" xfId="14742"/>
    <cellStyle name="Normal 2 2 3 5 7 5" xfId="14743"/>
    <cellStyle name="Normal 2 2 3 5 8" xfId="14744"/>
    <cellStyle name="Normal 2 2 3 5 8 2" xfId="14745"/>
    <cellStyle name="Normal 2 2 3 5 8 3" xfId="14746"/>
    <cellStyle name="Normal 2 2 3 5 8 4" xfId="14747"/>
    <cellStyle name="Normal 2 2 3 5 8 5" xfId="14748"/>
    <cellStyle name="Normal 2 2 3 5 9" xfId="14749"/>
    <cellStyle name="Normal 2 2 3 6" xfId="14750"/>
    <cellStyle name="Normal 2 2 3 6 10" xfId="14751"/>
    <cellStyle name="Normal 2 2 3 6 11" xfId="14752"/>
    <cellStyle name="Normal 2 2 3 6 12" xfId="14753"/>
    <cellStyle name="Normal 2 2 3 6 13" xfId="14754"/>
    <cellStyle name="Normal 2 2 3 6 14" xfId="14755"/>
    <cellStyle name="Normal 2 2 3 6 2" xfId="14756"/>
    <cellStyle name="Normal 2 2 3 6 2 2" xfId="14757"/>
    <cellStyle name="Normal 2 2 3 6 2 3" xfId="14758"/>
    <cellStyle name="Normal 2 2 3 6 2 4" xfId="14759"/>
    <cellStyle name="Normal 2 2 3 6 2 5" xfId="14760"/>
    <cellStyle name="Normal 2 2 3 6 3" xfId="14761"/>
    <cellStyle name="Normal 2 2 3 6 3 2" xfId="14762"/>
    <cellStyle name="Normal 2 2 3 6 3 3" xfId="14763"/>
    <cellStyle name="Normal 2 2 3 6 3 4" xfId="14764"/>
    <cellStyle name="Normal 2 2 3 6 3 5" xfId="14765"/>
    <cellStyle name="Normal 2 2 3 6 4" xfId="14766"/>
    <cellStyle name="Normal 2 2 3 6 4 2" xfId="14767"/>
    <cellStyle name="Normal 2 2 3 6 4 3" xfId="14768"/>
    <cellStyle name="Normal 2 2 3 6 4 4" xfId="14769"/>
    <cellStyle name="Normal 2 2 3 6 4 5" xfId="14770"/>
    <cellStyle name="Normal 2 2 3 6 5" xfId="14771"/>
    <cellStyle name="Normal 2 2 3 6 5 2" xfId="14772"/>
    <cellStyle name="Normal 2 2 3 6 5 3" xfId="14773"/>
    <cellStyle name="Normal 2 2 3 6 5 4" xfId="14774"/>
    <cellStyle name="Normal 2 2 3 6 5 5" xfId="14775"/>
    <cellStyle name="Normal 2 2 3 6 6" xfId="14776"/>
    <cellStyle name="Normal 2 2 3 6 6 2" xfId="14777"/>
    <cellStyle name="Normal 2 2 3 6 6 3" xfId="14778"/>
    <cellStyle name="Normal 2 2 3 6 6 4" xfId="14779"/>
    <cellStyle name="Normal 2 2 3 6 6 5" xfId="14780"/>
    <cellStyle name="Normal 2 2 3 6 7" xfId="14781"/>
    <cellStyle name="Normal 2 2 3 6 7 2" xfId="14782"/>
    <cellStyle name="Normal 2 2 3 6 7 3" xfId="14783"/>
    <cellStyle name="Normal 2 2 3 6 7 4" xfId="14784"/>
    <cellStyle name="Normal 2 2 3 6 7 5" xfId="14785"/>
    <cellStyle name="Normal 2 2 3 6 8" xfId="14786"/>
    <cellStyle name="Normal 2 2 3 6 8 2" xfId="14787"/>
    <cellStyle name="Normal 2 2 3 6 8 3" xfId="14788"/>
    <cellStyle name="Normal 2 2 3 6 8 4" xfId="14789"/>
    <cellStyle name="Normal 2 2 3 6 8 5" xfId="14790"/>
    <cellStyle name="Normal 2 2 3 6 9" xfId="14791"/>
    <cellStyle name="Normal 2 2 3 7" xfId="14792"/>
    <cellStyle name="Normal 2 2 3 7 10" xfId="14793"/>
    <cellStyle name="Normal 2 2 3 7 11" xfId="14794"/>
    <cellStyle name="Normal 2 2 3 7 12" xfId="14795"/>
    <cellStyle name="Normal 2 2 3 7 13" xfId="14796"/>
    <cellStyle name="Normal 2 2 3 7 14" xfId="14797"/>
    <cellStyle name="Normal 2 2 3 7 2" xfId="14798"/>
    <cellStyle name="Normal 2 2 3 7 2 2" xfId="14799"/>
    <cellStyle name="Normal 2 2 3 7 2 3" xfId="14800"/>
    <cellStyle name="Normal 2 2 3 7 2 4" xfId="14801"/>
    <cellStyle name="Normal 2 2 3 7 2 5" xfId="14802"/>
    <cellStyle name="Normal 2 2 3 7 3" xfId="14803"/>
    <cellStyle name="Normal 2 2 3 7 3 2" xfId="14804"/>
    <cellStyle name="Normal 2 2 3 7 3 3" xfId="14805"/>
    <cellStyle name="Normal 2 2 3 7 3 4" xfId="14806"/>
    <cellStyle name="Normal 2 2 3 7 3 5" xfId="14807"/>
    <cellStyle name="Normal 2 2 3 7 4" xfId="14808"/>
    <cellStyle name="Normal 2 2 3 7 4 2" xfId="14809"/>
    <cellStyle name="Normal 2 2 3 7 4 3" xfId="14810"/>
    <cellStyle name="Normal 2 2 3 7 4 4" xfId="14811"/>
    <cellStyle name="Normal 2 2 3 7 4 5" xfId="14812"/>
    <cellStyle name="Normal 2 2 3 7 5" xfId="14813"/>
    <cellStyle name="Normal 2 2 3 7 5 2" xfId="14814"/>
    <cellStyle name="Normal 2 2 3 7 5 3" xfId="14815"/>
    <cellStyle name="Normal 2 2 3 7 5 4" xfId="14816"/>
    <cellStyle name="Normal 2 2 3 7 5 5" xfId="14817"/>
    <cellStyle name="Normal 2 2 3 7 6" xfId="14818"/>
    <cellStyle name="Normal 2 2 3 7 6 2" xfId="14819"/>
    <cellStyle name="Normal 2 2 3 7 6 3" xfId="14820"/>
    <cellStyle name="Normal 2 2 3 7 6 4" xfId="14821"/>
    <cellStyle name="Normal 2 2 3 7 6 5" xfId="14822"/>
    <cellStyle name="Normal 2 2 3 7 7" xfId="14823"/>
    <cellStyle name="Normal 2 2 3 7 7 2" xfId="14824"/>
    <cellStyle name="Normal 2 2 3 7 7 3" xfId="14825"/>
    <cellStyle name="Normal 2 2 3 7 7 4" xfId="14826"/>
    <cellStyle name="Normal 2 2 3 7 7 5" xfId="14827"/>
    <cellStyle name="Normal 2 2 3 7 8" xfId="14828"/>
    <cellStyle name="Normal 2 2 3 7 8 2" xfId="14829"/>
    <cellStyle name="Normal 2 2 3 7 8 3" xfId="14830"/>
    <cellStyle name="Normal 2 2 3 7 8 4" xfId="14831"/>
    <cellStyle name="Normal 2 2 3 7 8 5" xfId="14832"/>
    <cellStyle name="Normal 2 2 3 7 9" xfId="14833"/>
    <cellStyle name="Normal 2 2 3 8" xfId="14834"/>
    <cellStyle name="Normal 2 2 3 8 10" xfId="14835"/>
    <cellStyle name="Normal 2 2 3 8 11" xfId="14836"/>
    <cellStyle name="Normal 2 2 3 8 12" xfId="14837"/>
    <cellStyle name="Normal 2 2 3 8 13" xfId="14838"/>
    <cellStyle name="Normal 2 2 3 8 14" xfId="14839"/>
    <cellStyle name="Normal 2 2 3 8 2" xfId="14840"/>
    <cellStyle name="Normal 2 2 3 8 2 2" xfId="14841"/>
    <cellStyle name="Normal 2 2 3 8 2 3" xfId="14842"/>
    <cellStyle name="Normal 2 2 3 8 2 4" xfId="14843"/>
    <cellStyle name="Normal 2 2 3 8 2 5" xfId="14844"/>
    <cellStyle name="Normal 2 2 3 8 3" xfId="14845"/>
    <cellStyle name="Normal 2 2 3 8 3 2" xfId="14846"/>
    <cellStyle name="Normal 2 2 3 8 3 3" xfId="14847"/>
    <cellStyle name="Normal 2 2 3 8 3 4" xfId="14848"/>
    <cellStyle name="Normal 2 2 3 8 3 5" xfId="14849"/>
    <cellStyle name="Normal 2 2 3 8 4" xfId="14850"/>
    <cellStyle name="Normal 2 2 3 8 4 2" xfId="14851"/>
    <cellStyle name="Normal 2 2 3 8 4 3" xfId="14852"/>
    <cellStyle name="Normal 2 2 3 8 4 4" xfId="14853"/>
    <cellStyle name="Normal 2 2 3 8 4 5" xfId="14854"/>
    <cellStyle name="Normal 2 2 3 8 5" xfId="14855"/>
    <cellStyle name="Normal 2 2 3 8 5 2" xfId="14856"/>
    <cellStyle name="Normal 2 2 3 8 5 3" xfId="14857"/>
    <cellStyle name="Normal 2 2 3 8 5 4" xfId="14858"/>
    <cellStyle name="Normal 2 2 3 8 5 5" xfId="14859"/>
    <cellStyle name="Normal 2 2 3 8 6" xfId="14860"/>
    <cellStyle name="Normal 2 2 3 8 6 2" xfId="14861"/>
    <cellStyle name="Normal 2 2 3 8 6 3" xfId="14862"/>
    <cellStyle name="Normal 2 2 3 8 6 4" xfId="14863"/>
    <cellStyle name="Normal 2 2 3 8 6 5" xfId="14864"/>
    <cellStyle name="Normal 2 2 3 8 7" xfId="14865"/>
    <cellStyle name="Normal 2 2 3 8 7 2" xfId="14866"/>
    <cellStyle name="Normal 2 2 3 8 7 3" xfId="14867"/>
    <cellStyle name="Normal 2 2 3 8 7 4" xfId="14868"/>
    <cellStyle name="Normal 2 2 3 8 7 5" xfId="14869"/>
    <cellStyle name="Normal 2 2 3 8 8" xfId="14870"/>
    <cellStyle name="Normal 2 2 3 8 8 2" xfId="14871"/>
    <cellStyle name="Normal 2 2 3 8 8 3" xfId="14872"/>
    <cellStyle name="Normal 2 2 3 8 8 4" xfId="14873"/>
    <cellStyle name="Normal 2 2 3 8 8 5" xfId="14874"/>
    <cellStyle name="Normal 2 2 3 8 9" xfId="14875"/>
    <cellStyle name="Normal 2 2 3 9" xfId="14876"/>
    <cellStyle name="Normal 2 2 3 9 10" xfId="14877"/>
    <cellStyle name="Normal 2 2 3 9 11" xfId="14878"/>
    <cellStyle name="Normal 2 2 3 9 12" xfId="14879"/>
    <cellStyle name="Normal 2 2 3 9 13" xfId="14880"/>
    <cellStyle name="Normal 2 2 3 9 14" xfId="14881"/>
    <cellStyle name="Normal 2 2 3 9 2" xfId="14882"/>
    <cellStyle name="Normal 2 2 3 9 2 2" xfId="14883"/>
    <cellStyle name="Normal 2 2 3 9 2 3" xfId="14884"/>
    <cellStyle name="Normal 2 2 3 9 2 4" xfId="14885"/>
    <cellStyle name="Normal 2 2 3 9 2 5" xfId="14886"/>
    <cellStyle name="Normal 2 2 3 9 3" xfId="14887"/>
    <cellStyle name="Normal 2 2 3 9 3 2" xfId="14888"/>
    <cellStyle name="Normal 2 2 3 9 3 3" xfId="14889"/>
    <cellStyle name="Normal 2 2 3 9 3 4" xfId="14890"/>
    <cellStyle name="Normal 2 2 3 9 3 5" xfId="14891"/>
    <cellStyle name="Normal 2 2 3 9 4" xfId="14892"/>
    <cellStyle name="Normal 2 2 3 9 4 2" xfId="14893"/>
    <cellStyle name="Normal 2 2 3 9 4 3" xfId="14894"/>
    <cellStyle name="Normal 2 2 3 9 4 4" xfId="14895"/>
    <cellStyle name="Normal 2 2 3 9 4 5" xfId="14896"/>
    <cellStyle name="Normal 2 2 3 9 5" xfId="14897"/>
    <cellStyle name="Normal 2 2 3 9 5 2" xfId="14898"/>
    <cellStyle name="Normal 2 2 3 9 5 3" xfId="14899"/>
    <cellStyle name="Normal 2 2 3 9 5 4" xfId="14900"/>
    <cellStyle name="Normal 2 2 3 9 5 5" xfId="14901"/>
    <cellStyle name="Normal 2 2 3 9 6" xfId="14902"/>
    <cellStyle name="Normal 2 2 3 9 6 2" xfId="14903"/>
    <cellStyle name="Normal 2 2 3 9 6 3" xfId="14904"/>
    <cellStyle name="Normal 2 2 3 9 6 4" xfId="14905"/>
    <cellStyle name="Normal 2 2 3 9 6 5" xfId="14906"/>
    <cellStyle name="Normal 2 2 3 9 7" xfId="14907"/>
    <cellStyle name="Normal 2 2 3 9 7 2" xfId="14908"/>
    <cellStyle name="Normal 2 2 3 9 7 3" xfId="14909"/>
    <cellStyle name="Normal 2 2 3 9 7 4" xfId="14910"/>
    <cellStyle name="Normal 2 2 3 9 7 5" xfId="14911"/>
    <cellStyle name="Normal 2 2 3 9 8" xfId="14912"/>
    <cellStyle name="Normal 2 2 3 9 8 2" xfId="14913"/>
    <cellStyle name="Normal 2 2 3 9 8 3" xfId="14914"/>
    <cellStyle name="Normal 2 2 3 9 8 4" xfId="14915"/>
    <cellStyle name="Normal 2 2 3 9 8 5" xfId="14916"/>
    <cellStyle name="Normal 2 2 3 9 9" xfId="14917"/>
    <cellStyle name="Normal 2 2 30" xfId="14918"/>
    <cellStyle name="Normal 2 2 30 10" xfId="14919"/>
    <cellStyle name="Normal 2 2 30 11" xfId="14920"/>
    <cellStyle name="Normal 2 2 30 12" xfId="14921"/>
    <cellStyle name="Normal 2 2 30 13" xfId="14922"/>
    <cellStyle name="Normal 2 2 30 2" xfId="14923"/>
    <cellStyle name="Normal 2 2 30 2 2" xfId="14924"/>
    <cellStyle name="Normal 2 2 30 2 3" xfId="14925"/>
    <cellStyle name="Normal 2 2 30 2 4" xfId="14926"/>
    <cellStyle name="Normal 2 2 30 2 5" xfId="14927"/>
    <cellStyle name="Normal 2 2 30 3" xfId="14928"/>
    <cellStyle name="Normal 2 2 30 3 2" xfId="14929"/>
    <cellStyle name="Normal 2 2 30 3 3" xfId="14930"/>
    <cellStyle name="Normal 2 2 30 3 4" xfId="14931"/>
    <cellStyle name="Normal 2 2 30 3 5" xfId="14932"/>
    <cellStyle name="Normal 2 2 30 4" xfId="14933"/>
    <cellStyle name="Normal 2 2 30 4 2" xfId="14934"/>
    <cellStyle name="Normal 2 2 30 4 3" xfId="14935"/>
    <cellStyle name="Normal 2 2 30 4 4" xfId="14936"/>
    <cellStyle name="Normal 2 2 30 4 5" xfId="14937"/>
    <cellStyle name="Normal 2 2 30 5" xfId="14938"/>
    <cellStyle name="Normal 2 2 30 5 2" xfId="14939"/>
    <cellStyle name="Normal 2 2 30 5 3" xfId="14940"/>
    <cellStyle name="Normal 2 2 30 5 4" xfId="14941"/>
    <cellStyle name="Normal 2 2 30 5 5" xfId="14942"/>
    <cellStyle name="Normal 2 2 30 6" xfId="14943"/>
    <cellStyle name="Normal 2 2 30 6 2" xfId="14944"/>
    <cellStyle name="Normal 2 2 30 6 3" xfId="14945"/>
    <cellStyle name="Normal 2 2 30 6 4" xfId="14946"/>
    <cellStyle name="Normal 2 2 30 6 5" xfId="14947"/>
    <cellStyle name="Normal 2 2 30 7" xfId="14948"/>
    <cellStyle name="Normal 2 2 30 7 2" xfId="14949"/>
    <cellStyle name="Normal 2 2 30 7 3" xfId="14950"/>
    <cellStyle name="Normal 2 2 30 7 4" xfId="14951"/>
    <cellStyle name="Normal 2 2 30 7 5" xfId="14952"/>
    <cellStyle name="Normal 2 2 30 8" xfId="14953"/>
    <cellStyle name="Normal 2 2 30 8 2" xfId="14954"/>
    <cellStyle name="Normal 2 2 30 8 3" xfId="14955"/>
    <cellStyle name="Normal 2 2 30 8 4" xfId="14956"/>
    <cellStyle name="Normal 2 2 30 8 5" xfId="14957"/>
    <cellStyle name="Normal 2 2 30 9" xfId="14958"/>
    <cellStyle name="Normal 2 2 31" xfId="14959"/>
    <cellStyle name="Normal 2 2 31 10" xfId="14960"/>
    <cellStyle name="Normal 2 2 31 11" xfId="14961"/>
    <cellStyle name="Normal 2 2 31 12" xfId="14962"/>
    <cellStyle name="Normal 2 2 31 13" xfId="14963"/>
    <cellStyle name="Normal 2 2 31 2" xfId="14964"/>
    <cellStyle name="Normal 2 2 31 2 2" xfId="14965"/>
    <cellStyle name="Normal 2 2 31 2 3" xfId="14966"/>
    <cellStyle name="Normal 2 2 31 2 4" xfId="14967"/>
    <cellStyle name="Normal 2 2 31 2 5" xfId="14968"/>
    <cellStyle name="Normal 2 2 31 3" xfId="14969"/>
    <cellStyle name="Normal 2 2 31 3 2" xfId="14970"/>
    <cellStyle name="Normal 2 2 31 3 3" xfId="14971"/>
    <cellStyle name="Normal 2 2 31 3 4" xfId="14972"/>
    <cellStyle name="Normal 2 2 31 3 5" xfId="14973"/>
    <cellStyle name="Normal 2 2 31 4" xfId="14974"/>
    <cellStyle name="Normal 2 2 31 4 2" xfId="14975"/>
    <cellStyle name="Normal 2 2 31 4 3" xfId="14976"/>
    <cellStyle name="Normal 2 2 31 4 4" xfId="14977"/>
    <cellStyle name="Normal 2 2 31 4 5" xfId="14978"/>
    <cellStyle name="Normal 2 2 31 5" xfId="14979"/>
    <cellStyle name="Normal 2 2 31 5 2" xfId="14980"/>
    <cellStyle name="Normal 2 2 31 5 3" xfId="14981"/>
    <cellStyle name="Normal 2 2 31 5 4" xfId="14982"/>
    <cellStyle name="Normal 2 2 31 5 5" xfId="14983"/>
    <cellStyle name="Normal 2 2 31 6" xfId="14984"/>
    <cellStyle name="Normal 2 2 31 6 2" xfId="14985"/>
    <cellStyle name="Normal 2 2 31 6 3" xfId="14986"/>
    <cellStyle name="Normal 2 2 31 6 4" xfId="14987"/>
    <cellStyle name="Normal 2 2 31 6 5" xfId="14988"/>
    <cellStyle name="Normal 2 2 31 7" xfId="14989"/>
    <cellStyle name="Normal 2 2 31 7 2" xfId="14990"/>
    <cellStyle name="Normal 2 2 31 7 3" xfId="14991"/>
    <cellStyle name="Normal 2 2 31 7 4" xfId="14992"/>
    <cellStyle name="Normal 2 2 31 7 5" xfId="14993"/>
    <cellStyle name="Normal 2 2 31 8" xfId="14994"/>
    <cellStyle name="Normal 2 2 31 8 2" xfId="14995"/>
    <cellStyle name="Normal 2 2 31 8 3" xfId="14996"/>
    <cellStyle name="Normal 2 2 31 8 4" xfId="14997"/>
    <cellStyle name="Normal 2 2 31 8 5" xfId="14998"/>
    <cellStyle name="Normal 2 2 31 9" xfId="14999"/>
    <cellStyle name="Normal 2 2 32" xfId="15000"/>
    <cellStyle name="Normal 2 2 32 10" xfId="15001"/>
    <cellStyle name="Normal 2 2 32 11" xfId="15002"/>
    <cellStyle name="Normal 2 2 32 12" xfId="15003"/>
    <cellStyle name="Normal 2 2 32 13" xfId="15004"/>
    <cellStyle name="Normal 2 2 32 2" xfId="15005"/>
    <cellStyle name="Normal 2 2 32 2 2" xfId="15006"/>
    <cellStyle name="Normal 2 2 32 2 3" xfId="15007"/>
    <cellStyle name="Normal 2 2 32 2 4" xfId="15008"/>
    <cellStyle name="Normal 2 2 32 2 5" xfId="15009"/>
    <cellStyle name="Normal 2 2 32 3" xfId="15010"/>
    <cellStyle name="Normal 2 2 32 3 2" xfId="15011"/>
    <cellStyle name="Normal 2 2 32 3 3" xfId="15012"/>
    <cellStyle name="Normal 2 2 32 3 4" xfId="15013"/>
    <cellStyle name="Normal 2 2 32 3 5" xfId="15014"/>
    <cellStyle name="Normal 2 2 32 4" xfId="15015"/>
    <cellStyle name="Normal 2 2 32 4 2" xfId="15016"/>
    <cellStyle name="Normal 2 2 32 4 3" xfId="15017"/>
    <cellStyle name="Normal 2 2 32 4 4" xfId="15018"/>
    <cellStyle name="Normal 2 2 32 4 5" xfId="15019"/>
    <cellStyle name="Normal 2 2 32 5" xfId="15020"/>
    <cellStyle name="Normal 2 2 32 5 2" xfId="15021"/>
    <cellStyle name="Normal 2 2 32 5 3" xfId="15022"/>
    <cellStyle name="Normal 2 2 32 5 4" xfId="15023"/>
    <cellStyle name="Normal 2 2 32 5 5" xfId="15024"/>
    <cellStyle name="Normal 2 2 32 6" xfId="15025"/>
    <cellStyle name="Normal 2 2 32 6 2" xfId="15026"/>
    <cellStyle name="Normal 2 2 32 6 3" xfId="15027"/>
    <cellStyle name="Normal 2 2 32 6 4" xfId="15028"/>
    <cellStyle name="Normal 2 2 32 6 5" xfId="15029"/>
    <cellStyle name="Normal 2 2 32 7" xfId="15030"/>
    <cellStyle name="Normal 2 2 32 7 2" xfId="15031"/>
    <cellStyle name="Normal 2 2 32 7 3" xfId="15032"/>
    <cellStyle name="Normal 2 2 32 7 4" xfId="15033"/>
    <cellStyle name="Normal 2 2 32 7 5" xfId="15034"/>
    <cellStyle name="Normal 2 2 32 8" xfId="15035"/>
    <cellStyle name="Normal 2 2 32 8 2" xfId="15036"/>
    <cellStyle name="Normal 2 2 32 8 3" xfId="15037"/>
    <cellStyle name="Normal 2 2 32 8 4" xfId="15038"/>
    <cellStyle name="Normal 2 2 32 8 5" xfId="15039"/>
    <cellStyle name="Normal 2 2 32 9" xfId="15040"/>
    <cellStyle name="Normal 2 2 33" xfId="15041"/>
    <cellStyle name="Normal 2 2 33 10" xfId="15042"/>
    <cellStyle name="Normal 2 2 33 11" xfId="15043"/>
    <cellStyle name="Normal 2 2 33 12" xfId="15044"/>
    <cellStyle name="Normal 2 2 33 13" xfId="15045"/>
    <cellStyle name="Normal 2 2 33 2" xfId="15046"/>
    <cellStyle name="Normal 2 2 33 2 2" xfId="15047"/>
    <cellStyle name="Normal 2 2 33 2 3" xfId="15048"/>
    <cellStyle name="Normal 2 2 33 2 4" xfId="15049"/>
    <cellStyle name="Normal 2 2 33 2 5" xfId="15050"/>
    <cellStyle name="Normal 2 2 33 3" xfId="15051"/>
    <cellStyle name="Normal 2 2 33 3 2" xfId="15052"/>
    <cellStyle name="Normal 2 2 33 3 3" xfId="15053"/>
    <cellStyle name="Normal 2 2 33 3 4" xfId="15054"/>
    <cellStyle name="Normal 2 2 33 3 5" xfId="15055"/>
    <cellStyle name="Normal 2 2 33 4" xfId="15056"/>
    <cellStyle name="Normal 2 2 33 4 2" xfId="15057"/>
    <cellStyle name="Normal 2 2 33 4 3" xfId="15058"/>
    <cellStyle name="Normal 2 2 33 4 4" xfId="15059"/>
    <cellStyle name="Normal 2 2 33 4 5" xfId="15060"/>
    <cellStyle name="Normal 2 2 33 5" xfId="15061"/>
    <cellStyle name="Normal 2 2 33 5 2" xfId="15062"/>
    <cellStyle name="Normal 2 2 33 5 3" xfId="15063"/>
    <cellStyle name="Normal 2 2 33 5 4" xfId="15064"/>
    <cellStyle name="Normal 2 2 33 5 5" xfId="15065"/>
    <cellStyle name="Normal 2 2 33 6" xfId="15066"/>
    <cellStyle name="Normal 2 2 33 6 2" xfId="15067"/>
    <cellStyle name="Normal 2 2 33 6 3" xfId="15068"/>
    <cellStyle name="Normal 2 2 33 6 4" xfId="15069"/>
    <cellStyle name="Normal 2 2 33 6 5" xfId="15070"/>
    <cellStyle name="Normal 2 2 33 7" xfId="15071"/>
    <cellStyle name="Normal 2 2 33 7 2" xfId="15072"/>
    <cellStyle name="Normal 2 2 33 7 3" xfId="15073"/>
    <cellStyle name="Normal 2 2 33 7 4" xfId="15074"/>
    <cellStyle name="Normal 2 2 33 7 5" xfId="15075"/>
    <cellStyle name="Normal 2 2 33 8" xfId="15076"/>
    <cellStyle name="Normal 2 2 33 8 2" xfId="15077"/>
    <cellStyle name="Normal 2 2 33 8 3" xfId="15078"/>
    <cellStyle name="Normal 2 2 33 8 4" xfId="15079"/>
    <cellStyle name="Normal 2 2 33 8 5" xfId="15080"/>
    <cellStyle name="Normal 2 2 33 9" xfId="15081"/>
    <cellStyle name="Normal 2 2 34" xfId="15082"/>
    <cellStyle name="Normal 2 2 34 10" xfId="15083"/>
    <cellStyle name="Normal 2 2 34 11" xfId="15084"/>
    <cellStyle name="Normal 2 2 34 12" xfId="15085"/>
    <cellStyle name="Normal 2 2 34 13" xfId="15086"/>
    <cellStyle name="Normal 2 2 34 2" xfId="15087"/>
    <cellStyle name="Normal 2 2 34 2 2" xfId="15088"/>
    <cellStyle name="Normal 2 2 34 2 3" xfId="15089"/>
    <cellStyle name="Normal 2 2 34 2 4" xfId="15090"/>
    <cellStyle name="Normal 2 2 34 2 5" xfId="15091"/>
    <cellStyle name="Normal 2 2 34 3" xfId="15092"/>
    <cellStyle name="Normal 2 2 34 3 2" xfId="15093"/>
    <cellStyle name="Normal 2 2 34 3 3" xfId="15094"/>
    <cellStyle name="Normal 2 2 34 3 4" xfId="15095"/>
    <cellStyle name="Normal 2 2 34 3 5" xfId="15096"/>
    <cellStyle name="Normal 2 2 34 4" xfId="15097"/>
    <cellStyle name="Normal 2 2 34 4 2" xfId="15098"/>
    <cellStyle name="Normal 2 2 34 4 3" xfId="15099"/>
    <cellStyle name="Normal 2 2 34 4 4" xfId="15100"/>
    <cellStyle name="Normal 2 2 34 4 5" xfId="15101"/>
    <cellStyle name="Normal 2 2 34 5" xfId="15102"/>
    <cellStyle name="Normal 2 2 34 5 2" xfId="15103"/>
    <cellStyle name="Normal 2 2 34 5 3" xfId="15104"/>
    <cellStyle name="Normal 2 2 34 5 4" xfId="15105"/>
    <cellStyle name="Normal 2 2 34 5 5" xfId="15106"/>
    <cellStyle name="Normal 2 2 34 6" xfId="15107"/>
    <cellStyle name="Normal 2 2 34 6 2" xfId="15108"/>
    <cellStyle name="Normal 2 2 34 6 3" xfId="15109"/>
    <cellStyle name="Normal 2 2 34 6 4" xfId="15110"/>
    <cellStyle name="Normal 2 2 34 6 5" xfId="15111"/>
    <cellStyle name="Normal 2 2 34 7" xfId="15112"/>
    <cellStyle name="Normal 2 2 34 7 2" xfId="15113"/>
    <cellStyle name="Normal 2 2 34 7 3" xfId="15114"/>
    <cellStyle name="Normal 2 2 34 7 4" xfId="15115"/>
    <cellStyle name="Normal 2 2 34 7 5" xfId="15116"/>
    <cellStyle name="Normal 2 2 34 8" xfId="15117"/>
    <cellStyle name="Normal 2 2 34 8 2" xfId="15118"/>
    <cellStyle name="Normal 2 2 34 8 3" xfId="15119"/>
    <cellStyle name="Normal 2 2 34 8 4" xfId="15120"/>
    <cellStyle name="Normal 2 2 34 8 5" xfId="15121"/>
    <cellStyle name="Normal 2 2 34 9" xfId="15122"/>
    <cellStyle name="Normal 2 2 35" xfId="15123"/>
    <cellStyle name="Normal 2 2 35 10" xfId="15124"/>
    <cellStyle name="Normal 2 2 35 11" xfId="15125"/>
    <cellStyle name="Normal 2 2 35 12" xfId="15126"/>
    <cellStyle name="Normal 2 2 35 13" xfId="15127"/>
    <cellStyle name="Normal 2 2 35 2" xfId="15128"/>
    <cellStyle name="Normal 2 2 35 2 2" xfId="15129"/>
    <cellStyle name="Normal 2 2 35 2 3" xfId="15130"/>
    <cellStyle name="Normal 2 2 35 2 4" xfId="15131"/>
    <cellStyle name="Normal 2 2 35 2 5" xfId="15132"/>
    <cellStyle name="Normal 2 2 35 3" xfId="15133"/>
    <cellStyle name="Normal 2 2 35 3 2" xfId="15134"/>
    <cellStyle name="Normal 2 2 35 3 3" xfId="15135"/>
    <cellStyle name="Normal 2 2 35 3 4" xfId="15136"/>
    <cellStyle name="Normal 2 2 35 3 5" xfId="15137"/>
    <cellStyle name="Normal 2 2 35 4" xfId="15138"/>
    <cellStyle name="Normal 2 2 35 4 2" xfId="15139"/>
    <cellStyle name="Normal 2 2 35 4 3" xfId="15140"/>
    <cellStyle name="Normal 2 2 35 4 4" xfId="15141"/>
    <cellStyle name="Normal 2 2 35 4 5" xfId="15142"/>
    <cellStyle name="Normal 2 2 35 5" xfId="15143"/>
    <cellStyle name="Normal 2 2 35 5 2" xfId="15144"/>
    <cellStyle name="Normal 2 2 35 5 3" xfId="15145"/>
    <cellStyle name="Normal 2 2 35 5 4" xfId="15146"/>
    <cellStyle name="Normal 2 2 35 5 5" xfId="15147"/>
    <cellStyle name="Normal 2 2 35 6" xfId="15148"/>
    <cellStyle name="Normal 2 2 35 6 2" xfId="15149"/>
    <cellStyle name="Normal 2 2 35 6 3" xfId="15150"/>
    <cellStyle name="Normal 2 2 35 6 4" xfId="15151"/>
    <cellStyle name="Normal 2 2 35 6 5" xfId="15152"/>
    <cellStyle name="Normal 2 2 35 7" xfId="15153"/>
    <cellStyle name="Normal 2 2 35 7 2" xfId="15154"/>
    <cellStyle name="Normal 2 2 35 7 3" xfId="15155"/>
    <cellStyle name="Normal 2 2 35 7 4" xfId="15156"/>
    <cellStyle name="Normal 2 2 35 7 5" xfId="15157"/>
    <cellStyle name="Normal 2 2 35 8" xfId="15158"/>
    <cellStyle name="Normal 2 2 35 8 2" xfId="15159"/>
    <cellStyle name="Normal 2 2 35 8 3" xfId="15160"/>
    <cellStyle name="Normal 2 2 35 8 4" xfId="15161"/>
    <cellStyle name="Normal 2 2 35 8 5" xfId="15162"/>
    <cellStyle name="Normal 2 2 35 9" xfId="15163"/>
    <cellStyle name="Normal 2 2 36" xfId="15164"/>
    <cellStyle name="Normal 2 2 36 10" xfId="15165"/>
    <cellStyle name="Normal 2 2 36 11" xfId="15166"/>
    <cellStyle name="Normal 2 2 36 12" xfId="15167"/>
    <cellStyle name="Normal 2 2 36 13" xfId="15168"/>
    <cellStyle name="Normal 2 2 36 2" xfId="15169"/>
    <cellStyle name="Normal 2 2 36 2 2" xfId="15170"/>
    <cellStyle name="Normal 2 2 36 2 3" xfId="15171"/>
    <cellStyle name="Normal 2 2 36 2 4" xfId="15172"/>
    <cellStyle name="Normal 2 2 36 2 5" xfId="15173"/>
    <cellStyle name="Normal 2 2 36 3" xfId="15174"/>
    <cellStyle name="Normal 2 2 36 3 2" xfId="15175"/>
    <cellStyle name="Normal 2 2 36 3 3" xfId="15176"/>
    <cellStyle name="Normal 2 2 36 3 4" xfId="15177"/>
    <cellStyle name="Normal 2 2 36 3 5" xfId="15178"/>
    <cellStyle name="Normal 2 2 36 4" xfId="15179"/>
    <cellStyle name="Normal 2 2 36 4 2" xfId="15180"/>
    <cellStyle name="Normal 2 2 36 4 3" xfId="15181"/>
    <cellStyle name="Normal 2 2 36 4 4" xfId="15182"/>
    <cellStyle name="Normal 2 2 36 4 5" xfId="15183"/>
    <cellStyle name="Normal 2 2 36 5" xfId="15184"/>
    <cellStyle name="Normal 2 2 36 5 2" xfId="15185"/>
    <cellStyle name="Normal 2 2 36 5 3" xfId="15186"/>
    <cellStyle name="Normal 2 2 36 5 4" xfId="15187"/>
    <cellStyle name="Normal 2 2 36 5 5" xfId="15188"/>
    <cellStyle name="Normal 2 2 36 6" xfId="15189"/>
    <cellStyle name="Normal 2 2 36 6 2" xfId="15190"/>
    <cellStyle name="Normal 2 2 36 6 3" xfId="15191"/>
    <cellStyle name="Normal 2 2 36 6 4" xfId="15192"/>
    <cellStyle name="Normal 2 2 36 6 5" xfId="15193"/>
    <cellStyle name="Normal 2 2 36 7" xfId="15194"/>
    <cellStyle name="Normal 2 2 36 7 2" xfId="15195"/>
    <cellStyle name="Normal 2 2 36 7 3" xfId="15196"/>
    <cellStyle name="Normal 2 2 36 7 4" xfId="15197"/>
    <cellStyle name="Normal 2 2 36 7 5" xfId="15198"/>
    <cellStyle name="Normal 2 2 36 8" xfId="15199"/>
    <cellStyle name="Normal 2 2 36 8 2" xfId="15200"/>
    <cellStyle name="Normal 2 2 36 8 3" xfId="15201"/>
    <cellStyle name="Normal 2 2 36 8 4" xfId="15202"/>
    <cellStyle name="Normal 2 2 36 8 5" xfId="15203"/>
    <cellStyle name="Normal 2 2 36 9" xfId="15204"/>
    <cellStyle name="Normal 2 2 37" xfId="15205"/>
    <cellStyle name="Normal 2 2 37 10" xfId="15206"/>
    <cellStyle name="Normal 2 2 37 11" xfId="15207"/>
    <cellStyle name="Normal 2 2 37 12" xfId="15208"/>
    <cellStyle name="Normal 2 2 37 13" xfId="15209"/>
    <cellStyle name="Normal 2 2 37 2" xfId="15210"/>
    <cellStyle name="Normal 2 2 37 2 2" xfId="15211"/>
    <cellStyle name="Normal 2 2 37 2 3" xfId="15212"/>
    <cellStyle name="Normal 2 2 37 2 4" xfId="15213"/>
    <cellStyle name="Normal 2 2 37 2 5" xfId="15214"/>
    <cellStyle name="Normal 2 2 37 3" xfId="15215"/>
    <cellStyle name="Normal 2 2 37 3 2" xfId="15216"/>
    <cellStyle name="Normal 2 2 37 3 3" xfId="15217"/>
    <cellStyle name="Normal 2 2 37 3 4" xfId="15218"/>
    <cellStyle name="Normal 2 2 37 3 5" xfId="15219"/>
    <cellStyle name="Normal 2 2 37 4" xfId="15220"/>
    <cellStyle name="Normal 2 2 37 4 2" xfId="15221"/>
    <cellStyle name="Normal 2 2 37 4 3" xfId="15222"/>
    <cellStyle name="Normal 2 2 37 4 4" xfId="15223"/>
    <cellStyle name="Normal 2 2 37 4 5" xfId="15224"/>
    <cellStyle name="Normal 2 2 37 5" xfId="15225"/>
    <cellStyle name="Normal 2 2 37 5 2" xfId="15226"/>
    <cellStyle name="Normal 2 2 37 5 3" xfId="15227"/>
    <cellStyle name="Normal 2 2 37 5 4" xfId="15228"/>
    <cellStyle name="Normal 2 2 37 5 5" xfId="15229"/>
    <cellStyle name="Normal 2 2 37 6" xfId="15230"/>
    <cellStyle name="Normal 2 2 37 6 2" xfId="15231"/>
    <cellStyle name="Normal 2 2 37 6 3" xfId="15232"/>
    <cellStyle name="Normal 2 2 37 6 4" xfId="15233"/>
    <cellStyle name="Normal 2 2 37 6 5" xfId="15234"/>
    <cellStyle name="Normal 2 2 37 7" xfId="15235"/>
    <cellStyle name="Normal 2 2 37 7 2" xfId="15236"/>
    <cellStyle name="Normal 2 2 37 7 3" xfId="15237"/>
    <cellStyle name="Normal 2 2 37 7 4" xfId="15238"/>
    <cellStyle name="Normal 2 2 37 7 5" xfId="15239"/>
    <cellStyle name="Normal 2 2 37 8" xfId="15240"/>
    <cellStyle name="Normal 2 2 37 8 2" xfId="15241"/>
    <cellStyle name="Normal 2 2 37 8 3" xfId="15242"/>
    <cellStyle name="Normal 2 2 37 8 4" xfId="15243"/>
    <cellStyle name="Normal 2 2 37 8 5" xfId="15244"/>
    <cellStyle name="Normal 2 2 37 9" xfId="15245"/>
    <cellStyle name="Normal 2 2 38" xfId="15246"/>
    <cellStyle name="Normal 2 2 38 2" xfId="15247"/>
    <cellStyle name="Normal 2 2 38 3" xfId="15248"/>
    <cellStyle name="Normal 2 2 38 4" xfId="15249"/>
    <cellStyle name="Normal 2 2 38 5" xfId="15250"/>
    <cellStyle name="Normal 2 2 39" xfId="15251"/>
    <cellStyle name="Normal 2 2 39 2" xfId="15252"/>
    <cellStyle name="Normal 2 2 39 3" xfId="15253"/>
    <cellStyle name="Normal 2 2 39 4" xfId="15254"/>
    <cellStyle name="Normal 2 2 39 5" xfId="15255"/>
    <cellStyle name="Normal 2 2 4" xfId="15256"/>
    <cellStyle name="Normal 2 2 4 10" xfId="15257"/>
    <cellStyle name="Normal 2 2 4 10 10" xfId="15258"/>
    <cellStyle name="Normal 2 2 4 10 11" xfId="15259"/>
    <cellStyle name="Normal 2 2 4 10 12" xfId="15260"/>
    <cellStyle name="Normal 2 2 4 10 13" xfId="15261"/>
    <cellStyle name="Normal 2 2 4 10 14" xfId="15262"/>
    <cellStyle name="Normal 2 2 4 10 2" xfId="15263"/>
    <cellStyle name="Normal 2 2 4 10 2 2" xfId="15264"/>
    <cellStyle name="Normal 2 2 4 10 2 3" xfId="15265"/>
    <cellStyle name="Normal 2 2 4 10 2 4" xfId="15266"/>
    <cellStyle name="Normal 2 2 4 10 2 5" xfId="15267"/>
    <cellStyle name="Normal 2 2 4 10 3" xfId="15268"/>
    <cellStyle name="Normal 2 2 4 10 3 2" xfId="15269"/>
    <cellStyle name="Normal 2 2 4 10 3 3" xfId="15270"/>
    <cellStyle name="Normal 2 2 4 10 3 4" xfId="15271"/>
    <cellStyle name="Normal 2 2 4 10 3 5" xfId="15272"/>
    <cellStyle name="Normal 2 2 4 10 4" xfId="15273"/>
    <cellStyle name="Normal 2 2 4 10 4 2" xfId="15274"/>
    <cellStyle name="Normal 2 2 4 10 4 3" xfId="15275"/>
    <cellStyle name="Normal 2 2 4 10 4 4" xfId="15276"/>
    <cellStyle name="Normal 2 2 4 10 4 5" xfId="15277"/>
    <cellStyle name="Normal 2 2 4 10 5" xfId="15278"/>
    <cellStyle name="Normal 2 2 4 10 5 2" xfId="15279"/>
    <cellStyle name="Normal 2 2 4 10 5 3" xfId="15280"/>
    <cellStyle name="Normal 2 2 4 10 5 4" xfId="15281"/>
    <cellStyle name="Normal 2 2 4 10 5 5" xfId="15282"/>
    <cellStyle name="Normal 2 2 4 10 6" xfId="15283"/>
    <cellStyle name="Normal 2 2 4 10 6 2" xfId="15284"/>
    <cellStyle name="Normal 2 2 4 10 6 3" xfId="15285"/>
    <cellStyle name="Normal 2 2 4 10 6 4" xfId="15286"/>
    <cellStyle name="Normal 2 2 4 10 6 5" xfId="15287"/>
    <cellStyle name="Normal 2 2 4 10 7" xfId="15288"/>
    <cellStyle name="Normal 2 2 4 10 7 2" xfId="15289"/>
    <cellStyle name="Normal 2 2 4 10 7 3" xfId="15290"/>
    <cellStyle name="Normal 2 2 4 10 7 4" xfId="15291"/>
    <cellStyle name="Normal 2 2 4 10 7 5" xfId="15292"/>
    <cellStyle name="Normal 2 2 4 10 8" xfId="15293"/>
    <cellStyle name="Normal 2 2 4 10 8 2" xfId="15294"/>
    <cellStyle name="Normal 2 2 4 10 8 3" xfId="15295"/>
    <cellStyle name="Normal 2 2 4 10 8 4" xfId="15296"/>
    <cellStyle name="Normal 2 2 4 10 8 5" xfId="15297"/>
    <cellStyle name="Normal 2 2 4 10 9" xfId="15298"/>
    <cellStyle name="Normal 2 2 4 11" xfId="15299"/>
    <cellStyle name="Normal 2 2 4 11 10" xfId="15300"/>
    <cellStyle name="Normal 2 2 4 11 11" xfId="15301"/>
    <cellStyle name="Normal 2 2 4 11 12" xfId="15302"/>
    <cellStyle name="Normal 2 2 4 11 13" xfId="15303"/>
    <cellStyle name="Normal 2 2 4 11 14" xfId="15304"/>
    <cellStyle name="Normal 2 2 4 11 2" xfId="15305"/>
    <cellStyle name="Normal 2 2 4 11 2 2" xfId="15306"/>
    <cellStyle name="Normal 2 2 4 11 2 3" xfId="15307"/>
    <cellStyle name="Normal 2 2 4 11 2 4" xfId="15308"/>
    <cellStyle name="Normal 2 2 4 11 2 5" xfId="15309"/>
    <cellStyle name="Normal 2 2 4 11 3" xfId="15310"/>
    <cellStyle name="Normal 2 2 4 11 3 2" xfId="15311"/>
    <cellStyle name="Normal 2 2 4 11 3 3" xfId="15312"/>
    <cellStyle name="Normal 2 2 4 11 3 4" xfId="15313"/>
    <cellStyle name="Normal 2 2 4 11 3 5" xfId="15314"/>
    <cellStyle name="Normal 2 2 4 11 4" xfId="15315"/>
    <cellStyle name="Normal 2 2 4 11 4 2" xfId="15316"/>
    <cellStyle name="Normal 2 2 4 11 4 3" xfId="15317"/>
    <cellStyle name="Normal 2 2 4 11 4 4" xfId="15318"/>
    <cellStyle name="Normal 2 2 4 11 4 5" xfId="15319"/>
    <cellStyle name="Normal 2 2 4 11 5" xfId="15320"/>
    <cellStyle name="Normal 2 2 4 11 5 2" xfId="15321"/>
    <cellStyle name="Normal 2 2 4 11 5 3" xfId="15322"/>
    <cellStyle name="Normal 2 2 4 11 5 4" xfId="15323"/>
    <cellStyle name="Normal 2 2 4 11 5 5" xfId="15324"/>
    <cellStyle name="Normal 2 2 4 11 6" xfId="15325"/>
    <cellStyle name="Normal 2 2 4 11 6 2" xfId="15326"/>
    <cellStyle name="Normal 2 2 4 11 6 3" xfId="15327"/>
    <cellStyle name="Normal 2 2 4 11 6 4" xfId="15328"/>
    <cellStyle name="Normal 2 2 4 11 6 5" xfId="15329"/>
    <cellStyle name="Normal 2 2 4 11 7" xfId="15330"/>
    <cellStyle name="Normal 2 2 4 11 7 2" xfId="15331"/>
    <cellStyle name="Normal 2 2 4 11 7 3" xfId="15332"/>
    <cellStyle name="Normal 2 2 4 11 7 4" xfId="15333"/>
    <cellStyle name="Normal 2 2 4 11 7 5" xfId="15334"/>
    <cellStyle name="Normal 2 2 4 11 8" xfId="15335"/>
    <cellStyle name="Normal 2 2 4 11 8 2" xfId="15336"/>
    <cellStyle name="Normal 2 2 4 11 8 3" xfId="15337"/>
    <cellStyle name="Normal 2 2 4 11 8 4" xfId="15338"/>
    <cellStyle name="Normal 2 2 4 11 8 5" xfId="15339"/>
    <cellStyle name="Normal 2 2 4 11 9" xfId="15340"/>
    <cellStyle name="Normal 2 2 4 12" xfId="15341"/>
    <cellStyle name="Normal 2 2 4 12 10" xfId="15342"/>
    <cellStyle name="Normal 2 2 4 12 11" xfId="15343"/>
    <cellStyle name="Normal 2 2 4 12 12" xfId="15344"/>
    <cellStyle name="Normal 2 2 4 12 13" xfId="15345"/>
    <cellStyle name="Normal 2 2 4 12 14" xfId="15346"/>
    <cellStyle name="Normal 2 2 4 12 2" xfId="15347"/>
    <cellStyle name="Normal 2 2 4 12 2 2" xfId="15348"/>
    <cellStyle name="Normal 2 2 4 12 2 3" xfId="15349"/>
    <cellStyle name="Normal 2 2 4 12 2 4" xfId="15350"/>
    <cellStyle name="Normal 2 2 4 12 2 5" xfId="15351"/>
    <cellStyle name="Normal 2 2 4 12 3" xfId="15352"/>
    <cellStyle name="Normal 2 2 4 12 3 2" xfId="15353"/>
    <cellStyle name="Normal 2 2 4 12 3 3" xfId="15354"/>
    <cellStyle name="Normal 2 2 4 12 3 4" xfId="15355"/>
    <cellStyle name="Normal 2 2 4 12 3 5" xfId="15356"/>
    <cellStyle name="Normal 2 2 4 12 4" xfId="15357"/>
    <cellStyle name="Normal 2 2 4 12 4 2" xfId="15358"/>
    <cellStyle name="Normal 2 2 4 12 4 3" xfId="15359"/>
    <cellStyle name="Normal 2 2 4 12 4 4" xfId="15360"/>
    <cellStyle name="Normal 2 2 4 12 4 5" xfId="15361"/>
    <cellStyle name="Normal 2 2 4 12 5" xfId="15362"/>
    <cellStyle name="Normal 2 2 4 12 5 2" xfId="15363"/>
    <cellStyle name="Normal 2 2 4 12 5 3" xfId="15364"/>
    <cellStyle name="Normal 2 2 4 12 5 4" xfId="15365"/>
    <cellStyle name="Normal 2 2 4 12 5 5" xfId="15366"/>
    <cellStyle name="Normal 2 2 4 12 6" xfId="15367"/>
    <cellStyle name="Normal 2 2 4 12 6 2" xfId="15368"/>
    <cellStyle name="Normal 2 2 4 12 6 3" xfId="15369"/>
    <cellStyle name="Normal 2 2 4 12 6 4" xfId="15370"/>
    <cellStyle name="Normal 2 2 4 12 6 5" xfId="15371"/>
    <cellStyle name="Normal 2 2 4 12 7" xfId="15372"/>
    <cellStyle name="Normal 2 2 4 12 7 2" xfId="15373"/>
    <cellStyle name="Normal 2 2 4 12 7 3" xfId="15374"/>
    <cellStyle name="Normal 2 2 4 12 7 4" xfId="15375"/>
    <cellStyle name="Normal 2 2 4 12 7 5" xfId="15376"/>
    <cellStyle name="Normal 2 2 4 12 8" xfId="15377"/>
    <cellStyle name="Normal 2 2 4 12 8 2" xfId="15378"/>
    <cellStyle name="Normal 2 2 4 12 8 3" xfId="15379"/>
    <cellStyle name="Normal 2 2 4 12 8 4" xfId="15380"/>
    <cellStyle name="Normal 2 2 4 12 8 5" xfId="15381"/>
    <cellStyle name="Normal 2 2 4 12 9" xfId="15382"/>
    <cellStyle name="Normal 2 2 4 13" xfId="15383"/>
    <cellStyle name="Normal 2 2 4 13 10" xfId="15384"/>
    <cellStyle name="Normal 2 2 4 13 11" xfId="15385"/>
    <cellStyle name="Normal 2 2 4 13 12" xfId="15386"/>
    <cellStyle name="Normal 2 2 4 13 13" xfId="15387"/>
    <cellStyle name="Normal 2 2 4 13 14" xfId="15388"/>
    <cellStyle name="Normal 2 2 4 13 2" xfId="15389"/>
    <cellStyle name="Normal 2 2 4 13 2 2" xfId="15390"/>
    <cellStyle name="Normal 2 2 4 13 2 3" xfId="15391"/>
    <cellStyle name="Normal 2 2 4 13 2 4" xfId="15392"/>
    <cellStyle name="Normal 2 2 4 13 2 5" xfId="15393"/>
    <cellStyle name="Normal 2 2 4 13 3" xfId="15394"/>
    <cellStyle name="Normal 2 2 4 13 3 2" xfId="15395"/>
    <cellStyle name="Normal 2 2 4 13 3 3" xfId="15396"/>
    <cellStyle name="Normal 2 2 4 13 3 4" xfId="15397"/>
    <cellStyle name="Normal 2 2 4 13 3 5" xfId="15398"/>
    <cellStyle name="Normal 2 2 4 13 4" xfId="15399"/>
    <cellStyle name="Normal 2 2 4 13 4 2" xfId="15400"/>
    <cellStyle name="Normal 2 2 4 13 4 3" xfId="15401"/>
    <cellStyle name="Normal 2 2 4 13 4 4" xfId="15402"/>
    <cellStyle name="Normal 2 2 4 13 4 5" xfId="15403"/>
    <cellStyle name="Normal 2 2 4 13 5" xfId="15404"/>
    <cellStyle name="Normal 2 2 4 13 5 2" xfId="15405"/>
    <cellStyle name="Normal 2 2 4 13 5 3" xfId="15406"/>
    <cellStyle name="Normal 2 2 4 13 5 4" xfId="15407"/>
    <cellStyle name="Normal 2 2 4 13 5 5" xfId="15408"/>
    <cellStyle name="Normal 2 2 4 13 6" xfId="15409"/>
    <cellStyle name="Normal 2 2 4 13 6 2" xfId="15410"/>
    <cellStyle name="Normal 2 2 4 13 6 3" xfId="15411"/>
    <cellStyle name="Normal 2 2 4 13 6 4" xfId="15412"/>
    <cellStyle name="Normal 2 2 4 13 6 5" xfId="15413"/>
    <cellStyle name="Normal 2 2 4 13 7" xfId="15414"/>
    <cellStyle name="Normal 2 2 4 13 7 2" xfId="15415"/>
    <cellStyle name="Normal 2 2 4 13 7 3" xfId="15416"/>
    <cellStyle name="Normal 2 2 4 13 7 4" xfId="15417"/>
    <cellStyle name="Normal 2 2 4 13 7 5" xfId="15418"/>
    <cellStyle name="Normal 2 2 4 13 8" xfId="15419"/>
    <cellStyle name="Normal 2 2 4 13 8 2" xfId="15420"/>
    <cellStyle name="Normal 2 2 4 13 8 3" xfId="15421"/>
    <cellStyle name="Normal 2 2 4 13 8 4" xfId="15422"/>
    <cellStyle name="Normal 2 2 4 13 8 5" xfId="15423"/>
    <cellStyle name="Normal 2 2 4 13 9" xfId="15424"/>
    <cellStyle name="Normal 2 2 4 14" xfId="15425"/>
    <cellStyle name="Normal 2 2 4 14 10" xfId="15426"/>
    <cellStyle name="Normal 2 2 4 14 11" xfId="15427"/>
    <cellStyle name="Normal 2 2 4 14 12" xfId="15428"/>
    <cellStyle name="Normal 2 2 4 14 13" xfId="15429"/>
    <cellStyle name="Normal 2 2 4 14 14" xfId="15430"/>
    <cellStyle name="Normal 2 2 4 14 2" xfId="15431"/>
    <cellStyle name="Normal 2 2 4 14 2 2" xfId="15432"/>
    <cellStyle name="Normal 2 2 4 14 2 3" xfId="15433"/>
    <cellStyle name="Normal 2 2 4 14 2 4" xfId="15434"/>
    <cellStyle name="Normal 2 2 4 14 2 5" xfId="15435"/>
    <cellStyle name="Normal 2 2 4 14 3" xfId="15436"/>
    <cellStyle name="Normal 2 2 4 14 3 2" xfId="15437"/>
    <cellStyle name="Normal 2 2 4 14 3 3" xfId="15438"/>
    <cellStyle name="Normal 2 2 4 14 3 4" xfId="15439"/>
    <cellStyle name="Normal 2 2 4 14 3 5" xfId="15440"/>
    <cellStyle name="Normal 2 2 4 14 4" xfId="15441"/>
    <cellStyle name="Normal 2 2 4 14 4 2" xfId="15442"/>
    <cellStyle name="Normal 2 2 4 14 4 3" xfId="15443"/>
    <cellStyle name="Normal 2 2 4 14 4 4" xfId="15444"/>
    <cellStyle name="Normal 2 2 4 14 4 5" xfId="15445"/>
    <cellStyle name="Normal 2 2 4 14 5" xfId="15446"/>
    <cellStyle name="Normal 2 2 4 14 5 2" xfId="15447"/>
    <cellStyle name="Normal 2 2 4 14 5 3" xfId="15448"/>
    <cellStyle name="Normal 2 2 4 14 5 4" xfId="15449"/>
    <cellStyle name="Normal 2 2 4 14 5 5" xfId="15450"/>
    <cellStyle name="Normal 2 2 4 14 6" xfId="15451"/>
    <cellStyle name="Normal 2 2 4 14 6 2" xfId="15452"/>
    <cellStyle name="Normal 2 2 4 14 6 3" xfId="15453"/>
    <cellStyle name="Normal 2 2 4 14 6 4" xfId="15454"/>
    <cellStyle name="Normal 2 2 4 14 6 5" xfId="15455"/>
    <cellStyle name="Normal 2 2 4 14 7" xfId="15456"/>
    <cellStyle name="Normal 2 2 4 14 7 2" xfId="15457"/>
    <cellStyle name="Normal 2 2 4 14 7 3" xfId="15458"/>
    <cellStyle name="Normal 2 2 4 14 7 4" xfId="15459"/>
    <cellStyle name="Normal 2 2 4 14 7 5" xfId="15460"/>
    <cellStyle name="Normal 2 2 4 14 8" xfId="15461"/>
    <cellStyle name="Normal 2 2 4 14 8 2" xfId="15462"/>
    <cellStyle name="Normal 2 2 4 14 8 3" xfId="15463"/>
    <cellStyle name="Normal 2 2 4 14 8 4" xfId="15464"/>
    <cellStyle name="Normal 2 2 4 14 8 5" xfId="15465"/>
    <cellStyle name="Normal 2 2 4 14 9" xfId="15466"/>
    <cellStyle name="Normal 2 2 4 15" xfId="15467"/>
    <cellStyle name="Normal 2 2 4 15 10" xfId="15468"/>
    <cellStyle name="Normal 2 2 4 15 11" xfId="15469"/>
    <cellStyle name="Normal 2 2 4 15 12" xfId="15470"/>
    <cellStyle name="Normal 2 2 4 15 13" xfId="15471"/>
    <cellStyle name="Normal 2 2 4 15 14" xfId="15472"/>
    <cellStyle name="Normal 2 2 4 15 2" xfId="15473"/>
    <cellStyle name="Normal 2 2 4 15 2 2" xfId="15474"/>
    <cellStyle name="Normal 2 2 4 15 2 3" xfId="15475"/>
    <cellStyle name="Normal 2 2 4 15 2 4" xfId="15476"/>
    <cellStyle name="Normal 2 2 4 15 2 5" xfId="15477"/>
    <cellStyle name="Normal 2 2 4 15 3" xfId="15478"/>
    <cellStyle name="Normal 2 2 4 15 3 2" xfId="15479"/>
    <cellStyle name="Normal 2 2 4 15 3 3" xfId="15480"/>
    <cellStyle name="Normal 2 2 4 15 3 4" xfId="15481"/>
    <cellStyle name="Normal 2 2 4 15 3 5" xfId="15482"/>
    <cellStyle name="Normal 2 2 4 15 4" xfId="15483"/>
    <cellStyle name="Normal 2 2 4 15 4 2" xfId="15484"/>
    <cellStyle name="Normal 2 2 4 15 4 3" xfId="15485"/>
    <cellStyle name="Normal 2 2 4 15 4 4" xfId="15486"/>
    <cellStyle name="Normal 2 2 4 15 4 5" xfId="15487"/>
    <cellStyle name="Normal 2 2 4 15 5" xfId="15488"/>
    <cellStyle name="Normal 2 2 4 15 5 2" xfId="15489"/>
    <cellStyle name="Normal 2 2 4 15 5 3" xfId="15490"/>
    <cellStyle name="Normal 2 2 4 15 5 4" xfId="15491"/>
    <cellStyle name="Normal 2 2 4 15 5 5" xfId="15492"/>
    <cellStyle name="Normal 2 2 4 15 6" xfId="15493"/>
    <cellStyle name="Normal 2 2 4 15 6 2" xfId="15494"/>
    <cellStyle name="Normal 2 2 4 15 6 3" xfId="15495"/>
    <cellStyle name="Normal 2 2 4 15 6 4" xfId="15496"/>
    <cellStyle name="Normal 2 2 4 15 6 5" xfId="15497"/>
    <cellStyle name="Normal 2 2 4 15 7" xfId="15498"/>
    <cellStyle name="Normal 2 2 4 15 7 2" xfId="15499"/>
    <cellStyle name="Normal 2 2 4 15 7 3" xfId="15500"/>
    <cellStyle name="Normal 2 2 4 15 7 4" xfId="15501"/>
    <cellStyle name="Normal 2 2 4 15 7 5" xfId="15502"/>
    <cellStyle name="Normal 2 2 4 15 8" xfId="15503"/>
    <cellStyle name="Normal 2 2 4 15 8 2" xfId="15504"/>
    <cellStyle name="Normal 2 2 4 15 8 3" xfId="15505"/>
    <cellStyle name="Normal 2 2 4 15 8 4" xfId="15506"/>
    <cellStyle name="Normal 2 2 4 15 8 5" xfId="15507"/>
    <cellStyle name="Normal 2 2 4 15 9" xfId="15508"/>
    <cellStyle name="Normal 2 2 4 16" xfId="15509"/>
    <cellStyle name="Normal 2 2 4 16 10" xfId="15510"/>
    <cellStyle name="Normal 2 2 4 16 11" xfId="15511"/>
    <cellStyle name="Normal 2 2 4 16 12" xfId="15512"/>
    <cellStyle name="Normal 2 2 4 16 13" xfId="15513"/>
    <cellStyle name="Normal 2 2 4 16 14" xfId="15514"/>
    <cellStyle name="Normal 2 2 4 16 2" xfId="15515"/>
    <cellStyle name="Normal 2 2 4 16 2 2" xfId="15516"/>
    <cellStyle name="Normal 2 2 4 16 2 3" xfId="15517"/>
    <cellStyle name="Normal 2 2 4 16 2 4" xfId="15518"/>
    <cellStyle name="Normal 2 2 4 16 2 5" xfId="15519"/>
    <cellStyle name="Normal 2 2 4 16 3" xfId="15520"/>
    <cellStyle name="Normal 2 2 4 16 3 2" xfId="15521"/>
    <cellStyle name="Normal 2 2 4 16 3 3" xfId="15522"/>
    <cellStyle name="Normal 2 2 4 16 3 4" xfId="15523"/>
    <cellStyle name="Normal 2 2 4 16 3 5" xfId="15524"/>
    <cellStyle name="Normal 2 2 4 16 4" xfId="15525"/>
    <cellStyle name="Normal 2 2 4 16 4 2" xfId="15526"/>
    <cellStyle name="Normal 2 2 4 16 4 3" xfId="15527"/>
    <cellStyle name="Normal 2 2 4 16 4 4" xfId="15528"/>
    <cellStyle name="Normal 2 2 4 16 4 5" xfId="15529"/>
    <cellStyle name="Normal 2 2 4 16 5" xfId="15530"/>
    <cellStyle name="Normal 2 2 4 16 5 2" xfId="15531"/>
    <cellStyle name="Normal 2 2 4 16 5 3" xfId="15532"/>
    <cellStyle name="Normal 2 2 4 16 5 4" xfId="15533"/>
    <cellStyle name="Normal 2 2 4 16 5 5" xfId="15534"/>
    <cellStyle name="Normal 2 2 4 16 6" xfId="15535"/>
    <cellStyle name="Normal 2 2 4 16 6 2" xfId="15536"/>
    <cellStyle name="Normal 2 2 4 16 6 3" xfId="15537"/>
    <cellStyle name="Normal 2 2 4 16 6 4" xfId="15538"/>
    <cellStyle name="Normal 2 2 4 16 6 5" xfId="15539"/>
    <cellStyle name="Normal 2 2 4 16 7" xfId="15540"/>
    <cellStyle name="Normal 2 2 4 16 7 2" xfId="15541"/>
    <cellStyle name="Normal 2 2 4 16 7 3" xfId="15542"/>
    <cellStyle name="Normal 2 2 4 16 7 4" xfId="15543"/>
    <cellStyle name="Normal 2 2 4 16 7 5" xfId="15544"/>
    <cellStyle name="Normal 2 2 4 16 8" xfId="15545"/>
    <cellStyle name="Normal 2 2 4 16 8 2" xfId="15546"/>
    <cellStyle name="Normal 2 2 4 16 8 3" xfId="15547"/>
    <cellStyle name="Normal 2 2 4 16 8 4" xfId="15548"/>
    <cellStyle name="Normal 2 2 4 16 8 5" xfId="15549"/>
    <cellStyle name="Normal 2 2 4 16 9" xfId="15550"/>
    <cellStyle name="Normal 2 2 4 17" xfId="15551"/>
    <cellStyle name="Normal 2 2 4 17 10" xfId="15552"/>
    <cellStyle name="Normal 2 2 4 17 11" xfId="15553"/>
    <cellStyle name="Normal 2 2 4 17 12" xfId="15554"/>
    <cellStyle name="Normal 2 2 4 17 13" xfId="15555"/>
    <cellStyle name="Normal 2 2 4 17 14" xfId="15556"/>
    <cellStyle name="Normal 2 2 4 17 2" xfId="15557"/>
    <cellStyle name="Normal 2 2 4 17 2 2" xfId="15558"/>
    <cellStyle name="Normal 2 2 4 17 2 3" xfId="15559"/>
    <cellStyle name="Normal 2 2 4 17 2 4" xfId="15560"/>
    <cellStyle name="Normal 2 2 4 17 2 5" xfId="15561"/>
    <cellStyle name="Normal 2 2 4 17 3" xfId="15562"/>
    <cellStyle name="Normal 2 2 4 17 3 2" xfId="15563"/>
    <cellStyle name="Normal 2 2 4 17 3 3" xfId="15564"/>
    <cellStyle name="Normal 2 2 4 17 3 4" xfId="15565"/>
    <cellStyle name="Normal 2 2 4 17 3 5" xfId="15566"/>
    <cellStyle name="Normal 2 2 4 17 4" xfId="15567"/>
    <cellStyle name="Normal 2 2 4 17 4 2" xfId="15568"/>
    <cellStyle name="Normal 2 2 4 17 4 3" xfId="15569"/>
    <cellStyle name="Normal 2 2 4 17 4 4" xfId="15570"/>
    <cellStyle name="Normal 2 2 4 17 4 5" xfId="15571"/>
    <cellStyle name="Normal 2 2 4 17 5" xfId="15572"/>
    <cellStyle name="Normal 2 2 4 17 5 2" xfId="15573"/>
    <cellStyle name="Normal 2 2 4 17 5 3" xfId="15574"/>
    <cellStyle name="Normal 2 2 4 17 5 4" xfId="15575"/>
    <cellStyle name="Normal 2 2 4 17 5 5" xfId="15576"/>
    <cellStyle name="Normal 2 2 4 17 6" xfId="15577"/>
    <cellStyle name="Normal 2 2 4 17 6 2" xfId="15578"/>
    <cellStyle name="Normal 2 2 4 17 6 3" xfId="15579"/>
    <cellStyle name="Normal 2 2 4 17 6 4" xfId="15580"/>
    <cellStyle name="Normal 2 2 4 17 6 5" xfId="15581"/>
    <cellStyle name="Normal 2 2 4 17 7" xfId="15582"/>
    <cellStyle name="Normal 2 2 4 17 7 2" xfId="15583"/>
    <cellStyle name="Normal 2 2 4 17 7 3" xfId="15584"/>
    <cellStyle name="Normal 2 2 4 17 7 4" xfId="15585"/>
    <cellStyle name="Normal 2 2 4 17 7 5" xfId="15586"/>
    <cellStyle name="Normal 2 2 4 17 8" xfId="15587"/>
    <cellStyle name="Normal 2 2 4 17 8 2" xfId="15588"/>
    <cellStyle name="Normal 2 2 4 17 8 3" xfId="15589"/>
    <cellStyle name="Normal 2 2 4 17 8 4" xfId="15590"/>
    <cellStyle name="Normal 2 2 4 17 8 5" xfId="15591"/>
    <cellStyle name="Normal 2 2 4 17 9" xfId="15592"/>
    <cellStyle name="Normal 2 2 4 18" xfId="15593"/>
    <cellStyle name="Normal 2 2 4 18 10" xfId="15594"/>
    <cellStyle name="Normal 2 2 4 18 11" xfId="15595"/>
    <cellStyle name="Normal 2 2 4 18 12" xfId="15596"/>
    <cellStyle name="Normal 2 2 4 18 13" xfId="15597"/>
    <cellStyle name="Normal 2 2 4 18 14" xfId="15598"/>
    <cellStyle name="Normal 2 2 4 18 2" xfId="15599"/>
    <cellStyle name="Normal 2 2 4 18 2 2" xfId="15600"/>
    <cellStyle name="Normal 2 2 4 18 2 3" xfId="15601"/>
    <cellStyle name="Normal 2 2 4 18 2 4" xfId="15602"/>
    <cellStyle name="Normal 2 2 4 18 2 5" xfId="15603"/>
    <cellStyle name="Normal 2 2 4 18 3" xfId="15604"/>
    <cellStyle name="Normal 2 2 4 18 3 2" xfId="15605"/>
    <cellStyle name="Normal 2 2 4 18 3 3" xfId="15606"/>
    <cellStyle name="Normal 2 2 4 18 3 4" xfId="15607"/>
    <cellStyle name="Normal 2 2 4 18 3 5" xfId="15608"/>
    <cellStyle name="Normal 2 2 4 18 4" xfId="15609"/>
    <cellStyle name="Normal 2 2 4 18 4 2" xfId="15610"/>
    <cellStyle name="Normal 2 2 4 18 4 3" xfId="15611"/>
    <cellStyle name="Normal 2 2 4 18 4 4" xfId="15612"/>
    <cellStyle name="Normal 2 2 4 18 4 5" xfId="15613"/>
    <cellStyle name="Normal 2 2 4 18 5" xfId="15614"/>
    <cellStyle name="Normal 2 2 4 18 5 2" xfId="15615"/>
    <cellStyle name="Normal 2 2 4 18 5 3" xfId="15616"/>
    <cellStyle name="Normal 2 2 4 18 5 4" xfId="15617"/>
    <cellStyle name="Normal 2 2 4 18 5 5" xfId="15618"/>
    <cellStyle name="Normal 2 2 4 18 6" xfId="15619"/>
    <cellStyle name="Normal 2 2 4 18 6 2" xfId="15620"/>
    <cellStyle name="Normal 2 2 4 18 6 3" xfId="15621"/>
    <cellStyle name="Normal 2 2 4 18 6 4" xfId="15622"/>
    <cellStyle name="Normal 2 2 4 18 6 5" xfId="15623"/>
    <cellStyle name="Normal 2 2 4 18 7" xfId="15624"/>
    <cellStyle name="Normal 2 2 4 18 7 2" xfId="15625"/>
    <cellStyle name="Normal 2 2 4 18 7 3" xfId="15626"/>
    <cellStyle name="Normal 2 2 4 18 7 4" xfId="15627"/>
    <cellStyle name="Normal 2 2 4 18 7 5" xfId="15628"/>
    <cellStyle name="Normal 2 2 4 18 8" xfId="15629"/>
    <cellStyle name="Normal 2 2 4 18 8 2" xfId="15630"/>
    <cellStyle name="Normal 2 2 4 18 8 3" xfId="15631"/>
    <cellStyle name="Normal 2 2 4 18 8 4" xfId="15632"/>
    <cellStyle name="Normal 2 2 4 18 8 5" xfId="15633"/>
    <cellStyle name="Normal 2 2 4 18 9" xfId="15634"/>
    <cellStyle name="Normal 2 2 4 19" xfId="15635"/>
    <cellStyle name="Normal 2 2 4 19 10" xfId="15636"/>
    <cellStyle name="Normal 2 2 4 19 11" xfId="15637"/>
    <cellStyle name="Normal 2 2 4 19 12" xfId="15638"/>
    <cellStyle name="Normal 2 2 4 19 13" xfId="15639"/>
    <cellStyle name="Normal 2 2 4 19 14" xfId="15640"/>
    <cellStyle name="Normal 2 2 4 19 2" xfId="15641"/>
    <cellStyle name="Normal 2 2 4 19 2 2" xfId="15642"/>
    <cellStyle name="Normal 2 2 4 19 2 3" xfId="15643"/>
    <cellStyle name="Normal 2 2 4 19 2 4" xfId="15644"/>
    <cellStyle name="Normal 2 2 4 19 2 5" xfId="15645"/>
    <cellStyle name="Normal 2 2 4 19 3" xfId="15646"/>
    <cellStyle name="Normal 2 2 4 19 3 2" xfId="15647"/>
    <cellStyle name="Normal 2 2 4 19 3 3" xfId="15648"/>
    <cellStyle name="Normal 2 2 4 19 3 4" xfId="15649"/>
    <cellStyle name="Normal 2 2 4 19 3 5" xfId="15650"/>
    <cellStyle name="Normal 2 2 4 19 4" xfId="15651"/>
    <cellStyle name="Normal 2 2 4 19 4 2" xfId="15652"/>
    <cellStyle name="Normal 2 2 4 19 4 3" xfId="15653"/>
    <cellStyle name="Normal 2 2 4 19 4 4" xfId="15654"/>
    <cellStyle name="Normal 2 2 4 19 4 5" xfId="15655"/>
    <cellStyle name="Normal 2 2 4 19 5" xfId="15656"/>
    <cellStyle name="Normal 2 2 4 19 5 2" xfId="15657"/>
    <cellStyle name="Normal 2 2 4 19 5 3" xfId="15658"/>
    <cellStyle name="Normal 2 2 4 19 5 4" xfId="15659"/>
    <cellStyle name="Normal 2 2 4 19 5 5" xfId="15660"/>
    <cellStyle name="Normal 2 2 4 19 6" xfId="15661"/>
    <cellStyle name="Normal 2 2 4 19 6 2" xfId="15662"/>
    <cellStyle name="Normal 2 2 4 19 6 3" xfId="15663"/>
    <cellStyle name="Normal 2 2 4 19 6 4" xfId="15664"/>
    <cellStyle name="Normal 2 2 4 19 6 5" xfId="15665"/>
    <cellStyle name="Normal 2 2 4 19 7" xfId="15666"/>
    <cellStyle name="Normal 2 2 4 19 7 2" xfId="15667"/>
    <cellStyle name="Normal 2 2 4 19 7 3" xfId="15668"/>
    <cellStyle name="Normal 2 2 4 19 7 4" xfId="15669"/>
    <cellStyle name="Normal 2 2 4 19 7 5" xfId="15670"/>
    <cellStyle name="Normal 2 2 4 19 8" xfId="15671"/>
    <cellStyle name="Normal 2 2 4 19 8 2" xfId="15672"/>
    <cellStyle name="Normal 2 2 4 19 8 3" xfId="15673"/>
    <cellStyle name="Normal 2 2 4 19 8 4" xfId="15674"/>
    <cellStyle name="Normal 2 2 4 19 8 5" xfId="15675"/>
    <cellStyle name="Normal 2 2 4 19 9" xfId="15676"/>
    <cellStyle name="Normal 2 2 4 2" xfId="15677"/>
    <cellStyle name="Normal 2 2 4 2 10" xfId="15678"/>
    <cellStyle name="Normal 2 2 4 2 11" xfId="15679"/>
    <cellStyle name="Normal 2 2 4 2 12" xfId="15680"/>
    <cellStyle name="Normal 2 2 4 2 13" xfId="15681"/>
    <cellStyle name="Normal 2 2 4 2 14" xfId="15682"/>
    <cellStyle name="Normal 2 2 4 2 2" xfId="15683"/>
    <cellStyle name="Normal 2 2 4 2 2 2" xfId="15684"/>
    <cellStyle name="Normal 2 2 4 2 2 3" xfId="15685"/>
    <cellStyle name="Normal 2 2 4 2 2 4" xfId="15686"/>
    <cellStyle name="Normal 2 2 4 2 2 5" xfId="15687"/>
    <cellStyle name="Normal 2 2 4 2 3" xfId="15688"/>
    <cellStyle name="Normal 2 2 4 2 3 2" xfId="15689"/>
    <cellStyle name="Normal 2 2 4 2 3 3" xfId="15690"/>
    <cellStyle name="Normal 2 2 4 2 3 4" xfId="15691"/>
    <cellStyle name="Normal 2 2 4 2 3 5" xfId="15692"/>
    <cellStyle name="Normal 2 2 4 2 4" xfId="15693"/>
    <cellStyle name="Normal 2 2 4 2 4 2" xfId="15694"/>
    <cellStyle name="Normal 2 2 4 2 4 3" xfId="15695"/>
    <cellStyle name="Normal 2 2 4 2 4 4" xfId="15696"/>
    <cellStyle name="Normal 2 2 4 2 4 5" xfId="15697"/>
    <cellStyle name="Normal 2 2 4 2 5" xfId="15698"/>
    <cellStyle name="Normal 2 2 4 2 5 2" xfId="15699"/>
    <cellStyle name="Normal 2 2 4 2 5 3" xfId="15700"/>
    <cellStyle name="Normal 2 2 4 2 5 4" xfId="15701"/>
    <cellStyle name="Normal 2 2 4 2 5 5" xfId="15702"/>
    <cellStyle name="Normal 2 2 4 2 6" xfId="15703"/>
    <cellStyle name="Normal 2 2 4 2 6 2" xfId="15704"/>
    <cellStyle name="Normal 2 2 4 2 6 3" xfId="15705"/>
    <cellStyle name="Normal 2 2 4 2 6 4" xfId="15706"/>
    <cellStyle name="Normal 2 2 4 2 6 5" xfId="15707"/>
    <cellStyle name="Normal 2 2 4 2 7" xfId="15708"/>
    <cellStyle name="Normal 2 2 4 2 7 2" xfId="15709"/>
    <cellStyle name="Normal 2 2 4 2 7 3" xfId="15710"/>
    <cellStyle name="Normal 2 2 4 2 7 4" xfId="15711"/>
    <cellStyle name="Normal 2 2 4 2 7 5" xfId="15712"/>
    <cellStyle name="Normal 2 2 4 2 8" xfId="15713"/>
    <cellStyle name="Normal 2 2 4 2 8 2" xfId="15714"/>
    <cellStyle name="Normal 2 2 4 2 8 3" xfId="15715"/>
    <cellStyle name="Normal 2 2 4 2 8 4" xfId="15716"/>
    <cellStyle name="Normal 2 2 4 2 8 5" xfId="15717"/>
    <cellStyle name="Normal 2 2 4 2 9" xfId="15718"/>
    <cellStyle name="Normal 2 2 4 20" xfId="15719"/>
    <cellStyle name="Normal 2 2 4 20 10" xfId="15720"/>
    <cellStyle name="Normal 2 2 4 20 11" xfId="15721"/>
    <cellStyle name="Normal 2 2 4 20 12" xfId="15722"/>
    <cellStyle name="Normal 2 2 4 20 13" xfId="15723"/>
    <cellStyle name="Normal 2 2 4 20 2" xfId="15724"/>
    <cellStyle name="Normal 2 2 4 20 2 2" xfId="15725"/>
    <cellStyle name="Normal 2 2 4 20 2 3" xfId="15726"/>
    <cellStyle name="Normal 2 2 4 20 2 4" xfId="15727"/>
    <cellStyle name="Normal 2 2 4 20 2 5" xfId="15728"/>
    <cellStyle name="Normal 2 2 4 20 3" xfId="15729"/>
    <cellStyle name="Normal 2 2 4 20 3 2" xfId="15730"/>
    <cellStyle name="Normal 2 2 4 20 3 3" xfId="15731"/>
    <cellStyle name="Normal 2 2 4 20 3 4" xfId="15732"/>
    <cellStyle name="Normal 2 2 4 20 3 5" xfId="15733"/>
    <cellStyle name="Normal 2 2 4 20 4" xfId="15734"/>
    <cellStyle name="Normal 2 2 4 20 4 2" xfId="15735"/>
    <cellStyle name="Normal 2 2 4 20 4 3" xfId="15736"/>
    <cellStyle name="Normal 2 2 4 20 4 4" xfId="15737"/>
    <cellStyle name="Normal 2 2 4 20 4 5" xfId="15738"/>
    <cellStyle name="Normal 2 2 4 20 5" xfId="15739"/>
    <cellStyle name="Normal 2 2 4 20 5 2" xfId="15740"/>
    <cellStyle name="Normal 2 2 4 20 5 3" xfId="15741"/>
    <cellStyle name="Normal 2 2 4 20 5 4" xfId="15742"/>
    <cellStyle name="Normal 2 2 4 20 5 5" xfId="15743"/>
    <cellStyle name="Normal 2 2 4 20 6" xfId="15744"/>
    <cellStyle name="Normal 2 2 4 20 6 2" xfId="15745"/>
    <cellStyle name="Normal 2 2 4 20 6 3" xfId="15746"/>
    <cellStyle name="Normal 2 2 4 20 6 4" xfId="15747"/>
    <cellStyle name="Normal 2 2 4 20 6 5" xfId="15748"/>
    <cellStyle name="Normal 2 2 4 20 7" xfId="15749"/>
    <cellStyle name="Normal 2 2 4 20 7 2" xfId="15750"/>
    <cellStyle name="Normal 2 2 4 20 7 3" xfId="15751"/>
    <cellStyle name="Normal 2 2 4 20 7 4" xfId="15752"/>
    <cellStyle name="Normal 2 2 4 20 7 5" xfId="15753"/>
    <cellStyle name="Normal 2 2 4 20 8" xfId="15754"/>
    <cellStyle name="Normal 2 2 4 20 8 2" xfId="15755"/>
    <cellStyle name="Normal 2 2 4 20 8 3" xfId="15756"/>
    <cellStyle name="Normal 2 2 4 20 8 4" xfId="15757"/>
    <cellStyle name="Normal 2 2 4 20 8 5" xfId="15758"/>
    <cellStyle name="Normal 2 2 4 20 9" xfId="15759"/>
    <cellStyle name="Normal 2 2 4 21" xfId="15760"/>
    <cellStyle name="Normal 2 2 4 21 10" xfId="15761"/>
    <cellStyle name="Normal 2 2 4 21 11" xfId="15762"/>
    <cellStyle name="Normal 2 2 4 21 12" xfId="15763"/>
    <cellStyle name="Normal 2 2 4 21 13" xfId="15764"/>
    <cellStyle name="Normal 2 2 4 21 2" xfId="15765"/>
    <cellStyle name="Normal 2 2 4 21 2 2" xfId="15766"/>
    <cellStyle name="Normal 2 2 4 21 2 3" xfId="15767"/>
    <cellStyle name="Normal 2 2 4 21 2 4" xfId="15768"/>
    <cellStyle name="Normal 2 2 4 21 2 5" xfId="15769"/>
    <cellStyle name="Normal 2 2 4 21 3" xfId="15770"/>
    <cellStyle name="Normal 2 2 4 21 3 2" xfId="15771"/>
    <cellStyle name="Normal 2 2 4 21 3 3" xfId="15772"/>
    <cellStyle name="Normal 2 2 4 21 3 4" xfId="15773"/>
    <cellStyle name="Normal 2 2 4 21 3 5" xfId="15774"/>
    <cellStyle name="Normal 2 2 4 21 4" xfId="15775"/>
    <cellStyle name="Normal 2 2 4 21 4 2" xfId="15776"/>
    <cellStyle name="Normal 2 2 4 21 4 3" xfId="15777"/>
    <cellStyle name="Normal 2 2 4 21 4 4" xfId="15778"/>
    <cellStyle name="Normal 2 2 4 21 4 5" xfId="15779"/>
    <cellStyle name="Normal 2 2 4 21 5" xfId="15780"/>
    <cellStyle name="Normal 2 2 4 21 5 2" xfId="15781"/>
    <cellStyle name="Normal 2 2 4 21 5 3" xfId="15782"/>
    <cellStyle name="Normal 2 2 4 21 5 4" xfId="15783"/>
    <cellStyle name="Normal 2 2 4 21 5 5" xfId="15784"/>
    <cellStyle name="Normal 2 2 4 21 6" xfId="15785"/>
    <cellStyle name="Normal 2 2 4 21 6 2" xfId="15786"/>
    <cellStyle name="Normal 2 2 4 21 6 3" xfId="15787"/>
    <cellStyle name="Normal 2 2 4 21 6 4" xfId="15788"/>
    <cellStyle name="Normal 2 2 4 21 6 5" xfId="15789"/>
    <cellStyle name="Normal 2 2 4 21 7" xfId="15790"/>
    <cellStyle name="Normal 2 2 4 21 7 2" xfId="15791"/>
    <cellStyle name="Normal 2 2 4 21 7 3" xfId="15792"/>
    <cellStyle name="Normal 2 2 4 21 7 4" xfId="15793"/>
    <cellStyle name="Normal 2 2 4 21 7 5" xfId="15794"/>
    <cellStyle name="Normal 2 2 4 21 8" xfId="15795"/>
    <cellStyle name="Normal 2 2 4 21 8 2" xfId="15796"/>
    <cellStyle name="Normal 2 2 4 21 8 3" xfId="15797"/>
    <cellStyle name="Normal 2 2 4 21 8 4" xfId="15798"/>
    <cellStyle name="Normal 2 2 4 21 8 5" xfId="15799"/>
    <cellStyle name="Normal 2 2 4 21 9" xfId="15800"/>
    <cellStyle name="Normal 2 2 4 22" xfId="15801"/>
    <cellStyle name="Normal 2 2 4 22 10" xfId="15802"/>
    <cellStyle name="Normal 2 2 4 22 11" xfId="15803"/>
    <cellStyle name="Normal 2 2 4 22 12" xfId="15804"/>
    <cellStyle name="Normal 2 2 4 22 13" xfId="15805"/>
    <cellStyle name="Normal 2 2 4 22 2" xfId="15806"/>
    <cellStyle name="Normal 2 2 4 22 2 2" xfId="15807"/>
    <cellStyle name="Normal 2 2 4 22 2 3" xfId="15808"/>
    <cellStyle name="Normal 2 2 4 22 2 4" xfId="15809"/>
    <cellStyle name="Normal 2 2 4 22 2 5" xfId="15810"/>
    <cellStyle name="Normal 2 2 4 22 3" xfId="15811"/>
    <cellStyle name="Normal 2 2 4 22 3 2" xfId="15812"/>
    <cellStyle name="Normal 2 2 4 22 3 3" xfId="15813"/>
    <cellStyle name="Normal 2 2 4 22 3 4" xfId="15814"/>
    <cellStyle name="Normal 2 2 4 22 3 5" xfId="15815"/>
    <cellStyle name="Normal 2 2 4 22 4" xfId="15816"/>
    <cellStyle name="Normal 2 2 4 22 4 2" xfId="15817"/>
    <cellStyle name="Normal 2 2 4 22 4 3" xfId="15818"/>
    <cellStyle name="Normal 2 2 4 22 4 4" xfId="15819"/>
    <cellStyle name="Normal 2 2 4 22 4 5" xfId="15820"/>
    <cellStyle name="Normal 2 2 4 22 5" xfId="15821"/>
    <cellStyle name="Normal 2 2 4 22 5 2" xfId="15822"/>
    <cellStyle name="Normal 2 2 4 22 5 3" xfId="15823"/>
    <cellStyle name="Normal 2 2 4 22 5 4" xfId="15824"/>
    <cellStyle name="Normal 2 2 4 22 5 5" xfId="15825"/>
    <cellStyle name="Normal 2 2 4 22 6" xfId="15826"/>
    <cellStyle name="Normal 2 2 4 22 6 2" xfId="15827"/>
    <cellStyle name="Normal 2 2 4 22 6 3" xfId="15828"/>
    <cellStyle name="Normal 2 2 4 22 6 4" xfId="15829"/>
    <cellStyle name="Normal 2 2 4 22 6 5" xfId="15830"/>
    <cellStyle name="Normal 2 2 4 22 7" xfId="15831"/>
    <cellStyle name="Normal 2 2 4 22 7 2" xfId="15832"/>
    <cellStyle name="Normal 2 2 4 22 7 3" xfId="15833"/>
    <cellStyle name="Normal 2 2 4 22 7 4" xfId="15834"/>
    <cellStyle name="Normal 2 2 4 22 7 5" xfId="15835"/>
    <cellStyle name="Normal 2 2 4 22 8" xfId="15836"/>
    <cellStyle name="Normal 2 2 4 22 8 2" xfId="15837"/>
    <cellStyle name="Normal 2 2 4 22 8 3" xfId="15838"/>
    <cellStyle name="Normal 2 2 4 22 8 4" xfId="15839"/>
    <cellStyle name="Normal 2 2 4 22 8 5" xfId="15840"/>
    <cellStyle name="Normal 2 2 4 22 9" xfId="15841"/>
    <cellStyle name="Normal 2 2 4 23" xfId="15842"/>
    <cellStyle name="Normal 2 2 4 23 10" xfId="15843"/>
    <cellStyle name="Normal 2 2 4 23 11" xfId="15844"/>
    <cellStyle name="Normal 2 2 4 23 12" xfId="15845"/>
    <cellStyle name="Normal 2 2 4 23 13" xfId="15846"/>
    <cellStyle name="Normal 2 2 4 23 2" xfId="15847"/>
    <cellStyle name="Normal 2 2 4 23 2 2" xfId="15848"/>
    <cellStyle name="Normal 2 2 4 23 2 3" xfId="15849"/>
    <cellStyle name="Normal 2 2 4 23 2 4" xfId="15850"/>
    <cellStyle name="Normal 2 2 4 23 2 5" xfId="15851"/>
    <cellStyle name="Normal 2 2 4 23 3" xfId="15852"/>
    <cellStyle name="Normal 2 2 4 23 3 2" xfId="15853"/>
    <cellStyle name="Normal 2 2 4 23 3 3" xfId="15854"/>
    <cellStyle name="Normal 2 2 4 23 3 4" xfId="15855"/>
    <cellStyle name="Normal 2 2 4 23 3 5" xfId="15856"/>
    <cellStyle name="Normal 2 2 4 23 4" xfId="15857"/>
    <cellStyle name="Normal 2 2 4 23 4 2" xfId="15858"/>
    <cellStyle name="Normal 2 2 4 23 4 3" xfId="15859"/>
    <cellStyle name="Normal 2 2 4 23 4 4" xfId="15860"/>
    <cellStyle name="Normal 2 2 4 23 4 5" xfId="15861"/>
    <cellStyle name="Normal 2 2 4 23 5" xfId="15862"/>
    <cellStyle name="Normal 2 2 4 23 5 2" xfId="15863"/>
    <cellStyle name="Normal 2 2 4 23 5 3" xfId="15864"/>
    <cellStyle name="Normal 2 2 4 23 5 4" xfId="15865"/>
    <cellStyle name="Normal 2 2 4 23 5 5" xfId="15866"/>
    <cellStyle name="Normal 2 2 4 23 6" xfId="15867"/>
    <cellStyle name="Normal 2 2 4 23 6 2" xfId="15868"/>
    <cellStyle name="Normal 2 2 4 23 6 3" xfId="15869"/>
    <cellStyle name="Normal 2 2 4 23 6 4" xfId="15870"/>
    <cellStyle name="Normal 2 2 4 23 6 5" xfId="15871"/>
    <cellStyle name="Normal 2 2 4 23 7" xfId="15872"/>
    <cellStyle name="Normal 2 2 4 23 7 2" xfId="15873"/>
    <cellStyle name="Normal 2 2 4 23 7 3" xfId="15874"/>
    <cellStyle name="Normal 2 2 4 23 7 4" xfId="15875"/>
    <cellStyle name="Normal 2 2 4 23 7 5" xfId="15876"/>
    <cellStyle name="Normal 2 2 4 23 8" xfId="15877"/>
    <cellStyle name="Normal 2 2 4 23 8 2" xfId="15878"/>
    <cellStyle name="Normal 2 2 4 23 8 3" xfId="15879"/>
    <cellStyle name="Normal 2 2 4 23 8 4" xfId="15880"/>
    <cellStyle name="Normal 2 2 4 23 8 5" xfId="15881"/>
    <cellStyle name="Normal 2 2 4 23 9" xfId="15882"/>
    <cellStyle name="Normal 2 2 4 24" xfId="15883"/>
    <cellStyle name="Normal 2 2 4 24 10" xfId="15884"/>
    <cellStyle name="Normal 2 2 4 24 11" xfId="15885"/>
    <cellStyle name="Normal 2 2 4 24 12" xfId="15886"/>
    <cellStyle name="Normal 2 2 4 24 13" xfId="15887"/>
    <cellStyle name="Normal 2 2 4 24 2" xfId="15888"/>
    <cellStyle name="Normal 2 2 4 24 2 2" xfId="15889"/>
    <cellStyle name="Normal 2 2 4 24 2 3" xfId="15890"/>
    <cellStyle name="Normal 2 2 4 24 2 4" xfId="15891"/>
    <cellStyle name="Normal 2 2 4 24 2 5" xfId="15892"/>
    <cellStyle name="Normal 2 2 4 24 3" xfId="15893"/>
    <cellStyle name="Normal 2 2 4 24 3 2" xfId="15894"/>
    <cellStyle name="Normal 2 2 4 24 3 3" xfId="15895"/>
    <cellStyle name="Normal 2 2 4 24 3 4" xfId="15896"/>
    <cellStyle name="Normal 2 2 4 24 3 5" xfId="15897"/>
    <cellStyle name="Normal 2 2 4 24 4" xfId="15898"/>
    <cellStyle name="Normal 2 2 4 24 4 2" xfId="15899"/>
    <cellStyle name="Normal 2 2 4 24 4 3" xfId="15900"/>
    <cellStyle name="Normal 2 2 4 24 4 4" xfId="15901"/>
    <cellStyle name="Normal 2 2 4 24 4 5" xfId="15902"/>
    <cellStyle name="Normal 2 2 4 24 5" xfId="15903"/>
    <cellStyle name="Normal 2 2 4 24 5 2" xfId="15904"/>
    <cellStyle name="Normal 2 2 4 24 5 3" xfId="15905"/>
    <cellStyle name="Normal 2 2 4 24 5 4" xfId="15906"/>
    <cellStyle name="Normal 2 2 4 24 5 5" xfId="15907"/>
    <cellStyle name="Normal 2 2 4 24 6" xfId="15908"/>
    <cellStyle name="Normal 2 2 4 24 6 2" xfId="15909"/>
    <cellStyle name="Normal 2 2 4 24 6 3" xfId="15910"/>
    <cellStyle name="Normal 2 2 4 24 6 4" xfId="15911"/>
    <cellStyle name="Normal 2 2 4 24 6 5" xfId="15912"/>
    <cellStyle name="Normal 2 2 4 24 7" xfId="15913"/>
    <cellStyle name="Normal 2 2 4 24 7 2" xfId="15914"/>
    <cellStyle name="Normal 2 2 4 24 7 3" xfId="15915"/>
    <cellStyle name="Normal 2 2 4 24 7 4" xfId="15916"/>
    <cellStyle name="Normal 2 2 4 24 7 5" xfId="15917"/>
    <cellStyle name="Normal 2 2 4 24 8" xfId="15918"/>
    <cellStyle name="Normal 2 2 4 24 8 2" xfId="15919"/>
    <cellStyle name="Normal 2 2 4 24 8 3" xfId="15920"/>
    <cellStyle name="Normal 2 2 4 24 8 4" xfId="15921"/>
    <cellStyle name="Normal 2 2 4 24 8 5" xfId="15922"/>
    <cellStyle name="Normal 2 2 4 24 9" xfId="15923"/>
    <cellStyle name="Normal 2 2 4 25" xfId="15924"/>
    <cellStyle name="Normal 2 2 4 25 10" xfId="15925"/>
    <cellStyle name="Normal 2 2 4 25 11" xfId="15926"/>
    <cellStyle name="Normal 2 2 4 25 12" xfId="15927"/>
    <cellStyle name="Normal 2 2 4 25 13" xfId="15928"/>
    <cellStyle name="Normal 2 2 4 25 2" xfId="15929"/>
    <cellStyle name="Normal 2 2 4 25 2 2" xfId="15930"/>
    <cellStyle name="Normal 2 2 4 25 2 3" xfId="15931"/>
    <cellStyle name="Normal 2 2 4 25 2 4" xfId="15932"/>
    <cellStyle name="Normal 2 2 4 25 2 5" xfId="15933"/>
    <cellStyle name="Normal 2 2 4 25 3" xfId="15934"/>
    <cellStyle name="Normal 2 2 4 25 3 2" xfId="15935"/>
    <cellStyle name="Normal 2 2 4 25 3 3" xfId="15936"/>
    <cellStyle name="Normal 2 2 4 25 3 4" xfId="15937"/>
    <cellStyle name="Normal 2 2 4 25 3 5" xfId="15938"/>
    <cellStyle name="Normal 2 2 4 25 4" xfId="15939"/>
    <cellStyle name="Normal 2 2 4 25 4 2" xfId="15940"/>
    <cellStyle name="Normal 2 2 4 25 4 3" xfId="15941"/>
    <cellStyle name="Normal 2 2 4 25 4 4" xfId="15942"/>
    <cellStyle name="Normal 2 2 4 25 4 5" xfId="15943"/>
    <cellStyle name="Normal 2 2 4 25 5" xfId="15944"/>
    <cellStyle name="Normal 2 2 4 25 5 2" xfId="15945"/>
    <cellStyle name="Normal 2 2 4 25 5 3" xfId="15946"/>
    <cellStyle name="Normal 2 2 4 25 5 4" xfId="15947"/>
    <cellStyle name="Normal 2 2 4 25 5 5" xfId="15948"/>
    <cellStyle name="Normal 2 2 4 25 6" xfId="15949"/>
    <cellStyle name="Normal 2 2 4 25 6 2" xfId="15950"/>
    <cellStyle name="Normal 2 2 4 25 6 3" xfId="15951"/>
    <cellStyle name="Normal 2 2 4 25 6 4" xfId="15952"/>
    <cellStyle name="Normal 2 2 4 25 6 5" xfId="15953"/>
    <cellStyle name="Normal 2 2 4 25 7" xfId="15954"/>
    <cellStyle name="Normal 2 2 4 25 7 2" xfId="15955"/>
    <cellStyle name="Normal 2 2 4 25 7 3" xfId="15956"/>
    <cellStyle name="Normal 2 2 4 25 7 4" xfId="15957"/>
    <cellStyle name="Normal 2 2 4 25 7 5" xfId="15958"/>
    <cellStyle name="Normal 2 2 4 25 8" xfId="15959"/>
    <cellStyle name="Normal 2 2 4 25 8 2" xfId="15960"/>
    <cellStyle name="Normal 2 2 4 25 8 3" xfId="15961"/>
    <cellStyle name="Normal 2 2 4 25 8 4" xfId="15962"/>
    <cellStyle name="Normal 2 2 4 25 8 5" xfId="15963"/>
    <cellStyle name="Normal 2 2 4 25 9" xfId="15964"/>
    <cellStyle name="Normal 2 2 4 26" xfId="15965"/>
    <cellStyle name="Normal 2 2 4 26 10" xfId="15966"/>
    <cellStyle name="Normal 2 2 4 26 11" xfId="15967"/>
    <cellStyle name="Normal 2 2 4 26 12" xfId="15968"/>
    <cellStyle name="Normal 2 2 4 26 13" xfId="15969"/>
    <cellStyle name="Normal 2 2 4 26 2" xfId="15970"/>
    <cellStyle name="Normal 2 2 4 26 2 2" xfId="15971"/>
    <cellStyle name="Normal 2 2 4 26 2 3" xfId="15972"/>
    <cellStyle name="Normal 2 2 4 26 2 4" xfId="15973"/>
    <cellStyle name="Normal 2 2 4 26 2 5" xfId="15974"/>
    <cellStyle name="Normal 2 2 4 26 3" xfId="15975"/>
    <cellStyle name="Normal 2 2 4 26 3 2" xfId="15976"/>
    <cellStyle name="Normal 2 2 4 26 3 3" xfId="15977"/>
    <cellStyle name="Normal 2 2 4 26 3 4" xfId="15978"/>
    <cellStyle name="Normal 2 2 4 26 3 5" xfId="15979"/>
    <cellStyle name="Normal 2 2 4 26 4" xfId="15980"/>
    <cellStyle name="Normal 2 2 4 26 4 2" xfId="15981"/>
    <cellStyle name="Normal 2 2 4 26 4 3" xfId="15982"/>
    <cellStyle name="Normal 2 2 4 26 4 4" xfId="15983"/>
    <cellStyle name="Normal 2 2 4 26 4 5" xfId="15984"/>
    <cellStyle name="Normal 2 2 4 26 5" xfId="15985"/>
    <cellStyle name="Normal 2 2 4 26 5 2" xfId="15986"/>
    <cellStyle name="Normal 2 2 4 26 5 3" xfId="15987"/>
    <cellStyle name="Normal 2 2 4 26 5 4" xfId="15988"/>
    <cellStyle name="Normal 2 2 4 26 5 5" xfId="15989"/>
    <cellStyle name="Normal 2 2 4 26 6" xfId="15990"/>
    <cellStyle name="Normal 2 2 4 26 6 2" xfId="15991"/>
    <cellStyle name="Normal 2 2 4 26 6 3" xfId="15992"/>
    <cellStyle name="Normal 2 2 4 26 6 4" xfId="15993"/>
    <cellStyle name="Normal 2 2 4 26 6 5" xfId="15994"/>
    <cellStyle name="Normal 2 2 4 26 7" xfId="15995"/>
    <cellStyle name="Normal 2 2 4 26 7 2" xfId="15996"/>
    <cellStyle name="Normal 2 2 4 26 7 3" xfId="15997"/>
    <cellStyle name="Normal 2 2 4 26 7 4" xfId="15998"/>
    <cellStyle name="Normal 2 2 4 26 7 5" xfId="15999"/>
    <cellStyle name="Normal 2 2 4 26 8" xfId="16000"/>
    <cellStyle name="Normal 2 2 4 26 8 2" xfId="16001"/>
    <cellStyle name="Normal 2 2 4 26 8 3" xfId="16002"/>
    <cellStyle name="Normal 2 2 4 26 8 4" xfId="16003"/>
    <cellStyle name="Normal 2 2 4 26 8 5" xfId="16004"/>
    <cellStyle name="Normal 2 2 4 26 9" xfId="16005"/>
    <cellStyle name="Normal 2 2 4 27" xfId="16006"/>
    <cellStyle name="Normal 2 2 4 27 10" xfId="16007"/>
    <cellStyle name="Normal 2 2 4 27 11" xfId="16008"/>
    <cellStyle name="Normal 2 2 4 27 12" xfId="16009"/>
    <cellStyle name="Normal 2 2 4 27 13" xfId="16010"/>
    <cellStyle name="Normal 2 2 4 27 2" xfId="16011"/>
    <cellStyle name="Normal 2 2 4 27 2 2" xfId="16012"/>
    <cellStyle name="Normal 2 2 4 27 2 3" xfId="16013"/>
    <cellStyle name="Normal 2 2 4 27 2 4" xfId="16014"/>
    <cellStyle name="Normal 2 2 4 27 2 5" xfId="16015"/>
    <cellStyle name="Normal 2 2 4 27 3" xfId="16016"/>
    <cellStyle name="Normal 2 2 4 27 3 2" xfId="16017"/>
    <cellStyle name="Normal 2 2 4 27 3 3" xfId="16018"/>
    <cellStyle name="Normal 2 2 4 27 3 4" xfId="16019"/>
    <cellStyle name="Normal 2 2 4 27 3 5" xfId="16020"/>
    <cellStyle name="Normal 2 2 4 27 4" xfId="16021"/>
    <cellStyle name="Normal 2 2 4 27 4 2" xfId="16022"/>
    <cellStyle name="Normal 2 2 4 27 4 3" xfId="16023"/>
    <cellStyle name="Normal 2 2 4 27 4 4" xfId="16024"/>
    <cellStyle name="Normal 2 2 4 27 4 5" xfId="16025"/>
    <cellStyle name="Normal 2 2 4 27 5" xfId="16026"/>
    <cellStyle name="Normal 2 2 4 27 5 2" xfId="16027"/>
    <cellStyle name="Normal 2 2 4 27 5 3" xfId="16028"/>
    <cellStyle name="Normal 2 2 4 27 5 4" xfId="16029"/>
    <cellStyle name="Normal 2 2 4 27 5 5" xfId="16030"/>
    <cellStyle name="Normal 2 2 4 27 6" xfId="16031"/>
    <cellStyle name="Normal 2 2 4 27 6 2" xfId="16032"/>
    <cellStyle name="Normal 2 2 4 27 6 3" xfId="16033"/>
    <cellStyle name="Normal 2 2 4 27 6 4" xfId="16034"/>
    <cellStyle name="Normal 2 2 4 27 6 5" xfId="16035"/>
    <cellStyle name="Normal 2 2 4 27 7" xfId="16036"/>
    <cellStyle name="Normal 2 2 4 27 7 2" xfId="16037"/>
    <cellStyle name="Normal 2 2 4 27 7 3" xfId="16038"/>
    <cellStyle name="Normal 2 2 4 27 7 4" xfId="16039"/>
    <cellStyle name="Normal 2 2 4 27 7 5" xfId="16040"/>
    <cellStyle name="Normal 2 2 4 27 8" xfId="16041"/>
    <cellStyle name="Normal 2 2 4 27 8 2" xfId="16042"/>
    <cellStyle name="Normal 2 2 4 27 8 3" xfId="16043"/>
    <cellStyle name="Normal 2 2 4 27 8 4" xfId="16044"/>
    <cellStyle name="Normal 2 2 4 27 8 5" xfId="16045"/>
    <cellStyle name="Normal 2 2 4 27 9" xfId="16046"/>
    <cellStyle name="Normal 2 2 4 28" xfId="16047"/>
    <cellStyle name="Normal 2 2 4 28 10" xfId="16048"/>
    <cellStyle name="Normal 2 2 4 28 11" xfId="16049"/>
    <cellStyle name="Normal 2 2 4 28 12" xfId="16050"/>
    <cellStyle name="Normal 2 2 4 28 13" xfId="16051"/>
    <cellStyle name="Normal 2 2 4 28 2" xfId="16052"/>
    <cellStyle name="Normal 2 2 4 28 2 2" xfId="16053"/>
    <cellStyle name="Normal 2 2 4 28 2 3" xfId="16054"/>
    <cellStyle name="Normal 2 2 4 28 2 4" xfId="16055"/>
    <cellStyle name="Normal 2 2 4 28 2 5" xfId="16056"/>
    <cellStyle name="Normal 2 2 4 28 3" xfId="16057"/>
    <cellStyle name="Normal 2 2 4 28 3 2" xfId="16058"/>
    <cellStyle name="Normal 2 2 4 28 3 3" xfId="16059"/>
    <cellStyle name="Normal 2 2 4 28 3 4" xfId="16060"/>
    <cellStyle name="Normal 2 2 4 28 3 5" xfId="16061"/>
    <cellStyle name="Normal 2 2 4 28 4" xfId="16062"/>
    <cellStyle name="Normal 2 2 4 28 4 2" xfId="16063"/>
    <cellStyle name="Normal 2 2 4 28 4 3" xfId="16064"/>
    <cellStyle name="Normal 2 2 4 28 4 4" xfId="16065"/>
    <cellStyle name="Normal 2 2 4 28 4 5" xfId="16066"/>
    <cellStyle name="Normal 2 2 4 28 5" xfId="16067"/>
    <cellStyle name="Normal 2 2 4 28 5 2" xfId="16068"/>
    <cellStyle name="Normal 2 2 4 28 5 3" xfId="16069"/>
    <cellStyle name="Normal 2 2 4 28 5 4" xfId="16070"/>
    <cellStyle name="Normal 2 2 4 28 5 5" xfId="16071"/>
    <cellStyle name="Normal 2 2 4 28 6" xfId="16072"/>
    <cellStyle name="Normal 2 2 4 28 6 2" xfId="16073"/>
    <cellStyle name="Normal 2 2 4 28 6 3" xfId="16074"/>
    <cellStyle name="Normal 2 2 4 28 6 4" xfId="16075"/>
    <cellStyle name="Normal 2 2 4 28 6 5" xfId="16076"/>
    <cellStyle name="Normal 2 2 4 28 7" xfId="16077"/>
    <cellStyle name="Normal 2 2 4 28 7 2" xfId="16078"/>
    <cellStyle name="Normal 2 2 4 28 7 3" xfId="16079"/>
    <cellStyle name="Normal 2 2 4 28 7 4" xfId="16080"/>
    <cellStyle name="Normal 2 2 4 28 7 5" xfId="16081"/>
    <cellStyle name="Normal 2 2 4 28 8" xfId="16082"/>
    <cellStyle name="Normal 2 2 4 28 8 2" xfId="16083"/>
    <cellStyle name="Normal 2 2 4 28 8 3" xfId="16084"/>
    <cellStyle name="Normal 2 2 4 28 8 4" xfId="16085"/>
    <cellStyle name="Normal 2 2 4 28 8 5" xfId="16086"/>
    <cellStyle name="Normal 2 2 4 28 9" xfId="16087"/>
    <cellStyle name="Normal 2 2 4 29" xfId="16088"/>
    <cellStyle name="Normal 2 2 4 29 10" xfId="16089"/>
    <cellStyle name="Normal 2 2 4 29 11" xfId="16090"/>
    <cellStyle name="Normal 2 2 4 29 12" xfId="16091"/>
    <cellStyle name="Normal 2 2 4 29 13" xfId="16092"/>
    <cellStyle name="Normal 2 2 4 29 2" xfId="16093"/>
    <cellStyle name="Normal 2 2 4 29 2 2" xfId="16094"/>
    <cellStyle name="Normal 2 2 4 29 2 3" xfId="16095"/>
    <cellStyle name="Normal 2 2 4 29 2 4" xfId="16096"/>
    <cellStyle name="Normal 2 2 4 29 2 5" xfId="16097"/>
    <cellStyle name="Normal 2 2 4 29 3" xfId="16098"/>
    <cellStyle name="Normal 2 2 4 29 3 2" xfId="16099"/>
    <cellStyle name="Normal 2 2 4 29 3 3" xfId="16100"/>
    <cellStyle name="Normal 2 2 4 29 3 4" xfId="16101"/>
    <cellStyle name="Normal 2 2 4 29 3 5" xfId="16102"/>
    <cellStyle name="Normal 2 2 4 29 4" xfId="16103"/>
    <cellStyle name="Normal 2 2 4 29 4 2" xfId="16104"/>
    <cellStyle name="Normal 2 2 4 29 4 3" xfId="16105"/>
    <cellStyle name="Normal 2 2 4 29 4 4" xfId="16106"/>
    <cellStyle name="Normal 2 2 4 29 4 5" xfId="16107"/>
    <cellStyle name="Normal 2 2 4 29 5" xfId="16108"/>
    <cellStyle name="Normal 2 2 4 29 5 2" xfId="16109"/>
    <cellStyle name="Normal 2 2 4 29 5 3" xfId="16110"/>
    <cellStyle name="Normal 2 2 4 29 5 4" xfId="16111"/>
    <cellStyle name="Normal 2 2 4 29 5 5" xfId="16112"/>
    <cellStyle name="Normal 2 2 4 29 6" xfId="16113"/>
    <cellStyle name="Normal 2 2 4 29 6 2" xfId="16114"/>
    <cellStyle name="Normal 2 2 4 29 6 3" xfId="16115"/>
    <cellStyle name="Normal 2 2 4 29 6 4" xfId="16116"/>
    <cellStyle name="Normal 2 2 4 29 6 5" xfId="16117"/>
    <cellStyle name="Normal 2 2 4 29 7" xfId="16118"/>
    <cellStyle name="Normal 2 2 4 29 7 2" xfId="16119"/>
    <cellStyle name="Normal 2 2 4 29 7 3" xfId="16120"/>
    <cellStyle name="Normal 2 2 4 29 7 4" xfId="16121"/>
    <cellStyle name="Normal 2 2 4 29 7 5" xfId="16122"/>
    <cellStyle name="Normal 2 2 4 29 8" xfId="16123"/>
    <cellStyle name="Normal 2 2 4 29 8 2" xfId="16124"/>
    <cellStyle name="Normal 2 2 4 29 8 3" xfId="16125"/>
    <cellStyle name="Normal 2 2 4 29 8 4" xfId="16126"/>
    <cellStyle name="Normal 2 2 4 29 8 5" xfId="16127"/>
    <cellStyle name="Normal 2 2 4 29 9" xfId="16128"/>
    <cellStyle name="Normal 2 2 4 3" xfId="16129"/>
    <cellStyle name="Normal 2 2 4 3 10" xfId="16130"/>
    <cellStyle name="Normal 2 2 4 3 11" xfId="16131"/>
    <cellStyle name="Normal 2 2 4 3 12" xfId="16132"/>
    <cellStyle name="Normal 2 2 4 3 13" xfId="16133"/>
    <cellStyle name="Normal 2 2 4 3 14" xfId="16134"/>
    <cellStyle name="Normal 2 2 4 3 2" xfId="16135"/>
    <cellStyle name="Normal 2 2 4 3 2 2" xfId="16136"/>
    <cellStyle name="Normal 2 2 4 3 2 3" xfId="16137"/>
    <cellStyle name="Normal 2 2 4 3 2 4" xfId="16138"/>
    <cellStyle name="Normal 2 2 4 3 2 5" xfId="16139"/>
    <cellStyle name="Normal 2 2 4 3 3" xfId="16140"/>
    <cellStyle name="Normal 2 2 4 3 3 2" xfId="16141"/>
    <cellStyle name="Normal 2 2 4 3 3 3" xfId="16142"/>
    <cellStyle name="Normal 2 2 4 3 3 4" xfId="16143"/>
    <cellStyle name="Normal 2 2 4 3 3 5" xfId="16144"/>
    <cellStyle name="Normal 2 2 4 3 4" xfId="16145"/>
    <cellStyle name="Normal 2 2 4 3 4 2" xfId="16146"/>
    <cellStyle name="Normal 2 2 4 3 4 3" xfId="16147"/>
    <cellStyle name="Normal 2 2 4 3 4 4" xfId="16148"/>
    <cellStyle name="Normal 2 2 4 3 4 5" xfId="16149"/>
    <cellStyle name="Normal 2 2 4 3 5" xfId="16150"/>
    <cellStyle name="Normal 2 2 4 3 5 2" xfId="16151"/>
    <cellStyle name="Normal 2 2 4 3 5 3" xfId="16152"/>
    <cellStyle name="Normal 2 2 4 3 5 4" xfId="16153"/>
    <cellStyle name="Normal 2 2 4 3 5 5" xfId="16154"/>
    <cellStyle name="Normal 2 2 4 3 6" xfId="16155"/>
    <cellStyle name="Normal 2 2 4 3 6 2" xfId="16156"/>
    <cellStyle name="Normal 2 2 4 3 6 3" xfId="16157"/>
    <cellStyle name="Normal 2 2 4 3 6 4" xfId="16158"/>
    <cellStyle name="Normal 2 2 4 3 6 5" xfId="16159"/>
    <cellStyle name="Normal 2 2 4 3 7" xfId="16160"/>
    <cellStyle name="Normal 2 2 4 3 7 2" xfId="16161"/>
    <cellStyle name="Normal 2 2 4 3 7 3" xfId="16162"/>
    <cellStyle name="Normal 2 2 4 3 7 4" xfId="16163"/>
    <cellStyle name="Normal 2 2 4 3 7 5" xfId="16164"/>
    <cellStyle name="Normal 2 2 4 3 8" xfId="16165"/>
    <cellStyle name="Normal 2 2 4 3 8 2" xfId="16166"/>
    <cellStyle name="Normal 2 2 4 3 8 3" xfId="16167"/>
    <cellStyle name="Normal 2 2 4 3 8 4" xfId="16168"/>
    <cellStyle name="Normal 2 2 4 3 8 5" xfId="16169"/>
    <cellStyle name="Normal 2 2 4 3 9" xfId="16170"/>
    <cellStyle name="Normal 2 2 4 30" xfId="16171"/>
    <cellStyle name="Normal 2 2 4 30 10" xfId="16172"/>
    <cellStyle name="Normal 2 2 4 30 11" xfId="16173"/>
    <cellStyle name="Normal 2 2 4 30 12" xfId="16174"/>
    <cellStyle name="Normal 2 2 4 30 13" xfId="16175"/>
    <cellStyle name="Normal 2 2 4 30 2" xfId="16176"/>
    <cellStyle name="Normal 2 2 4 30 2 2" xfId="16177"/>
    <cellStyle name="Normal 2 2 4 30 2 3" xfId="16178"/>
    <cellStyle name="Normal 2 2 4 30 2 4" xfId="16179"/>
    <cellStyle name="Normal 2 2 4 30 2 5" xfId="16180"/>
    <cellStyle name="Normal 2 2 4 30 3" xfId="16181"/>
    <cellStyle name="Normal 2 2 4 30 3 2" xfId="16182"/>
    <cellStyle name="Normal 2 2 4 30 3 3" xfId="16183"/>
    <cellStyle name="Normal 2 2 4 30 3 4" xfId="16184"/>
    <cellStyle name="Normal 2 2 4 30 3 5" xfId="16185"/>
    <cellStyle name="Normal 2 2 4 30 4" xfId="16186"/>
    <cellStyle name="Normal 2 2 4 30 4 2" xfId="16187"/>
    <cellStyle name="Normal 2 2 4 30 4 3" xfId="16188"/>
    <cellStyle name="Normal 2 2 4 30 4 4" xfId="16189"/>
    <cellStyle name="Normal 2 2 4 30 4 5" xfId="16190"/>
    <cellStyle name="Normal 2 2 4 30 5" xfId="16191"/>
    <cellStyle name="Normal 2 2 4 30 5 2" xfId="16192"/>
    <cellStyle name="Normal 2 2 4 30 5 3" xfId="16193"/>
    <cellStyle name="Normal 2 2 4 30 5 4" xfId="16194"/>
    <cellStyle name="Normal 2 2 4 30 5 5" xfId="16195"/>
    <cellStyle name="Normal 2 2 4 30 6" xfId="16196"/>
    <cellStyle name="Normal 2 2 4 30 6 2" xfId="16197"/>
    <cellStyle name="Normal 2 2 4 30 6 3" xfId="16198"/>
    <cellStyle name="Normal 2 2 4 30 6 4" xfId="16199"/>
    <cellStyle name="Normal 2 2 4 30 6 5" xfId="16200"/>
    <cellStyle name="Normal 2 2 4 30 7" xfId="16201"/>
    <cellStyle name="Normal 2 2 4 30 7 2" xfId="16202"/>
    <cellStyle name="Normal 2 2 4 30 7 3" xfId="16203"/>
    <cellStyle name="Normal 2 2 4 30 7 4" xfId="16204"/>
    <cellStyle name="Normal 2 2 4 30 7 5" xfId="16205"/>
    <cellStyle name="Normal 2 2 4 30 8" xfId="16206"/>
    <cellStyle name="Normal 2 2 4 30 8 2" xfId="16207"/>
    <cellStyle name="Normal 2 2 4 30 8 3" xfId="16208"/>
    <cellStyle name="Normal 2 2 4 30 8 4" xfId="16209"/>
    <cellStyle name="Normal 2 2 4 30 8 5" xfId="16210"/>
    <cellStyle name="Normal 2 2 4 30 9" xfId="16211"/>
    <cellStyle name="Normal 2 2 4 31" xfId="16212"/>
    <cellStyle name="Normal 2 2 4 31 2" xfId="16213"/>
    <cellStyle name="Normal 2 2 4 31 3" xfId="16214"/>
    <cellStyle name="Normal 2 2 4 31 4" xfId="16215"/>
    <cellStyle name="Normal 2 2 4 31 5" xfId="16216"/>
    <cellStyle name="Normal 2 2 4 32" xfId="16217"/>
    <cellStyle name="Normal 2 2 4 32 2" xfId="16218"/>
    <cellStyle name="Normal 2 2 4 32 3" xfId="16219"/>
    <cellStyle name="Normal 2 2 4 32 4" xfId="16220"/>
    <cellStyle name="Normal 2 2 4 32 5" xfId="16221"/>
    <cellStyle name="Normal 2 2 4 33" xfId="16222"/>
    <cellStyle name="Normal 2 2 4 33 2" xfId="16223"/>
    <cellStyle name="Normal 2 2 4 33 3" xfId="16224"/>
    <cellStyle name="Normal 2 2 4 33 4" xfId="16225"/>
    <cellStyle name="Normal 2 2 4 33 5" xfId="16226"/>
    <cellStyle name="Normal 2 2 4 34" xfId="16227"/>
    <cellStyle name="Normal 2 2 4 34 2" xfId="16228"/>
    <cellStyle name="Normal 2 2 4 34 3" xfId="16229"/>
    <cellStyle name="Normal 2 2 4 34 4" xfId="16230"/>
    <cellStyle name="Normal 2 2 4 34 5" xfId="16231"/>
    <cellStyle name="Normal 2 2 4 35" xfId="16232"/>
    <cellStyle name="Normal 2 2 4 35 2" xfId="16233"/>
    <cellStyle name="Normal 2 2 4 35 3" xfId="16234"/>
    <cellStyle name="Normal 2 2 4 35 4" xfId="16235"/>
    <cellStyle name="Normal 2 2 4 35 5" xfId="16236"/>
    <cellStyle name="Normal 2 2 4 36" xfId="16237"/>
    <cellStyle name="Normal 2 2 4 36 2" xfId="16238"/>
    <cellStyle name="Normal 2 2 4 36 3" xfId="16239"/>
    <cellStyle name="Normal 2 2 4 36 4" xfId="16240"/>
    <cellStyle name="Normal 2 2 4 36 5" xfId="16241"/>
    <cellStyle name="Normal 2 2 4 37" xfId="16242"/>
    <cellStyle name="Normal 2 2 4 37 2" xfId="16243"/>
    <cellStyle name="Normal 2 2 4 37 3" xfId="16244"/>
    <cellStyle name="Normal 2 2 4 37 4" xfId="16245"/>
    <cellStyle name="Normal 2 2 4 37 5" xfId="16246"/>
    <cellStyle name="Normal 2 2 4 38" xfId="16247"/>
    <cellStyle name="Normal 2 2 4 39" xfId="16248"/>
    <cellStyle name="Normal 2 2 4 4" xfId="16249"/>
    <cellStyle name="Normal 2 2 4 4 10" xfId="16250"/>
    <cellStyle name="Normal 2 2 4 4 11" xfId="16251"/>
    <cellStyle name="Normal 2 2 4 4 12" xfId="16252"/>
    <cellStyle name="Normal 2 2 4 4 13" xfId="16253"/>
    <cellStyle name="Normal 2 2 4 4 14" xfId="16254"/>
    <cellStyle name="Normal 2 2 4 4 2" xfId="16255"/>
    <cellStyle name="Normal 2 2 4 4 2 2" xfId="16256"/>
    <cellStyle name="Normal 2 2 4 4 2 3" xfId="16257"/>
    <cellStyle name="Normal 2 2 4 4 2 4" xfId="16258"/>
    <cellStyle name="Normal 2 2 4 4 2 5" xfId="16259"/>
    <cellStyle name="Normal 2 2 4 4 3" xfId="16260"/>
    <cellStyle name="Normal 2 2 4 4 3 2" xfId="16261"/>
    <cellStyle name="Normal 2 2 4 4 3 3" xfId="16262"/>
    <cellStyle name="Normal 2 2 4 4 3 4" xfId="16263"/>
    <cellStyle name="Normal 2 2 4 4 3 5" xfId="16264"/>
    <cellStyle name="Normal 2 2 4 4 4" xfId="16265"/>
    <cellStyle name="Normal 2 2 4 4 4 2" xfId="16266"/>
    <cellStyle name="Normal 2 2 4 4 4 3" xfId="16267"/>
    <cellStyle name="Normal 2 2 4 4 4 4" xfId="16268"/>
    <cellStyle name="Normal 2 2 4 4 4 5" xfId="16269"/>
    <cellStyle name="Normal 2 2 4 4 5" xfId="16270"/>
    <cellStyle name="Normal 2 2 4 4 5 2" xfId="16271"/>
    <cellStyle name="Normal 2 2 4 4 5 3" xfId="16272"/>
    <cellStyle name="Normal 2 2 4 4 5 4" xfId="16273"/>
    <cellStyle name="Normal 2 2 4 4 5 5" xfId="16274"/>
    <cellStyle name="Normal 2 2 4 4 6" xfId="16275"/>
    <cellStyle name="Normal 2 2 4 4 6 2" xfId="16276"/>
    <cellStyle name="Normal 2 2 4 4 6 3" xfId="16277"/>
    <cellStyle name="Normal 2 2 4 4 6 4" xfId="16278"/>
    <cellStyle name="Normal 2 2 4 4 6 5" xfId="16279"/>
    <cellStyle name="Normal 2 2 4 4 7" xfId="16280"/>
    <cellStyle name="Normal 2 2 4 4 7 2" xfId="16281"/>
    <cellStyle name="Normal 2 2 4 4 7 3" xfId="16282"/>
    <cellStyle name="Normal 2 2 4 4 7 4" xfId="16283"/>
    <cellStyle name="Normal 2 2 4 4 7 5" xfId="16284"/>
    <cellStyle name="Normal 2 2 4 4 8" xfId="16285"/>
    <cellStyle name="Normal 2 2 4 4 8 2" xfId="16286"/>
    <cellStyle name="Normal 2 2 4 4 8 3" xfId="16287"/>
    <cellStyle name="Normal 2 2 4 4 8 4" xfId="16288"/>
    <cellStyle name="Normal 2 2 4 4 8 5" xfId="16289"/>
    <cellStyle name="Normal 2 2 4 4 9" xfId="16290"/>
    <cellStyle name="Normal 2 2 4 40" xfId="16291"/>
    <cellStyle name="Normal 2 2 4 41" xfId="16292"/>
    <cellStyle name="Normal 2 2 4 42" xfId="16293"/>
    <cellStyle name="Normal 2 2 4 5" xfId="16294"/>
    <cellStyle name="Normal 2 2 4 5 10" xfId="16295"/>
    <cellStyle name="Normal 2 2 4 5 11" xfId="16296"/>
    <cellStyle name="Normal 2 2 4 5 12" xfId="16297"/>
    <cellStyle name="Normal 2 2 4 5 13" xfId="16298"/>
    <cellStyle name="Normal 2 2 4 5 14" xfId="16299"/>
    <cellStyle name="Normal 2 2 4 5 2" xfId="16300"/>
    <cellStyle name="Normal 2 2 4 5 2 2" xfId="16301"/>
    <cellStyle name="Normal 2 2 4 5 2 3" xfId="16302"/>
    <cellStyle name="Normal 2 2 4 5 2 4" xfId="16303"/>
    <cellStyle name="Normal 2 2 4 5 2 5" xfId="16304"/>
    <cellStyle name="Normal 2 2 4 5 3" xfId="16305"/>
    <cellStyle name="Normal 2 2 4 5 3 2" xfId="16306"/>
    <cellStyle name="Normal 2 2 4 5 3 3" xfId="16307"/>
    <cellStyle name="Normal 2 2 4 5 3 4" xfId="16308"/>
    <cellStyle name="Normal 2 2 4 5 3 5" xfId="16309"/>
    <cellStyle name="Normal 2 2 4 5 4" xfId="16310"/>
    <cellStyle name="Normal 2 2 4 5 4 2" xfId="16311"/>
    <cellStyle name="Normal 2 2 4 5 4 3" xfId="16312"/>
    <cellStyle name="Normal 2 2 4 5 4 4" xfId="16313"/>
    <cellStyle name="Normal 2 2 4 5 4 5" xfId="16314"/>
    <cellStyle name="Normal 2 2 4 5 5" xfId="16315"/>
    <cellStyle name="Normal 2 2 4 5 5 2" xfId="16316"/>
    <cellStyle name="Normal 2 2 4 5 5 3" xfId="16317"/>
    <cellStyle name="Normal 2 2 4 5 5 4" xfId="16318"/>
    <cellStyle name="Normal 2 2 4 5 5 5" xfId="16319"/>
    <cellStyle name="Normal 2 2 4 5 6" xfId="16320"/>
    <cellStyle name="Normal 2 2 4 5 6 2" xfId="16321"/>
    <cellStyle name="Normal 2 2 4 5 6 3" xfId="16322"/>
    <cellStyle name="Normal 2 2 4 5 6 4" xfId="16323"/>
    <cellStyle name="Normal 2 2 4 5 6 5" xfId="16324"/>
    <cellStyle name="Normal 2 2 4 5 7" xfId="16325"/>
    <cellStyle name="Normal 2 2 4 5 7 2" xfId="16326"/>
    <cellStyle name="Normal 2 2 4 5 7 3" xfId="16327"/>
    <cellStyle name="Normal 2 2 4 5 7 4" xfId="16328"/>
    <cellStyle name="Normal 2 2 4 5 7 5" xfId="16329"/>
    <cellStyle name="Normal 2 2 4 5 8" xfId="16330"/>
    <cellStyle name="Normal 2 2 4 5 8 2" xfId="16331"/>
    <cellStyle name="Normal 2 2 4 5 8 3" xfId="16332"/>
    <cellStyle name="Normal 2 2 4 5 8 4" xfId="16333"/>
    <cellStyle name="Normal 2 2 4 5 8 5" xfId="16334"/>
    <cellStyle name="Normal 2 2 4 5 9" xfId="16335"/>
    <cellStyle name="Normal 2 2 4 6" xfId="16336"/>
    <cellStyle name="Normal 2 2 4 6 10" xfId="16337"/>
    <cellStyle name="Normal 2 2 4 6 11" xfId="16338"/>
    <cellStyle name="Normal 2 2 4 6 12" xfId="16339"/>
    <cellStyle name="Normal 2 2 4 6 13" xfId="16340"/>
    <cellStyle name="Normal 2 2 4 6 14" xfId="16341"/>
    <cellStyle name="Normal 2 2 4 6 2" xfId="16342"/>
    <cellStyle name="Normal 2 2 4 6 2 2" xfId="16343"/>
    <cellStyle name="Normal 2 2 4 6 2 3" xfId="16344"/>
    <cellStyle name="Normal 2 2 4 6 2 4" xfId="16345"/>
    <cellStyle name="Normal 2 2 4 6 2 5" xfId="16346"/>
    <cellStyle name="Normal 2 2 4 6 3" xfId="16347"/>
    <cellStyle name="Normal 2 2 4 6 3 2" xfId="16348"/>
    <cellStyle name="Normal 2 2 4 6 3 3" xfId="16349"/>
    <cellStyle name="Normal 2 2 4 6 3 4" xfId="16350"/>
    <cellStyle name="Normal 2 2 4 6 3 5" xfId="16351"/>
    <cellStyle name="Normal 2 2 4 6 4" xfId="16352"/>
    <cellStyle name="Normal 2 2 4 6 4 2" xfId="16353"/>
    <cellStyle name="Normal 2 2 4 6 4 3" xfId="16354"/>
    <cellStyle name="Normal 2 2 4 6 4 4" xfId="16355"/>
    <cellStyle name="Normal 2 2 4 6 4 5" xfId="16356"/>
    <cellStyle name="Normal 2 2 4 6 5" xfId="16357"/>
    <cellStyle name="Normal 2 2 4 6 5 2" xfId="16358"/>
    <cellStyle name="Normal 2 2 4 6 5 3" xfId="16359"/>
    <cellStyle name="Normal 2 2 4 6 5 4" xfId="16360"/>
    <cellStyle name="Normal 2 2 4 6 5 5" xfId="16361"/>
    <cellStyle name="Normal 2 2 4 6 6" xfId="16362"/>
    <cellStyle name="Normal 2 2 4 6 6 2" xfId="16363"/>
    <cellStyle name="Normal 2 2 4 6 6 3" xfId="16364"/>
    <cellStyle name="Normal 2 2 4 6 6 4" xfId="16365"/>
    <cellStyle name="Normal 2 2 4 6 6 5" xfId="16366"/>
    <cellStyle name="Normal 2 2 4 6 7" xfId="16367"/>
    <cellStyle name="Normal 2 2 4 6 7 2" xfId="16368"/>
    <cellStyle name="Normal 2 2 4 6 7 3" xfId="16369"/>
    <cellStyle name="Normal 2 2 4 6 7 4" xfId="16370"/>
    <cellStyle name="Normal 2 2 4 6 7 5" xfId="16371"/>
    <cellStyle name="Normal 2 2 4 6 8" xfId="16372"/>
    <cellStyle name="Normal 2 2 4 6 8 2" xfId="16373"/>
    <cellStyle name="Normal 2 2 4 6 8 3" xfId="16374"/>
    <cellStyle name="Normal 2 2 4 6 8 4" xfId="16375"/>
    <cellStyle name="Normal 2 2 4 6 8 5" xfId="16376"/>
    <cellStyle name="Normal 2 2 4 6 9" xfId="16377"/>
    <cellStyle name="Normal 2 2 4 7" xfId="16378"/>
    <cellStyle name="Normal 2 2 4 7 10" xfId="16379"/>
    <cellStyle name="Normal 2 2 4 7 11" xfId="16380"/>
    <cellStyle name="Normal 2 2 4 7 12" xfId="16381"/>
    <cellStyle name="Normal 2 2 4 7 13" xfId="16382"/>
    <cellStyle name="Normal 2 2 4 7 14" xfId="16383"/>
    <cellStyle name="Normal 2 2 4 7 2" xfId="16384"/>
    <cellStyle name="Normal 2 2 4 7 2 2" xfId="16385"/>
    <cellStyle name="Normal 2 2 4 7 2 3" xfId="16386"/>
    <cellStyle name="Normal 2 2 4 7 2 4" xfId="16387"/>
    <cellStyle name="Normal 2 2 4 7 2 5" xfId="16388"/>
    <cellStyle name="Normal 2 2 4 7 3" xfId="16389"/>
    <cellStyle name="Normal 2 2 4 7 3 2" xfId="16390"/>
    <cellStyle name="Normal 2 2 4 7 3 3" xfId="16391"/>
    <cellStyle name="Normal 2 2 4 7 3 4" xfId="16392"/>
    <cellStyle name="Normal 2 2 4 7 3 5" xfId="16393"/>
    <cellStyle name="Normal 2 2 4 7 4" xfId="16394"/>
    <cellStyle name="Normal 2 2 4 7 4 2" xfId="16395"/>
    <cellStyle name="Normal 2 2 4 7 4 3" xfId="16396"/>
    <cellStyle name="Normal 2 2 4 7 4 4" xfId="16397"/>
    <cellStyle name="Normal 2 2 4 7 4 5" xfId="16398"/>
    <cellStyle name="Normal 2 2 4 7 5" xfId="16399"/>
    <cellStyle name="Normal 2 2 4 7 5 2" xfId="16400"/>
    <cellStyle name="Normal 2 2 4 7 5 3" xfId="16401"/>
    <cellStyle name="Normal 2 2 4 7 5 4" xfId="16402"/>
    <cellStyle name="Normal 2 2 4 7 5 5" xfId="16403"/>
    <cellStyle name="Normal 2 2 4 7 6" xfId="16404"/>
    <cellStyle name="Normal 2 2 4 7 6 2" xfId="16405"/>
    <cellStyle name="Normal 2 2 4 7 6 3" xfId="16406"/>
    <cellStyle name="Normal 2 2 4 7 6 4" xfId="16407"/>
    <cellStyle name="Normal 2 2 4 7 6 5" xfId="16408"/>
    <cellStyle name="Normal 2 2 4 7 7" xfId="16409"/>
    <cellStyle name="Normal 2 2 4 7 7 2" xfId="16410"/>
    <cellStyle name="Normal 2 2 4 7 7 3" xfId="16411"/>
    <cellStyle name="Normal 2 2 4 7 7 4" xfId="16412"/>
    <cellStyle name="Normal 2 2 4 7 7 5" xfId="16413"/>
    <cellStyle name="Normal 2 2 4 7 8" xfId="16414"/>
    <cellStyle name="Normal 2 2 4 7 8 2" xfId="16415"/>
    <cellStyle name="Normal 2 2 4 7 8 3" xfId="16416"/>
    <cellStyle name="Normal 2 2 4 7 8 4" xfId="16417"/>
    <cellStyle name="Normal 2 2 4 7 8 5" xfId="16418"/>
    <cellStyle name="Normal 2 2 4 7 9" xfId="16419"/>
    <cellStyle name="Normal 2 2 4 8" xfId="16420"/>
    <cellStyle name="Normal 2 2 4 8 10" xfId="16421"/>
    <cellStyle name="Normal 2 2 4 8 11" xfId="16422"/>
    <cellStyle name="Normal 2 2 4 8 12" xfId="16423"/>
    <cellStyle name="Normal 2 2 4 8 13" xfId="16424"/>
    <cellStyle name="Normal 2 2 4 8 14" xfId="16425"/>
    <cellStyle name="Normal 2 2 4 8 2" xfId="16426"/>
    <cellStyle name="Normal 2 2 4 8 2 2" xfId="16427"/>
    <cellStyle name="Normal 2 2 4 8 2 3" xfId="16428"/>
    <cellStyle name="Normal 2 2 4 8 2 4" xfId="16429"/>
    <cellStyle name="Normal 2 2 4 8 2 5" xfId="16430"/>
    <cellStyle name="Normal 2 2 4 8 3" xfId="16431"/>
    <cellStyle name="Normal 2 2 4 8 3 2" xfId="16432"/>
    <cellStyle name="Normal 2 2 4 8 3 3" xfId="16433"/>
    <cellStyle name="Normal 2 2 4 8 3 4" xfId="16434"/>
    <cellStyle name="Normal 2 2 4 8 3 5" xfId="16435"/>
    <cellStyle name="Normal 2 2 4 8 4" xfId="16436"/>
    <cellStyle name="Normal 2 2 4 8 4 2" xfId="16437"/>
    <cellStyle name="Normal 2 2 4 8 4 3" xfId="16438"/>
    <cellStyle name="Normal 2 2 4 8 4 4" xfId="16439"/>
    <cellStyle name="Normal 2 2 4 8 4 5" xfId="16440"/>
    <cellStyle name="Normal 2 2 4 8 5" xfId="16441"/>
    <cellStyle name="Normal 2 2 4 8 5 2" xfId="16442"/>
    <cellStyle name="Normal 2 2 4 8 5 3" xfId="16443"/>
    <cellStyle name="Normal 2 2 4 8 5 4" xfId="16444"/>
    <cellStyle name="Normal 2 2 4 8 5 5" xfId="16445"/>
    <cellStyle name="Normal 2 2 4 8 6" xfId="16446"/>
    <cellStyle name="Normal 2 2 4 8 6 2" xfId="16447"/>
    <cellStyle name="Normal 2 2 4 8 6 3" xfId="16448"/>
    <cellStyle name="Normal 2 2 4 8 6 4" xfId="16449"/>
    <cellStyle name="Normal 2 2 4 8 6 5" xfId="16450"/>
    <cellStyle name="Normal 2 2 4 8 7" xfId="16451"/>
    <cellStyle name="Normal 2 2 4 8 7 2" xfId="16452"/>
    <cellStyle name="Normal 2 2 4 8 7 3" xfId="16453"/>
    <cellStyle name="Normal 2 2 4 8 7 4" xfId="16454"/>
    <cellStyle name="Normal 2 2 4 8 7 5" xfId="16455"/>
    <cellStyle name="Normal 2 2 4 8 8" xfId="16456"/>
    <cellStyle name="Normal 2 2 4 8 8 2" xfId="16457"/>
    <cellStyle name="Normal 2 2 4 8 8 3" xfId="16458"/>
    <cellStyle name="Normal 2 2 4 8 8 4" xfId="16459"/>
    <cellStyle name="Normal 2 2 4 8 8 5" xfId="16460"/>
    <cellStyle name="Normal 2 2 4 8 9" xfId="16461"/>
    <cellStyle name="Normal 2 2 4 9" xfId="16462"/>
    <cellStyle name="Normal 2 2 4 9 10" xfId="16463"/>
    <cellStyle name="Normal 2 2 4 9 11" xfId="16464"/>
    <cellStyle name="Normal 2 2 4 9 12" xfId="16465"/>
    <cellStyle name="Normal 2 2 4 9 13" xfId="16466"/>
    <cellStyle name="Normal 2 2 4 9 14" xfId="16467"/>
    <cellStyle name="Normal 2 2 4 9 2" xfId="16468"/>
    <cellStyle name="Normal 2 2 4 9 2 2" xfId="16469"/>
    <cellStyle name="Normal 2 2 4 9 2 3" xfId="16470"/>
    <cellStyle name="Normal 2 2 4 9 2 4" xfId="16471"/>
    <cellStyle name="Normal 2 2 4 9 2 5" xfId="16472"/>
    <cellStyle name="Normal 2 2 4 9 3" xfId="16473"/>
    <cellStyle name="Normal 2 2 4 9 3 2" xfId="16474"/>
    <cellStyle name="Normal 2 2 4 9 3 3" xfId="16475"/>
    <cellStyle name="Normal 2 2 4 9 3 4" xfId="16476"/>
    <cellStyle name="Normal 2 2 4 9 3 5" xfId="16477"/>
    <cellStyle name="Normal 2 2 4 9 4" xfId="16478"/>
    <cellStyle name="Normal 2 2 4 9 4 2" xfId="16479"/>
    <cellStyle name="Normal 2 2 4 9 4 3" xfId="16480"/>
    <cellStyle name="Normal 2 2 4 9 4 4" xfId="16481"/>
    <cellStyle name="Normal 2 2 4 9 4 5" xfId="16482"/>
    <cellStyle name="Normal 2 2 4 9 5" xfId="16483"/>
    <cellStyle name="Normal 2 2 4 9 5 2" xfId="16484"/>
    <cellStyle name="Normal 2 2 4 9 5 3" xfId="16485"/>
    <cellStyle name="Normal 2 2 4 9 5 4" xfId="16486"/>
    <cellStyle name="Normal 2 2 4 9 5 5" xfId="16487"/>
    <cellStyle name="Normal 2 2 4 9 6" xfId="16488"/>
    <cellStyle name="Normal 2 2 4 9 6 2" xfId="16489"/>
    <cellStyle name="Normal 2 2 4 9 6 3" xfId="16490"/>
    <cellStyle name="Normal 2 2 4 9 6 4" xfId="16491"/>
    <cellStyle name="Normal 2 2 4 9 6 5" xfId="16492"/>
    <cellStyle name="Normal 2 2 4 9 7" xfId="16493"/>
    <cellStyle name="Normal 2 2 4 9 7 2" xfId="16494"/>
    <cellStyle name="Normal 2 2 4 9 7 3" xfId="16495"/>
    <cellStyle name="Normal 2 2 4 9 7 4" xfId="16496"/>
    <cellStyle name="Normal 2 2 4 9 7 5" xfId="16497"/>
    <cellStyle name="Normal 2 2 4 9 8" xfId="16498"/>
    <cellStyle name="Normal 2 2 4 9 8 2" xfId="16499"/>
    <cellStyle name="Normal 2 2 4 9 8 3" xfId="16500"/>
    <cellStyle name="Normal 2 2 4 9 8 4" xfId="16501"/>
    <cellStyle name="Normal 2 2 4 9 8 5" xfId="16502"/>
    <cellStyle name="Normal 2 2 4 9 9" xfId="16503"/>
    <cellStyle name="Normal 2 2 40" xfId="16504"/>
    <cellStyle name="Normal 2 2 40 2" xfId="16505"/>
    <cellStyle name="Normal 2 2 40 3" xfId="16506"/>
    <cellStyle name="Normal 2 2 40 4" xfId="16507"/>
    <cellStyle name="Normal 2 2 40 5" xfId="16508"/>
    <cellStyle name="Normal 2 2 41" xfId="16509"/>
    <cellStyle name="Normal 2 2 41 2" xfId="16510"/>
    <cellStyle name="Normal 2 2 41 3" xfId="16511"/>
    <cellStyle name="Normal 2 2 41 4" xfId="16512"/>
    <cellStyle name="Normal 2 2 41 5" xfId="16513"/>
    <cellStyle name="Normal 2 2 42" xfId="16514"/>
    <cellStyle name="Normal 2 2 42 2" xfId="16515"/>
    <cellStyle name="Normal 2 2 42 3" xfId="16516"/>
    <cellStyle name="Normal 2 2 42 4" xfId="16517"/>
    <cellStyle name="Normal 2 2 42 5" xfId="16518"/>
    <cellStyle name="Normal 2 2 43" xfId="16519"/>
    <cellStyle name="Normal 2 2 43 2" xfId="16520"/>
    <cellStyle name="Normal 2 2 43 3" xfId="16521"/>
    <cellStyle name="Normal 2 2 43 4" xfId="16522"/>
    <cellStyle name="Normal 2 2 43 5" xfId="16523"/>
    <cellStyle name="Normal 2 2 44" xfId="16524"/>
    <cellStyle name="Normal 2 2 44 2" xfId="16525"/>
    <cellStyle name="Normal 2 2 44 3" xfId="16526"/>
    <cellStyle name="Normal 2 2 44 4" xfId="16527"/>
    <cellStyle name="Normal 2 2 44 5" xfId="16528"/>
    <cellStyle name="Normal 2 2 45" xfId="16529"/>
    <cellStyle name="Normal 2 2 46" xfId="16530"/>
    <cellStyle name="Normal 2 2 47" xfId="16531"/>
    <cellStyle name="Normal 2 2 48" xfId="16532"/>
    <cellStyle name="Normal 2 2 49" xfId="16533"/>
    <cellStyle name="Normal 2 2 5" xfId="16534"/>
    <cellStyle name="Normal 2 2 5 10" xfId="16535"/>
    <cellStyle name="Normal 2 2 5 10 10" xfId="16536"/>
    <cellStyle name="Normal 2 2 5 10 11" xfId="16537"/>
    <cellStyle name="Normal 2 2 5 10 12" xfId="16538"/>
    <cellStyle name="Normal 2 2 5 10 13" xfId="16539"/>
    <cellStyle name="Normal 2 2 5 10 14" xfId="16540"/>
    <cellStyle name="Normal 2 2 5 10 2" xfId="16541"/>
    <cellStyle name="Normal 2 2 5 10 2 2" xfId="16542"/>
    <cellStyle name="Normal 2 2 5 10 2 3" xfId="16543"/>
    <cellStyle name="Normal 2 2 5 10 2 4" xfId="16544"/>
    <cellStyle name="Normal 2 2 5 10 2 5" xfId="16545"/>
    <cellStyle name="Normal 2 2 5 10 3" xfId="16546"/>
    <cellStyle name="Normal 2 2 5 10 3 2" xfId="16547"/>
    <cellStyle name="Normal 2 2 5 10 3 3" xfId="16548"/>
    <cellStyle name="Normal 2 2 5 10 3 4" xfId="16549"/>
    <cellStyle name="Normal 2 2 5 10 3 5" xfId="16550"/>
    <cellStyle name="Normal 2 2 5 10 4" xfId="16551"/>
    <cellStyle name="Normal 2 2 5 10 4 2" xfId="16552"/>
    <cellStyle name="Normal 2 2 5 10 4 3" xfId="16553"/>
    <cellStyle name="Normal 2 2 5 10 4 4" xfId="16554"/>
    <cellStyle name="Normal 2 2 5 10 4 5" xfId="16555"/>
    <cellStyle name="Normal 2 2 5 10 5" xfId="16556"/>
    <cellStyle name="Normal 2 2 5 10 5 2" xfId="16557"/>
    <cellStyle name="Normal 2 2 5 10 5 3" xfId="16558"/>
    <cellStyle name="Normal 2 2 5 10 5 4" xfId="16559"/>
    <cellStyle name="Normal 2 2 5 10 5 5" xfId="16560"/>
    <cellStyle name="Normal 2 2 5 10 6" xfId="16561"/>
    <cellStyle name="Normal 2 2 5 10 6 2" xfId="16562"/>
    <cellStyle name="Normal 2 2 5 10 6 3" xfId="16563"/>
    <cellStyle name="Normal 2 2 5 10 6 4" xfId="16564"/>
    <cellStyle name="Normal 2 2 5 10 6 5" xfId="16565"/>
    <cellStyle name="Normal 2 2 5 10 7" xfId="16566"/>
    <cellStyle name="Normal 2 2 5 10 7 2" xfId="16567"/>
    <cellStyle name="Normal 2 2 5 10 7 3" xfId="16568"/>
    <cellStyle name="Normal 2 2 5 10 7 4" xfId="16569"/>
    <cellStyle name="Normal 2 2 5 10 7 5" xfId="16570"/>
    <cellStyle name="Normal 2 2 5 10 8" xfId="16571"/>
    <cellStyle name="Normal 2 2 5 10 8 2" xfId="16572"/>
    <cellStyle name="Normal 2 2 5 10 8 3" xfId="16573"/>
    <cellStyle name="Normal 2 2 5 10 8 4" xfId="16574"/>
    <cellStyle name="Normal 2 2 5 10 8 5" xfId="16575"/>
    <cellStyle name="Normal 2 2 5 10 9" xfId="16576"/>
    <cellStyle name="Normal 2 2 5 11" xfId="16577"/>
    <cellStyle name="Normal 2 2 5 11 10" xfId="16578"/>
    <cellStyle name="Normal 2 2 5 11 11" xfId="16579"/>
    <cellStyle name="Normal 2 2 5 11 12" xfId="16580"/>
    <cellStyle name="Normal 2 2 5 11 13" xfId="16581"/>
    <cellStyle name="Normal 2 2 5 11 14" xfId="16582"/>
    <cellStyle name="Normal 2 2 5 11 2" xfId="16583"/>
    <cellStyle name="Normal 2 2 5 11 2 2" xfId="16584"/>
    <cellStyle name="Normal 2 2 5 11 2 3" xfId="16585"/>
    <cellStyle name="Normal 2 2 5 11 2 4" xfId="16586"/>
    <cellStyle name="Normal 2 2 5 11 2 5" xfId="16587"/>
    <cellStyle name="Normal 2 2 5 11 3" xfId="16588"/>
    <cellStyle name="Normal 2 2 5 11 3 2" xfId="16589"/>
    <cellStyle name="Normal 2 2 5 11 3 3" xfId="16590"/>
    <cellStyle name="Normal 2 2 5 11 3 4" xfId="16591"/>
    <cellStyle name="Normal 2 2 5 11 3 5" xfId="16592"/>
    <cellStyle name="Normal 2 2 5 11 4" xfId="16593"/>
    <cellStyle name="Normal 2 2 5 11 4 2" xfId="16594"/>
    <cellStyle name="Normal 2 2 5 11 4 3" xfId="16595"/>
    <cellStyle name="Normal 2 2 5 11 4 4" xfId="16596"/>
    <cellStyle name="Normal 2 2 5 11 4 5" xfId="16597"/>
    <cellStyle name="Normal 2 2 5 11 5" xfId="16598"/>
    <cellStyle name="Normal 2 2 5 11 5 2" xfId="16599"/>
    <cellStyle name="Normal 2 2 5 11 5 3" xfId="16600"/>
    <cellStyle name="Normal 2 2 5 11 5 4" xfId="16601"/>
    <cellStyle name="Normal 2 2 5 11 5 5" xfId="16602"/>
    <cellStyle name="Normal 2 2 5 11 6" xfId="16603"/>
    <cellStyle name="Normal 2 2 5 11 6 2" xfId="16604"/>
    <cellStyle name="Normal 2 2 5 11 6 3" xfId="16605"/>
    <cellStyle name="Normal 2 2 5 11 6 4" xfId="16606"/>
    <cellStyle name="Normal 2 2 5 11 6 5" xfId="16607"/>
    <cellStyle name="Normal 2 2 5 11 7" xfId="16608"/>
    <cellStyle name="Normal 2 2 5 11 7 2" xfId="16609"/>
    <cellStyle name="Normal 2 2 5 11 7 3" xfId="16610"/>
    <cellStyle name="Normal 2 2 5 11 7 4" xfId="16611"/>
    <cellStyle name="Normal 2 2 5 11 7 5" xfId="16612"/>
    <cellStyle name="Normal 2 2 5 11 8" xfId="16613"/>
    <cellStyle name="Normal 2 2 5 11 8 2" xfId="16614"/>
    <cellStyle name="Normal 2 2 5 11 8 3" xfId="16615"/>
    <cellStyle name="Normal 2 2 5 11 8 4" xfId="16616"/>
    <cellStyle name="Normal 2 2 5 11 8 5" xfId="16617"/>
    <cellStyle name="Normal 2 2 5 11 9" xfId="16618"/>
    <cellStyle name="Normal 2 2 5 12" xfId="16619"/>
    <cellStyle name="Normal 2 2 5 12 10" xfId="16620"/>
    <cellStyle name="Normal 2 2 5 12 11" xfId="16621"/>
    <cellStyle name="Normal 2 2 5 12 12" xfId="16622"/>
    <cellStyle name="Normal 2 2 5 12 13" xfId="16623"/>
    <cellStyle name="Normal 2 2 5 12 14" xfId="16624"/>
    <cellStyle name="Normal 2 2 5 12 2" xfId="16625"/>
    <cellStyle name="Normal 2 2 5 12 2 2" xfId="16626"/>
    <cellStyle name="Normal 2 2 5 12 2 3" xfId="16627"/>
    <cellStyle name="Normal 2 2 5 12 2 4" xfId="16628"/>
    <cellStyle name="Normal 2 2 5 12 2 5" xfId="16629"/>
    <cellStyle name="Normal 2 2 5 12 3" xfId="16630"/>
    <cellStyle name="Normal 2 2 5 12 3 2" xfId="16631"/>
    <cellStyle name="Normal 2 2 5 12 3 3" xfId="16632"/>
    <cellStyle name="Normal 2 2 5 12 3 4" xfId="16633"/>
    <cellStyle name="Normal 2 2 5 12 3 5" xfId="16634"/>
    <cellStyle name="Normal 2 2 5 12 4" xfId="16635"/>
    <cellStyle name="Normal 2 2 5 12 4 2" xfId="16636"/>
    <cellStyle name="Normal 2 2 5 12 4 3" xfId="16637"/>
    <cellStyle name="Normal 2 2 5 12 4 4" xfId="16638"/>
    <cellStyle name="Normal 2 2 5 12 4 5" xfId="16639"/>
    <cellStyle name="Normal 2 2 5 12 5" xfId="16640"/>
    <cellStyle name="Normal 2 2 5 12 5 2" xfId="16641"/>
    <cellStyle name="Normal 2 2 5 12 5 3" xfId="16642"/>
    <cellStyle name="Normal 2 2 5 12 5 4" xfId="16643"/>
    <cellStyle name="Normal 2 2 5 12 5 5" xfId="16644"/>
    <cellStyle name="Normal 2 2 5 12 6" xfId="16645"/>
    <cellStyle name="Normal 2 2 5 12 6 2" xfId="16646"/>
    <cellStyle name="Normal 2 2 5 12 6 3" xfId="16647"/>
    <cellStyle name="Normal 2 2 5 12 6 4" xfId="16648"/>
    <cellStyle name="Normal 2 2 5 12 6 5" xfId="16649"/>
    <cellStyle name="Normal 2 2 5 12 7" xfId="16650"/>
    <cellStyle name="Normal 2 2 5 12 7 2" xfId="16651"/>
    <cellStyle name="Normal 2 2 5 12 7 3" xfId="16652"/>
    <cellStyle name="Normal 2 2 5 12 7 4" xfId="16653"/>
    <cellStyle name="Normal 2 2 5 12 7 5" xfId="16654"/>
    <cellStyle name="Normal 2 2 5 12 8" xfId="16655"/>
    <cellStyle name="Normal 2 2 5 12 8 2" xfId="16656"/>
    <cellStyle name="Normal 2 2 5 12 8 3" xfId="16657"/>
    <cellStyle name="Normal 2 2 5 12 8 4" xfId="16658"/>
    <cellStyle name="Normal 2 2 5 12 8 5" xfId="16659"/>
    <cellStyle name="Normal 2 2 5 12 9" xfId="16660"/>
    <cellStyle name="Normal 2 2 5 13" xfId="16661"/>
    <cellStyle name="Normal 2 2 5 13 10" xfId="16662"/>
    <cellStyle name="Normal 2 2 5 13 11" xfId="16663"/>
    <cellStyle name="Normal 2 2 5 13 12" xfId="16664"/>
    <cellStyle name="Normal 2 2 5 13 13" xfId="16665"/>
    <cellStyle name="Normal 2 2 5 13 14" xfId="16666"/>
    <cellStyle name="Normal 2 2 5 13 2" xfId="16667"/>
    <cellStyle name="Normal 2 2 5 13 2 2" xfId="16668"/>
    <cellStyle name="Normal 2 2 5 13 2 3" xfId="16669"/>
    <cellStyle name="Normal 2 2 5 13 2 4" xfId="16670"/>
    <cellStyle name="Normal 2 2 5 13 2 5" xfId="16671"/>
    <cellStyle name="Normal 2 2 5 13 3" xfId="16672"/>
    <cellStyle name="Normal 2 2 5 13 3 2" xfId="16673"/>
    <cellStyle name="Normal 2 2 5 13 3 3" xfId="16674"/>
    <cellStyle name="Normal 2 2 5 13 3 4" xfId="16675"/>
    <cellStyle name="Normal 2 2 5 13 3 5" xfId="16676"/>
    <cellStyle name="Normal 2 2 5 13 4" xfId="16677"/>
    <cellStyle name="Normal 2 2 5 13 4 2" xfId="16678"/>
    <cellStyle name="Normal 2 2 5 13 4 3" xfId="16679"/>
    <cellStyle name="Normal 2 2 5 13 4 4" xfId="16680"/>
    <cellStyle name="Normal 2 2 5 13 4 5" xfId="16681"/>
    <cellStyle name="Normal 2 2 5 13 5" xfId="16682"/>
    <cellStyle name="Normal 2 2 5 13 5 2" xfId="16683"/>
    <cellStyle name="Normal 2 2 5 13 5 3" xfId="16684"/>
    <cellStyle name="Normal 2 2 5 13 5 4" xfId="16685"/>
    <cellStyle name="Normal 2 2 5 13 5 5" xfId="16686"/>
    <cellStyle name="Normal 2 2 5 13 6" xfId="16687"/>
    <cellStyle name="Normal 2 2 5 13 6 2" xfId="16688"/>
    <cellStyle name="Normal 2 2 5 13 6 3" xfId="16689"/>
    <cellStyle name="Normal 2 2 5 13 6 4" xfId="16690"/>
    <cellStyle name="Normal 2 2 5 13 6 5" xfId="16691"/>
    <cellStyle name="Normal 2 2 5 13 7" xfId="16692"/>
    <cellStyle name="Normal 2 2 5 13 7 2" xfId="16693"/>
    <cellStyle name="Normal 2 2 5 13 7 3" xfId="16694"/>
    <cellStyle name="Normal 2 2 5 13 7 4" xfId="16695"/>
    <cellStyle name="Normal 2 2 5 13 7 5" xfId="16696"/>
    <cellStyle name="Normal 2 2 5 13 8" xfId="16697"/>
    <cellStyle name="Normal 2 2 5 13 8 2" xfId="16698"/>
    <cellStyle name="Normal 2 2 5 13 8 3" xfId="16699"/>
    <cellStyle name="Normal 2 2 5 13 8 4" xfId="16700"/>
    <cellStyle name="Normal 2 2 5 13 8 5" xfId="16701"/>
    <cellStyle name="Normal 2 2 5 13 9" xfId="16702"/>
    <cellStyle name="Normal 2 2 5 14" xfId="16703"/>
    <cellStyle name="Normal 2 2 5 14 10" xfId="16704"/>
    <cellStyle name="Normal 2 2 5 14 11" xfId="16705"/>
    <cellStyle name="Normal 2 2 5 14 12" xfId="16706"/>
    <cellStyle name="Normal 2 2 5 14 13" xfId="16707"/>
    <cellStyle name="Normal 2 2 5 14 14" xfId="16708"/>
    <cellStyle name="Normal 2 2 5 14 2" xfId="16709"/>
    <cellStyle name="Normal 2 2 5 14 2 2" xfId="16710"/>
    <cellStyle name="Normal 2 2 5 14 2 3" xfId="16711"/>
    <cellStyle name="Normal 2 2 5 14 2 4" xfId="16712"/>
    <cellStyle name="Normal 2 2 5 14 2 5" xfId="16713"/>
    <cellStyle name="Normal 2 2 5 14 3" xfId="16714"/>
    <cellStyle name="Normal 2 2 5 14 3 2" xfId="16715"/>
    <cellStyle name="Normal 2 2 5 14 3 3" xfId="16716"/>
    <cellStyle name="Normal 2 2 5 14 3 4" xfId="16717"/>
    <cellStyle name="Normal 2 2 5 14 3 5" xfId="16718"/>
    <cellStyle name="Normal 2 2 5 14 4" xfId="16719"/>
    <cellStyle name="Normal 2 2 5 14 4 2" xfId="16720"/>
    <cellStyle name="Normal 2 2 5 14 4 3" xfId="16721"/>
    <cellStyle name="Normal 2 2 5 14 4 4" xfId="16722"/>
    <cellStyle name="Normal 2 2 5 14 4 5" xfId="16723"/>
    <cellStyle name="Normal 2 2 5 14 5" xfId="16724"/>
    <cellStyle name="Normal 2 2 5 14 5 2" xfId="16725"/>
    <cellStyle name="Normal 2 2 5 14 5 3" xfId="16726"/>
    <cellStyle name="Normal 2 2 5 14 5 4" xfId="16727"/>
    <cellStyle name="Normal 2 2 5 14 5 5" xfId="16728"/>
    <cellStyle name="Normal 2 2 5 14 6" xfId="16729"/>
    <cellStyle name="Normal 2 2 5 14 6 2" xfId="16730"/>
    <cellStyle name="Normal 2 2 5 14 6 3" xfId="16731"/>
    <cellStyle name="Normal 2 2 5 14 6 4" xfId="16732"/>
    <cellStyle name="Normal 2 2 5 14 6 5" xfId="16733"/>
    <cellStyle name="Normal 2 2 5 14 7" xfId="16734"/>
    <cellStyle name="Normal 2 2 5 14 7 2" xfId="16735"/>
    <cellStyle name="Normal 2 2 5 14 7 3" xfId="16736"/>
    <cellStyle name="Normal 2 2 5 14 7 4" xfId="16737"/>
    <cellStyle name="Normal 2 2 5 14 7 5" xfId="16738"/>
    <cellStyle name="Normal 2 2 5 14 8" xfId="16739"/>
    <cellStyle name="Normal 2 2 5 14 8 2" xfId="16740"/>
    <cellStyle name="Normal 2 2 5 14 8 3" xfId="16741"/>
    <cellStyle name="Normal 2 2 5 14 8 4" xfId="16742"/>
    <cellStyle name="Normal 2 2 5 14 8 5" xfId="16743"/>
    <cellStyle name="Normal 2 2 5 14 9" xfId="16744"/>
    <cellStyle name="Normal 2 2 5 15" xfId="16745"/>
    <cellStyle name="Normal 2 2 5 15 10" xfId="16746"/>
    <cellStyle name="Normal 2 2 5 15 11" xfId="16747"/>
    <cellStyle name="Normal 2 2 5 15 12" xfId="16748"/>
    <cellStyle name="Normal 2 2 5 15 13" xfId="16749"/>
    <cellStyle name="Normal 2 2 5 15 14" xfId="16750"/>
    <cellStyle name="Normal 2 2 5 15 2" xfId="16751"/>
    <cellStyle name="Normal 2 2 5 15 2 2" xfId="16752"/>
    <cellStyle name="Normal 2 2 5 15 2 3" xfId="16753"/>
    <cellStyle name="Normal 2 2 5 15 2 4" xfId="16754"/>
    <cellStyle name="Normal 2 2 5 15 2 5" xfId="16755"/>
    <cellStyle name="Normal 2 2 5 15 3" xfId="16756"/>
    <cellStyle name="Normal 2 2 5 15 3 2" xfId="16757"/>
    <cellStyle name="Normal 2 2 5 15 3 3" xfId="16758"/>
    <cellStyle name="Normal 2 2 5 15 3 4" xfId="16759"/>
    <cellStyle name="Normal 2 2 5 15 3 5" xfId="16760"/>
    <cellStyle name="Normal 2 2 5 15 4" xfId="16761"/>
    <cellStyle name="Normal 2 2 5 15 4 2" xfId="16762"/>
    <cellStyle name="Normal 2 2 5 15 4 3" xfId="16763"/>
    <cellStyle name="Normal 2 2 5 15 4 4" xfId="16764"/>
    <cellStyle name="Normal 2 2 5 15 4 5" xfId="16765"/>
    <cellStyle name="Normal 2 2 5 15 5" xfId="16766"/>
    <cellStyle name="Normal 2 2 5 15 5 2" xfId="16767"/>
    <cellStyle name="Normal 2 2 5 15 5 3" xfId="16768"/>
    <cellStyle name="Normal 2 2 5 15 5 4" xfId="16769"/>
    <cellStyle name="Normal 2 2 5 15 5 5" xfId="16770"/>
    <cellStyle name="Normal 2 2 5 15 6" xfId="16771"/>
    <cellStyle name="Normal 2 2 5 15 6 2" xfId="16772"/>
    <cellStyle name="Normal 2 2 5 15 6 3" xfId="16773"/>
    <cellStyle name="Normal 2 2 5 15 6 4" xfId="16774"/>
    <cellStyle name="Normal 2 2 5 15 6 5" xfId="16775"/>
    <cellStyle name="Normal 2 2 5 15 7" xfId="16776"/>
    <cellStyle name="Normal 2 2 5 15 7 2" xfId="16777"/>
    <cellStyle name="Normal 2 2 5 15 7 3" xfId="16778"/>
    <cellStyle name="Normal 2 2 5 15 7 4" xfId="16779"/>
    <cellStyle name="Normal 2 2 5 15 7 5" xfId="16780"/>
    <cellStyle name="Normal 2 2 5 15 8" xfId="16781"/>
    <cellStyle name="Normal 2 2 5 15 8 2" xfId="16782"/>
    <cellStyle name="Normal 2 2 5 15 8 3" xfId="16783"/>
    <cellStyle name="Normal 2 2 5 15 8 4" xfId="16784"/>
    <cellStyle name="Normal 2 2 5 15 8 5" xfId="16785"/>
    <cellStyle name="Normal 2 2 5 15 9" xfId="16786"/>
    <cellStyle name="Normal 2 2 5 16" xfId="16787"/>
    <cellStyle name="Normal 2 2 5 16 10" xfId="16788"/>
    <cellStyle name="Normal 2 2 5 16 11" xfId="16789"/>
    <cellStyle name="Normal 2 2 5 16 12" xfId="16790"/>
    <cellStyle name="Normal 2 2 5 16 13" xfId="16791"/>
    <cellStyle name="Normal 2 2 5 16 14" xfId="16792"/>
    <cellStyle name="Normal 2 2 5 16 2" xfId="16793"/>
    <cellStyle name="Normal 2 2 5 16 2 2" xfId="16794"/>
    <cellStyle name="Normal 2 2 5 16 2 3" xfId="16795"/>
    <cellStyle name="Normal 2 2 5 16 2 4" xfId="16796"/>
    <cellStyle name="Normal 2 2 5 16 2 5" xfId="16797"/>
    <cellStyle name="Normal 2 2 5 16 3" xfId="16798"/>
    <cellStyle name="Normal 2 2 5 16 3 2" xfId="16799"/>
    <cellStyle name="Normal 2 2 5 16 3 3" xfId="16800"/>
    <cellStyle name="Normal 2 2 5 16 3 4" xfId="16801"/>
    <cellStyle name="Normal 2 2 5 16 3 5" xfId="16802"/>
    <cellStyle name="Normal 2 2 5 16 4" xfId="16803"/>
    <cellStyle name="Normal 2 2 5 16 4 2" xfId="16804"/>
    <cellStyle name="Normal 2 2 5 16 4 3" xfId="16805"/>
    <cellStyle name="Normal 2 2 5 16 4 4" xfId="16806"/>
    <cellStyle name="Normal 2 2 5 16 4 5" xfId="16807"/>
    <cellStyle name="Normal 2 2 5 16 5" xfId="16808"/>
    <cellStyle name="Normal 2 2 5 16 5 2" xfId="16809"/>
    <cellStyle name="Normal 2 2 5 16 5 3" xfId="16810"/>
    <cellStyle name="Normal 2 2 5 16 5 4" xfId="16811"/>
    <cellStyle name="Normal 2 2 5 16 5 5" xfId="16812"/>
    <cellStyle name="Normal 2 2 5 16 6" xfId="16813"/>
    <cellStyle name="Normal 2 2 5 16 6 2" xfId="16814"/>
    <cellStyle name="Normal 2 2 5 16 6 3" xfId="16815"/>
    <cellStyle name="Normal 2 2 5 16 6 4" xfId="16816"/>
    <cellStyle name="Normal 2 2 5 16 6 5" xfId="16817"/>
    <cellStyle name="Normal 2 2 5 16 7" xfId="16818"/>
    <cellStyle name="Normal 2 2 5 16 7 2" xfId="16819"/>
    <cellStyle name="Normal 2 2 5 16 7 3" xfId="16820"/>
    <cellStyle name="Normal 2 2 5 16 7 4" xfId="16821"/>
    <cellStyle name="Normal 2 2 5 16 7 5" xfId="16822"/>
    <cellStyle name="Normal 2 2 5 16 8" xfId="16823"/>
    <cellStyle name="Normal 2 2 5 16 8 2" xfId="16824"/>
    <cellStyle name="Normal 2 2 5 16 8 3" xfId="16825"/>
    <cellStyle name="Normal 2 2 5 16 8 4" xfId="16826"/>
    <cellStyle name="Normal 2 2 5 16 8 5" xfId="16827"/>
    <cellStyle name="Normal 2 2 5 16 9" xfId="16828"/>
    <cellStyle name="Normal 2 2 5 17" xfId="16829"/>
    <cellStyle name="Normal 2 2 5 17 10" xfId="16830"/>
    <cellStyle name="Normal 2 2 5 17 11" xfId="16831"/>
    <cellStyle name="Normal 2 2 5 17 12" xfId="16832"/>
    <cellStyle name="Normal 2 2 5 17 13" xfId="16833"/>
    <cellStyle name="Normal 2 2 5 17 14" xfId="16834"/>
    <cellStyle name="Normal 2 2 5 17 2" xfId="16835"/>
    <cellStyle name="Normal 2 2 5 17 2 2" xfId="16836"/>
    <cellStyle name="Normal 2 2 5 17 2 3" xfId="16837"/>
    <cellStyle name="Normal 2 2 5 17 2 4" xfId="16838"/>
    <cellStyle name="Normal 2 2 5 17 2 5" xfId="16839"/>
    <cellStyle name="Normal 2 2 5 17 3" xfId="16840"/>
    <cellStyle name="Normal 2 2 5 17 3 2" xfId="16841"/>
    <cellStyle name="Normal 2 2 5 17 3 3" xfId="16842"/>
    <cellStyle name="Normal 2 2 5 17 3 4" xfId="16843"/>
    <cellStyle name="Normal 2 2 5 17 3 5" xfId="16844"/>
    <cellStyle name="Normal 2 2 5 17 4" xfId="16845"/>
    <cellStyle name="Normal 2 2 5 17 4 2" xfId="16846"/>
    <cellStyle name="Normal 2 2 5 17 4 3" xfId="16847"/>
    <cellStyle name="Normal 2 2 5 17 4 4" xfId="16848"/>
    <cellStyle name="Normal 2 2 5 17 4 5" xfId="16849"/>
    <cellStyle name="Normal 2 2 5 17 5" xfId="16850"/>
    <cellStyle name="Normal 2 2 5 17 5 2" xfId="16851"/>
    <cellStyle name="Normal 2 2 5 17 5 3" xfId="16852"/>
    <cellStyle name="Normal 2 2 5 17 5 4" xfId="16853"/>
    <cellStyle name="Normal 2 2 5 17 5 5" xfId="16854"/>
    <cellStyle name="Normal 2 2 5 17 6" xfId="16855"/>
    <cellStyle name="Normal 2 2 5 17 6 2" xfId="16856"/>
    <cellStyle name="Normal 2 2 5 17 6 3" xfId="16857"/>
    <cellStyle name="Normal 2 2 5 17 6 4" xfId="16858"/>
    <cellStyle name="Normal 2 2 5 17 6 5" xfId="16859"/>
    <cellStyle name="Normal 2 2 5 17 7" xfId="16860"/>
    <cellStyle name="Normal 2 2 5 17 7 2" xfId="16861"/>
    <cellStyle name="Normal 2 2 5 17 7 3" xfId="16862"/>
    <cellStyle name="Normal 2 2 5 17 7 4" xfId="16863"/>
    <cellStyle name="Normal 2 2 5 17 7 5" xfId="16864"/>
    <cellStyle name="Normal 2 2 5 17 8" xfId="16865"/>
    <cellStyle name="Normal 2 2 5 17 8 2" xfId="16866"/>
    <cellStyle name="Normal 2 2 5 17 8 3" xfId="16867"/>
    <cellStyle name="Normal 2 2 5 17 8 4" xfId="16868"/>
    <cellStyle name="Normal 2 2 5 17 8 5" xfId="16869"/>
    <cellStyle name="Normal 2 2 5 17 9" xfId="16870"/>
    <cellStyle name="Normal 2 2 5 18" xfId="16871"/>
    <cellStyle name="Normal 2 2 5 18 10" xfId="16872"/>
    <cellStyle name="Normal 2 2 5 18 11" xfId="16873"/>
    <cellStyle name="Normal 2 2 5 18 12" xfId="16874"/>
    <cellStyle name="Normal 2 2 5 18 13" xfId="16875"/>
    <cellStyle name="Normal 2 2 5 18 14" xfId="16876"/>
    <cellStyle name="Normal 2 2 5 18 2" xfId="16877"/>
    <cellStyle name="Normal 2 2 5 18 2 2" xfId="16878"/>
    <cellStyle name="Normal 2 2 5 18 2 3" xfId="16879"/>
    <cellStyle name="Normal 2 2 5 18 2 4" xfId="16880"/>
    <cellStyle name="Normal 2 2 5 18 2 5" xfId="16881"/>
    <cellStyle name="Normal 2 2 5 18 3" xfId="16882"/>
    <cellStyle name="Normal 2 2 5 18 3 2" xfId="16883"/>
    <cellStyle name="Normal 2 2 5 18 3 3" xfId="16884"/>
    <cellStyle name="Normal 2 2 5 18 3 4" xfId="16885"/>
    <cellStyle name="Normal 2 2 5 18 3 5" xfId="16886"/>
    <cellStyle name="Normal 2 2 5 18 4" xfId="16887"/>
    <cellStyle name="Normal 2 2 5 18 4 2" xfId="16888"/>
    <cellStyle name="Normal 2 2 5 18 4 3" xfId="16889"/>
    <cellStyle name="Normal 2 2 5 18 4 4" xfId="16890"/>
    <cellStyle name="Normal 2 2 5 18 4 5" xfId="16891"/>
    <cellStyle name="Normal 2 2 5 18 5" xfId="16892"/>
    <cellStyle name="Normal 2 2 5 18 5 2" xfId="16893"/>
    <cellStyle name="Normal 2 2 5 18 5 3" xfId="16894"/>
    <cellStyle name="Normal 2 2 5 18 5 4" xfId="16895"/>
    <cellStyle name="Normal 2 2 5 18 5 5" xfId="16896"/>
    <cellStyle name="Normal 2 2 5 18 6" xfId="16897"/>
    <cellStyle name="Normal 2 2 5 18 6 2" xfId="16898"/>
    <cellStyle name="Normal 2 2 5 18 6 3" xfId="16899"/>
    <cellStyle name="Normal 2 2 5 18 6 4" xfId="16900"/>
    <cellStyle name="Normal 2 2 5 18 6 5" xfId="16901"/>
    <cellStyle name="Normal 2 2 5 18 7" xfId="16902"/>
    <cellStyle name="Normal 2 2 5 18 7 2" xfId="16903"/>
    <cellStyle name="Normal 2 2 5 18 7 3" xfId="16904"/>
    <cellStyle name="Normal 2 2 5 18 7 4" xfId="16905"/>
    <cellStyle name="Normal 2 2 5 18 7 5" xfId="16906"/>
    <cellStyle name="Normal 2 2 5 18 8" xfId="16907"/>
    <cellStyle name="Normal 2 2 5 18 8 2" xfId="16908"/>
    <cellStyle name="Normal 2 2 5 18 8 3" xfId="16909"/>
    <cellStyle name="Normal 2 2 5 18 8 4" xfId="16910"/>
    <cellStyle name="Normal 2 2 5 18 8 5" xfId="16911"/>
    <cellStyle name="Normal 2 2 5 18 9" xfId="16912"/>
    <cellStyle name="Normal 2 2 5 19" xfId="16913"/>
    <cellStyle name="Normal 2 2 5 19 10" xfId="16914"/>
    <cellStyle name="Normal 2 2 5 19 11" xfId="16915"/>
    <cellStyle name="Normal 2 2 5 19 12" xfId="16916"/>
    <cellStyle name="Normal 2 2 5 19 13" xfId="16917"/>
    <cellStyle name="Normal 2 2 5 19 14" xfId="16918"/>
    <cellStyle name="Normal 2 2 5 19 2" xfId="16919"/>
    <cellStyle name="Normal 2 2 5 19 2 2" xfId="16920"/>
    <cellStyle name="Normal 2 2 5 19 2 3" xfId="16921"/>
    <cellStyle name="Normal 2 2 5 19 2 4" xfId="16922"/>
    <cellStyle name="Normal 2 2 5 19 2 5" xfId="16923"/>
    <cellStyle name="Normal 2 2 5 19 3" xfId="16924"/>
    <cellStyle name="Normal 2 2 5 19 3 2" xfId="16925"/>
    <cellStyle name="Normal 2 2 5 19 3 3" xfId="16926"/>
    <cellStyle name="Normal 2 2 5 19 3 4" xfId="16927"/>
    <cellStyle name="Normal 2 2 5 19 3 5" xfId="16928"/>
    <cellStyle name="Normal 2 2 5 19 4" xfId="16929"/>
    <cellStyle name="Normal 2 2 5 19 4 2" xfId="16930"/>
    <cellStyle name="Normal 2 2 5 19 4 3" xfId="16931"/>
    <cellStyle name="Normal 2 2 5 19 4 4" xfId="16932"/>
    <cellStyle name="Normal 2 2 5 19 4 5" xfId="16933"/>
    <cellStyle name="Normal 2 2 5 19 5" xfId="16934"/>
    <cellStyle name="Normal 2 2 5 19 5 2" xfId="16935"/>
    <cellStyle name="Normal 2 2 5 19 5 3" xfId="16936"/>
    <cellStyle name="Normal 2 2 5 19 5 4" xfId="16937"/>
    <cellStyle name="Normal 2 2 5 19 5 5" xfId="16938"/>
    <cellStyle name="Normal 2 2 5 19 6" xfId="16939"/>
    <cellStyle name="Normal 2 2 5 19 6 2" xfId="16940"/>
    <cellStyle name="Normal 2 2 5 19 6 3" xfId="16941"/>
    <cellStyle name="Normal 2 2 5 19 6 4" xfId="16942"/>
    <cellStyle name="Normal 2 2 5 19 6 5" xfId="16943"/>
    <cellStyle name="Normal 2 2 5 19 7" xfId="16944"/>
    <cellStyle name="Normal 2 2 5 19 7 2" xfId="16945"/>
    <cellStyle name="Normal 2 2 5 19 7 3" xfId="16946"/>
    <cellStyle name="Normal 2 2 5 19 7 4" xfId="16947"/>
    <cellStyle name="Normal 2 2 5 19 7 5" xfId="16948"/>
    <cellStyle name="Normal 2 2 5 19 8" xfId="16949"/>
    <cellStyle name="Normal 2 2 5 19 8 2" xfId="16950"/>
    <cellStyle name="Normal 2 2 5 19 8 3" xfId="16951"/>
    <cellStyle name="Normal 2 2 5 19 8 4" xfId="16952"/>
    <cellStyle name="Normal 2 2 5 19 8 5" xfId="16953"/>
    <cellStyle name="Normal 2 2 5 19 9" xfId="16954"/>
    <cellStyle name="Normal 2 2 5 2" xfId="16955"/>
    <cellStyle name="Normal 2 2 5 2 10" xfId="16956"/>
    <cellStyle name="Normal 2 2 5 2 11" xfId="16957"/>
    <cellStyle name="Normal 2 2 5 2 12" xfId="16958"/>
    <cellStyle name="Normal 2 2 5 2 13" xfId="16959"/>
    <cellStyle name="Normal 2 2 5 2 14" xfId="16960"/>
    <cellStyle name="Normal 2 2 5 2 2" xfId="16961"/>
    <cellStyle name="Normal 2 2 5 2 2 2" xfId="16962"/>
    <cellStyle name="Normal 2 2 5 2 2 3" xfId="16963"/>
    <cellStyle name="Normal 2 2 5 2 2 4" xfId="16964"/>
    <cellStyle name="Normal 2 2 5 2 2 5" xfId="16965"/>
    <cellStyle name="Normal 2 2 5 2 3" xfId="16966"/>
    <cellStyle name="Normal 2 2 5 2 3 2" xfId="16967"/>
    <cellStyle name="Normal 2 2 5 2 3 3" xfId="16968"/>
    <cellStyle name="Normal 2 2 5 2 3 4" xfId="16969"/>
    <cellStyle name="Normal 2 2 5 2 3 5" xfId="16970"/>
    <cellStyle name="Normal 2 2 5 2 4" xfId="16971"/>
    <cellStyle name="Normal 2 2 5 2 4 2" xfId="16972"/>
    <cellStyle name="Normal 2 2 5 2 4 3" xfId="16973"/>
    <cellStyle name="Normal 2 2 5 2 4 4" xfId="16974"/>
    <cellStyle name="Normal 2 2 5 2 4 5" xfId="16975"/>
    <cellStyle name="Normal 2 2 5 2 5" xfId="16976"/>
    <cellStyle name="Normal 2 2 5 2 5 2" xfId="16977"/>
    <cellStyle name="Normal 2 2 5 2 5 3" xfId="16978"/>
    <cellStyle name="Normal 2 2 5 2 5 4" xfId="16979"/>
    <cellStyle name="Normal 2 2 5 2 5 5" xfId="16980"/>
    <cellStyle name="Normal 2 2 5 2 6" xfId="16981"/>
    <cellStyle name="Normal 2 2 5 2 6 2" xfId="16982"/>
    <cellStyle name="Normal 2 2 5 2 6 3" xfId="16983"/>
    <cellStyle name="Normal 2 2 5 2 6 4" xfId="16984"/>
    <cellStyle name="Normal 2 2 5 2 6 5" xfId="16985"/>
    <cellStyle name="Normal 2 2 5 2 7" xfId="16986"/>
    <cellStyle name="Normal 2 2 5 2 7 2" xfId="16987"/>
    <cellStyle name="Normal 2 2 5 2 7 3" xfId="16988"/>
    <cellStyle name="Normal 2 2 5 2 7 4" xfId="16989"/>
    <cellStyle name="Normal 2 2 5 2 7 5" xfId="16990"/>
    <cellStyle name="Normal 2 2 5 2 8" xfId="16991"/>
    <cellStyle name="Normal 2 2 5 2 8 2" xfId="16992"/>
    <cellStyle name="Normal 2 2 5 2 8 3" xfId="16993"/>
    <cellStyle name="Normal 2 2 5 2 8 4" xfId="16994"/>
    <cellStyle name="Normal 2 2 5 2 8 5" xfId="16995"/>
    <cellStyle name="Normal 2 2 5 2 9" xfId="16996"/>
    <cellStyle name="Normal 2 2 5 20" xfId="16997"/>
    <cellStyle name="Normal 2 2 5 20 2" xfId="16998"/>
    <cellStyle name="Normal 2 2 5 20 3" xfId="16999"/>
    <cellStyle name="Normal 2 2 5 20 4" xfId="17000"/>
    <cellStyle name="Normal 2 2 5 20 5" xfId="17001"/>
    <cellStyle name="Normal 2 2 5 21" xfId="17002"/>
    <cellStyle name="Normal 2 2 5 21 2" xfId="17003"/>
    <cellStyle name="Normal 2 2 5 21 3" xfId="17004"/>
    <cellStyle name="Normal 2 2 5 21 4" xfId="17005"/>
    <cellStyle name="Normal 2 2 5 21 5" xfId="17006"/>
    <cellStyle name="Normal 2 2 5 22" xfId="17007"/>
    <cellStyle name="Normal 2 2 5 22 2" xfId="17008"/>
    <cellStyle name="Normal 2 2 5 22 3" xfId="17009"/>
    <cellStyle name="Normal 2 2 5 22 4" xfId="17010"/>
    <cellStyle name="Normal 2 2 5 22 5" xfId="17011"/>
    <cellStyle name="Normal 2 2 5 23" xfId="17012"/>
    <cellStyle name="Normal 2 2 5 23 2" xfId="17013"/>
    <cellStyle name="Normal 2 2 5 23 3" xfId="17014"/>
    <cellStyle name="Normal 2 2 5 23 4" xfId="17015"/>
    <cellStyle name="Normal 2 2 5 23 5" xfId="17016"/>
    <cellStyle name="Normal 2 2 5 24" xfId="17017"/>
    <cellStyle name="Normal 2 2 5 24 2" xfId="17018"/>
    <cellStyle name="Normal 2 2 5 24 3" xfId="17019"/>
    <cellStyle name="Normal 2 2 5 24 4" xfId="17020"/>
    <cellStyle name="Normal 2 2 5 24 5" xfId="17021"/>
    <cellStyle name="Normal 2 2 5 25" xfId="17022"/>
    <cellStyle name="Normal 2 2 5 25 2" xfId="17023"/>
    <cellStyle name="Normal 2 2 5 25 3" xfId="17024"/>
    <cellStyle name="Normal 2 2 5 25 4" xfId="17025"/>
    <cellStyle name="Normal 2 2 5 25 5" xfId="17026"/>
    <cellStyle name="Normal 2 2 5 26" xfId="17027"/>
    <cellStyle name="Normal 2 2 5 26 2" xfId="17028"/>
    <cellStyle name="Normal 2 2 5 26 3" xfId="17029"/>
    <cellStyle name="Normal 2 2 5 26 4" xfId="17030"/>
    <cellStyle name="Normal 2 2 5 26 5" xfId="17031"/>
    <cellStyle name="Normal 2 2 5 27" xfId="17032"/>
    <cellStyle name="Normal 2 2 5 28" xfId="17033"/>
    <cellStyle name="Normal 2 2 5 29" xfId="17034"/>
    <cellStyle name="Normal 2 2 5 3" xfId="17035"/>
    <cellStyle name="Normal 2 2 5 3 10" xfId="17036"/>
    <cellStyle name="Normal 2 2 5 3 11" xfId="17037"/>
    <cellStyle name="Normal 2 2 5 3 12" xfId="17038"/>
    <cellStyle name="Normal 2 2 5 3 13" xfId="17039"/>
    <cellStyle name="Normal 2 2 5 3 14" xfId="17040"/>
    <cellStyle name="Normal 2 2 5 3 2" xfId="17041"/>
    <cellStyle name="Normal 2 2 5 3 2 2" xfId="17042"/>
    <cellStyle name="Normal 2 2 5 3 2 3" xfId="17043"/>
    <cellStyle name="Normal 2 2 5 3 2 4" xfId="17044"/>
    <cellStyle name="Normal 2 2 5 3 2 5" xfId="17045"/>
    <cellStyle name="Normal 2 2 5 3 3" xfId="17046"/>
    <cellStyle name="Normal 2 2 5 3 3 2" xfId="17047"/>
    <cellStyle name="Normal 2 2 5 3 3 3" xfId="17048"/>
    <cellStyle name="Normal 2 2 5 3 3 4" xfId="17049"/>
    <cellStyle name="Normal 2 2 5 3 3 5" xfId="17050"/>
    <cellStyle name="Normal 2 2 5 3 4" xfId="17051"/>
    <cellStyle name="Normal 2 2 5 3 4 2" xfId="17052"/>
    <cellStyle name="Normal 2 2 5 3 4 3" xfId="17053"/>
    <cellStyle name="Normal 2 2 5 3 4 4" xfId="17054"/>
    <cellStyle name="Normal 2 2 5 3 4 5" xfId="17055"/>
    <cellStyle name="Normal 2 2 5 3 5" xfId="17056"/>
    <cellStyle name="Normal 2 2 5 3 5 2" xfId="17057"/>
    <cellStyle name="Normal 2 2 5 3 5 3" xfId="17058"/>
    <cellStyle name="Normal 2 2 5 3 5 4" xfId="17059"/>
    <cellStyle name="Normal 2 2 5 3 5 5" xfId="17060"/>
    <cellStyle name="Normal 2 2 5 3 6" xfId="17061"/>
    <cellStyle name="Normal 2 2 5 3 6 2" xfId="17062"/>
    <cellStyle name="Normal 2 2 5 3 6 3" xfId="17063"/>
    <cellStyle name="Normal 2 2 5 3 6 4" xfId="17064"/>
    <cellStyle name="Normal 2 2 5 3 6 5" xfId="17065"/>
    <cellStyle name="Normal 2 2 5 3 7" xfId="17066"/>
    <cellStyle name="Normal 2 2 5 3 7 2" xfId="17067"/>
    <cellStyle name="Normal 2 2 5 3 7 3" xfId="17068"/>
    <cellStyle name="Normal 2 2 5 3 7 4" xfId="17069"/>
    <cellStyle name="Normal 2 2 5 3 7 5" xfId="17070"/>
    <cellStyle name="Normal 2 2 5 3 8" xfId="17071"/>
    <cellStyle name="Normal 2 2 5 3 8 2" xfId="17072"/>
    <cellStyle name="Normal 2 2 5 3 8 3" xfId="17073"/>
    <cellStyle name="Normal 2 2 5 3 8 4" xfId="17074"/>
    <cellStyle name="Normal 2 2 5 3 8 5" xfId="17075"/>
    <cellStyle name="Normal 2 2 5 3 9" xfId="17076"/>
    <cellStyle name="Normal 2 2 5 30" xfId="17077"/>
    <cellStyle name="Normal 2 2 5 31" xfId="17078"/>
    <cellStyle name="Normal 2 2 5 32" xfId="17079"/>
    <cellStyle name="Normal 2 2 5 4" xfId="17080"/>
    <cellStyle name="Normal 2 2 5 4 10" xfId="17081"/>
    <cellStyle name="Normal 2 2 5 4 11" xfId="17082"/>
    <cellStyle name="Normal 2 2 5 4 12" xfId="17083"/>
    <cellStyle name="Normal 2 2 5 4 13" xfId="17084"/>
    <cellStyle name="Normal 2 2 5 4 14" xfId="17085"/>
    <cellStyle name="Normal 2 2 5 4 2" xfId="17086"/>
    <cellStyle name="Normal 2 2 5 4 2 2" xfId="17087"/>
    <cellStyle name="Normal 2 2 5 4 2 3" xfId="17088"/>
    <cellStyle name="Normal 2 2 5 4 2 4" xfId="17089"/>
    <cellStyle name="Normal 2 2 5 4 2 5" xfId="17090"/>
    <cellStyle name="Normal 2 2 5 4 3" xfId="17091"/>
    <cellStyle name="Normal 2 2 5 4 3 2" xfId="17092"/>
    <cellStyle name="Normal 2 2 5 4 3 3" xfId="17093"/>
    <cellStyle name="Normal 2 2 5 4 3 4" xfId="17094"/>
    <cellStyle name="Normal 2 2 5 4 3 5" xfId="17095"/>
    <cellStyle name="Normal 2 2 5 4 4" xfId="17096"/>
    <cellStyle name="Normal 2 2 5 4 4 2" xfId="17097"/>
    <cellStyle name="Normal 2 2 5 4 4 3" xfId="17098"/>
    <cellStyle name="Normal 2 2 5 4 4 4" xfId="17099"/>
    <cellStyle name="Normal 2 2 5 4 4 5" xfId="17100"/>
    <cellStyle name="Normal 2 2 5 4 5" xfId="17101"/>
    <cellStyle name="Normal 2 2 5 4 5 2" xfId="17102"/>
    <cellStyle name="Normal 2 2 5 4 5 3" xfId="17103"/>
    <cellStyle name="Normal 2 2 5 4 5 4" xfId="17104"/>
    <cellStyle name="Normal 2 2 5 4 5 5" xfId="17105"/>
    <cellStyle name="Normal 2 2 5 4 6" xfId="17106"/>
    <cellStyle name="Normal 2 2 5 4 6 2" xfId="17107"/>
    <cellStyle name="Normal 2 2 5 4 6 3" xfId="17108"/>
    <cellStyle name="Normal 2 2 5 4 6 4" xfId="17109"/>
    <cellStyle name="Normal 2 2 5 4 6 5" xfId="17110"/>
    <cellStyle name="Normal 2 2 5 4 7" xfId="17111"/>
    <cellStyle name="Normal 2 2 5 4 7 2" xfId="17112"/>
    <cellStyle name="Normal 2 2 5 4 7 3" xfId="17113"/>
    <cellStyle name="Normal 2 2 5 4 7 4" xfId="17114"/>
    <cellStyle name="Normal 2 2 5 4 7 5" xfId="17115"/>
    <cellStyle name="Normal 2 2 5 4 8" xfId="17116"/>
    <cellStyle name="Normal 2 2 5 4 8 2" xfId="17117"/>
    <cellStyle name="Normal 2 2 5 4 8 3" xfId="17118"/>
    <cellStyle name="Normal 2 2 5 4 8 4" xfId="17119"/>
    <cellStyle name="Normal 2 2 5 4 8 5" xfId="17120"/>
    <cellStyle name="Normal 2 2 5 4 9" xfId="17121"/>
    <cellStyle name="Normal 2 2 5 5" xfId="17122"/>
    <cellStyle name="Normal 2 2 5 5 10" xfId="17123"/>
    <cellStyle name="Normal 2 2 5 5 11" xfId="17124"/>
    <cellStyle name="Normal 2 2 5 5 12" xfId="17125"/>
    <cellStyle name="Normal 2 2 5 5 13" xfId="17126"/>
    <cellStyle name="Normal 2 2 5 5 14" xfId="17127"/>
    <cellStyle name="Normal 2 2 5 5 2" xfId="17128"/>
    <cellStyle name="Normal 2 2 5 5 2 2" xfId="17129"/>
    <cellStyle name="Normal 2 2 5 5 2 3" xfId="17130"/>
    <cellStyle name="Normal 2 2 5 5 2 4" xfId="17131"/>
    <cellStyle name="Normal 2 2 5 5 2 5" xfId="17132"/>
    <cellStyle name="Normal 2 2 5 5 3" xfId="17133"/>
    <cellStyle name="Normal 2 2 5 5 3 2" xfId="17134"/>
    <cellStyle name="Normal 2 2 5 5 3 3" xfId="17135"/>
    <cellStyle name="Normal 2 2 5 5 3 4" xfId="17136"/>
    <cellStyle name="Normal 2 2 5 5 3 5" xfId="17137"/>
    <cellStyle name="Normal 2 2 5 5 4" xfId="17138"/>
    <cellStyle name="Normal 2 2 5 5 4 2" xfId="17139"/>
    <cellStyle name="Normal 2 2 5 5 4 3" xfId="17140"/>
    <cellStyle name="Normal 2 2 5 5 4 4" xfId="17141"/>
    <cellStyle name="Normal 2 2 5 5 4 5" xfId="17142"/>
    <cellStyle name="Normal 2 2 5 5 5" xfId="17143"/>
    <cellStyle name="Normal 2 2 5 5 5 2" xfId="17144"/>
    <cellStyle name="Normal 2 2 5 5 5 3" xfId="17145"/>
    <cellStyle name="Normal 2 2 5 5 5 4" xfId="17146"/>
    <cellStyle name="Normal 2 2 5 5 5 5" xfId="17147"/>
    <cellStyle name="Normal 2 2 5 5 6" xfId="17148"/>
    <cellStyle name="Normal 2 2 5 5 6 2" xfId="17149"/>
    <cellStyle name="Normal 2 2 5 5 6 3" xfId="17150"/>
    <cellStyle name="Normal 2 2 5 5 6 4" xfId="17151"/>
    <cellStyle name="Normal 2 2 5 5 6 5" xfId="17152"/>
    <cellStyle name="Normal 2 2 5 5 7" xfId="17153"/>
    <cellStyle name="Normal 2 2 5 5 7 2" xfId="17154"/>
    <cellStyle name="Normal 2 2 5 5 7 3" xfId="17155"/>
    <cellStyle name="Normal 2 2 5 5 7 4" xfId="17156"/>
    <cellStyle name="Normal 2 2 5 5 7 5" xfId="17157"/>
    <cellStyle name="Normal 2 2 5 5 8" xfId="17158"/>
    <cellStyle name="Normal 2 2 5 5 8 2" xfId="17159"/>
    <cellStyle name="Normal 2 2 5 5 8 3" xfId="17160"/>
    <cellStyle name="Normal 2 2 5 5 8 4" xfId="17161"/>
    <cellStyle name="Normal 2 2 5 5 8 5" xfId="17162"/>
    <cellStyle name="Normal 2 2 5 5 9" xfId="17163"/>
    <cellStyle name="Normal 2 2 5 6" xfId="17164"/>
    <cellStyle name="Normal 2 2 5 6 10" xfId="17165"/>
    <cellStyle name="Normal 2 2 5 6 11" xfId="17166"/>
    <cellStyle name="Normal 2 2 5 6 12" xfId="17167"/>
    <cellStyle name="Normal 2 2 5 6 13" xfId="17168"/>
    <cellStyle name="Normal 2 2 5 6 14" xfId="17169"/>
    <cellStyle name="Normal 2 2 5 6 2" xfId="17170"/>
    <cellStyle name="Normal 2 2 5 6 2 2" xfId="17171"/>
    <cellStyle name="Normal 2 2 5 6 2 3" xfId="17172"/>
    <cellStyle name="Normal 2 2 5 6 2 4" xfId="17173"/>
    <cellStyle name="Normal 2 2 5 6 2 5" xfId="17174"/>
    <cellStyle name="Normal 2 2 5 6 3" xfId="17175"/>
    <cellStyle name="Normal 2 2 5 6 3 2" xfId="17176"/>
    <cellStyle name="Normal 2 2 5 6 3 3" xfId="17177"/>
    <cellStyle name="Normal 2 2 5 6 3 4" xfId="17178"/>
    <cellStyle name="Normal 2 2 5 6 3 5" xfId="17179"/>
    <cellStyle name="Normal 2 2 5 6 4" xfId="17180"/>
    <cellStyle name="Normal 2 2 5 6 4 2" xfId="17181"/>
    <cellStyle name="Normal 2 2 5 6 4 3" xfId="17182"/>
    <cellStyle name="Normal 2 2 5 6 4 4" xfId="17183"/>
    <cellStyle name="Normal 2 2 5 6 4 5" xfId="17184"/>
    <cellStyle name="Normal 2 2 5 6 5" xfId="17185"/>
    <cellStyle name="Normal 2 2 5 6 5 2" xfId="17186"/>
    <cellStyle name="Normal 2 2 5 6 5 3" xfId="17187"/>
    <cellStyle name="Normal 2 2 5 6 5 4" xfId="17188"/>
    <cellStyle name="Normal 2 2 5 6 5 5" xfId="17189"/>
    <cellStyle name="Normal 2 2 5 6 6" xfId="17190"/>
    <cellStyle name="Normal 2 2 5 6 6 2" xfId="17191"/>
    <cellStyle name="Normal 2 2 5 6 6 3" xfId="17192"/>
    <cellStyle name="Normal 2 2 5 6 6 4" xfId="17193"/>
    <cellStyle name="Normal 2 2 5 6 6 5" xfId="17194"/>
    <cellStyle name="Normal 2 2 5 6 7" xfId="17195"/>
    <cellStyle name="Normal 2 2 5 6 7 2" xfId="17196"/>
    <cellStyle name="Normal 2 2 5 6 7 3" xfId="17197"/>
    <cellStyle name="Normal 2 2 5 6 7 4" xfId="17198"/>
    <cellStyle name="Normal 2 2 5 6 7 5" xfId="17199"/>
    <cellStyle name="Normal 2 2 5 6 8" xfId="17200"/>
    <cellStyle name="Normal 2 2 5 6 8 2" xfId="17201"/>
    <cellStyle name="Normal 2 2 5 6 8 3" xfId="17202"/>
    <cellStyle name="Normal 2 2 5 6 8 4" xfId="17203"/>
    <cellStyle name="Normal 2 2 5 6 8 5" xfId="17204"/>
    <cellStyle name="Normal 2 2 5 6 9" xfId="17205"/>
    <cellStyle name="Normal 2 2 5 7" xfId="17206"/>
    <cellStyle name="Normal 2 2 5 7 10" xfId="17207"/>
    <cellStyle name="Normal 2 2 5 7 11" xfId="17208"/>
    <cellStyle name="Normal 2 2 5 7 12" xfId="17209"/>
    <cellStyle name="Normal 2 2 5 7 13" xfId="17210"/>
    <cellStyle name="Normal 2 2 5 7 14" xfId="17211"/>
    <cellStyle name="Normal 2 2 5 7 2" xfId="17212"/>
    <cellStyle name="Normal 2 2 5 7 2 2" xfId="17213"/>
    <cellStyle name="Normal 2 2 5 7 2 3" xfId="17214"/>
    <cellStyle name="Normal 2 2 5 7 2 4" xfId="17215"/>
    <cellStyle name="Normal 2 2 5 7 2 5" xfId="17216"/>
    <cellStyle name="Normal 2 2 5 7 3" xfId="17217"/>
    <cellStyle name="Normal 2 2 5 7 3 2" xfId="17218"/>
    <cellStyle name="Normal 2 2 5 7 3 3" xfId="17219"/>
    <cellStyle name="Normal 2 2 5 7 3 4" xfId="17220"/>
    <cellStyle name="Normal 2 2 5 7 3 5" xfId="17221"/>
    <cellStyle name="Normal 2 2 5 7 4" xfId="17222"/>
    <cellStyle name="Normal 2 2 5 7 4 2" xfId="17223"/>
    <cellStyle name="Normal 2 2 5 7 4 3" xfId="17224"/>
    <cellStyle name="Normal 2 2 5 7 4 4" xfId="17225"/>
    <cellStyle name="Normal 2 2 5 7 4 5" xfId="17226"/>
    <cellStyle name="Normal 2 2 5 7 5" xfId="17227"/>
    <cellStyle name="Normal 2 2 5 7 5 2" xfId="17228"/>
    <cellStyle name="Normal 2 2 5 7 5 3" xfId="17229"/>
    <cellStyle name="Normal 2 2 5 7 5 4" xfId="17230"/>
    <cellStyle name="Normal 2 2 5 7 5 5" xfId="17231"/>
    <cellStyle name="Normal 2 2 5 7 6" xfId="17232"/>
    <cellStyle name="Normal 2 2 5 7 6 2" xfId="17233"/>
    <cellStyle name="Normal 2 2 5 7 6 3" xfId="17234"/>
    <cellStyle name="Normal 2 2 5 7 6 4" xfId="17235"/>
    <cellStyle name="Normal 2 2 5 7 6 5" xfId="17236"/>
    <cellStyle name="Normal 2 2 5 7 7" xfId="17237"/>
    <cellStyle name="Normal 2 2 5 7 7 2" xfId="17238"/>
    <cellStyle name="Normal 2 2 5 7 7 3" xfId="17239"/>
    <cellStyle name="Normal 2 2 5 7 7 4" xfId="17240"/>
    <cellStyle name="Normal 2 2 5 7 7 5" xfId="17241"/>
    <cellStyle name="Normal 2 2 5 7 8" xfId="17242"/>
    <cellStyle name="Normal 2 2 5 7 8 2" xfId="17243"/>
    <cellStyle name="Normal 2 2 5 7 8 3" xfId="17244"/>
    <cellStyle name="Normal 2 2 5 7 8 4" xfId="17245"/>
    <cellStyle name="Normal 2 2 5 7 8 5" xfId="17246"/>
    <cellStyle name="Normal 2 2 5 7 9" xfId="17247"/>
    <cellStyle name="Normal 2 2 5 8" xfId="17248"/>
    <cellStyle name="Normal 2 2 5 8 10" xfId="17249"/>
    <cellStyle name="Normal 2 2 5 8 11" xfId="17250"/>
    <cellStyle name="Normal 2 2 5 8 12" xfId="17251"/>
    <cellStyle name="Normal 2 2 5 8 13" xfId="17252"/>
    <cellStyle name="Normal 2 2 5 8 14" xfId="17253"/>
    <cellStyle name="Normal 2 2 5 8 2" xfId="17254"/>
    <cellStyle name="Normal 2 2 5 8 2 2" xfId="17255"/>
    <cellStyle name="Normal 2 2 5 8 2 3" xfId="17256"/>
    <cellStyle name="Normal 2 2 5 8 2 4" xfId="17257"/>
    <cellStyle name="Normal 2 2 5 8 2 5" xfId="17258"/>
    <cellStyle name="Normal 2 2 5 8 3" xfId="17259"/>
    <cellStyle name="Normal 2 2 5 8 3 2" xfId="17260"/>
    <cellStyle name="Normal 2 2 5 8 3 3" xfId="17261"/>
    <cellStyle name="Normal 2 2 5 8 3 4" xfId="17262"/>
    <cellStyle name="Normal 2 2 5 8 3 5" xfId="17263"/>
    <cellStyle name="Normal 2 2 5 8 4" xfId="17264"/>
    <cellStyle name="Normal 2 2 5 8 4 2" xfId="17265"/>
    <cellStyle name="Normal 2 2 5 8 4 3" xfId="17266"/>
    <cellStyle name="Normal 2 2 5 8 4 4" xfId="17267"/>
    <cellStyle name="Normal 2 2 5 8 4 5" xfId="17268"/>
    <cellStyle name="Normal 2 2 5 8 5" xfId="17269"/>
    <cellStyle name="Normal 2 2 5 8 5 2" xfId="17270"/>
    <cellStyle name="Normal 2 2 5 8 5 3" xfId="17271"/>
    <cellStyle name="Normal 2 2 5 8 5 4" xfId="17272"/>
    <cellStyle name="Normal 2 2 5 8 5 5" xfId="17273"/>
    <cellStyle name="Normal 2 2 5 8 6" xfId="17274"/>
    <cellStyle name="Normal 2 2 5 8 6 2" xfId="17275"/>
    <cellStyle name="Normal 2 2 5 8 6 3" xfId="17276"/>
    <cellStyle name="Normal 2 2 5 8 6 4" xfId="17277"/>
    <cellStyle name="Normal 2 2 5 8 6 5" xfId="17278"/>
    <cellStyle name="Normal 2 2 5 8 7" xfId="17279"/>
    <cellStyle name="Normal 2 2 5 8 7 2" xfId="17280"/>
    <cellStyle name="Normal 2 2 5 8 7 3" xfId="17281"/>
    <cellStyle name="Normal 2 2 5 8 7 4" xfId="17282"/>
    <cellStyle name="Normal 2 2 5 8 7 5" xfId="17283"/>
    <cellStyle name="Normal 2 2 5 8 8" xfId="17284"/>
    <cellStyle name="Normal 2 2 5 8 8 2" xfId="17285"/>
    <cellStyle name="Normal 2 2 5 8 8 3" xfId="17286"/>
    <cellStyle name="Normal 2 2 5 8 8 4" xfId="17287"/>
    <cellStyle name="Normal 2 2 5 8 8 5" xfId="17288"/>
    <cellStyle name="Normal 2 2 5 8 9" xfId="17289"/>
    <cellStyle name="Normal 2 2 5 9" xfId="17290"/>
    <cellStyle name="Normal 2 2 5 9 10" xfId="17291"/>
    <cellStyle name="Normal 2 2 5 9 11" xfId="17292"/>
    <cellStyle name="Normal 2 2 5 9 12" xfId="17293"/>
    <cellStyle name="Normal 2 2 5 9 13" xfId="17294"/>
    <cellStyle name="Normal 2 2 5 9 14" xfId="17295"/>
    <cellStyle name="Normal 2 2 5 9 2" xfId="17296"/>
    <cellStyle name="Normal 2 2 5 9 2 2" xfId="17297"/>
    <cellStyle name="Normal 2 2 5 9 2 3" xfId="17298"/>
    <cellStyle name="Normal 2 2 5 9 2 4" xfId="17299"/>
    <cellStyle name="Normal 2 2 5 9 2 5" xfId="17300"/>
    <cellStyle name="Normal 2 2 5 9 3" xfId="17301"/>
    <cellStyle name="Normal 2 2 5 9 3 2" xfId="17302"/>
    <cellStyle name="Normal 2 2 5 9 3 3" xfId="17303"/>
    <cellStyle name="Normal 2 2 5 9 3 4" xfId="17304"/>
    <cellStyle name="Normal 2 2 5 9 3 5" xfId="17305"/>
    <cellStyle name="Normal 2 2 5 9 4" xfId="17306"/>
    <cellStyle name="Normal 2 2 5 9 4 2" xfId="17307"/>
    <cellStyle name="Normal 2 2 5 9 4 3" xfId="17308"/>
    <cellStyle name="Normal 2 2 5 9 4 4" xfId="17309"/>
    <cellStyle name="Normal 2 2 5 9 4 5" xfId="17310"/>
    <cellStyle name="Normal 2 2 5 9 5" xfId="17311"/>
    <cellStyle name="Normal 2 2 5 9 5 2" xfId="17312"/>
    <cellStyle name="Normal 2 2 5 9 5 3" xfId="17313"/>
    <cellStyle name="Normal 2 2 5 9 5 4" xfId="17314"/>
    <cellStyle name="Normal 2 2 5 9 5 5" xfId="17315"/>
    <cellStyle name="Normal 2 2 5 9 6" xfId="17316"/>
    <cellStyle name="Normal 2 2 5 9 6 2" xfId="17317"/>
    <cellStyle name="Normal 2 2 5 9 6 3" xfId="17318"/>
    <cellStyle name="Normal 2 2 5 9 6 4" xfId="17319"/>
    <cellStyle name="Normal 2 2 5 9 6 5" xfId="17320"/>
    <cellStyle name="Normal 2 2 5 9 7" xfId="17321"/>
    <cellStyle name="Normal 2 2 5 9 7 2" xfId="17322"/>
    <cellStyle name="Normal 2 2 5 9 7 3" xfId="17323"/>
    <cellStyle name="Normal 2 2 5 9 7 4" xfId="17324"/>
    <cellStyle name="Normal 2 2 5 9 7 5" xfId="17325"/>
    <cellStyle name="Normal 2 2 5 9 8" xfId="17326"/>
    <cellStyle name="Normal 2 2 5 9 8 2" xfId="17327"/>
    <cellStyle name="Normal 2 2 5 9 8 3" xfId="17328"/>
    <cellStyle name="Normal 2 2 5 9 8 4" xfId="17329"/>
    <cellStyle name="Normal 2 2 5 9 8 5" xfId="17330"/>
    <cellStyle name="Normal 2 2 5 9 9" xfId="17331"/>
    <cellStyle name="Normal 2 2 50" xfId="17332"/>
    <cellStyle name="Normal 2 2 51" xfId="17333"/>
    <cellStyle name="Normal 2 2 52" xfId="17334"/>
    <cellStyle name="Normal 2 2 53" xfId="17335"/>
    <cellStyle name="Normal 2 2 54" xfId="17336"/>
    <cellStyle name="Normal 2 2 55" xfId="266"/>
    <cellStyle name="Normal 2 2 6" xfId="17337"/>
    <cellStyle name="Normal 2 2 6 10" xfId="17338"/>
    <cellStyle name="Normal 2 2 6 10 10" xfId="17339"/>
    <cellStyle name="Normal 2 2 6 10 11" xfId="17340"/>
    <cellStyle name="Normal 2 2 6 10 12" xfId="17341"/>
    <cellStyle name="Normal 2 2 6 10 13" xfId="17342"/>
    <cellStyle name="Normal 2 2 6 10 14" xfId="17343"/>
    <cellStyle name="Normal 2 2 6 10 2" xfId="17344"/>
    <cellStyle name="Normal 2 2 6 10 2 2" xfId="17345"/>
    <cellStyle name="Normal 2 2 6 10 2 3" xfId="17346"/>
    <cellStyle name="Normal 2 2 6 10 2 4" xfId="17347"/>
    <cellStyle name="Normal 2 2 6 10 2 5" xfId="17348"/>
    <cellStyle name="Normal 2 2 6 10 3" xfId="17349"/>
    <cellStyle name="Normal 2 2 6 10 3 2" xfId="17350"/>
    <cellStyle name="Normal 2 2 6 10 3 3" xfId="17351"/>
    <cellStyle name="Normal 2 2 6 10 3 4" xfId="17352"/>
    <cellStyle name="Normal 2 2 6 10 3 5" xfId="17353"/>
    <cellStyle name="Normal 2 2 6 10 4" xfId="17354"/>
    <cellStyle name="Normal 2 2 6 10 4 2" xfId="17355"/>
    <cellStyle name="Normal 2 2 6 10 4 3" xfId="17356"/>
    <cellStyle name="Normal 2 2 6 10 4 4" xfId="17357"/>
    <cellStyle name="Normal 2 2 6 10 4 5" xfId="17358"/>
    <cellStyle name="Normal 2 2 6 10 5" xfId="17359"/>
    <cellStyle name="Normal 2 2 6 10 5 2" xfId="17360"/>
    <cellStyle name="Normal 2 2 6 10 5 3" xfId="17361"/>
    <cellStyle name="Normal 2 2 6 10 5 4" xfId="17362"/>
    <cellStyle name="Normal 2 2 6 10 5 5" xfId="17363"/>
    <cellStyle name="Normal 2 2 6 10 6" xfId="17364"/>
    <cellStyle name="Normal 2 2 6 10 6 2" xfId="17365"/>
    <cellStyle name="Normal 2 2 6 10 6 3" xfId="17366"/>
    <cellStyle name="Normal 2 2 6 10 6 4" xfId="17367"/>
    <cellStyle name="Normal 2 2 6 10 6 5" xfId="17368"/>
    <cellStyle name="Normal 2 2 6 10 7" xfId="17369"/>
    <cellStyle name="Normal 2 2 6 10 7 2" xfId="17370"/>
    <cellStyle name="Normal 2 2 6 10 7 3" xfId="17371"/>
    <cellStyle name="Normal 2 2 6 10 7 4" xfId="17372"/>
    <cellStyle name="Normal 2 2 6 10 7 5" xfId="17373"/>
    <cellStyle name="Normal 2 2 6 10 8" xfId="17374"/>
    <cellStyle name="Normal 2 2 6 10 8 2" xfId="17375"/>
    <cellStyle name="Normal 2 2 6 10 8 3" xfId="17376"/>
    <cellStyle name="Normal 2 2 6 10 8 4" xfId="17377"/>
    <cellStyle name="Normal 2 2 6 10 8 5" xfId="17378"/>
    <cellStyle name="Normal 2 2 6 10 9" xfId="17379"/>
    <cellStyle name="Normal 2 2 6 11" xfId="17380"/>
    <cellStyle name="Normal 2 2 6 11 10" xfId="17381"/>
    <cellStyle name="Normal 2 2 6 11 11" xfId="17382"/>
    <cellStyle name="Normal 2 2 6 11 12" xfId="17383"/>
    <cellStyle name="Normal 2 2 6 11 13" xfId="17384"/>
    <cellStyle name="Normal 2 2 6 11 14" xfId="17385"/>
    <cellStyle name="Normal 2 2 6 11 2" xfId="17386"/>
    <cellStyle name="Normal 2 2 6 11 2 2" xfId="17387"/>
    <cellStyle name="Normal 2 2 6 11 2 3" xfId="17388"/>
    <cellStyle name="Normal 2 2 6 11 2 4" xfId="17389"/>
    <cellStyle name="Normal 2 2 6 11 2 5" xfId="17390"/>
    <cellStyle name="Normal 2 2 6 11 3" xfId="17391"/>
    <cellStyle name="Normal 2 2 6 11 3 2" xfId="17392"/>
    <cellStyle name="Normal 2 2 6 11 3 3" xfId="17393"/>
    <cellStyle name="Normal 2 2 6 11 3 4" xfId="17394"/>
    <cellStyle name="Normal 2 2 6 11 3 5" xfId="17395"/>
    <cellStyle name="Normal 2 2 6 11 4" xfId="17396"/>
    <cellStyle name="Normal 2 2 6 11 4 2" xfId="17397"/>
    <cellStyle name="Normal 2 2 6 11 4 3" xfId="17398"/>
    <cellStyle name="Normal 2 2 6 11 4 4" xfId="17399"/>
    <cellStyle name="Normal 2 2 6 11 4 5" xfId="17400"/>
    <cellStyle name="Normal 2 2 6 11 5" xfId="17401"/>
    <cellStyle name="Normal 2 2 6 11 5 2" xfId="17402"/>
    <cellStyle name="Normal 2 2 6 11 5 3" xfId="17403"/>
    <cellStyle name="Normal 2 2 6 11 5 4" xfId="17404"/>
    <cellStyle name="Normal 2 2 6 11 5 5" xfId="17405"/>
    <cellStyle name="Normal 2 2 6 11 6" xfId="17406"/>
    <cellStyle name="Normal 2 2 6 11 6 2" xfId="17407"/>
    <cellStyle name="Normal 2 2 6 11 6 3" xfId="17408"/>
    <cellStyle name="Normal 2 2 6 11 6 4" xfId="17409"/>
    <cellStyle name="Normal 2 2 6 11 6 5" xfId="17410"/>
    <cellStyle name="Normal 2 2 6 11 7" xfId="17411"/>
    <cellStyle name="Normal 2 2 6 11 7 2" xfId="17412"/>
    <cellStyle name="Normal 2 2 6 11 7 3" xfId="17413"/>
    <cellStyle name="Normal 2 2 6 11 7 4" xfId="17414"/>
    <cellStyle name="Normal 2 2 6 11 7 5" xfId="17415"/>
    <cellStyle name="Normal 2 2 6 11 8" xfId="17416"/>
    <cellStyle name="Normal 2 2 6 11 8 2" xfId="17417"/>
    <cellStyle name="Normal 2 2 6 11 8 3" xfId="17418"/>
    <cellStyle name="Normal 2 2 6 11 8 4" xfId="17419"/>
    <cellStyle name="Normal 2 2 6 11 8 5" xfId="17420"/>
    <cellStyle name="Normal 2 2 6 11 9" xfId="17421"/>
    <cellStyle name="Normal 2 2 6 12" xfId="17422"/>
    <cellStyle name="Normal 2 2 6 12 10" xfId="17423"/>
    <cellStyle name="Normal 2 2 6 12 11" xfId="17424"/>
    <cellStyle name="Normal 2 2 6 12 12" xfId="17425"/>
    <cellStyle name="Normal 2 2 6 12 13" xfId="17426"/>
    <cellStyle name="Normal 2 2 6 12 14" xfId="17427"/>
    <cellStyle name="Normal 2 2 6 12 2" xfId="17428"/>
    <cellStyle name="Normal 2 2 6 12 2 2" xfId="17429"/>
    <cellStyle name="Normal 2 2 6 12 2 3" xfId="17430"/>
    <cellStyle name="Normal 2 2 6 12 2 4" xfId="17431"/>
    <cellStyle name="Normal 2 2 6 12 2 5" xfId="17432"/>
    <cellStyle name="Normal 2 2 6 12 3" xfId="17433"/>
    <cellStyle name="Normal 2 2 6 12 3 2" xfId="17434"/>
    <cellStyle name="Normal 2 2 6 12 3 3" xfId="17435"/>
    <cellStyle name="Normal 2 2 6 12 3 4" xfId="17436"/>
    <cellStyle name="Normal 2 2 6 12 3 5" xfId="17437"/>
    <cellStyle name="Normal 2 2 6 12 4" xfId="17438"/>
    <cellStyle name="Normal 2 2 6 12 4 2" xfId="17439"/>
    <cellStyle name="Normal 2 2 6 12 4 3" xfId="17440"/>
    <cellStyle name="Normal 2 2 6 12 4 4" xfId="17441"/>
    <cellStyle name="Normal 2 2 6 12 4 5" xfId="17442"/>
    <cellStyle name="Normal 2 2 6 12 5" xfId="17443"/>
    <cellStyle name="Normal 2 2 6 12 5 2" xfId="17444"/>
    <cellStyle name="Normal 2 2 6 12 5 3" xfId="17445"/>
    <cellStyle name="Normal 2 2 6 12 5 4" xfId="17446"/>
    <cellStyle name="Normal 2 2 6 12 5 5" xfId="17447"/>
    <cellStyle name="Normal 2 2 6 12 6" xfId="17448"/>
    <cellStyle name="Normal 2 2 6 12 6 2" xfId="17449"/>
    <cellStyle name="Normal 2 2 6 12 6 3" xfId="17450"/>
    <cellStyle name="Normal 2 2 6 12 6 4" xfId="17451"/>
    <cellStyle name="Normal 2 2 6 12 6 5" xfId="17452"/>
    <cellStyle name="Normal 2 2 6 12 7" xfId="17453"/>
    <cellStyle name="Normal 2 2 6 12 7 2" xfId="17454"/>
    <cellStyle name="Normal 2 2 6 12 7 3" xfId="17455"/>
    <cellStyle name="Normal 2 2 6 12 7 4" xfId="17456"/>
    <cellStyle name="Normal 2 2 6 12 7 5" xfId="17457"/>
    <cellStyle name="Normal 2 2 6 12 8" xfId="17458"/>
    <cellStyle name="Normal 2 2 6 12 8 2" xfId="17459"/>
    <cellStyle name="Normal 2 2 6 12 8 3" xfId="17460"/>
    <cellStyle name="Normal 2 2 6 12 8 4" xfId="17461"/>
    <cellStyle name="Normal 2 2 6 12 8 5" xfId="17462"/>
    <cellStyle name="Normal 2 2 6 12 9" xfId="17463"/>
    <cellStyle name="Normal 2 2 6 13" xfId="17464"/>
    <cellStyle name="Normal 2 2 6 13 10" xfId="17465"/>
    <cellStyle name="Normal 2 2 6 13 11" xfId="17466"/>
    <cellStyle name="Normal 2 2 6 13 12" xfId="17467"/>
    <cellStyle name="Normal 2 2 6 13 13" xfId="17468"/>
    <cellStyle name="Normal 2 2 6 13 14" xfId="17469"/>
    <cellStyle name="Normal 2 2 6 13 2" xfId="17470"/>
    <cellStyle name="Normal 2 2 6 13 2 2" xfId="17471"/>
    <cellStyle name="Normal 2 2 6 13 2 3" xfId="17472"/>
    <cellStyle name="Normal 2 2 6 13 2 4" xfId="17473"/>
    <cellStyle name="Normal 2 2 6 13 2 5" xfId="17474"/>
    <cellStyle name="Normal 2 2 6 13 3" xfId="17475"/>
    <cellStyle name="Normal 2 2 6 13 3 2" xfId="17476"/>
    <cellStyle name="Normal 2 2 6 13 3 3" xfId="17477"/>
    <cellStyle name="Normal 2 2 6 13 3 4" xfId="17478"/>
    <cellStyle name="Normal 2 2 6 13 3 5" xfId="17479"/>
    <cellStyle name="Normal 2 2 6 13 4" xfId="17480"/>
    <cellStyle name="Normal 2 2 6 13 4 2" xfId="17481"/>
    <cellStyle name="Normal 2 2 6 13 4 3" xfId="17482"/>
    <cellStyle name="Normal 2 2 6 13 4 4" xfId="17483"/>
    <cellStyle name="Normal 2 2 6 13 4 5" xfId="17484"/>
    <cellStyle name="Normal 2 2 6 13 5" xfId="17485"/>
    <cellStyle name="Normal 2 2 6 13 5 2" xfId="17486"/>
    <cellStyle name="Normal 2 2 6 13 5 3" xfId="17487"/>
    <cellStyle name="Normal 2 2 6 13 5 4" xfId="17488"/>
    <cellStyle name="Normal 2 2 6 13 5 5" xfId="17489"/>
    <cellStyle name="Normal 2 2 6 13 6" xfId="17490"/>
    <cellStyle name="Normal 2 2 6 13 6 2" xfId="17491"/>
    <cellStyle name="Normal 2 2 6 13 6 3" xfId="17492"/>
    <cellStyle name="Normal 2 2 6 13 6 4" xfId="17493"/>
    <cellStyle name="Normal 2 2 6 13 6 5" xfId="17494"/>
    <cellStyle name="Normal 2 2 6 13 7" xfId="17495"/>
    <cellStyle name="Normal 2 2 6 13 7 2" xfId="17496"/>
    <cellStyle name="Normal 2 2 6 13 7 3" xfId="17497"/>
    <cellStyle name="Normal 2 2 6 13 7 4" xfId="17498"/>
    <cellStyle name="Normal 2 2 6 13 7 5" xfId="17499"/>
    <cellStyle name="Normal 2 2 6 13 8" xfId="17500"/>
    <cellStyle name="Normal 2 2 6 13 8 2" xfId="17501"/>
    <cellStyle name="Normal 2 2 6 13 8 3" xfId="17502"/>
    <cellStyle name="Normal 2 2 6 13 8 4" xfId="17503"/>
    <cellStyle name="Normal 2 2 6 13 8 5" xfId="17504"/>
    <cellStyle name="Normal 2 2 6 13 9" xfId="17505"/>
    <cellStyle name="Normal 2 2 6 14" xfId="17506"/>
    <cellStyle name="Normal 2 2 6 14 10" xfId="17507"/>
    <cellStyle name="Normal 2 2 6 14 11" xfId="17508"/>
    <cellStyle name="Normal 2 2 6 14 12" xfId="17509"/>
    <cellStyle name="Normal 2 2 6 14 13" xfId="17510"/>
    <cellStyle name="Normal 2 2 6 14 14" xfId="17511"/>
    <cellStyle name="Normal 2 2 6 14 2" xfId="17512"/>
    <cellStyle name="Normal 2 2 6 14 2 2" xfId="17513"/>
    <cellStyle name="Normal 2 2 6 14 2 3" xfId="17514"/>
    <cellStyle name="Normal 2 2 6 14 2 4" xfId="17515"/>
    <cellStyle name="Normal 2 2 6 14 2 5" xfId="17516"/>
    <cellStyle name="Normal 2 2 6 14 3" xfId="17517"/>
    <cellStyle name="Normal 2 2 6 14 3 2" xfId="17518"/>
    <cellStyle name="Normal 2 2 6 14 3 3" xfId="17519"/>
    <cellStyle name="Normal 2 2 6 14 3 4" xfId="17520"/>
    <cellStyle name="Normal 2 2 6 14 3 5" xfId="17521"/>
    <cellStyle name="Normal 2 2 6 14 4" xfId="17522"/>
    <cellStyle name="Normal 2 2 6 14 4 2" xfId="17523"/>
    <cellStyle name="Normal 2 2 6 14 4 3" xfId="17524"/>
    <cellStyle name="Normal 2 2 6 14 4 4" xfId="17525"/>
    <cellStyle name="Normal 2 2 6 14 4 5" xfId="17526"/>
    <cellStyle name="Normal 2 2 6 14 5" xfId="17527"/>
    <cellStyle name="Normal 2 2 6 14 5 2" xfId="17528"/>
    <cellStyle name="Normal 2 2 6 14 5 3" xfId="17529"/>
    <cellStyle name="Normal 2 2 6 14 5 4" xfId="17530"/>
    <cellStyle name="Normal 2 2 6 14 5 5" xfId="17531"/>
    <cellStyle name="Normal 2 2 6 14 6" xfId="17532"/>
    <cellStyle name="Normal 2 2 6 14 6 2" xfId="17533"/>
    <cellStyle name="Normal 2 2 6 14 6 3" xfId="17534"/>
    <cellStyle name="Normal 2 2 6 14 6 4" xfId="17535"/>
    <cellStyle name="Normal 2 2 6 14 6 5" xfId="17536"/>
    <cellStyle name="Normal 2 2 6 14 7" xfId="17537"/>
    <cellStyle name="Normal 2 2 6 14 7 2" xfId="17538"/>
    <cellStyle name="Normal 2 2 6 14 7 3" xfId="17539"/>
    <cellStyle name="Normal 2 2 6 14 7 4" xfId="17540"/>
    <cellStyle name="Normal 2 2 6 14 7 5" xfId="17541"/>
    <cellStyle name="Normal 2 2 6 14 8" xfId="17542"/>
    <cellStyle name="Normal 2 2 6 14 8 2" xfId="17543"/>
    <cellStyle name="Normal 2 2 6 14 8 3" xfId="17544"/>
    <cellStyle name="Normal 2 2 6 14 8 4" xfId="17545"/>
    <cellStyle name="Normal 2 2 6 14 8 5" xfId="17546"/>
    <cellStyle name="Normal 2 2 6 14 9" xfId="17547"/>
    <cellStyle name="Normal 2 2 6 15" xfId="17548"/>
    <cellStyle name="Normal 2 2 6 15 10" xfId="17549"/>
    <cellStyle name="Normal 2 2 6 15 11" xfId="17550"/>
    <cellStyle name="Normal 2 2 6 15 12" xfId="17551"/>
    <cellStyle name="Normal 2 2 6 15 13" xfId="17552"/>
    <cellStyle name="Normal 2 2 6 15 14" xfId="17553"/>
    <cellStyle name="Normal 2 2 6 15 2" xfId="17554"/>
    <cellStyle name="Normal 2 2 6 15 2 2" xfId="17555"/>
    <cellStyle name="Normal 2 2 6 15 2 3" xfId="17556"/>
    <cellStyle name="Normal 2 2 6 15 2 4" xfId="17557"/>
    <cellStyle name="Normal 2 2 6 15 2 5" xfId="17558"/>
    <cellStyle name="Normal 2 2 6 15 3" xfId="17559"/>
    <cellStyle name="Normal 2 2 6 15 3 2" xfId="17560"/>
    <cellStyle name="Normal 2 2 6 15 3 3" xfId="17561"/>
    <cellStyle name="Normal 2 2 6 15 3 4" xfId="17562"/>
    <cellStyle name="Normal 2 2 6 15 3 5" xfId="17563"/>
    <cellStyle name="Normal 2 2 6 15 4" xfId="17564"/>
    <cellStyle name="Normal 2 2 6 15 4 2" xfId="17565"/>
    <cellStyle name="Normal 2 2 6 15 4 3" xfId="17566"/>
    <cellStyle name="Normal 2 2 6 15 4 4" xfId="17567"/>
    <cellStyle name="Normal 2 2 6 15 4 5" xfId="17568"/>
    <cellStyle name="Normal 2 2 6 15 5" xfId="17569"/>
    <cellStyle name="Normal 2 2 6 15 5 2" xfId="17570"/>
    <cellStyle name="Normal 2 2 6 15 5 3" xfId="17571"/>
    <cellStyle name="Normal 2 2 6 15 5 4" xfId="17572"/>
    <cellStyle name="Normal 2 2 6 15 5 5" xfId="17573"/>
    <cellStyle name="Normal 2 2 6 15 6" xfId="17574"/>
    <cellStyle name="Normal 2 2 6 15 6 2" xfId="17575"/>
    <cellStyle name="Normal 2 2 6 15 6 3" xfId="17576"/>
    <cellStyle name="Normal 2 2 6 15 6 4" xfId="17577"/>
    <cellStyle name="Normal 2 2 6 15 6 5" xfId="17578"/>
    <cellStyle name="Normal 2 2 6 15 7" xfId="17579"/>
    <cellStyle name="Normal 2 2 6 15 7 2" xfId="17580"/>
    <cellStyle name="Normal 2 2 6 15 7 3" xfId="17581"/>
    <cellStyle name="Normal 2 2 6 15 7 4" xfId="17582"/>
    <cellStyle name="Normal 2 2 6 15 7 5" xfId="17583"/>
    <cellStyle name="Normal 2 2 6 15 8" xfId="17584"/>
    <cellStyle name="Normal 2 2 6 15 8 2" xfId="17585"/>
    <cellStyle name="Normal 2 2 6 15 8 3" xfId="17586"/>
    <cellStyle name="Normal 2 2 6 15 8 4" xfId="17587"/>
    <cellStyle name="Normal 2 2 6 15 8 5" xfId="17588"/>
    <cellStyle name="Normal 2 2 6 15 9" xfId="17589"/>
    <cellStyle name="Normal 2 2 6 16" xfId="17590"/>
    <cellStyle name="Normal 2 2 6 16 10" xfId="17591"/>
    <cellStyle name="Normal 2 2 6 16 11" xfId="17592"/>
    <cellStyle name="Normal 2 2 6 16 12" xfId="17593"/>
    <cellStyle name="Normal 2 2 6 16 13" xfId="17594"/>
    <cellStyle name="Normal 2 2 6 16 14" xfId="17595"/>
    <cellStyle name="Normal 2 2 6 16 2" xfId="17596"/>
    <cellStyle name="Normal 2 2 6 16 2 2" xfId="17597"/>
    <cellStyle name="Normal 2 2 6 16 2 3" xfId="17598"/>
    <cellStyle name="Normal 2 2 6 16 2 4" xfId="17599"/>
    <cellStyle name="Normal 2 2 6 16 2 5" xfId="17600"/>
    <cellStyle name="Normal 2 2 6 16 3" xfId="17601"/>
    <cellStyle name="Normal 2 2 6 16 3 2" xfId="17602"/>
    <cellStyle name="Normal 2 2 6 16 3 3" xfId="17603"/>
    <cellStyle name="Normal 2 2 6 16 3 4" xfId="17604"/>
    <cellStyle name="Normal 2 2 6 16 3 5" xfId="17605"/>
    <cellStyle name="Normal 2 2 6 16 4" xfId="17606"/>
    <cellStyle name="Normal 2 2 6 16 4 2" xfId="17607"/>
    <cellStyle name="Normal 2 2 6 16 4 3" xfId="17608"/>
    <cellStyle name="Normal 2 2 6 16 4 4" xfId="17609"/>
    <cellStyle name="Normal 2 2 6 16 4 5" xfId="17610"/>
    <cellStyle name="Normal 2 2 6 16 5" xfId="17611"/>
    <cellStyle name="Normal 2 2 6 16 5 2" xfId="17612"/>
    <cellStyle name="Normal 2 2 6 16 5 3" xfId="17613"/>
    <cellStyle name="Normal 2 2 6 16 5 4" xfId="17614"/>
    <cellStyle name="Normal 2 2 6 16 5 5" xfId="17615"/>
    <cellStyle name="Normal 2 2 6 16 6" xfId="17616"/>
    <cellStyle name="Normal 2 2 6 16 6 2" xfId="17617"/>
    <cellStyle name="Normal 2 2 6 16 6 3" xfId="17618"/>
    <cellStyle name="Normal 2 2 6 16 6 4" xfId="17619"/>
    <cellStyle name="Normal 2 2 6 16 6 5" xfId="17620"/>
    <cellStyle name="Normal 2 2 6 16 7" xfId="17621"/>
    <cellStyle name="Normal 2 2 6 16 7 2" xfId="17622"/>
    <cellStyle name="Normal 2 2 6 16 7 3" xfId="17623"/>
    <cellStyle name="Normal 2 2 6 16 7 4" xfId="17624"/>
    <cellStyle name="Normal 2 2 6 16 7 5" xfId="17625"/>
    <cellStyle name="Normal 2 2 6 16 8" xfId="17626"/>
    <cellStyle name="Normal 2 2 6 16 8 2" xfId="17627"/>
    <cellStyle name="Normal 2 2 6 16 8 3" xfId="17628"/>
    <cellStyle name="Normal 2 2 6 16 8 4" xfId="17629"/>
    <cellStyle name="Normal 2 2 6 16 8 5" xfId="17630"/>
    <cellStyle name="Normal 2 2 6 16 9" xfId="17631"/>
    <cellStyle name="Normal 2 2 6 17" xfId="17632"/>
    <cellStyle name="Normal 2 2 6 17 10" xfId="17633"/>
    <cellStyle name="Normal 2 2 6 17 11" xfId="17634"/>
    <cellStyle name="Normal 2 2 6 17 12" xfId="17635"/>
    <cellStyle name="Normal 2 2 6 17 13" xfId="17636"/>
    <cellStyle name="Normal 2 2 6 17 14" xfId="17637"/>
    <cellStyle name="Normal 2 2 6 17 2" xfId="17638"/>
    <cellStyle name="Normal 2 2 6 17 2 2" xfId="17639"/>
    <cellStyle name="Normal 2 2 6 17 2 3" xfId="17640"/>
    <cellStyle name="Normal 2 2 6 17 2 4" xfId="17641"/>
    <cellStyle name="Normal 2 2 6 17 2 5" xfId="17642"/>
    <cellStyle name="Normal 2 2 6 17 3" xfId="17643"/>
    <cellStyle name="Normal 2 2 6 17 3 2" xfId="17644"/>
    <cellStyle name="Normal 2 2 6 17 3 3" xfId="17645"/>
    <cellStyle name="Normal 2 2 6 17 3 4" xfId="17646"/>
    <cellStyle name="Normal 2 2 6 17 3 5" xfId="17647"/>
    <cellStyle name="Normal 2 2 6 17 4" xfId="17648"/>
    <cellStyle name="Normal 2 2 6 17 4 2" xfId="17649"/>
    <cellStyle name="Normal 2 2 6 17 4 3" xfId="17650"/>
    <cellStyle name="Normal 2 2 6 17 4 4" xfId="17651"/>
    <cellStyle name="Normal 2 2 6 17 4 5" xfId="17652"/>
    <cellStyle name="Normal 2 2 6 17 5" xfId="17653"/>
    <cellStyle name="Normal 2 2 6 17 5 2" xfId="17654"/>
    <cellStyle name="Normal 2 2 6 17 5 3" xfId="17655"/>
    <cellStyle name="Normal 2 2 6 17 5 4" xfId="17656"/>
    <cellStyle name="Normal 2 2 6 17 5 5" xfId="17657"/>
    <cellStyle name="Normal 2 2 6 17 6" xfId="17658"/>
    <cellStyle name="Normal 2 2 6 17 6 2" xfId="17659"/>
    <cellStyle name="Normal 2 2 6 17 6 3" xfId="17660"/>
    <cellStyle name="Normal 2 2 6 17 6 4" xfId="17661"/>
    <cellStyle name="Normal 2 2 6 17 6 5" xfId="17662"/>
    <cellStyle name="Normal 2 2 6 17 7" xfId="17663"/>
    <cellStyle name="Normal 2 2 6 17 7 2" xfId="17664"/>
    <cellStyle name="Normal 2 2 6 17 7 3" xfId="17665"/>
    <cellStyle name="Normal 2 2 6 17 7 4" xfId="17666"/>
    <cellStyle name="Normal 2 2 6 17 7 5" xfId="17667"/>
    <cellStyle name="Normal 2 2 6 17 8" xfId="17668"/>
    <cellStyle name="Normal 2 2 6 17 8 2" xfId="17669"/>
    <cellStyle name="Normal 2 2 6 17 8 3" xfId="17670"/>
    <cellStyle name="Normal 2 2 6 17 8 4" xfId="17671"/>
    <cellStyle name="Normal 2 2 6 17 8 5" xfId="17672"/>
    <cellStyle name="Normal 2 2 6 17 9" xfId="17673"/>
    <cellStyle name="Normal 2 2 6 18" xfId="17674"/>
    <cellStyle name="Normal 2 2 6 18 10" xfId="17675"/>
    <cellStyle name="Normal 2 2 6 18 11" xfId="17676"/>
    <cellStyle name="Normal 2 2 6 18 12" xfId="17677"/>
    <cellStyle name="Normal 2 2 6 18 13" xfId="17678"/>
    <cellStyle name="Normal 2 2 6 18 14" xfId="17679"/>
    <cellStyle name="Normal 2 2 6 18 2" xfId="17680"/>
    <cellStyle name="Normal 2 2 6 18 2 2" xfId="17681"/>
    <cellStyle name="Normal 2 2 6 18 2 3" xfId="17682"/>
    <cellStyle name="Normal 2 2 6 18 2 4" xfId="17683"/>
    <cellStyle name="Normal 2 2 6 18 2 5" xfId="17684"/>
    <cellStyle name="Normal 2 2 6 18 3" xfId="17685"/>
    <cellStyle name="Normal 2 2 6 18 3 2" xfId="17686"/>
    <cellStyle name="Normal 2 2 6 18 3 3" xfId="17687"/>
    <cellStyle name="Normal 2 2 6 18 3 4" xfId="17688"/>
    <cellStyle name="Normal 2 2 6 18 3 5" xfId="17689"/>
    <cellStyle name="Normal 2 2 6 18 4" xfId="17690"/>
    <cellStyle name="Normal 2 2 6 18 4 2" xfId="17691"/>
    <cellStyle name="Normal 2 2 6 18 4 3" xfId="17692"/>
    <cellStyle name="Normal 2 2 6 18 4 4" xfId="17693"/>
    <cellStyle name="Normal 2 2 6 18 4 5" xfId="17694"/>
    <cellStyle name="Normal 2 2 6 18 5" xfId="17695"/>
    <cellStyle name="Normal 2 2 6 18 5 2" xfId="17696"/>
    <cellStyle name="Normal 2 2 6 18 5 3" xfId="17697"/>
    <cellStyle name="Normal 2 2 6 18 5 4" xfId="17698"/>
    <cellStyle name="Normal 2 2 6 18 5 5" xfId="17699"/>
    <cellStyle name="Normal 2 2 6 18 6" xfId="17700"/>
    <cellStyle name="Normal 2 2 6 18 6 2" xfId="17701"/>
    <cellStyle name="Normal 2 2 6 18 6 3" xfId="17702"/>
    <cellStyle name="Normal 2 2 6 18 6 4" xfId="17703"/>
    <cellStyle name="Normal 2 2 6 18 6 5" xfId="17704"/>
    <cellStyle name="Normal 2 2 6 18 7" xfId="17705"/>
    <cellStyle name="Normal 2 2 6 18 7 2" xfId="17706"/>
    <cellStyle name="Normal 2 2 6 18 7 3" xfId="17707"/>
    <cellStyle name="Normal 2 2 6 18 7 4" xfId="17708"/>
    <cellStyle name="Normal 2 2 6 18 7 5" xfId="17709"/>
    <cellStyle name="Normal 2 2 6 18 8" xfId="17710"/>
    <cellStyle name="Normal 2 2 6 18 8 2" xfId="17711"/>
    <cellStyle name="Normal 2 2 6 18 8 3" xfId="17712"/>
    <cellStyle name="Normal 2 2 6 18 8 4" xfId="17713"/>
    <cellStyle name="Normal 2 2 6 18 8 5" xfId="17714"/>
    <cellStyle name="Normal 2 2 6 18 9" xfId="17715"/>
    <cellStyle name="Normal 2 2 6 19" xfId="17716"/>
    <cellStyle name="Normal 2 2 6 19 10" xfId="17717"/>
    <cellStyle name="Normal 2 2 6 19 11" xfId="17718"/>
    <cellStyle name="Normal 2 2 6 19 12" xfId="17719"/>
    <cellStyle name="Normal 2 2 6 19 13" xfId="17720"/>
    <cellStyle name="Normal 2 2 6 19 14" xfId="17721"/>
    <cellStyle name="Normal 2 2 6 19 2" xfId="17722"/>
    <cellStyle name="Normal 2 2 6 19 2 2" xfId="17723"/>
    <cellStyle name="Normal 2 2 6 19 2 3" xfId="17724"/>
    <cellStyle name="Normal 2 2 6 19 2 4" xfId="17725"/>
    <cellStyle name="Normal 2 2 6 19 2 5" xfId="17726"/>
    <cellStyle name="Normal 2 2 6 19 3" xfId="17727"/>
    <cellStyle name="Normal 2 2 6 19 3 2" xfId="17728"/>
    <cellStyle name="Normal 2 2 6 19 3 3" xfId="17729"/>
    <cellStyle name="Normal 2 2 6 19 3 4" xfId="17730"/>
    <cellStyle name="Normal 2 2 6 19 3 5" xfId="17731"/>
    <cellStyle name="Normal 2 2 6 19 4" xfId="17732"/>
    <cellStyle name="Normal 2 2 6 19 4 2" xfId="17733"/>
    <cellStyle name="Normal 2 2 6 19 4 3" xfId="17734"/>
    <cellStyle name="Normal 2 2 6 19 4 4" xfId="17735"/>
    <cellStyle name="Normal 2 2 6 19 4 5" xfId="17736"/>
    <cellStyle name="Normal 2 2 6 19 5" xfId="17737"/>
    <cellStyle name="Normal 2 2 6 19 5 2" xfId="17738"/>
    <cellStyle name="Normal 2 2 6 19 5 3" xfId="17739"/>
    <cellStyle name="Normal 2 2 6 19 5 4" xfId="17740"/>
    <cellStyle name="Normal 2 2 6 19 5 5" xfId="17741"/>
    <cellStyle name="Normal 2 2 6 19 6" xfId="17742"/>
    <cellStyle name="Normal 2 2 6 19 6 2" xfId="17743"/>
    <cellStyle name="Normal 2 2 6 19 6 3" xfId="17744"/>
    <cellStyle name="Normal 2 2 6 19 6 4" xfId="17745"/>
    <cellStyle name="Normal 2 2 6 19 6 5" xfId="17746"/>
    <cellStyle name="Normal 2 2 6 19 7" xfId="17747"/>
    <cellStyle name="Normal 2 2 6 19 7 2" xfId="17748"/>
    <cellStyle name="Normal 2 2 6 19 7 3" xfId="17749"/>
    <cellStyle name="Normal 2 2 6 19 7 4" xfId="17750"/>
    <cellStyle name="Normal 2 2 6 19 7 5" xfId="17751"/>
    <cellStyle name="Normal 2 2 6 19 8" xfId="17752"/>
    <cellStyle name="Normal 2 2 6 19 8 2" xfId="17753"/>
    <cellStyle name="Normal 2 2 6 19 8 3" xfId="17754"/>
    <cellStyle name="Normal 2 2 6 19 8 4" xfId="17755"/>
    <cellStyle name="Normal 2 2 6 19 8 5" xfId="17756"/>
    <cellStyle name="Normal 2 2 6 19 9" xfId="17757"/>
    <cellStyle name="Normal 2 2 6 2" xfId="17758"/>
    <cellStyle name="Normal 2 2 6 2 10" xfId="17759"/>
    <cellStyle name="Normal 2 2 6 2 11" xfId="17760"/>
    <cellStyle name="Normal 2 2 6 2 12" xfId="17761"/>
    <cellStyle name="Normal 2 2 6 2 13" xfId="17762"/>
    <cellStyle name="Normal 2 2 6 2 14" xfId="17763"/>
    <cellStyle name="Normal 2 2 6 2 2" xfId="17764"/>
    <cellStyle name="Normal 2 2 6 2 2 2" xfId="17765"/>
    <cellStyle name="Normal 2 2 6 2 2 3" xfId="17766"/>
    <cellStyle name="Normal 2 2 6 2 2 4" xfId="17767"/>
    <cellStyle name="Normal 2 2 6 2 2 5" xfId="17768"/>
    <cellStyle name="Normal 2 2 6 2 3" xfId="17769"/>
    <cellStyle name="Normal 2 2 6 2 3 2" xfId="17770"/>
    <cellStyle name="Normal 2 2 6 2 3 3" xfId="17771"/>
    <cellStyle name="Normal 2 2 6 2 3 4" xfId="17772"/>
    <cellStyle name="Normal 2 2 6 2 3 5" xfId="17773"/>
    <cellStyle name="Normal 2 2 6 2 4" xfId="17774"/>
    <cellStyle name="Normal 2 2 6 2 4 2" xfId="17775"/>
    <cellStyle name="Normal 2 2 6 2 4 3" xfId="17776"/>
    <cellStyle name="Normal 2 2 6 2 4 4" xfId="17777"/>
    <cellStyle name="Normal 2 2 6 2 4 5" xfId="17778"/>
    <cellStyle name="Normal 2 2 6 2 5" xfId="17779"/>
    <cellStyle name="Normal 2 2 6 2 5 2" xfId="17780"/>
    <cellStyle name="Normal 2 2 6 2 5 3" xfId="17781"/>
    <cellStyle name="Normal 2 2 6 2 5 4" xfId="17782"/>
    <cellStyle name="Normal 2 2 6 2 5 5" xfId="17783"/>
    <cellStyle name="Normal 2 2 6 2 6" xfId="17784"/>
    <cellStyle name="Normal 2 2 6 2 6 2" xfId="17785"/>
    <cellStyle name="Normal 2 2 6 2 6 3" xfId="17786"/>
    <cellStyle name="Normal 2 2 6 2 6 4" xfId="17787"/>
    <cellStyle name="Normal 2 2 6 2 6 5" xfId="17788"/>
    <cellStyle name="Normal 2 2 6 2 7" xfId="17789"/>
    <cellStyle name="Normal 2 2 6 2 7 2" xfId="17790"/>
    <cellStyle name="Normal 2 2 6 2 7 3" xfId="17791"/>
    <cellStyle name="Normal 2 2 6 2 7 4" xfId="17792"/>
    <cellStyle name="Normal 2 2 6 2 7 5" xfId="17793"/>
    <cellStyle name="Normal 2 2 6 2 8" xfId="17794"/>
    <cellStyle name="Normal 2 2 6 2 8 2" xfId="17795"/>
    <cellStyle name="Normal 2 2 6 2 8 3" xfId="17796"/>
    <cellStyle name="Normal 2 2 6 2 8 4" xfId="17797"/>
    <cellStyle name="Normal 2 2 6 2 8 5" xfId="17798"/>
    <cellStyle name="Normal 2 2 6 2 9" xfId="17799"/>
    <cellStyle name="Normal 2 2 6 20" xfId="17800"/>
    <cellStyle name="Normal 2 2 6 20 2" xfId="17801"/>
    <cellStyle name="Normal 2 2 6 20 3" xfId="17802"/>
    <cellStyle name="Normal 2 2 6 20 4" xfId="17803"/>
    <cellStyle name="Normal 2 2 6 20 5" xfId="17804"/>
    <cellStyle name="Normal 2 2 6 21" xfId="17805"/>
    <cellStyle name="Normal 2 2 6 21 2" xfId="17806"/>
    <cellStyle name="Normal 2 2 6 21 3" xfId="17807"/>
    <cellStyle name="Normal 2 2 6 21 4" xfId="17808"/>
    <cellStyle name="Normal 2 2 6 21 5" xfId="17809"/>
    <cellStyle name="Normal 2 2 6 22" xfId="17810"/>
    <cellStyle name="Normal 2 2 6 22 2" xfId="17811"/>
    <cellStyle name="Normal 2 2 6 22 3" xfId="17812"/>
    <cellStyle name="Normal 2 2 6 22 4" xfId="17813"/>
    <cellStyle name="Normal 2 2 6 22 5" xfId="17814"/>
    <cellStyle name="Normal 2 2 6 23" xfId="17815"/>
    <cellStyle name="Normal 2 2 6 23 2" xfId="17816"/>
    <cellStyle name="Normal 2 2 6 23 3" xfId="17817"/>
    <cellStyle name="Normal 2 2 6 23 4" xfId="17818"/>
    <cellStyle name="Normal 2 2 6 23 5" xfId="17819"/>
    <cellStyle name="Normal 2 2 6 24" xfId="17820"/>
    <cellStyle name="Normal 2 2 6 24 2" xfId="17821"/>
    <cellStyle name="Normal 2 2 6 24 3" xfId="17822"/>
    <cellStyle name="Normal 2 2 6 24 4" xfId="17823"/>
    <cellStyle name="Normal 2 2 6 24 5" xfId="17824"/>
    <cellStyle name="Normal 2 2 6 25" xfId="17825"/>
    <cellStyle name="Normal 2 2 6 25 2" xfId="17826"/>
    <cellStyle name="Normal 2 2 6 25 3" xfId="17827"/>
    <cellStyle name="Normal 2 2 6 25 4" xfId="17828"/>
    <cellStyle name="Normal 2 2 6 25 5" xfId="17829"/>
    <cellStyle name="Normal 2 2 6 26" xfId="17830"/>
    <cellStyle name="Normal 2 2 6 26 2" xfId="17831"/>
    <cellStyle name="Normal 2 2 6 26 3" xfId="17832"/>
    <cellStyle name="Normal 2 2 6 26 4" xfId="17833"/>
    <cellStyle name="Normal 2 2 6 26 5" xfId="17834"/>
    <cellStyle name="Normal 2 2 6 27" xfId="17835"/>
    <cellStyle name="Normal 2 2 6 28" xfId="17836"/>
    <cellStyle name="Normal 2 2 6 29" xfId="17837"/>
    <cellStyle name="Normal 2 2 6 3" xfId="17838"/>
    <cellStyle name="Normal 2 2 6 3 10" xfId="17839"/>
    <cellStyle name="Normal 2 2 6 3 11" xfId="17840"/>
    <cellStyle name="Normal 2 2 6 3 12" xfId="17841"/>
    <cellStyle name="Normal 2 2 6 3 13" xfId="17842"/>
    <cellStyle name="Normal 2 2 6 3 14" xfId="17843"/>
    <cellStyle name="Normal 2 2 6 3 2" xfId="17844"/>
    <cellStyle name="Normal 2 2 6 3 2 2" xfId="17845"/>
    <cellStyle name="Normal 2 2 6 3 2 3" xfId="17846"/>
    <cellStyle name="Normal 2 2 6 3 2 4" xfId="17847"/>
    <cellStyle name="Normal 2 2 6 3 2 5" xfId="17848"/>
    <cellStyle name="Normal 2 2 6 3 3" xfId="17849"/>
    <cellStyle name="Normal 2 2 6 3 3 2" xfId="17850"/>
    <cellStyle name="Normal 2 2 6 3 3 3" xfId="17851"/>
    <cellStyle name="Normal 2 2 6 3 3 4" xfId="17852"/>
    <cellStyle name="Normal 2 2 6 3 3 5" xfId="17853"/>
    <cellStyle name="Normal 2 2 6 3 4" xfId="17854"/>
    <cellStyle name="Normal 2 2 6 3 4 2" xfId="17855"/>
    <cellStyle name="Normal 2 2 6 3 4 3" xfId="17856"/>
    <cellStyle name="Normal 2 2 6 3 4 4" xfId="17857"/>
    <cellStyle name="Normal 2 2 6 3 4 5" xfId="17858"/>
    <cellStyle name="Normal 2 2 6 3 5" xfId="17859"/>
    <cellStyle name="Normal 2 2 6 3 5 2" xfId="17860"/>
    <cellStyle name="Normal 2 2 6 3 5 3" xfId="17861"/>
    <cellStyle name="Normal 2 2 6 3 5 4" xfId="17862"/>
    <cellStyle name="Normal 2 2 6 3 5 5" xfId="17863"/>
    <cellStyle name="Normal 2 2 6 3 6" xfId="17864"/>
    <cellStyle name="Normal 2 2 6 3 6 2" xfId="17865"/>
    <cellStyle name="Normal 2 2 6 3 6 3" xfId="17866"/>
    <cellStyle name="Normal 2 2 6 3 6 4" xfId="17867"/>
    <cellStyle name="Normal 2 2 6 3 6 5" xfId="17868"/>
    <cellStyle name="Normal 2 2 6 3 7" xfId="17869"/>
    <cellStyle name="Normal 2 2 6 3 7 2" xfId="17870"/>
    <cellStyle name="Normal 2 2 6 3 7 3" xfId="17871"/>
    <cellStyle name="Normal 2 2 6 3 7 4" xfId="17872"/>
    <cellStyle name="Normal 2 2 6 3 7 5" xfId="17873"/>
    <cellStyle name="Normal 2 2 6 3 8" xfId="17874"/>
    <cellStyle name="Normal 2 2 6 3 8 2" xfId="17875"/>
    <cellStyle name="Normal 2 2 6 3 8 3" xfId="17876"/>
    <cellStyle name="Normal 2 2 6 3 8 4" xfId="17877"/>
    <cellStyle name="Normal 2 2 6 3 8 5" xfId="17878"/>
    <cellStyle name="Normal 2 2 6 3 9" xfId="17879"/>
    <cellStyle name="Normal 2 2 6 30" xfId="17880"/>
    <cellStyle name="Normal 2 2 6 31" xfId="17881"/>
    <cellStyle name="Normal 2 2 6 32" xfId="17882"/>
    <cellStyle name="Normal 2 2 6 4" xfId="17883"/>
    <cellStyle name="Normal 2 2 6 4 10" xfId="17884"/>
    <cellStyle name="Normal 2 2 6 4 11" xfId="17885"/>
    <cellStyle name="Normal 2 2 6 4 12" xfId="17886"/>
    <cellStyle name="Normal 2 2 6 4 13" xfId="17887"/>
    <cellStyle name="Normal 2 2 6 4 14" xfId="17888"/>
    <cellStyle name="Normal 2 2 6 4 2" xfId="17889"/>
    <cellStyle name="Normal 2 2 6 4 2 2" xfId="17890"/>
    <cellStyle name="Normal 2 2 6 4 2 3" xfId="17891"/>
    <cellStyle name="Normal 2 2 6 4 2 4" xfId="17892"/>
    <cellStyle name="Normal 2 2 6 4 2 5" xfId="17893"/>
    <cellStyle name="Normal 2 2 6 4 3" xfId="17894"/>
    <cellStyle name="Normal 2 2 6 4 3 2" xfId="17895"/>
    <cellStyle name="Normal 2 2 6 4 3 3" xfId="17896"/>
    <cellStyle name="Normal 2 2 6 4 3 4" xfId="17897"/>
    <cellStyle name="Normal 2 2 6 4 3 5" xfId="17898"/>
    <cellStyle name="Normal 2 2 6 4 4" xfId="17899"/>
    <cellStyle name="Normal 2 2 6 4 4 2" xfId="17900"/>
    <cellStyle name="Normal 2 2 6 4 4 3" xfId="17901"/>
    <cellStyle name="Normal 2 2 6 4 4 4" xfId="17902"/>
    <cellStyle name="Normal 2 2 6 4 4 5" xfId="17903"/>
    <cellStyle name="Normal 2 2 6 4 5" xfId="17904"/>
    <cellStyle name="Normal 2 2 6 4 5 2" xfId="17905"/>
    <cellStyle name="Normal 2 2 6 4 5 3" xfId="17906"/>
    <cellStyle name="Normal 2 2 6 4 5 4" xfId="17907"/>
    <cellStyle name="Normal 2 2 6 4 5 5" xfId="17908"/>
    <cellStyle name="Normal 2 2 6 4 6" xfId="17909"/>
    <cellStyle name="Normal 2 2 6 4 6 2" xfId="17910"/>
    <cellStyle name="Normal 2 2 6 4 6 3" xfId="17911"/>
    <cellStyle name="Normal 2 2 6 4 6 4" xfId="17912"/>
    <cellStyle name="Normal 2 2 6 4 6 5" xfId="17913"/>
    <cellStyle name="Normal 2 2 6 4 7" xfId="17914"/>
    <cellStyle name="Normal 2 2 6 4 7 2" xfId="17915"/>
    <cellStyle name="Normal 2 2 6 4 7 3" xfId="17916"/>
    <cellStyle name="Normal 2 2 6 4 7 4" xfId="17917"/>
    <cellStyle name="Normal 2 2 6 4 7 5" xfId="17918"/>
    <cellStyle name="Normal 2 2 6 4 8" xfId="17919"/>
    <cellStyle name="Normal 2 2 6 4 8 2" xfId="17920"/>
    <cellStyle name="Normal 2 2 6 4 8 3" xfId="17921"/>
    <cellStyle name="Normal 2 2 6 4 8 4" xfId="17922"/>
    <cellStyle name="Normal 2 2 6 4 8 5" xfId="17923"/>
    <cellStyle name="Normal 2 2 6 4 9" xfId="17924"/>
    <cellStyle name="Normal 2 2 6 5" xfId="17925"/>
    <cellStyle name="Normal 2 2 6 5 10" xfId="17926"/>
    <cellStyle name="Normal 2 2 6 5 11" xfId="17927"/>
    <cellStyle name="Normal 2 2 6 5 12" xfId="17928"/>
    <cellStyle name="Normal 2 2 6 5 13" xfId="17929"/>
    <cellStyle name="Normal 2 2 6 5 14" xfId="17930"/>
    <cellStyle name="Normal 2 2 6 5 2" xfId="17931"/>
    <cellStyle name="Normal 2 2 6 5 2 2" xfId="17932"/>
    <cellStyle name="Normal 2 2 6 5 2 3" xfId="17933"/>
    <cellStyle name="Normal 2 2 6 5 2 4" xfId="17934"/>
    <cellStyle name="Normal 2 2 6 5 2 5" xfId="17935"/>
    <cellStyle name="Normal 2 2 6 5 3" xfId="17936"/>
    <cellStyle name="Normal 2 2 6 5 3 2" xfId="17937"/>
    <cellStyle name="Normal 2 2 6 5 3 3" xfId="17938"/>
    <cellStyle name="Normal 2 2 6 5 3 4" xfId="17939"/>
    <cellStyle name="Normal 2 2 6 5 3 5" xfId="17940"/>
    <cellStyle name="Normal 2 2 6 5 4" xfId="17941"/>
    <cellStyle name="Normal 2 2 6 5 4 2" xfId="17942"/>
    <cellStyle name="Normal 2 2 6 5 4 3" xfId="17943"/>
    <cellStyle name="Normal 2 2 6 5 4 4" xfId="17944"/>
    <cellStyle name="Normal 2 2 6 5 4 5" xfId="17945"/>
    <cellStyle name="Normal 2 2 6 5 5" xfId="17946"/>
    <cellStyle name="Normal 2 2 6 5 5 2" xfId="17947"/>
    <cellStyle name="Normal 2 2 6 5 5 3" xfId="17948"/>
    <cellStyle name="Normal 2 2 6 5 5 4" xfId="17949"/>
    <cellStyle name="Normal 2 2 6 5 5 5" xfId="17950"/>
    <cellStyle name="Normal 2 2 6 5 6" xfId="17951"/>
    <cellStyle name="Normal 2 2 6 5 6 2" xfId="17952"/>
    <cellStyle name="Normal 2 2 6 5 6 3" xfId="17953"/>
    <cellStyle name="Normal 2 2 6 5 6 4" xfId="17954"/>
    <cellStyle name="Normal 2 2 6 5 6 5" xfId="17955"/>
    <cellStyle name="Normal 2 2 6 5 7" xfId="17956"/>
    <cellStyle name="Normal 2 2 6 5 7 2" xfId="17957"/>
    <cellStyle name="Normal 2 2 6 5 7 3" xfId="17958"/>
    <cellStyle name="Normal 2 2 6 5 7 4" xfId="17959"/>
    <cellStyle name="Normal 2 2 6 5 7 5" xfId="17960"/>
    <cellStyle name="Normal 2 2 6 5 8" xfId="17961"/>
    <cellStyle name="Normal 2 2 6 5 8 2" xfId="17962"/>
    <cellStyle name="Normal 2 2 6 5 8 3" xfId="17963"/>
    <cellStyle name="Normal 2 2 6 5 8 4" xfId="17964"/>
    <cellStyle name="Normal 2 2 6 5 8 5" xfId="17965"/>
    <cellStyle name="Normal 2 2 6 5 9" xfId="17966"/>
    <cellStyle name="Normal 2 2 6 6" xfId="17967"/>
    <cellStyle name="Normal 2 2 6 6 10" xfId="17968"/>
    <cellStyle name="Normal 2 2 6 6 11" xfId="17969"/>
    <cellStyle name="Normal 2 2 6 6 12" xfId="17970"/>
    <cellStyle name="Normal 2 2 6 6 13" xfId="17971"/>
    <cellStyle name="Normal 2 2 6 6 14" xfId="17972"/>
    <cellStyle name="Normal 2 2 6 6 2" xfId="17973"/>
    <cellStyle name="Normal 2 2 6 6 2 2" xfId="17974"/>
    <cellStyle name="Normal 2 2 6 6 2 3" xfId="17975"/>
    <cellStyle name="Normal 2 2 6 6 2 4" xfId="17976"/>
    <cellStyle name="Normal 2 2 6 6 2 5" xfId="17977"/>
    <cellStyle name="Normal 2 2 6 6 3" xfId="17978"/>
    <cellStyle name="Normal 2 2 6 6 3 2" xfId="17979"/>
    <cellStyle name="Normal 2 2 6 6 3 3" xfId="17980"/>
    <cellStyle name="Normal 2 2 6 6 3 4" xfId="17981"/>
    <cellStyle name="Normal 2 2 6 6 3 5" xfId="17982"/>
    <cellStyle name="Normal 2 2 6 6 4" xfId="17983"/>
    <cellStyle name="Normal 2 2 6 6 4 2" xfId="17984"/>
    <cellStyle name="Normal 2 2 6 6 4 3" xfId="17985"/>
    <cellStyle name="Normal 2 2 6 6 4 4" xfId="17986"/>
    <cellStyle name="Normal 2 2 6 6 4 5" xfId="17987"/>
    <cellStyle name="Normal 2 2 6 6 5" xfId="17988"/>
    <cellStyle name="Normal 2 2 6 6 5 2" xfId="17989"/>
    <cellStyle name="Normal 2 2 6 6 5 3" xfId="17990"/>
    <cellStyle name="Normal 2 2 6 6 5 4" xfId="17991"/>
    <cellStyle name="Normal 2 2 6 6 5 5" xfId="17992"/>
    <cellStyle name="Normal 2 2 6 6 6" xfId="17993"/>
    <cellStyle name="Normal 2 2 6 6 6 2" xfId="17994"/>
    <cellStyle name="Normal 2 2 6 6 6 3" xfId="17995"/>
    <cellStyle name="Normal 2 2 6 6 6 4" xfId="17996"/>
    <cellStyle name="Normal 2 2 6 6 6 5" xfId="17997"/>
    <cellStyle name="Normal 2 2 6 6 7" xfId="17998"/>
    <cellStyle name="Normal 2 2 6 6 7 2" xfId="17999"/>
    <cellStyle name="Normal 2 2 6 6 7 3" xfId="18000"/>
    <cellStyle name="Normal 2 2 6 6 7 4" xfId="18001"/>
    <cellStyle name="Normal 2 2 6 6 7 5" xfId="18002"/>
    <cellStyle name="Normal 2 2 6 6 8" xfId="18003"/>
    <cellStyle name="Normal 2 2 6 6 8 2" xfId="18004"/>
    <cellStyle name="Normal 2 2 6 6 8 3" xfId="18005"/>
    <cellStyle name="Normal 2 2 6 6 8 4" xfId="18006"/>
    <cellStyle name="Normal 2 2 6 6 8 5" xfId="18007"/>
    <cellStyle name="Normal 2 2 6 6 9" xfId="18008"/>
    <cellStyle name="Normal 2 2 6 7" xfId="18009"/>
    <cellStyle name="Normal 2 2 6 7 10" xfId="18010"/>
    <cellStyle name="Normal 2 2 6 7 11" xfId="18011"/>
    <cellStyle name="Normal 2 2 6 7 12" xfId="18012"/>
    <cellStyle name="Normal 2 2 6 7 13" xfId="18013"/>
    <cellStyle name="Normal 2 2 6 7 14" xfId="18014"/>
    <cellStyle name="Normal 2 2 6 7 2" xfId="18015"/>
    <cellStyle name="Normal 2 2 6 7 2 2" xfId="18016"/>
    <cellStyle name="Normal 2 2 6 7 2 3" xfId="18017"/>
    <cellStyle name="Normal 2 2 6 7 2 4" xfId="18018"/>
    <cellStyle name="Normal 2 2 6 7 2 5" xfId="18019"/>
    <cellStyle name="Normal 2 2 6 7 3" xfId="18020"/>
    <cellStyle name="Normal 2 2 6 7 3 2" xfId="18021"/>
    <cellStyle name="Normal 2 2 6 7 3 3" xfId="18022"/>
    <cellStyle name="Normal 2 2 6 7 3 4" xfId="18023"/>
    <cellStyle name="Normal 2 2 6 7 3 5" xfId="18024"/>
    <cellStyle name="Normal 2 2 6 7 4" xfId="18025"/>
    <cellStyle name="Normal 2 2 6 7 4 2" xfId="18026"/>
    <cellStyle name="Normal 2 2 6 7 4 3" xfId="18027"/>
    <cellStyle name="Normal 2 2 6 7 4 4" xfId="18028"/>
    <cellStyle name="Normal 2 2 6 7 4 5" xfId="18029"/>
    <cellStyle name="Normal 2 2 6 7 5" xfId="18030"/>
    <cellStyle name="Normal 2 2 6 7 5 2" xfId="18031"/>
    <cellStyle name="Normal 2 2 6 7 5 3" xfId="18032"/>
    <cellStyle name="Normal 2 2 6 7 5 4" xfId="18033"/>
    <cellStyle name="Normal 2 2 6 7 5 5" xfId="18034"/>
    <cellStyle name="Normal 2 2 6 7 6" xfId="18035"/>
    <cellStyle name="Normal 2 2 6 7 6 2" xfId="18036"/>
    <cellStyle name="Normal 2 2 6 7 6 3" xfId="18037"/>
    <cellStyle name="Normal 2 2 6 7 6 4" xfId="18038"/>
    <cellStyle name="Normal 2 2 6 7 6 5" xfId="18039"/>
    <cellStyle name="Normal 2 2 6 7 7" xfId="18040"/>
    <cellStyle name="Normal 2 2 6 7 7 2" xfId="18041"/>
    <cellStyle name="Normal 2 2 6 7 7 3" xfId="18042"/>
    <cellStyle name="Normal 2 2 6 7 7 4" xfId="18043"/>
    <cellStyle name="Normal 2 2 6 7 7 5" xfId="18044"/>
    <cellStyle name="Normal 2 2 6 7 8" xfId="18045"/>
    <cellStyle name="Normal 2 2 6 7 8 2" xfId="18046"/>
    <cellStyle name="Normal 2 2 6 7 8 3" xfId="18047"/>
    <cellStyle name="Normal 2 2 6 7 8 4" xfId="18048"/>
    <cellStyle name="Normal 2 2 6 7 8 5" xfId="18049"/>
    <cellStyle name="Normal 2 2 6 7 9" xfId="18050"/>
    <cellStyle name="Normal 2 2 6 8" xfId="18051"/>
    <cellStyle name="Normal 2 2 6 8 10" xfId="18052"/>
    <cellStyle name="Normal 2 2 6 8 11" xfId="18053"/>
    <cellStyle name="Normal 2 2 6 8 12" xfId="18054"/>
    <cellStyle name="Normal 2 2 6 8 13" xfId="18055"/>
    <cellStyle name="Normal 2 2 6 8 14" xfId="18056"/>
    <cellStyle name="Normal 2 2 6 8 2" xfId="18057"/>
    <cellStyle name="Normal 2 2 6 8 2 2" xfId="18058"/>
    <cellStyle name="Normal 2 2 6 8 2 3" xfId="18059"/>
    <cellStyle name="Normal 2 2 6 8 2 4" xfId="18060"/>
    <cellStyle name="Normal 2 2 6 8 2 5" xfId="18061"/>
    <cellStyle name="Normal 2 2 6 8 3" xfId="18062"/>
    <cellStyle name="Normal 2 2 6 8 3 2" xfId="18063"/>
    <cellStyle name="Normal 2 2 6 8 3 3" xfId="18064"/>
    <cellStyle name="Normal 2 2 6 8 3 4" xfId="18065"/>
    <cellStyle name="Normal 2 2 6 8 3 5" xfId="18066"/>
    <cellStyle name="Normal 2 2 6 8 4" xfId="18067"/>
    <cellStyle name="Normal 2 2 6 8 4 2" xfId="18068"/>
    <cellStyle name="Normal 2 2 6 8 4 3" xfId="18069"/>
    <cellStyle name="Normal 2 2 6 8 4 4" xfId="18070"/>
    <cellStyle name="Normal 2 2 6 8 4 5" xfId="18071"/>
    <cellStyle name="Normal 2 2 6 8 5" xfId="18072"/>
    <cellStyle name="Normal 2 2 6 8 5 2" xfId="18073"/>
    <cellStyle name="Normal 2 2 6 8 5 3" xfId="18074"/>
    <cellStyle name="Normal 2 2 6 8 5 4" xfId="18075"/>
    <cellStyle name="Normal 2 2 6 8 5 5" xfId="18076"/>
    <cellStyle name="Normal 2 2 6 8 6" xfId="18077"/>
    <cellStyle name="Normal 2 2 6 8 6 2" xfId="18078"/>
    <cellStyle name="Normal 2 2 6 8 6 3" xfId="18079"/>
    <cellStyle name="Normal 2 2 6 8 6 4" xfId="18080"/>
    <cellStyle name="Normal 2 2 6 8 6 5" xfId="18081"/>
    <cellStyle name="Normal 2 2 6 8 7" xfId="18082"/>
    <cellStyle name="Normal 2 2 6 8 7 2" xfId="18083"/>
    <cellStyle name="Normal 2 2 6 8 7 3" xfId="18084"/>
    <cellStyle name="Normal 2 2 6 8 7 4" xfId="18085"/>
    <cellStyle name="Normal 2 2 6 8 7 5" xfId="18086"/>
    <cellStyle name="Normal 2 2 6 8 8" xfId="18087"/>
    <cellStyle name="Normal 2 2 6 8 8 2" xfId="18088"/>
    <cellStyle name="Normal 2 2 6 8 8 3" xfId="18089"/>
    <cellStyle name="Normal 2 2 6 8 8 4" xfId="18090"/>
    <cellStyle name="Normal 2 2 6 8 8 5" xfId="18091"/>
    <cellStyle name="Normal 2 2 6 8 9" xfId="18092"/>
    <cellStyle name="Normal 2 2 6 9" xfId="18093"/>
    <cellStyle name="Normal 2 2 6 9 10" xfId="18094"/>
    <cellStyle name="Normal 2 2 6 9 11" xfId="18095"/>
    <cellStyle name="Normal 2 2 6 9 12" xfId="18096"/>
    <cellStyle name="Normal 2 2 6 9 13" xfId="18097"/>
    <cellStyle name="Normal 2 2 6 9 14" xfId="18098"/>
    <cellStyle name="Normal 2 2 6 9 2" xfId="18099"/>
    <cellStyle name="Normal 2 2 6 9 2 2" xfId="18100"/>
    <cellStyle name="Normal 2 2 6 9 2 3" xfId="18101"/>
    <cellStyle name="Normal 2 2 6 9 2 4" xfId="18102"/>
    <cellStyle name="Normal 2 2 6 9 2 5" xfId="18103"/>
    <cellStyle name="Normal 2 2 6 9 3" xfId="18104"/>
    <cellStyle name="Normal 2 2 6 9 3 2" xfId="18105"/>
    <cellStyle name="Normal 2 2 6 9 3 3" xfId="18106"/>
    <cellStyle name="Normal 2 2 6 9 3 4" xfId="18107"/>
    <cellStyle name="Normal 2 2 6 9 3 5" xfId="18108"/>
    <cellStyle name="Normal 2 2 6 9 4" xfId="18109"/>
    <cellStyle name="Normal 2 2 6 9 4 2" xfId="18110"/>
    <cellStyle name="Normal 2 2 6 9 4 3" xfId="18111"/>
    <cellStyle name="Normal 2 2 6 9 4 4" xfId="18112"/>
    <cellStyle name="Normal 2 2 6 9 4 5" xfId="18113"/>
    <cellStyle name="Normal 2 2 6 9 5" xfId="18114"/>
    <cellStyle name="Normal 2 2 6 9 5 2" xfId="18115"/>
    <cellStyle name="Normal 2 2 6 9 5 3" xfId="18116"/>
    <cellStyle name="Normal 2 2 6 9 5 4" xfId="18117"/>
    <cellStyle name="Normal 2 2 6 9 5 5" xfId="18118"/>
    <cellStyle name="Normal 2 2 6 9 6" xfId="18119"/>
    <cellStyle name="Normal 2 2 6 9 6 2" xfId="18120"/>
    <cellStyle name="Normal 2 2 6 9 6 3" xfId="18121"/>
    <cellStyle name="Normal 2 2 6 9 6 4" xfId="18122"/>
    <cellStyle name="Normal 2 2 6 9 6 5" xfId="18123"/>
    <cellStyle name="Normal 2 2 6 9 7" xfId="18124"/>
    <cellStyle name="Normal 2 2 6 9 7 2" xfId="18125"/>
    <cellStyle name="Normal 2 2 6 9 7 3" xfId="18126"/>
    <cellStyle name="Normal 2 2 6 9 7 4" xfId="18127"/>
    <cellStyle name="Normal 2 2 6 9 7 5" xfId="18128"/>
    <cellStyle name="Normal 2 2 6 9 8" xfId="18129"/>
    <cellStyle name="Normal 2 2 6 9 8 2" xfId="18130"/>
    <cellStyle name="Normal 2 2 6 9 8 3" xfId="18131"/>
    <cellStyle name="Normal 2 2 6 9 8 4" xfId="18132"/>
    <cellStyle name="Normal 2 2 6 9 8 5" xfId="18133"/>
    <cellStyle name="Normal 2 2 6 9 9" xfId="18134"/>
    <cellStyle name="Normal 2 2 7" xfId="18135"/>
    <cellStyle name="Normal 2 2 7 10" xfId="18136"/>
    <cellStyle name="Normal 2 2 7 10 10" xfId="18137"/>
    <cellStyle name="Normal 2 2 7 10 11" xfId="18138"/>
    <cellStyle name="Normal 2 2 7 10 12" xfId="18139"/>
    <cellStyle name="Normal 2 2 7 10 13" xfId="18140"/>
    <cellStyle name="Normal 2 2 7 10 14" xfId="18141"/>
    <cellStyle name="Normal 2 2 7 10 2" xfId="18142"/>
    <cellStyle name="Normal 2 2 7 10 2 2" xfId="18143"/>
    <cellStyle name="Normal 2 2 7 10 2 3" xfId="18144"/>
    <cellStyle name="Normal 2 2 7 10 2 4" xfId="18145"/>
    <cellStyle name="Normal 2 2 7 10 2 5" xfId="18146"/>
    <cellStyle name="Normal 2 2 7 10 3" xfId="18147"/>
    <cellStyle name="Normal 2 2 7 10 3 2" xfId="18148"/>
    <cellStyle name="Normal 2 2 7 10 3 3" xfId="18149"/>
    <cellStyle name="Normal 2 2 7 10 3 4" xfId="18150"/>
    <cellStyle name="Normal 2 2 7 10 3 5" xfId="18151"/>
    <cellStyle name="Normal 2 2 7 10 4" xfId="18152"/>
    <cellStyle name="Normal 2 2 7 10 4 2" xfId="18153"/>
    <cellStyle name="Normal 2 2 7 10 4 3" xfId="18154"/>
    <cellStyle name="Normal 2 2 7 10 4 4" xfId="18155"/>
    <cellStyle name="Normal 2 2 7 10 4 5" xfId="18156"/>
    <cellStyle name="Normal 2 2 7 10 5" xfId="18157"/>
    <cellStyle name="Normal 2 2 7 10 5 2" xfId="18158"/>
    <cellStyle name="Normal 2 2 7 10 5 3" xfId="18159"/>
    <cellStyle name="Normal 2 2 7 10 5 4" xfId="18160"/>
    <cellStyle name="Normal 2 2 7 10 5 5" xfId="18161"/>
    <cellStyle name="Normal 2 2 7 10 6" xfId="18162"/>
    <cellStyle name="Normal 2 2 7 10 6 2" xfId="18163"/>
    <cellStyle name="Normal 2 2 7 10 6 3" xfId="18164"/>
    <cellStyle name="Normal 2 2 7 10 6 4" xfId="18165"/>
    <cellStyle name="Normal 2 2 7 10 6 5" xfId="18166"/>
    <cellStyle name="Normal 2 2 7 10 7" xfId="18167"/>
    <cellStyle name="Normal 2 2 7 10 7 2" xfId="18168"/>
    <cellStyle name="Normal 2 2 7 10 7 3" xfId="18169"/>
    <cellStyle name="Normal 2 2 7 10 7 4" xfId="18170"/>
    <cellStyle name="Normal 2 2 7 10 7 5" xfId="18171"/>
    <cellStyle name="Normal 2 2 7 10 8" xfId="18172"/>
    <cellStyle name="Normal 2 2 7 10 8 2" xfId="18173"/>
    <cellStyle name="Normal 2 2 7 10 8 3" xfId="18174"/>
    <cellStyle name="Normal 2 2 7 10 8 4" xfId="18175"/>
    <cellStyle name="Normal 2 2 7 10 8 5" xfId="18176"/>
    <cellStyle name="Normal 2 2 7 10 9" xfId="18177"/>
    <cellStyle name="Normal 2 2 7 11" xfId="18178"/>
    <cellStyle name="Normal 2 2 7 11 10" xfId="18179"/>
    <cellStyle name="Normal 2 2 7 11 11" xfId="18180"/>
    <cellStyle name="Normal 2 2 7 11 12" xfId="18181"/>
    <cellStyle name="Normal 2 2 7 11 13" xfId="18182"/>
    <cellStyle name="Normal 2 2 7 11 14" xfId="18183"/>
    <cellStyle name="Normal 2 2 7 11 2" xfId="18184"/>
    <cellStyle name="Normal 2 2 7 11 2 2" xfId="18185"/>
    <cellStyle name="Normal 2 2 7 11 2 3" xfId="18186"/>
    <cellStyle name="Normal 2 2 7 11 2 4" xfId="18187"/>
    <cellStyle name="Normal 2 2 7 11 2 5" xfId="18188"/>
    <cellStyle name="Normal 2 2 7 11 3" xfId="18189"/>
    <cellStyle name="Normal 2 2 7 11 3 2" xfId="18190"/>
    <cellStyle name="Normal 2 2 7 11 3 3" xfId="18191"/>
    <cellStyle name="Normal 2 2 7 11 3 4" xfId="18192"/>
    <cellStyle name="Normal 2 2 7 11 3 5" xfId="18193"/>
    <cellStyle name="Normal 2 2 7 11 4" xfId="18194"/>
    <cellStyle name="Normal 2 2 7 11 4 2" xfId="18195"/>
    <cellStyle name="Normal 2 2 7 11 4 3" xfId="18196"/>
    <cellStyle name="Normal 2 2 7 11 4 4" xfId="18197"/>
    <cellStyle name="Normal 2 2 7 11 4 5" xfId="18198"/>
    <cellStyle name="Normal 2 2 7 11 5" xfId="18199"/>
    <cellStyle name="Normal 2 2 7 11 5 2" xfId="18200"/>
    <cellStyle name="Normal 2 2 7 11 5 3" xfId="18201"/>
    <cellStyle name="Normal 2 2 7 11 5 4" xfId="18202"/>
    <cellStyle name="Normal 2 2 7 11 5 5" xfId="18203"/>
    <cellStyle name="Normal 2 2 7 11 6" xfId="18204"/>
    <cellStyle name="Normal 2 2 7 11 6 2" xfId="18205"/>
    <cellStyle name="Normal 2 2 7 11 6 3" xfId="18206"/>
    <cellStyle name="Normal 2 2 7 11 6 4" xfId="18207"/>
    <cellStyle name="Normal 2 2 7 11 6 5" xfId="18208"/>
    <cellStyle name="Normal 2 2 7 11 7" xfId="18209"/>
    <cellStyle name="Normal 2 2 7 11 7 2" xfId="18210"/>
    <cellStyle name="Normal 2 2 7 11 7 3" xfId="18211"/>
    <cellStyle name="Normal 2 2 7 11 7 4" xfId="18212"/>
    <cellStyle name="Normal 2 2 7 11 7 5" xfId="18213"/>
    <cellStyle name="Normal 2 2 7 11 8" xfId="18214"/>
    <cellStyle name="Normal 2 2 7 11 8 2" xfId="18215"/>
    <cellStyle name="Normal 2 2 7 11 8 3" xfId="18216"/>
    <cellStyle name="Normal 2 2 7 11 8 4" xfId="18217"/>
    <cellStyle name="Normal 2 2 7 11 8 5" xfId="18218"/>
    <cellStyle name="Normal 2 2 7 11 9" xfId="18219"/>
    <cellStyle name="Normal 2 2 7 12" xfId="18220"/>
    <cellStyle name="Normal 2 2 7 12 10" xfId="18221"/>
    <cellStyle name="Normal 2 2 7 12 11" xfId="18222"/>
    <cellStyle name="Normal 2 2 7 12 12" xfId="18223"/>
    <cellStyle name="Normal 2 2 7 12 13" xfId="18224"/>
    <cellStyle name="Normal 2 2 7 12 14" xfId="18225"/>
    <cellStyle name="Normal 2 2 7 12 2" xfId="18226"/>
    <cellStyle name="Normal 2 2 7 12 2 2" xfId="18227"/>
    <cellStyle name="Normal 2 2 7 12 2 3" xfId="18228"/>
    <cellStyle name="Normal 2 2 7 12 2 4" xfId="18229"/>
    <cellStyle name="Normal 2 2 7 12 2 5" xfId="18230"/>
    <cellStyle name="Normal 2 2 7 12 3" xfId="18231"/>
    <cellStyle name="Normal 2 2 7 12 3 2" xfId="18232"/>
    <cellStyle name="Normal 2 2 7 12 3 3" xfId="18233"/>
    <cellStyle name="Normal 2 2 7 12 3 4" xfId="18234"/>
    <cellStyle name="Normal 2 2 7 12 3 5" xfId="18235"/>
    <cellStyle name="Normal 2 2 7 12 4" xfId="18236"/>
    <cellStyle name="Normal 2 2 7 12 4 2" xfId="18237"/>
    <cellStyle name="Normal 2 2 7 12 4 3" xfId="18238"/>
    <cellStyle name="Normal 2 2 7 12 4 4" xfId="18239"/>
    <cellStyle name="Normal 2 2 7 12 4 5" xfId="18240"/>
    <cellStyle name="Normal 2 2 7 12 5" xfId="18241"/>
    <cellStyle name="Normal 2 2 7 12 5 2" xfId="18242"/>
    <cellStyle name="Normal 2 2 7 12 5 3" xfId="18243"/>
    <cellStyle name="Normal 2 2 7 12 5 4" xfId="18244"/>
    <cellStyle name="Normal 2 2 7 12 5 5" xfId="18245"/>
    <cellStyle name="Normal 2 2 7 12 6" xfId="18246"/>
    <cellStyle name="Normal 2 2 7 12 6 2" xfId="18247"/>
    <cellStyle name="Normal 2 2 7 12 6 3" xfId="18248"/>
    <cellStyle name="Normal 2 2 7 12 6 4" xfId="18249"/>
    <cellStyle name="Normal 2 2 7 12 6 5" xfId="18250"/>
    <cellStyle name="Normal 2 2 7 12 7" xfId="18251"/>
    <cellStyle name="Normal 2 2 7 12 7 2" xfId="18252"/>
    <cellStyle name="Normal 2 2 7 12 7 3" xfId="18253"/>
    <cellStyle name="Normal 2 2 7 12 7 4" xfId="18254"/>
    <cellStyle name="Normal 2 2 7 12 7 5" xfId="18255"/>
    <cellStyle name="Normal 2 2 7 12 8" xfId="18256"/>
    <cellStyle name="Normal 2 2 7 12 8 2" xfId="18257"/>
    <cellStyle name="Normal 2 2 7 12 8 3" xfId="18258"/>
    <cellStyle name="Normal 2 2 7 12 8 4" xfId="18259"/>
    <cellStyle name="Normal 2 2 7 12 8 5" xfId="18260"/>
    <cellStyle name="Normal 2 2 7 12 9" xfId="18261"/>
    <cellStyle name="Normal 2 2 7 13" xfId="18262"/>
    <cellStyle name="Normal 2 2 7 13 10" xfId="18263"/>
    <cellStyle name="Normal 2 2 7 13 11" xfId="18264"/>
    <cellStyle name="Normal 2 2 7 13 12" xfId="18265"/>
    <cellStyle name="Normal 2 2 7 13 13" xfId="18266"/>
    <cellStyle name="Normal 2 2 7 13 14" xfId="18267"/>
    <cellStyle name="Normal 2 2 7 13 2" xfId="18268"/>
    <cellStyle name="Normal 2 2 7 13 2 2" xfId="18269"/>
    <cellStyle name="Normal 2 2 7 13 2 3" xfId="18270"/>
    <cellStyle name="Normal 2 2 7 13 2 4" xfId="18271"/>
    <cellStyle name="Normal 2 2 7 13 2 5" xfId="18272"/>
    <cellStyle name="Normal 2 2 7 13 3" xfId="18273"/>
    <cellStyle name="Normal 2 2 7 13 3 2" xfId="18274"/>
    <cellStyle name="Normal 2 2 7 13 3 3" xfId="18275"/>
    <cellStyle name="Normal 2 2 7 13 3 4" xfId="18276"/>
    <cellStyle name="Normal 2 2 7 13 3 5" xfId="18277"/>
    <cellStyle name="Normal 2 2 7 13 4" xfId="18278"/>
    <cellStyle name="Normal 2 2 7 13 4 2" xfId="18279"/>
    <cellStyle name="Normal 2 2 7 13 4 3" xfId="18280"/>
    <cellStyle name="Normal 2 2 7 13 4 4" xfId="18281"/>
    <cellStyle name="Normal 2 2 7 13 4 5" xfId="18282"/>
    <cellStyle name="Normal 2 2 7 13 5" xfId="18283"/>
    <cellStyle name="Normal 2 2 7 13 5 2" xfId="18284"/>
    <cellStyle name="Normal 2 2 7 13 5 3" xfId="18285"/>
    <cellStyle name="Normal 2 2 7 13 5 4" xfId="18286"/>
    <cellStyle name="Normal 2 2 7 13 5 5" xfId="18287"/>
    <cellStyle name="Normal 2 2 7 13 6" xfId="18288"/>
    <cellStyle name="Normal 2 2 7 13 6 2" xfId="18289"/>
    <cellStyle name="Normal 2 2 7 13 6 3" xfId="18290"/>
    <cellStyle name="Normal 2 2 7 13 6 4" xfId="18291"/>
    <cellStyle name="Normal 2 2 7 13 6 5" xfId="18292"/>
    <cellStyle name="Normal 2 2 7 13 7" xfId="18293"/>
    <cellStyle name="Normal 2 2 7 13 7 2" xfId="18294"/>
    <cellStyle name="Normal 2 2 7 13 7 3" xfId="18295"/>
    <cellStyle name="Normal 2 2 7 13 7 4" xfId="18296"/>
    <cellStyle name="Normal 2 2 7 13 7 5" xfId="18297"/>
    <cellStyle name="Normal 2 2 7 13 8" xfId="18298"/>
    <cellStyle name="Normal 2 2 7 13 8 2" xfId="18299"/>
    <cellStyle name="Normal 2 2 7 13 8 3" xfId="18300"/>
    <cellStyle name="Normal 2 2 7 13 8 4" xfId="18301"/>
    <cellStyle name="Normal 2 2 7 13 8 5" xfId="18302"/>
    <cellStyle name="Normal 2 2 7 13 9" xfId="18303"/>
    <cellStyle name="Normal 2 2 7 14" xfId="18304"/>
    <cellStyle name="Normal 2 2 7 14 10" xfId="18305"/>
    <cellStyle name="Normal 2 2 7 14 11" xfId="18306"/>
    <cellStyle name="Normal 2 2 7 14 12" xfId="18307"/>
    <cellStyle name="Normal 2 2 7 14 13" xfId="18308"/>
    <cellStyle name="Normal 2 2 7 14 14" xfId="18309"/>
    <cellStyle name="Normal 2 2 7 14 2" xfId="18310"/>
    <cellStyle name="Normal 2 2 7 14 2 2" xfId="18311"/>
    <cellStyle name="Normal 2 2 7 14 2 3" xfId="18312"/>
    <cellStyle name="Normal 2 2 7 14 2 4" xfId="18313"/>
    <cellStyle name="Normal 2 2 7 14 2 5" xfId="18314"/>
    <cellStyle name="Normal 2 2 7 14 3" xfId="18315"/>
    <cellStyle name="Normal 2 2 7 14 3 2" xfId="18316"/>
    <cellStyle name="Normal 2 2 7 14 3 3" xfId="18317"/>
    <cellStyle name="Normal 2 2 7 14 3 4" xfId="18318"/>
    <cellStyle name="Normal 2 2 7 14 3 5" xfId="18319"/>
    <cellStyle name="Normal 2 2 7 14 4" xfId="18320"/>
    <cellStyle name="Normal 2 2 7 14 4 2" xfId="18321"/>
    <cellStyle name="Normal 2 2 7 14 4 3" xfId="18322"/>
    <cellStyle name="Normal 2 2 7 14 4 4" xfId="18323"/>
    <cellStyle name="Normal 2 2 7 14 4 5" xfId="18324"/>
    <cellStyle name="Normal 2 2 7 14 5" xfId="18325"/>
    <cellStyle name="Normal 2 2 7 14 5 2" xfId="18326"/>
    <cellStyle name="Normal 2 2 7 14 5 3" xfId="18327"/>
    <cellStyle name="Normal 2 2 7 14 5 4" xfId="18328"/>
    <cellStyle name="Normal 2 2 7 14 5 5" xfId="18329"/>
    <cellStyle name="Normal 2 2 7 14 6" xfId="18330"/>
    <cellStyle name="Normal 2 2 7 14 6 2" xfId="18331"/>
    <cellStyle name="Normal 2 2 7 14 6 3" xfId="18332"/>
    <cellStyle name="Normal 2 2 7 14 6 4" xfId="18333"/>
    <cellStyle name="Normal 2 2 7 14 6 5" xfId="18334"/>
    <cellStyle name="Normal 2 2 7 14 7" xfId="18335"/>
    <cellStyle name="Normal 2 2 7 14 7 2" xfId="18336"/>
    <cellStyle name="Normal 2 2 7 14 7 3" xfId="18337"/>
    <cellStyle name="Normal 2 2 7 14 7 4" xfId="18338"/>
    <cellStyle name="Normal 2 2 7 14 7 5" xfId="18339"/>
    <cellStyle name="Normal 2 2 7 14 8" xfId="18340"/>
    <cellStyle name="Normal 2 2 7 14 8 2" xfId="18341"/>
    <cellStyle name="Normal 2 2 7 14 8 3" xfId="18342"/>
    <cellStyle name="Normal 2 2 7 14 8 4" xfId="18343"/>
    <cellStyle name="Normal 2 2 7 14 8 5" xfId="18344"/>
    <cellStyle name="Normal 2 2 7 14 9" xfId="18345"/>
    <cellStyle name="Normal 2 2 7 15" xfId="18346"/>
    <cellStyle name="Normal 2 2 7 15 10" xfId="18347"/>
    <cellStyle name="Normal 2 2 7 15 11" xfId="18348"/>
    <cellStyle name="Normal 2 2 7 15 12" xfId="18349"/>
    <cellStyle name="Normal 2 2 7 15 13" xfId="18350"/>
    <cellStyle name="Normal 2 2 7 15 14" xfId="18351"/>
    <cellStyle name="Normal 2 2 7 15 2" xfId="18352"/>
    <cellStyle name="Normal 2 2 7 15 2 2" xfId="18353"/>
    <cellStyle name="Normal 2 2 7 15 2 3" xfId="18354"/>
    <cellStyle name="Normal 2 2 7 15 2 4" xfId="18355"/>
    <cellStyle name="Normal 2 2 7 15 2 5" xfId="18356"/>
    <cellStyle name="Normal 2 2 7 15 3" xfId="18357"/>
    <cellStyle name="Normal 2 2 7 15 3 2" xfId="18358"/>
    <cellStyle name="Normal 2 2 7 15 3 3" xfId="18359"/>
    <cellStyle name="Normal 2 2 7 15 3 4" xfId="18360"/>
    <cellStyle name="Normal 2 2 7 15 3 5" xfId="18361"/>
    <cellStyle name="Normal 2 2 7 15 4" xfId="18362"/>
    <cellStyle name="Normal 2 2 7 15 4 2" xfId="18363"/>
    <cellStyle name="Normal 2 2 7 15 4 3" xfId="18364"/>
    <cellStyle name="Normal 2 2 7 15 4 4" xfId="18365"/>
    <cellStyle name="Normal 2 2 7 15 4 5" xfId="18366"/>
    <cellStyle name="Normal 2 2 7 15 5" xfId="18367"/>
    <cellStyle name="Normal 2 2 7 15 5 2" xfId="18368"/>
    <cellStyle name="Normal 2 2 7 15 5 3" xfId="18369"/>
    <cellStyle name="Normal 2 2 7 15 5 4" xfId="18370"/>
    <cellStyle name="Normal 2 2 7 15 5 5" xfId="18371"/>
    <cellStyle name="Normal 2 2 7 15 6" xfId="18372"/>
    <cellStyle name="Normal 2 2 7 15 6 2" xfId="18373"/>
    <cellStyle name="Normal 2 2 7 15 6 3" xfId="18374"/>
    <cellStyle name="Normal 2 2 7 15 6 4" xfId="18375"/>
    <cellStyle name="Normal 2 2 7 15 6 5" xfId="18376"/>
    <cellStyle name="Normal 2 2 7 15 7" xfId="18377"/>
    <cellStyle name="Normal 2 2 7 15 7 2" xfId="18378"/>
    <cellStyle name="Normal 2 2 7 15 7 3" xfId="18379"/>
    <cellStyle name="Normal 2 2 7 15 7 4" xfId="18380"/>
    <cellStyle name="Normal 2 2 7 15 7 5" xfId="18381"/>
    <cellStyle name="Normal 2 2 7 15 8" xfId="18382"/>
    <cellStyle name="Normal 2 2 7 15 8 2" xfId="18383"/>
    <cellStyle name="Normal 2 2 7 15 8 3" xfId="18384"/>
    <cellStyle name="Normal 2 2 7 15 8 4" xfId="18385"/>
    <cellStyle name="Normal 2 2 7 15 8 5" xfId="18386"/>
    <cellStyle name="Normal 2 2 7 15 9" xfId="18387"/>
    <cellStyle name="Normal 2 2 7 16" xfId="18388"/>
    <cellStyle name="Normal 2 2 7 16 10" xfId="18389"/>
    <cellStyle name="Normal 2 2 7 16 11" xfId="18390"/>
    <cellStyle name="Normal 2 2 7 16 12" xfId="18391"/>
    <cellStyle name="Normal 2 2 7 16 13" xfId="18392"/>
    <cellStyle name="Normal 2 2 7 16 14" xfId="18393"/>
    <cellStyle name="Normal 2 2 7 16 2" xfId="18394"/>
    <cellStyle name="Normal 2 2 7 16 2 2" xfId="18395"/>
    <cellStyle name="Normal 2 2 7 16 2 3" xfId="18396"/>
    <cellStyle name="Normal 2 2 7 16 2 4" xfId="18397"/>
    <cellStyle name="Normal 2 2 7 16 2 5" xfId="18398"/>
    <cellStyle name="Normal 2 2 7 16 3" xfId="18399"/>
    <cellStyle name="Normal 2 2 7 16 3 2" xfId="18400"/>
    <cellStyle name="Normal 2 2 7 16 3 3" xfId="18401"/>
    <cellStyle name="Normal 2 2 7 16 3 4" xfId="18402"/>
    <cellStyle name="Normal 2 2 7 16 3 5" xfId="18403"/>
    <cellStyle name="Normal 2 2 7 16 4" xfId="18404"/>
    <cellStyle name="Normal 2 2 7 16 4 2" xfId="18405"/>
    <cellStyle name="Normal 2 2 7 16 4 3" xfId="18406"/>
    <cellStyle name="Normal 2 2 7 16 4 4" xfId="18407"/>
    <cellStyle name="Normal 2 2 7 16 4 5" xfId="18408"/>
    <cellStyle name="Normal 2 2 7 16 5" xfId="18409"/>
    <cellStyle name="Normal 2 2 7 16 5 2" xfId="18410"/>
    <cellStyle name="Normal 2 2 7 16 5 3" xfId="18411"/>
    <cellStyle name="Normal 2 2 7 16 5 4" xfId="18412"/>
    <cellStyle name="Normal 2 2 7 16 5 5" xfId="18413"/>
    <cellStyle name="Normal 2 2 7 16 6" xfId="18414"/>
    <cellStyle name="Normal 2 2 7 16 6 2" xfId="18415"/>
    <cellStyle name="Normal 2 2 7 16 6 3" xfId="18416"/>
    <cellStyle name="Normal 2 2 7 16 6 4" xfId="18417"/>
    <cellStyle name="Normal 2 2 7 16 6 5" xfId="18418"/>
    <cellStyle name="Normal 2 2 7 16 7" xfId="18419"/>
    <cellStyle name="Normal 2 2 7 16 7 2" xfId="18420"/>
    <cellStyle name="Normal 2 2 7 16 7 3" xfId="18421"/>
    <cellStyle name="Normal 2 2 7 16 7 4" xfId="18422"/>
    <cellStyle name="Normal 2 2 7 16 7 5" xfId="18423"/>
    <cellStyle name="Normal 2 2 7 16 8" xfId="18424"/>
    <cellStyle name="Normal 2 2 7 16 8 2" xfId="18425"/>
    <cellStyle name="Normal 2 2 7 16 8 3" xfId="18426"/>
    <cellStyle name="Normal 2 2 7 16 8 4" xfId="18427"/>
    <cellStyle name="Normal 2 2 7 16 8 5" xfId="18428"/>
    <cellStyle name="Normal 2 2 7 16 9" xfId="18429"/>
    <cellStyle name="Normal 2 2 7 17" xfId="18430"/>
    <cellStyle name="Normal 2 2 7 17 2" xfId="18431"/>
    <cellStyle name="Normal 2 2 7 17 3" xfId="18432"/>
    <cellStyle name="Normal 2 2 7 17 4" xfId="18433"/>
    <cellStyle name="Normal 2 2 7 17 5" xfId="18434"/>
    <cellStyle name="Normal 2 2 7 18" xfId="18435"/>
    <cellStyle name="Normal 2 2 7 18 2" xfId="18436"/>
    <cellStyle name="Normal 2 2 7 18 3" xfId="18437"/>
    <cellStyle name="Normal 2 2 7 18 4" xfId="18438"/>
    <cellStyle name="Normal 2 2 7 18 5" xfId="18439"/>
    <cellStyle name="Normal 2 2 7 19" xfId="18440"/>
    <cellStyle name="Normal 2 2 7 19 2" xfId="18441"/>
    <cellStyle name="Normal 2 2 7 19 3" xfId="18442"/>
    <cellStyle name="Normal 2 2 7 19 4" xfId="18443"/>
    <cellStyle name="Normal 2 2 7 19 5" xfId="18444"/>
    <cellStyle name="Normal 2 2 7 2" xfId="18445"/>
    <cellStyle name="Normal 2 2 7 2 10" xfId="18446"/>
    <cellStyle name="Normal 2 2 7 2 11" xfId="18447"/>
    <cellStyle name="Normal 2 2 7 2 12" xfId="18448"/>
    <cellStyle name="Normal 2 2 7 2 13" xfId="18449"/>
    <cellStyle name="Normal 2 2 7 2 14" xfId="18450"/>
    <cellStyle name="Normal 2 2 7 2 2" xfId="18451"/>
    <cellStyle name="Normal 2 2 7 2 2 2" xfId="18452"/>
    <cellStyle name="Normal 2 2 7 2 2 3" xfId="18453"/>
    <cellStyle name="Normal 2 2 7 2 2 4" xfId="18454"/>
    <cellStyle name="Normal 2 2 7 2 2 5" xfId="18455"/>
    <cellStyle name="Normal 2 2 7 2 3" xfId="18456"/>
    <cellStyle name="Normal 2 2 7 2 3 2" xfId="18457"/>
    <cellStyle name="Normal 2 2 7 2 3 3" xfId="18458"/>
    <cellStyle name="Normal 2 2 7 2 3 4" xfId="18459"/>
    <cellStyle name="Normal 2 2 7 2 3 5" xfId="18460"/>
    <cellStyle name="Normal 2 2 7 2 4" xfId="18461"/>
    <cellStyle name="Normal 2 2 7 2 4 2" xfId="18462"/>
    <cellStyle name="Normal 2 2 7 2 4 3" xfId="18463"/>
    <cellStyle name="Normal 2 2 7 2 4 4" xfId="18464"/>
    <cellStyle name="Normal 2 2 7 2 4 5" xfId="18465"/>
    <cellStyle name="Normal 2 2 7 2 5" xfId="18466"/>
    <cellStyle name="Normal 2 2 7 2 5 2" xfId="18467"/>
    <cellStyle name="Normal 2 2 7 2 5 3" xfId="18468"/>
    <cellStyle name="Normal 2 2 7 2 5 4" xfId="18469"/>
    <cellStyle name="Normal 2 2 7 2 5 5" xfId="18470"/>
    <cellStyle name="Normal 2 2 7 2 6" xfId="18471"/>
    <cellStyle name="Normal 2 2 7 2 6 2" xfId="18472"/>
    <cellStyle name="Normal 2 2 7 2 6 3" xfId="18473"/>
    <cellStyle name="Normal 2 2 7 2 6 4" xfId="18474"/>
    <cellStyle name="Normal 2 2 7 2 6 5" xfId="18475"/>
    <cellStyle name="Normal 2 2 7 2 7" xfId="18476"/>
    <cellStyle name="Normal 2 2 7 2 7 2" xfId="18477"/>
    <cellStyle name="Normal 2 2 7 2 7 3" xfId="18478"/>
    <cellStyle name="Normal 2 2 7 2 7 4" xfId="18479"/>
    <cellStyle name="Normal 2 2 7 2 7 5" xfId="18480"/>
    <cellStyle name="Normal 2 2 7 2 8" xfId="18481"/>
    <cellStyle name="Normal 2 2 7 2 8 2" xfId="18482"/>
    <cellStyle name="Normal 2 2 7 2 8 3" xfId="18483"/>
    <cellStyle name="Normal 2 2 7 2 8 4" xfId="18484"/>
    <cellStyle name="Normal 2 2 7 2 8 5" xfId="18485"/>
    <cellStyle name="Normal 2 2 7 2 9" xfId="18486"/>
    <cellStyle name="Normal 2 2 7 20" xfId="18487"/>
    <cellStyle name="Normal 2 2 7 20 2" xfId="18488"/>
    <cellStyle name="Normal 2 2 7 20 3" xfId="18489"/>
    <cellStyle name="Normal 2 2 7 20 4" xfId="18490"/>
    <cellStyle name="Normal 2 2 7 20 5" xfId="18491"/>
    <cellStyle name="Normal 2 2 7 21" xfId="18492"/>
    <cellStyle name="Normal 2 2 7 21 2" xfId="18493"/>
    <cellStyle name="Normal 2 2 7 21 3" xfId="18494"/>
    <cellStyle name="Normal 2 2 7 21 4" xfId="18495"/>
    <cellStyle name="Normal 2 2 7 21 5" xfId="18496"/>
    <cellStyle name="Normal 2 2 7 22" xfId="18497"/>
    <cellStyle name="Normal 2 2 7 22 2" xfId="18498"/>
    <cellStyle name="Normal 2 2 7 22 3" xfId="18499"/>
    <cellStyle name="Normal 2 2 7 22 4" xfId="18500"/>
    <cellStyle name="Normal 2 2 7 22 5" xfId="18501"/>
    <cellStyle name="Normal 2 2 7 23" xfId="18502"/>
    <cellStyle name="Normal 2 2 7 23 2" xfId="18503"/>
    <cellStyle name="Normal 2 2 7 23 3" xfId="18504"/>
    <cellStyle name="Normal 2 2 7 23 4" xfId="18505"/>
    <cellStyle name="Normal 2 2 7 23 5" xfId="18506"/>
    <cellStyle name="Normal 2 2 7 24" xfId="18507"/>
    <cellStyle name="Normal 2 2 7 25" xfId="18508"/>
    <cellStyle name="Normal 2 2 7 26" xfId="18509"/>
    <cellStyle name="Normal 2 2 7 27" xfId="18510"/>
    <cellStyle name="Normal 2 2 7 28" xfId="18511"/>
    <cellStyle name="Normal 2 2 7 29" xfId="18512"/>
    <cellStyle name="Normal 2 2 7 3" xfId="18513"/>
    <cellStyle name="Normal 2 2 7 3 10" xfId="18514"/>
    <cellStyle name="Normal 2 2 7 3 11" xfId="18515"/>
    <cellStyle name="Normal 2 2 7 3 12" xfId="18516"/>
    <cellStyle name="Normal 2 2 7 3 13" xfId="18517"/>
    <cellStyle name="Normal 2 2 7 3 14" xfId="18518"/>
    <cellStyle name="Normal 2 2 7 3 2" xfId="18519"/>
    <cellStyle name="Normal 2 2 7 3 2 2" xfId="18520"/>
    <cellStyle name="Normal 2 2 7 3 2 3" xfId="18521"/>
    <cellStyle name="Normal 2 2 7 3 2 4" xfId="18522"/>
    <cellStyle name="Normal 2 2 7 3 2 5" xfId="18523"/>
    <cellStyle name="Normal 2 2 7 3 3" xfId="18524"/>
    <cellStyle name="Normal 2 2 7 3 3 2" xfId="18525"/>
    <cellStyle name="Normal 2 2 7 3 3 3" xfId="18526"/>
    <cellStyle name="Normal 2 2 7 3 3 4" xfId="18527"/>
    <cellStyle name="Normal 2 2 7 3 3 5" xfId="18528"/>
    <cellStyle name="Normal 2 2 7 3 4" xfId="18529"/>
    <cellStyle name="Normal 2 2 7 3 4 2" xfId="18530"/>
    <cellStyle name="Normal 2 2 7 3 4 3" xfId="18531"/>
    <cellStyle name="Normal 2 2 7 3 4 4" xfId="18532"/>
    <cellStyle name="Normal 2 2 7 3 4 5" xfId="18533"/>
    <cellStyle name="Normal 2 2 7 3 5" xfId="18534"/>
    <cellStyle name="Normal 2 2 7 3 5 2" xfId="18535"/>
    <cellStyle name="Normal 2 2 7 3 5 3" xfId="18536"/>
    <cellStyle name="Normal 2 2 7 3 5 4" xfId="18537"/>
    <cellStyle name="Normal 2 2 7 3 5 5" xfId="18538"/>
    <cellStyle name="Normal 2 2 7 3 6" xfId="18539"/>
    <cellStyle name="Normal 2 2 7 3 6 2" xfId="18540"/>
    <cellStyle name="Normal 2 2 7 3 6 3" xfId="18541"/>
    <cellStyle name="Normal 2 2 7 3 6 4" xfId="18542"/>
    <cellStyle name="Normal 2 2 7 3 6 5" xfId="18543"/>
    <cellStyle name="Normal 2 2 7 3 7" xfId="18544"/>
    <cellStyle name="Normal 2 2 7 3 7 2" xfId="18545"/>
    <cellStyle name="Normal 2 2 7 3 7 3" xfId="18546"/>
    <cellStyle name="Normal 2 2 7 3 7 4" xfId="18547"/>
    <cellStyle name="Normal 2 2 7 3 7 5" xfId="18548"/>
    <cellStyle name="Normal 2 2 7 3 8" xfId="18549"/>
    <cellStyle name="Normal 2 2 7 3 8 2" xfId="18550"/>
    <cellStyle name="Normal 2 2 7 3 8 3" xfId="18551"/>
    <cellStyle name="Normal 2 2 7 3 8 4" xfId="18552"/>
    <cellStyle name="Normal 2 2 7 3 8 5" xfId="18553"/>
    <cellStyle name="Normal 2 2 7 3 9" xfId="18554"/>
    <cellStyle name="Normal 2 2 7 4" xfId="18555"/>
    <cellStyle name="Normal 2 2 7 4 10" xfId="18556"/>
    <cellStyle name="Normal 2 2 7 4 11" xfId="18557"/>
    <cellStyle name="Normal 2 2 7 4 12" xfId="18558"/>
    <cellStyle name="Normal 2 2 7 4 13" xfId="18559"/>
    <cellStyle name="Normal 2 2 7 4 14" xfId="18560"/>
    <cellStyle name="Normal 2 2 7 4 2" xfId="18561"/>
    <cellStyle name="Normal 2 2 7 4 2 2" xfId="18562"/>
    <cellStyle name="Normal 2 2 7 4 2 3" xfId="18563"/>
    <cellStyle name="Normal 2 2 7 4 2 4" xfId="18564"/>
    <cellStyle name="Normal 2 2 7 4 2 5" xfId="18565"/>
    <cellStyle name="Normal 2 2 7 4 3" xfId="18566"/>
    <cellStyle name="Normal 2 2 7 4 3 2" xfId="18567"/>
    <cellStyle name="Normal 2 2 7 4 3 3" xfId="18568"/>
    <cellStyle name="Normal 2 2 7 4 3 4" xfId="18569"/>
    <cellStyle name="Normal 2 2 7 4 3 5" xfId="18570"/>
    <cellStyle name="Normal 2 2 7 4 4" xfId="18571"/>
    <cellStyle name="Normal 2 2 7 4 4 2" xfId="18572"/>
    <cellStyle name="Normal 2 2 7 4 4 3" xfId="18573"/>
    <cellStyle name="Normal 2 2 7 4 4 4" xfId="18574"/>
    <cellStyle name="Normal 2 2 7 4 4 5" xfId="18575"/>
    <cellStyle name="Normal 2 2 7 4 5" xfId="18576"/>
    <cellStyle name="Normal 2 2 7 4 5 2" xfId="18577"/>
    <cellStyle name="Normal 2 2 7 4 5 3" xfId="18578"/>
    <cellStyle name="Normal 2 2 7 4 5 4" xfId="18579"/>
    <cellStyle name="Normal 2 2 7 4 5 5" xfId="18580"/>
    <cellStyle name="Normal 2 2 7 4 6" xfId="18581"/>
    <cellStyle name="Normal 2 2 7 4 6 2" xfId="18582"/>
    <cellStyle name="Normal 2 2 7 4 6 3" xfId="18583"/>
    <cellStyle name="Normal 2 2 7 4 6 4" xfId="18584"/>
    <cellStyle name="Normal 2 2 7 4 6 5" xfId="18585"/>
    <cellStyle name="Normal 2 2 7 4 7" xfId="18586"/>
    <cellStyle name="Normal 2 2 7 4 7 2" xfId="18587"/>
    <cellStyle name="Normal 2 2 7 4 7 3" xfId="18588"/>
    <cellStyle name="Normal 2 2 7 4 7 4" xfId="18589"/>
    <cellStyle name="Normal 2 2 7 4 7 5" xfId="18590"/>
    <cellStyle name="Normal 2 2 7 4 8" xfId="18591"/>
    <cellStyle name="Normal 2 2 7 4 8 2" xfId="18592"/>
    <cellStyle name="Normal 2 2 7 4 8 3" xfId="18593"/>
    <cellStyle name="Normal 2 2 7 4 8 4" xfId="18594"/>
    <cellStyle name="Normal 2 2 7 4 8 5" xfId="18595"/>
    <cellStyle name="Normal 2 2 7 4 9" xfId="18596"/>
    <cellStyle name="Normal 2 2 7 5" xfId="18597"/>
    <cellStyle name="Normal 2 2 7 5 10" xfId="18598"/>
    <cellStyle name="Normal 2 2 7 5 11" xfId="18599"/>
    <cellStyle name="Normal 2 2 7 5 12" xfId="18600"/>
    <cellStyle name="Normal 2 2 7 5 13" xfId="18601"/>
    <cellStyle name="Normal 2 2 7 5 14" xfId="18602"/>
    <cellStyle name="Normal 2 2 7 5 2" xfId="18603"/>
    <cellStyle name="Normal 2 2 7 5 2 2" xfId="18604"/>
    <cellStyle name="Normal 2 2 7 5 2 3" xfId="18605"/>
    <cellStyle name="Normal 2 2 7 5 2 4" xfId="18606"/>
    <cellStyle name="Normal 2 2 7 5 2 5" xfId="18607"/>
    <cellStyle name="Normal 2 2 7 5 3" xfId="18608"/>
    <cellStyle name="Normal 2 2 7 5 3 2" xfId="18609"/>
    <cellStyle name="Normal 2 2 7 5 3 3" xfId="18610"/>
    <cellStyle name="Normal 2 2 7 5 3 4" xfId="18611"/>
    <cellStyle name="Normal 2 2 7 5 3 5" xfId="18612"/>
    <cellStyle name="Normal 2 2 7 5 4" xfId="18613"/>
    <cellStyle name="Normal 2 2 7 5 4 2" xfId="18614"/>
    <cellStyle name="Normal 2 2 7 5 4 3" xfId="18615"/>
    <cellStyle name="Normal 2 2 7 5 4 4" xfId="18616"/>
    <cellStyle name="Normal 2 2 7 5 4 5" xfId="18617"/>
    <cellStyle name="Normal 2 2 7 5 5" xfId="18618"/>
    <cellStyle name="Normal 2 2 7 5 5 2" xfId="18619"/>
    <cellStyle name="Normal 2 2 7 5 5 3" xfId="18620"/>
    <cellStyle name="Normal 2 2 7 5 5 4" xfId="18621"/>
    <cellStyle name="Normal 2 2 7 5 5 5" xfId="18622"/>
    <cellStyle name="Normal 2 2 7 5 6" xfId="18623"/>
    <cellStyle name="Normal 2 2 7 5 6 2" xfId="18624"/>
    <cellStyle name="Normal 2 2 7 5 6 3" xfId="18625"/>
    <cellStyle name="Normal 2 2 7 5 6 4" xfId="18626"/>
    <cellStyle name="Normal 2 2 7 5 6 5" xfId="18627"/>
    <cellStyle name="Normal 2 2 7 5 7" xfId="18628"/>
    <cellStyle name="Normal 2 2 7 5 7 2" xfId="18629"/>
    <cellStyle name="Normal 2 2 7 5 7 3" xfId="18630"/>
    <cellStyle name="Normal 2 2 7 5 7 4" xfId="18631"/>
    <cellStyle name="Normal 2 2 7 5 7 5" xfId="18632"/>
    <cellStyle name="Normal 2 2 7 5 8" xfId="18633"/>
    <cellStyle name="Normal 2 2 7 5 8 2" xfId="18634"/>
    <cellStyle name="Normal 2 2 7 5 8 3" xfId="18635"/>
    <cellStyle name="Normal 2 2 7 5 8 4" xfId="18636"/>
    <cellStyle name="Normal 2 2 7 5 8 5" xfId="18637"/>
    <cellStyle name="Normal 2 2 7 5 9" xfId="18638"/>
    <cellStyle name="Normal 2 2 7 6" xfId="18639"/>
    <cellStyle name="Normal 2 2 7 6 10" xfId="18640"/>
    <cellStyle name="Normal 2 2 7 6 11" xfId="18641"/>
    <cellStyle name="Normal 2 2 7 6 12" xfId="18642"/>
    <cellStyle name="Normal 2 2 7 6 13" xfId="18643"/>
    <cellStyle name="Normal 2 2 7 6 14" xfId="18644"/>
    <cellStyle name="Normal 2 2 7 6 2" xfId="18645"/>
    <cellStyle name="Normal 2 2 7 6 2 2" xfId="18646"/>
    <cellStyle name="Normal 2 2 7 6 2 3" xfId="18647"/>
    <cellStyle name="Normal 2 2 7 6 2 4" xfId="18648"/>
    <cellStyle name="Normal 2 2 7 6 2 5" xfId="18649"/>
    <cellStyle name="Normal 2 2 7 6 3" xfId="18650"/>
    <cellStyle name="Normal 2 2 7 6 3 2" xfId="18651"/>
    <cellStyle name="Normal 2 2 7 6 3 3" xfId="18652"/>
    <cellStyle name="Normal 2 2 7 6 3 4" xfId="18653"/>
    <cellStyle name="Normal 2 2 7 6 3 5" xfId="18654"/>
    <cellStyle name="Normal 2 2 7 6 4" xfId="18655"/>
    <cellStyle name="Normal 2 2 7 6 4 2" xfId="18656"/>
    <cellStyle name="Normal 2 2 7 6 4 3" xfId="18657"/>
    <cellStyle name="Normal 2 2 7 6 4 4" xfId="18658"/>
    <cellStyle name="Normal 2 2 7 6 4 5" xfId="18659"/>
    <cellStyle name="Normal 2 2 7 6 5" xfId="18660"/>
    <cellStyle name="Normal 2 2 7 6 5 2" xfId="18661"/>
    <cellStyle name="Normal 2 2 7 6 5 3" xfId="18662"/>
    <cellStyle name="Normal 2 2 7 6 5 4" xfId="18663"/>
    <cellStyle name="Normal 2 2 7 6 5 5" xfId="18664"/>
    <cellStyle name="Normal 2 2 7 6 6" xfId="18665"/>
    <cellStyle name="Normal 2 2 7 6 6 2" xfId="18666"/>
    <cellStyle name="Normal 2 2 7 6 6 3" xfId="18667"/>
    <cellStyle name="Normal 2 2 7 6 6 4" xfId="18668"/>
    <cellStyle name="Normal 2 2 7 6 6 5" xfId="18669"/>
    <cellStyle name="Normal 2 2 7 6 7" xfId="18670"/>
    <cellStyle name="Normal 2 2 7 6 7 2" xfId="18671"/>
    <cellStyle name="Normal 2 2 7 6 7 3" xfId="18672"/>
    <cellStyle name="Normal 2 2 7 6 7 4" xfId="18673"/>
    <cellStyle name="Normal 2 2 7 6 7 5" xfId="18674"/>
    <cellStyle name="Normal 2 2 7 6 8" xfId="18675"/>
    <cellStyle name="Normal 2 2 7 6 8 2" xfId="18676"/>
    <cellStyle name="Normal 2 2 7 6 8 3" xfId="18677"/>
    <cellStyle name="Normal 2 2 7 6 8 4" xfId="18678"/>
    <cellStyle name="Normal 2 2 7 6 8 5" xfId="18679"/>
    <cellStyle name="Normal 2 2 7 6 9" xfId="18680"/>
    <cellStyle name="Normal 2 2 7 7" xfId="18681"/>
    <cellStyle name="Normal 2 2 7 7 10" xfId="18682"/>
    <cellStyle name="Normal 2 2 7 7 11" xfId="18683"/>
    <cellStyle name="Normal 2 2 7 7 12" xfId="18684"/>
    <cellStyle name="Normal 2 2 7 7 13" xfId="18685"/>
    <cellStyle name="Normal 2 2 7 7 14" xfId="18686"/>
    <cellStyle name="Normal 2 2 7 7 2" xfId="18687"/>
    <cellStyle name="Normal 2 2 7 7 2 2" xfId="18688"/>
    <cellStyle name="Normal 2 2 7 7 2 3" xfId="18689"/>
    <cellStyle name="Normal 2 2 7 7 2 4" xfId="18690"/>
    <cellStyle name="Normal 2 2 7 7 2 5" xfId="18691"/>
    <cellStyle name="Normal 2 2 7 7 3" xfId="18692"/>
    <cellStyle name="Normal 2 2 7 7 3 2" xfId="18693"/>
    <cellStyle name="Normal 2 2 7 7 3 3" xfId="18694"/>
    <cellStyle name="Normal 2 2 7 7 3 4" xfId="18695"/>
    <cellStyle name="Normal 2 2 7 7 3 5" xfId="18696"/>
    <cellStyle name="Normal 2 2 7 7 4" xfId="18697"/>
    <cellStyle name="Normal 2 2 7 7 4 2" xfId="18698"/>
    <cellStyle name="Normal 2 2 7 7 4 3" xfId="18699"/>
    <cellStyle name="Normal 2 2 7 7 4 4" xfId="18700"/>
    <cellStyle name="Normal 2 2 7 7 4 5" xfId="18701"/>
    <cellStyle name="Normal 2 2 7 7 5" xfId="18702"/>
    <cellStyle name="Normal 2 2 7 7 5 2" xfId="18703"/>
    <cellStyle name="Normal 2 2 7 7 5 3" xfId="18704"/>
    <cellStyle name="Normal 2 2 7 7 5 4" xfId="18705"/>
    <cellStyle name="Normal 2 2 7 7 5 5" xfId="18706"/>
    <cellStyle name="Normal 2 2 7 7 6" xfId="18707"/>
    <cellStyle name="Normal 2 2 7 7 6 2" xfId="18708"/>
    <cellStyle name="Normal 2 2 7 7 6 3" xfId="18709"/>
    <cellStyle name="Normal 2 2 7 7 6 4" xfId="18710"/>
    <cellStyle name="Normal 2 2 7 7 6 5" xfId="18711"/>
    <cellStyle name="Normal 2 2 7 7 7" xfId="18712"/>
    <cellStyle name="Normal 2 2 7 7 7 2" xfId="18713"/>
    <cellStyle name="Normal 2 2 7 7 7 3" xfId="18714"/>
    <cellStyle name="Normal 2 2 7 7 7 4" xfId="18715"/>
    <cellStyle name="Normal 2 2 7 7 7 5" xfId="18716"/>
    <cellStyle name="Normal 2 2 7 7 8" xfId="18717"/>
    <cellStyle name="Normal 2 2 7 7 8 2" xfId="18718"/>
    <cellStyle name="Normal 2 2 7 7 8 3" xfId="18719"/>
    <cellStyle name="Normal 2 2 7 7 8 4" xfId="18720"/>
    <cellStyle name="Normal 2 2 7 7 8 5" xfId="18721"/>
    <cellStyle name="Normal 2 2 7 7 9" xfId="18722"/>
    <cellStyle name="Normal 2 2 7 8" xfId="18723"/>
    <cellStyle name="Normal 2 2 7 8 10" xfId="18724"/>
    <cellStyle name="Normal 2 2 7 8 11" xfId="18725"/>
    <cellStyle name="Normal 2 2 7 8 12" xfId="18726"/>
    <cellStyle name="Normal 2 2 7 8 13" xfId="18727"/>
    <cellStyle name="Normal 2 2 7 8 14" xfId="18728"/>
    <cellStyle name="Normal 2 2 7 8 2" xfId="18729"/>
    <cellStyle name="Normal 2 2 7 8 2 2" xfId="18730"/>
    <cellStyle name="Normal 2 2 7 8 2 3" xfId="18731"/>
    <cellStyle name="Normal 2 2 7 8 2 4" xfId="18732"/>
    <cellStyle name="Normal 2 2 7 8 2 5" xfId="18733"/>
    <cellStyle name="Normal 2 2 7 8 3" xfId="18734"/>
    <cellStyle name="Normal 2 2 7 8 3 2" xfId="18735"/>
    <cellStyle name="Normal 2 2 7 8 3 3" xfId="18736"/>
    <cellStyle name="Normal 2 2 7 8 3 4" xfId="18737"/>
    <cellStyle name="Normal 2 2 7 8 3 5" xfId="18738"/>
    <cellStyle name="Normal 2 2 7 8 4" xfId="18739"/>
    <cellStyle name="Normal 2 2 7 8 4 2" xfId="18740"/>
    <cellStyle name="Normal 2 2 7 8 4 3" xfId="18741"/>
    <cellStyle name="Normal 2 2 7 8 4 4" xfId="18742"/>
    <cellStyle name="Normal 2 2 7 8 4 5" xfId="18743"/>
    <cellStyle name="Normal 2 2 7 8 5" xfId="18744"/>
    <cellStyle name="Normal 2 2 7 8 5 2" xfId="18745"/>
    <cellStyle name="Normal 2 2 7 8 5 3" xfId="18746"/>
    <cellStyle name="Normal 2 2 7 8 5 4" xfId="18747"/>
    <cellStyle name="Normal 2 2 7 8 5 5" xfId="18748"/>
    <cellStyle name="Normal 2 2 7 8 6" xfId="18749"/>
    <cellStyle name="Normal 2 2 7 8 6 2" xfId="18750"/>
    <cellStyle name="Normal 2 2 7 8 6 3" xfId="18751"/>
    <cellStyle name="Normal 2 2 7 8 6 4" xfId="18752"/>
    <cellStyle name="Normal 2 2 7 8 6 5" xfId="18753"/>
    <cellStyle name="Normal 2 2 7 8 7" xfId="18754"/>
    <cellStyle name="Normal 2 2 7 8 7 2" xfId="18755"/>
    <cellStyle name="Normal 2 2 7 8 7 3" xfId="18756"/>
    <cellStyle name="Normal 2 2 7 8 7 4" xfId="18757"/>
    <cellStyle name="Normal 2 2 7 8 7 5" xfId="18758"/>
    <cellStyle name="Normal 2 2 7 8 8" xfId="18759"/>
    <cellStyle name="Normal 2 2 7 8 8 2" xfId="18760"/>
    <cellStyle name="Normal 2 2 7 8 8 3" xfId="18761"/>
    <cellStyle name="Normal 2 2 7 8 8 4" xfId="18762"/>
    <cellStyle name="Normal 2 2 7 8 8 5" xfId="18763"/>
    <cellStyle name="Normal 2 2 7 8 9" xfId="18764"/>
    <cellStyle name="Normal 2 2 7 9" xfId="18765"/>
    <cellStyle name="Normal 2 2 7 9 10" xfId="18766"/>
    <cellStyle name="Normal 2 2 7 9 11" xfId="18767"/>
    <cellStyle name="Normal 2 2 7 9 12" xfId="18768"/>
    <cellStyle name="Normal 2 2 7 9 13" xfId="18769"/>
    <cellStyle name="Normal 2 2 7 9 14" xfId="18770"/>
    <cellStyle name="Normal 2 2 7 9 2" xfId="18771"/>
    <cellStyle name="Normal 2 2 7 9 2 2" xfId="18772"/>
    <cellStyle name="Normal 2 2 7 9 2 3" xfId="18773"/>
    <cellStyle name="Normal 2 2 7 9 2 4" xfId="18774"/>
    <cellStyle name="Normal 2 2 7 9 2 5" xfId="18775"/>
    <cellStyle name="Normal 2 2 7 9 3" xfId="18776"/>
    <cellStyle name="Normal 2 2 7 9 3 2" xfId="18777"/>
    <cellStyle name="Normal 2 2 7 9 3 3" xfId="18778"/>
    <cellStyle name="Normal 2 2 7 9 3 4" xfId="18779"/>
    <cellStyle name="Normal 2 2 7 9 3 5" xfId="18780"/>
    <cellStyle name="Normal 2 2 7 9 4" xfId="18781"/>
    <cellStyle name="Normal 2 2 7 9 4 2" xfId="18782"/>
    <cellStyle name="Normal 2 2 7 9 4 3" xfId="18783"/>
    <cellStyle name="Normal 2 2 7 9 4 4" xfId="18784"/>
    <cellStyle name="Normal 2 2 7 9 4 5" xfId="18785"/>
    <cellStyle name="Normal 2 2 7 9 5" xfId="18786"/>
    <cellStyle name="Normal 2 2 7 9 5 2" xfId="18787"/>
    <cellStyle name="Normal 2 2 7 9 5 3" xfId="18788"/>
    <cellStyle name="Normal 2 2 7 9 5 4" xfId="18789"/>
    <cellStyle name="Normal 2 2 7 9 5 5" xfId="18790"/>
    <cellStyle name="Normal 2 2 7 9 6" xfId="18791"/>
    <cellStyle name="Normal 2 2 7 9 6 2" xfId="18792"/>
    <cellStyle name="Normal 2 2 7 9 6 3" xfId="18793"/>
    <cellStyle name="Normal 2 2 7 9 6 4" xfId="18794"/>
    <cellStyle name="Normal 2 2 7 9 6 5" xfId="18795"/>
    <cellStyle name="Normal 2 2 7 9 7" xfId="18796"/>
    <cellStyle name="Normal 2 2 7 9 7 2" xfId="18797"/>
    <cellStyle name="Normal 2 2 7 9 7 3" xfId="18798"/>
    <cellStyle name="Normal 2 2 7 9 7 4" xfId="18799"/>
    <cellStyle name="Normal 2 2 7 9 7 5" xfId="18800"/>
    <cellStyle name="Normal 2 2 7 9 8" xfId="18801"/>
    <cellStyle name="Normal 2 2 7 9 8 2" xfId="18802"/>
    <cellStyle name="Normal 2 2 7 9 8 3" xfId="18803"/>
    <cellStyle name="Normal 2 2 7 9 8 4" xfId="18804"/>
    <cellStyle name="Normal 2 2 7 9 8 5" xfId="18805"/>
    <cellStyle name="Normal 2 2 7 9 9" xfId="18806"/>
    <cellStyle name="Normal 2 2 8" xfId="18807"/>
    <cellStyle name="Normal 2 2 8 10" xfId="18808"/>
    <cellStyle name="Normal 2 2 8 10 10" xfId="18809"/>
    <cellStyle name="Normal 2 2 8 10 11" xfId="18810"/>
    <cellStyle name="Normal 2 2 8 10 12" xfId="18811"/>
    <cellStyle name="Normal 2 2 8 10 13" xfId="18812"/>
    <cellStyle name="Normal 2 2 8 10 14" xfId="18813"/>
    <cellStyle name="Normal 2 2 8 10 2" xfId="18814"/>
    <cellStyle name="Normal 2 2 8 10 2 2" xfId="18815"/>
    <cellStyle name="Normal 2 2 8 10 2 3" xfId="18816"/>
    <cellStyle name="Normal 2 2 8 10 2 4" xfId="18817"/>
    <cellStyle name="Normal 2 2 8 10 2 5" xfId="18818"/>
    <cellStyle name="Normal 2 2 8 10 3" xfId="18819"/>
    <cellStyle name="Normal 2 2 8 10 3 2" xfId="18820"/>
    <cellStyle name="Normal 2 2 8 10 3 3" xfId="18821"/>
    <cellStyle name="Normal 2 2 8 10 3 4" xfId="18822"/>
    <cellStyle name="Normal 2 2 8 10 3 5" xfId="18823"/>
    <cellStyle name="Normal 2 2 8 10 4" xfId="18824"/>
    <cellStyle name="Normal 2 2 8 10 4 2" xfId="18825"/>
    <cellStyle name="Normal 2 2 8 10 4 3" xfId="18826"/>
    <cellStyle name="Normal 2 2 8 10 4 4" xfId="18827"/>
    <cellStyle name="Normal 2 2 8 10 4 5" xfId="18828"/>
    <cellStyle name="Normal 2 2 8 10 5" xfId="18829"/>
    <cellStyle name="Normal 2 2 8 10 5 2" xfId="18830"/>
    <cellStyle name="Normal 2 2 8 10 5 3" xfId="18831"/>
    <cellStyle name="Normal 2 2 8 10 5 4" xfId="18832"/>
    <cellStyle name="Normal 2 2 8 10 5 5" xfId="18833"/>
    <cellStyle name="Normal 2 2 8 10 6" xfId="18834"/>
    <cellStyle name="Normal 2 2 8 10 6 2" xfId="18835"/>
    <cellStyle name="Normal 2 2 8 10 6 3" xfId="18836"/>
    <cellStyle name="Normal 2 2 8 10 6 4" xfId="18837"/>
    <cellStyle name="Normal 2 2 8 10 6 5" xfId="18838"/>
    <cellStyle name="Normal 2 2 8 10 7" xfId="18839"/>
    <cellStyle name="Normal 2 2 8 10 7 2" xfId="18840"/>
    <cellStyle name="Normal 2 2 8 10 7 3" xfId="18841"/>
    <cellStyle name="Normal 2 2 8 10 7 4" xfId="18842"/>
    <cellStyle name="Normal 2 2 8 10 7 5" xfId="18843"/>
    <cellStyle name="Normal 2 2 8 10 8" xfId="18844"/>
    <cellStyle name="Normal 2 2 8 10 8 2" xfId="18845"/>
    <cellStyle name="Normal 2 2 8 10 8 3" xfId="18846"/>
    <cellStyle name="Normal 2 2 8 10 8 4" xfId="18847"/>
    <cellStyle name="Normal 2 2 8 10 8 5" xfId="18848"/>
    <cellStyle name="Normal 2 2 8 10 9" xfId="18849"/>
    <cellStyle name="Normal 2 2 8 11" xfId="18850"/>
    <cellStyle name="Normal 2 2 8 11 10" xfId="18851"/>
    <cellStyle name="Normal 2 2 8 11 11" xfId="18852"/>
    <cellStyle name="Normal 2 2 8 11 12" xfId="18853"/>
    <cellStyle name="Normal 2 2 8 11 13" xfId="18854"/>
    <cellStyle name="Normal 2 2 8 11 14" xfId="18855"/>
    <cellStyle name="Normal 2 2 8 11 2" xfId="18856"/>
    <cellStyle name="Normal 2 2 8 11 2 2" xfId="18857"/>
    <cellStyle name="Normal 2 2 8 11 2 3" xfId="18858"/>
    <cellStyle name="Normal 2 2 8 11 2 4" xfId="18859"/>
    <cellStyle name="Normal 2 2 8 11 2 5" xfId="18860"/>
    <cellStyle name="Normal 2 2 8 11 3" xfId="18861"/>
    <cellStyle name="Normal 2 2 8 11 3 2" xfId="18862"/>
    <cellStyle name="Normal 2 2 8 11 3 3" xfId="18863"/>
    <cellStyle name="Normal 2 2 8 11 3 4" xfId="18864"/>
    <cellStyle name="Normal 2 2 8 11 3 5" xfId="18865"/>
    <cellStyle name="Normal 2 2 8 11 4" xfId="18866"/>
    <cellStyle name="Normal 2 2 8 11 4 2" xfId="18867"/>
    <cellStyle name="Normal 2 2 8 11 4 3" xfId="18868"/>
    <cellStyle name="Normal 2 2 8 11 4 4" xfId="18869"/>
    <cellStyle name="Normal 2 2 8 11 4 5" xfId="18870"/>
    <cellStyle name="Normal 2 2 8 11 5" xfId="18871"/>
    <cellStyle name="Normal 2 2 8 11 5 2" xfId="18872"/>
    <cellStyle name="Normal 2 2 8 11 5 3" xfId="18873"/>
    <cellStyle name="Normal 2 2 8 11 5 4" xfId="18874"/>
    <cellStyle name="Normal 2 2 8 11 5 5" xfId="18875"/>
    <cellStyle name="Normal 2 2 8 11 6" xfId="18876"/>
    <cellStyle name="Normal 2 2 8 11 6 2" xfId="18877"/>
    <cellStyle name="Normal 2 2 8 11 6 3" xfId="18878"/>
    <cellStyle name="Normal 2 2 8 11 6 4" xfId="18879"/>
    <cellStyle name="Normal 2 2 8 11 6 5" xfId="18880"/>
    <cellStyle name="Normal 2 2 8 11 7" xfId="18881"/>
    <cellStyle name="Normal 2 2 8 11 7 2" xfId="18882"/>
    <cellStyle name="Normal 2 2 8 11 7 3" xfId="18883"/>
    <cellStyle name="Normal 2 2 8 11 7 4" xfId="18884"/>
    <cellStyle name="Normal 2 2 8 11 7 5" xfId="18885"/>
    <cellStyle name="Normal 2 2 8 11 8" xfId="18886"/>
    <cellStyle name="Normal 2 2 8 11 8 2" xfId="18887"/>
    <cellStyle name="Normal 2 2 8 11 8 3" xfId="18888"/>
    <cellStyle name="Normal 2 2 8 11 8 4" xfId="18889"/>
    <cellStyle name="Normal 2 2 8 11 8 5" xfId="18890"/>
    <cellStyle name="Normal 2 2 8 11 9" xfId="18891"/>
    <cellStyle name="Normal 2 2 8 12" xfId="18892"/>
    <cellStyle name="Normal 2 2 8 12 10" xfId="18893"/>
    <cellStyle name="Normal 2 2 8 12 11" xfId="18894"/>
    <cellStyle name="Normal 2 2 8 12 12" xfId="18895"/>
    <cellStyle name="Normal 2 2 8 12 13" xfId="18896"/>
    <cellStyle name="Normal 2 2 8 12 14" xfId="18897"/>
    <cellStyle name="Normal 2 2 8 12 2" xfId="18898"/>
    <cellStyle name="Normal 2 2 8 12 2 2" xfId="18899"/>
    <cellStyle name="Normal 2 2 8 12 2 3" xfId="18900"/>
    <cellStyle name="Normal 2 2 8 12 2 4" xfId="18901"/>
    <cellStyle name="Normal 2 2 8 12 2 5" xfId="18902"/>
    <cellStyle name="Normal 2 2 8 12 3" xfId="18903"/>
    <cellStyle name="Normal 2 2 8 12 3 2" xfId="18904"/>
    <cellStyle name="Normal 2 2 8 12 3 3" xfId="18905"/>
    <cellStyle name="Normal 2 2 8 12 3 4" xfId="18906"/>
    <cellStyle name="Normal 2 2 8 12 3 5" xfId="18907"/>
    <cellStyle name="Normal 2 2 8 12 4" xfId="18908"/>
    <cellStyle name="Normal 2 2 8 12 4 2" xfId="18909"/>
    <cellStyle name="Normal 2 2 8 12 4 3" xfId="18910"/>
    <cellStyle name="Normal 2 2 8 12 4 4" xfId="18911"/>
    <cellStyle name="Normal 2 2 8 12 4 5" xfId="18912"/>
    <cellStyle name="Normal 2 2 8 12 5" xfId="18913"/>
    <cellStyle name="Normal 2 2 8 12 5 2" xfId="18914"/>
    <cellStyle name="Normal 2 2 8 12 5 3" xfId="18915"/>
    <cellStyle name="Normal 2 2 8 12 5 4" xfId="18916"/>
    <cellStyle name="Normal 2 2 8 12 5 5" xfId="18917"/>
    <cellStyle name="Normal 2 2 8 12 6" xfId="18918"/>
    <cellStyle name="Normal 2 2 8 12 6 2" xfId="18919"/>
    <cellStyle name="Normal 2 2 8 12 6 3" xfId="18920"/>
    <cellStyle name="Normal 2 2 8 12 6 4" xfId="18921"/>
    <cellStyle name="Normal 2 2 8 12 6 5" xfId="18922"/>
    <cellStyle name="Normal 2 2 8 12 7" xfId="18923"/>
    <cellStyle name="Normal 2 2 8 12 7 2" xfId="18924"/>
    <cellStyle name="Normal 2 2 8 12 7 3" xfId="18925"/>
    <cellStyle name="Normal 2 2 8 12 7 4" xfId="18926"/>
    <cellStyle name="Normal 2 2 8 12 7 5" xfId="18927"/>
    <cellStyle name="Normal 2 2 8 12 8" xfId="18928"/>
    <cellStyle name="Normal 2 2 8 12 8 2" xfId="18929"/>
    <cellStyle name="Normal 2 2 8 12 8 3" xfId="18930"/>
    <cellStyle name="Normal 2 2 8 12 8 4" xfId="18931"/>
    <cellStyle name="Normal 2 2 8 12 8 5" xfId="18932"/>
    <cellStyle name="Normal 2 2 8 12 9" xfId="18933"/>
    <cellStyle name="Normal 2 2 8 13" xfId="18934"/>
    <cellStyle name="Normal 2 2 8 13 10" xfId="18935"/>
    <cellStyle name="Normal 2 2 8 13 11" xfId="18936"/>
    <cellStyle name="Normal 2 2 8 13 12" xfId="18937"/>
    <cellStyle name="Normal 2 2 8 13 13" xfId="18938"/>
    <cellStyle name="Normal 2 2 8 13 14" xfId="18939"/>
    <cellStyle name="Normal 2 2 8 13 2" xfId="18940"/>
    <cellStyle name="Normal 2 2 8 13 2 2" xfId="18941"/>
    <cellStyle name="Normal 2 2 8 13 2 3" xfId="18942"/>
    <cellStyle name="Normal 2 2 8 13 2 4" xfId="18943"/>
    <cellStyle name="Normal 2 2 8 13 2 5" xfId="18944"/>
    <cellStyle name="Normal 2 2 8 13 3" xfId="18945"/>
    <cellStyle name="Normal 2 2 8 13 3 2" xfId="18946"/>
    <cellStyle name="Normal 2 2 8 13 3 3" xfId="18947"/>
    <cellStyle name="Normal 2 2 8 13 3 4" xfId="18948"/>
    <cellStyle name="Normal 2 2 8 13 3 5" xfId="18949"/>
    <cellStyle name="Normal 2 2 8 13 4" xfId="18950"/>
    <cellStyle name="Normal 2 2 8 13 4 2" xfId="18951"/>
    <cellStyle name="Normal 2 2 8 13 4 3" xfId="18952"/>
    <cellStyle name="Normal 2 2 8 13 4 4" xfId="18953"/>
    <cellStyle name="Normal 2 2 8 13 4 5" xfId="18954"/>
    <cellStyle name="Normal 2 2 8 13 5" xfId="18955"/>
    <cellStyle name="Normal 2 2 8 13 5 2" xfId="18956"/>
    <cellStyle name="Normal 2 2 8 13 5 3" xfId="18957"/>
    <cellStyle name="Normal 2 2 8 13 5 4" xfId="18958"/>
    <cellStyle name="Normal 2 2 8 13 5 5" xfId="18959"/>
    <cellStyle name="Normal 2 2 8 13 6" xfId="18960"/>
    <cellStyle name="Normal 2 2 8 13 6 2" xfId="18961"/>
    <cellStyle name="Normal 2 2 8 13 6 3" xfId="18962"/>
    <cellStyle name="Normal 2 2 8 13 6 4" xfId="18963"/>
    <cellStyle name="Normal 2 2 8 13 6 5" xfId="18964"/>
    <cellStyle name="Normal 2 2 8 13 7" xfId="18965"/>
    <cellStyle name="Normal 2 2 8 13 7 2" xfId="18966"/>
    <cellStyle name="Normal 2 2 8 13 7 3" xfId="18967"/>
    <cellStyle name="Normal 2 2 8 13 7 4" xfId="18968"/>
    <cellStyle name="Normal 2 2 8 13 7 5" xfId="18969"/>
    <cellStyle name="Normal 2 2 8 13 8" xfId="18970"/>
    <cellStyle name="Normal 2 2 8 13 8 2" xfId="18971"/>
    <cellStyle name="Normal 2 2 8 13 8 3" xfId="18972"/>
    <cellStyle name="Normal 2 2 8 13 8 4" xfId="18973"/>
    <cellStyle name="Normal 2 2 8 13 8 5" xfId="18974"/>
    <cellStyle name="Normal 2 2 8 13 9" xfId="18975"/>
    <cellStyle name="Normal 2 2 8 14" xfId="18976"/>
    <cellStyle name="Normal 2 2 8 14 10" xfId="18977"/>
    <cellStyle name="Normal 2 2 8 14 11" xfId="18978"/>
    <cellStyle name="Normal 2 2 8 14 12" xfId="18979"/>
    <cellStyle name="Normal 2 2 8 14 13" xfId="18980"/>
    <cellStyle name="Normal 2 2 8 14 14" xfId="18981"/>
    <cellStyle name="Normal 2 2 8 14 2" xfId="18982"/>
    <cellStyle name="Normal 2 2 8 14 2 2" xfId="18983"/>
    <cellStyle name="Normal 2 2 8 14 2 3" xfId="18984"/>
    <cellStyle name="Normal 2 2 8 14 2 4" xfId="18985"/>
    <cellStyle name="Normal 2 2 8 14 2 5" xfId="18986"/>
    <cellStyle name="Normal 2 2 8 14 3" xfId="18987"/>
    <cellStyle name="Normal 2 2 8 14 3 2" xfId="18988"/>
    <cellStyle name="Normal 2 2 8 14 3 3" xfId="18989"/>
    <cellStyle name="Normal 2 2 8 14 3 4" xfId="18990"/>
    <cellStyle name="Normal 2 2 8 14 3 5" xfId="18991"/>
    <cellStyle name="Normal 2 2 8 14 4" xfId="18992"/>
    <cellStyle name="Normal 2 2 8 14 4 2" xfId="18993"/>
    <cellStyle name="Normal 2 2 8 14 4 3" xfId="18994"/>
    <cellStyle name="Normal 2 2 8 14 4 4" xfId="18995"/>
    <cellStyle name="Normal 2 2 8 14 4 5" xfId="18996"/>
    <cellStyle name="Normal 2 2 8 14 5" xfId="18997"/>
    <cellStyle name="Normal 2 2 8 14 5 2" xfId="18998"/>
    <cellStyle name="Normal 2 2 8 14 5 3" xfId="18999"/>
    <cellStyle name="Normal 2 2 8 14 5 4" xfId="19000"/>
    <cellStyle name="Normal 2 2 8 14 5 5" xfId="19001"/>
    <cellStyle name="Normal 2 2 8 14 6" xfId="19002"/>
    <cellStyle name="Normal 2 2 8 14 6 2" xfId="19003"/>
    <cellStyle name="Normal 2 2 8 14 6 3" xfId="19004"/>
    <cellStyle name="Normal 2 2 8 14 6 4" xfId="19005"/>
    <cellStyle name="Normal 2 2 8 14 6 5" xfId="19006"/>
    <cellStyle name="Normal 2 2 8 14 7" xfId="19007"/>
    <cellStyle name="Normal 2 2 8 14 7 2" xfId="19008"/>
    <cellStyle name="Normal 2 2 8 14 7 3" xfId="19009"/>
    <cellStyle name="Normal 2 2 8 14 7 4" xfId="19010"/>
    <cellStyle name="Normal 2 2 8 14 7 5" xfId="19011"/>
    <cellStyle name="Normal 2 2 8 14 8" xfId="19012"/>
    <cellStyle name="Normal 2 2 8 14 8 2" xfId="19013"/>
    <cellStyle name="Normal 2 2 8 14 8 3" xfId="19014"/>
    <cellStyle name="Normal 2 2 8 14 8 4" xfId="19015"/>
    <cellStyle name="Normal 2 2 8 14 8 5" xfId="19016"/>
    <cellStyle name="Normal 2 2 8 14 9" xfId="19017"/>
    <cellStyle name="Normal 2 2 8 15" xfId="19018"/>
    <cellStyle name="Normal 2 2 8 15 10" xfId="19019"/>
    <cellStyle name="Normal 2 2 8 15 11" xfId="19020"/>
    <cellStyle name="Normal 2 2 8 15 12" xfId="19021"/>
    <cellStyle name="Normal 2 2 8 15 13" xfId="19022"/>
    <cellStyle name="Normal 2 2 8 15 14" xfId="19023"/>
    <cellStyle name="Normal 2 2 8 15 2" xfId="19024"/>
    <cellStyle name="Normal 2 2 8 15 2 2" xfId="19025"/>
    <cellStyle name="Normal 2 2 8 15 2 3" xfId="19026"/>
    <cellStyle name="Normal 2 2 8 15 2 4" xfId="19027"/>
    <cellStyle name="Normal 2 2 8 15 2 5" xfId="19028"/>
    <cellStyle name="Normal 2 2 8 15 3" xfId="19029"/>
    <cellStyle name="Normal 2 2 8 15 3 2" xfId="19030"/>
    <cellStyle name="Normal 2 2 8 15 3 3" xfId="19031"/>
    <cellStyle name="Normal 2 2 8 15 3 4" xfId="19032"/>
    <cellStyle name="Normal 2 2 8 15 3 5" xfId="19033"/>
    <cellStyle name="Normal 2 2 8 15 4" xfId="19034"/>
    <cellStyle name="Normal 2 2 8 15 4 2" xfId="19035"/>
    <cellStyle name="Normal 2 2 8 15 4 3" xfId="19036"/>
    <cellStyle name="Normal 2 2 8 15 4 4" xfId="19037"/>
    <cellStyle name="Normal 2 2 8 15 4 5" xfId="19038"/>
    <cellStyle name="Normal 2 2 8 15 5" xfId="19039"/>
    <cellStyle name="Normal 2 2 8 15 5 2" xfId="19040"/>
    <cellStyle name="Normal 2 2 8 15 5 3" xfId="19041"/>
    <cellStyle name="Normal 2 2 8 15 5 4" xfId="19042"/>
    <cellStyle name="Normal 2 2 8 15 5 5" xfId="19043"/>
    <cellStyle name="Normal 2 2 8 15 6" xfId="19044"/>
    <cellStyle name="Normal 2 2 8 15 6 2" xfId="19045"/>
    <cellStyle name="Normal 2 2 8 15 6 3" xfId="19046"/>
    <cellStyle name="Normal 2 2 8 15 6 4" xfId="19047"/>
    <cellStyle name="Normal 2 2 8 15 6 5" xfId="19048"/>
    <cellStyle name="Normal 2 2 8 15 7" xfId="19049"/>
    <cellStyle name="Normal 2 2 8 15 7 2" xfId="19050"/>
    <cellStyle name="Normal 2 2 8 15 7 3" xfId="19051"/>
    <cellStyle name="Normal 2 2 8 15 7 4" xfId="19052"/>
    <cellStyle name="Normal 2 2 8 15 7 5" xfId="19053"/>
    <cellStyle name="Normal 2 2 8 15 8" xfId="19054"/>
    <cellStyle name="Normal 2 2 8 15 8 2" xfId="19055"/>
    <cellStyle name="Normal 2 2 8 15 8 3" xfId="19056"/>
    <cellStyle name="Normal 2 2 8 15 8 4" xfId="19057"/>
    <cellStyle name="Normal 2 2 8 15 8 5" xfId="19058"/>
    <cellStyle name="Normal 2 2 8 15 9" xfId="19059"/>
    <cellStyle name="Normal 2 2 8 16" xfId="19060"/>
    <cellStyle name="Normal 2 2 8 16 10" xfId="19061"/>
    <cellStyle name="Normal 2 2 8 16 11" xfId="19062"/>
    <cellStyle name="Normal 2 2 8 16 12" xfId="19063"/>
    <cellStyle name="Normal 2 2 8 16 13" xfId="19064"/>
    <cellStyle name="Normal 2 2 8 16 14" xfId="19065"/>
    <cellStyle name="Normal 2 2 8 16 2" xfId="19066"/>
    <cellStyle name="Normal 2 2 8 16 2 2" xfId="19067"/>
    <cellStyle name="Normal 2 2 8 16 2 3" xfId="19068"/>
    <cellStyle name="Normal 2 2 8 16 2 4" xfId="19069"/>
    <cellStyle name="Normal 2 2 8 16 2 5" xfId="19070"/>
    <cellStyle name="Normal 2 2 8 16 3" xfId="19071"/>
    <cellStyle name="Normal 2 2 8 16 3 2" xfId="19072"/>
    <cellStyle name="Normal 2 2 8 16 3 3" xfId="19073"/>
    <cellStyle name="Normal 2 2 8 16 3 4" xfId="19074"/>
    <cellStyle name="Normal 2 2 8 16 3 5" xfId="19075"/>
    <cellStyle name="Normal 2 2 8 16 4" xfId="19076"/>
    <cellStyle name="Normal 2 2 8 16 4 2" xfId="19077"/>
    <cellStyle name="Normal 2 2 8 16 4 3" xfId="19078"/>
    <cellStyle name="Normal 2 2 8 16 4 4" xfId="19079"/>
    <cellStyle name="Normal 2 2 8 16 4 5" xfId="19080"/>
    <cellStyle name="Normal 2 2 8 16 5" xfId="19081"/>
    <cellStyle name="Normal 2 2 8 16 5 2" xfId="19082"/>
    <cellStyle name="Normal 2 2 8 16 5 3" xfId="19083"/>
    <cellStyle name="Normal 2 2 8 16 5 4" xfId="19084"/>
    <cellStyle name="Normal 2 2 8 16 5 5" xfId="19085"/>
    <cellStyle name="Normal 2 2 8 16 6" xfId="19086"/>
    <cellStyle name="Normal 2 2 8 16 6 2" xfId="19087"/>
    <cellStyle name="Normal 2 2 8 16 6 3" xfId="19088"/>
    <cellStyle name="Normal 2 2 8 16 6 4" xfId="19089"/>
    <cellStyle name="Normal 2 2 8 16 6 5" xfId="19090"/>
    <cellStyle name="Normal 2 2 8 16 7" xfId="19091"/>
    <cellStyle name="Normal 2 2 8 16 7 2" xfId="19092"/>
    <cellStyle name="Normal 2 2 8 16 7 3" xfId="19093"/>
    <cellStyle name="Normal 2 2 8 16 7 4" xfId="19094"/>
    <cellStyle name="Normal 2 2 8 16 7 5" xfId="19095"/>
    <cellStyle name="Normal 2 2 8 16 8" xfId="19096"/>
    <cellStyle name="Normal 2 2 8 16 8 2" xfId="19097"/>
    <cellStyle name="Normal 2 2 8 16 8 3" xfId="19098"/>
    <cellStyle name="Normal 2 2 8 16 8 4" xfId="19099"/>
    <cellStyle name="Normal 2 2 8 16 8 5" xfId="19100"/>
    <cellStyle name="Normal 2 2 8 16 9" xfId="19101"/>
    <cellStyle name="Normal 2 2 8 17" xfId="19102"/>
    <cellStyle name="Normal 2 2 8 17 2" xfId="19103"/>
    <cellStyle name="Normal 2 2 8 17 3" xfId="19104"/>
    <cellStyle name="Normal 2 2 8 17 4" xfId="19105"/>
    <cellStyle name="Normal 2 2 8 17 5" xfId="19106"/>
    <cellStyle name="Normal 2 2 8 18" xfId="19107"/>
    <cellStyle name="Normal 2 2 8 18 2" xfId="19108"/>
    <cellStyle name="Normal 2 2 8 18 3" xfId="19109"/>
    <cellStyle name="Normal 2 2 8 18 4" xfId="19110"/>
    <cellStyle name="Normal 2 2 8 18 5" xfId="19111"/>
    <cellStyle name="Normal 2 2 8 19" xfId="19112"/>
    <cellStyle name="Normal 2 2 8 19 2" xfId="19113"/>
    <cellStyle name="Normal 2 2 8 19 3" xfId="19114"/>
    <cellStyle name="Normal 2 2 8 19 4" xfId="19115"/>
    <cellStyle name="Normal 2 2 8 19 5" xfId="19116"/>
    <cellStyle name="Normal 2 2 8 2" xfId="19117"/>
    <cellStyle name="Normal 2 2 8 2 10" xfId="19118"/>
    <cellStyle name="Normal 2 2 8 2 11" xfId="19119"/>
    <cellStyle name="Normal 2 2 8 2 12" xfId="19120"/>
    <cellStyle name="Normal 2 2 8 2 13" xfId="19121"/>
    <cellStyle name="Normal 2 2 8 2 14" xfId="19122"/>
    <cellStyle name="Normal 2 2 8 2 2" xfId="19123"/>
    <cellStyle name="Normal 2 2 8 2 2 2" xfId="19124"/>
    <cellStyle name="Normal 2 2 8 2 2 3" xfId="19125"/>
    <cellStyle name="Normal 2 2 8 2 2 4" xfId="19126"/>
    <cellStyle name="Normal 2 2 8 2 2 5" xfId="19127"/>
    <cellStyle name="Normal 2 2 8 2 3" xfId="19128"/>
    <cellStyle name="Normal 2 2 8 2 3 2" xfId="19129"/>
    <cellStyle name="Normal 2 2 8 2 3 3" xfId="19130"/>
    <cellStyle name="Normal 2 2 8 2 3 4" xfId="19131"/>
    <cellStyle name="Normal 2 2 8 2 3 5" xfId="19132"/>
    <cellStyle name="Normal 2 2 8 2 4" xfId="19133"/>
    <cellStyle name="Normal 2 2 8 2 4 2" xfId="19134"/>
    <cellStyle name="Normal 2 2 8 2 4 3" xfId="19135"/>
    <cellStyle name="Normal 2 2 8 2 4 4" xfId="19136"/>
    <cellStyle name="Normal 2 2 8 2 4 5" xfId="19137"/>
    <cellStyle name="Normal 2 2 8 2 5" xfId="19138"/>
    <cellStyle name="Normal 2 2 8 2 5 2" xfId="19139"/>
    <cellStyle name="Normal 2 2 8 2 5 3" xfId="19140"/>
    <cellStyle name="Normal 2 2 8 2 5 4" xfId="19141"/>
    <cellStyle name="Normal 2 2 8 2 5 5" xfId="19142"/>
    <cellStyle name="Normal 2 2 8 2 6" xfId="19143"/>
    <cellStyle name="Normal 2 2 8 2 6 2" xfId="19144"/>
    <cellStyle name="Normal 2 2 8 2 6 3" xfId="19145"/>
    <cellStyle name="Normal 2 2 8 2 6 4" xfId="19146"/>
    <cellStyle name="Normal 2 2 8 2 6 5" xfId="19147"/>
    <cellStyle name="Normal 2 2 8 2 7" xfId="19148"/>
    <cellStyle name="Normal 2 2 8 2 7 2" xfId="19149"/>
    <cellStyle name="Normal 2 2 8 2 7 3" xfId="19150"/>
    <cellStyle name="Normal 2 2 8 2 7 4" xfId="19151"/>
    <cellStyle name="Normal 2 2 8 2 7 5" xfId="19152"/>
    <cellStyle name="Normal 2 2 8 2 8" xfId="19153"/>
    <cellStyle name="Normal 2 2 8 2 8 2" xfId="19154"/>
    <cellStyle name="Normal 2 2 8 2 8 3" xfId="19155"/>
    <cellStyle name="Normal 2 2 8 2 8 4" xfId="19156"/>
    <cellStyle name="Normal 2 2 8 2 8 5" xfId="19157"/>
    <cellStyle name="Normal 2 2 8 2 9" xfId="19158"/>
    <cellStyle name="Normal 2 2 8 20" xfId="19159"/>
    <cellStyle name="Normal 2 2 8 20 2" xfId="19160"/>
    <cellStyle name="Normal 2 2 8 20 3" xfId="19161"/>
    <cellStyle name="Normal 2 2 8 20 4" xfId="19162"/>
    <cellStyle name="Normal 2 2 8 20 5" xfId="19163"/>
    <cellStyle name="Normal 2 2 8 21" xfId="19164"/>
    <cellStyle name="Normal 2 2 8 21 2" xfId="19165"/>
    <cellStyle name="Normal 2 2 8 21 3" xfId="19166"/>
    <cellStyle name="Normal 2 2 8 21 4" xfId="19167"/>
    <cellStyle name="Normal 2 2 8 21 5" xfId="19168"/>
    <cellStyle name="Normal 2 2 8 22" xfId="19169"/>
    <cellStyle name="Normal 2 2 8 22 2" xfId="19170"/>
    <cellStyle name="Normal 2 2 8 22 3" xfId="19171"/>
    <cellStyle name="Normal 2 2 8 22 4" xfId="19172"/>
    <cellStyle name="Normal 2 2 8 22 5" xfId="19173"/>
    <cellStyle name="Normal 2 2 8 23" xfId="19174"/>
    <cellStyle name="Normal 2 2 8 23 2" xfId="19175"/>
    <cellStyle name="Normal 2 2 8 23 3" xfId="19176"/>
    <cellStyle name="Normal 2 2 8 23 4" xfId="19177"/>
    <cellStyle name="Normal 2 2 8 23 5" xfId="19178"/>
    <cellStyle name="Normal 2 2 8 24" xfId="19179"/>
    <cellStyle name="Normal 2 2 8 25" xfId="19180"/>
    <cellStyle name="Normal 2 2 8 26" xfId="19181"/>
    <cellStyle name="Normal 2 2 8 27" xfId="19182"/>
    <cellStyle name="Normal 2 2 8 28" xfId="19183"/>
    <cellStyle name="Normal 2 2 8 29" xfId="19184"/>
    <cellStyle name="Normal 2 2 8 3" xfId="19185"/>
    <cellStyle name="Normal 2 2 8 3 10" xfId="19186"/>
    <cellStyle name="Normal 2 2 8 3 11" xfId="19187"/>
    <cellStyle name="Normal 2 2 8 3 12" xfId="19188"/>
    <cellStyle name="Normal 2 2 8 3 13" xfId="19189"/>
    <cellStyle name="Normal 2 2 8 3 14" xfId="19190"/>
    <cellStyle name="Normal 2 2 8 3 2" xfId="19191"/>
    <cellStyle name="Normal 2 2 8 3 2 2" xfId="19192"/>
    <cellStyle name="Normal 2 2 8 3 2 3" xfId="19193"/>
    <cellStyle name="Normal 2 2 8 3 2 4" xfId="19194"/>
    <cellStyle name="Normal 2 2 8 3 2 5" xfId="19195"/>
    <cellStyle name="Normal 2 2 8 3 3" xfId="19196"/>
    <cellStyle name="Normal 2 2 8 3 3 2" xfId="19197"/>
    <cellStyle name="Normal 2 2 8 3 3 3" xfId="19198"/>
    <cellStyle name="Normal 2 2 8 3 3 4" xfId="19199"/>
    <cellStyle name="Normal 2 2 8 3 3 5" xfId="19200"/>
    <cellStyle name="Normal 2 2 8 3 4" xfId="19201"/>
    <cellStyle name="Normal 2 2 8 3 4 2" xfId="19202"/>
    <cellStyle name="Normal 2 2 8 3 4 3" xfId="19203"/>
    <cellStyle name="Normal 2 2 8 3 4 4" xfId="19204"/>
    <cellStyle name="Normal 2 2 8 3 4 5" xfId="19205"/>
    <cellStyle name="Normal 2 2 8 3 5" xfId="19206"/>
    <cellStyle name="Normal 2 2 8 3 5 2" xfId="19207"/>
    <cellStyle name="Normal 2 2 8 3 5 3" xfId="19208"/>
    <cellStyle name="Normal 2 2 8 3 5 4" xfId="19209"/>
    <cellStyle name="Normal 2 2 8 3 5 5" xfId="19210"/>
    <cellStyle name="Normal 2 2 8 3 6" xfId="19211"/>
    <cellStyle name="Normal 2 2 8 3 6 2" xfId="19212"/>
    <cellStyle name="Normal 2 2 8 3 6 3" xfId="19213"/>
    <cellStyle name="Normal 2 2 8 3 6 4" xfId="19214"/>
    <cellStyle name="Normal 2 2 8 3 6 5" xfId="19215"/>
    <cellStyle name="Normal 2 2 8 3 7" xfId="19216"/>
    <cellStyle name="Normal 2 2 8 3 7 2" xfId="19217"/>
    <cellStyle name="Normal 2 2 8 3 7 3" xfId="19218"/>
    <cellStyle name="Normal 2 2 8 3 7 4" xfId="19219"/>
    <cellStyle name="Normal 2 2 8 3 7 5" xfId="19220"/>
    <cellStyle name="Normal 2 2 8 3 8" xfId="19221"/>
    <cellStyle name="Normal 2 2 8 3 8 2" xfId="19222"/>
    <cellStyle name="Normal 2 2 8 3 8 3" xfId="19223"/>
    <cellStyle name="Normal 2 2 8 3 8 4" xfId="19224"/>
    <cellStyle name="Normal 2 2 8 3 8 5" xfId="19225"/>
    <cellStyle name="Normal 2 2 8 3 9" xfId="19226"/>
    <cellStyle name="Normal 2 2 8 4" xfId="19227"/>
    <cellStyle name="Normal 2 2 8 4 10" xfId="19228"/>
    <cellStyle name="Normal 2 2 8 4 11" xfId="19229"/>
    <cellStyle name="Normal 2 2 8 4 12" xfId="19230"/>
    <cellStyle name="Normal 2 2 8 4 13" xfId="19231"/>
    <cellStyle name="Normal 2 2 8 4 14" xfId="19232"/>
    <cellStyle name="Normal 2 2 8 4 2" xfId="19233"/>
    <cellStyle name="Normal 2 2 8 4 2 2" xfId="19234"/>
    <cellStyle name="Normal 2 2 8 4 2 3" xfId="19235"/>
    <cellStyle name="Normal 2 2 8 4 2 4" xfId="19236"/>
    <cellStyle name="Normal 2 2 8 4 2 5" xfId="19237"/>
    <cellStyle name="Normal 2 2 8 4 3" xfId="19238"/>
    <cellStyle name="Normal 2 2 8 4 3 2" xfId="19239"/>
    <cellStyle name="Normal 2 2 8 4 3 3" xfId="19240"/>
    <cellStyle name="Normal 2 2 8 4 3 4" xfId="19241"/>
    <cellStyle name="Normal 2 2 8 4 3 5" xfId="19242"/>
    <cellStyle name="Normal 2 2 8 4 4" xfId="19243"/>
    <cellStyle name="Normal 2 2 8 4 4 2" xfId="19244"/>
    <cellStyle name="Normal 2 2 8 4 4 3" xfId="19245"/>
    <cellStyle name="Normal 2 2 8 4 4 4" xfId="19246"/>
    <cellStyle name="Normal 2 2 8 4 4 5" xfId="19247"/>
    <cellStyle name="Normal 2 2 8 4 5" xfId="19248"/>
    <cellStyle name="Normal 2 2 8 4 5 2" xfId="19249"/>
    <cellStyle name="Normal 2 2 8 4 5 3" xfId="19250"/>
    <cellStyle name="Normal 2 2 8 4 5 4" xfId="19251"/>
    <cellStyle name="Normal 2 2 8 4 5 5" xfId="19252"/>
    <cellStyle name="Normal 2 2 8 4 6" xfId="19253"/>
    <cellStyle name="Normal 2 2 8 4 6 2" xfId="19254"/>
    <cellStyle name="Normal 2 2 8 4 6 3" xfId="19255"/>
    <cellStyle name="Normal 2 2 8 4 6 4" xfId="19256"/>
    <cellStyle name="Normal 2 2 8 4 6 5" xfId="19257"/>
    <cellStyle name="Normal 2 2 8 4 7" xfId="19258"/>
    <cellStyle name="Normal 2 2 8 4 7 2" xfId="19259"/>
    <cellStyle name="Normal 2 2 8 4 7 3" xfId="19260"/>
    <cellStyle name="Normal 2 2 8 4 7 4" xfId="19261"/>
    <cellStyle name="Normal 2 2 8 4 7 5" xfId="19262"/>
    <cellStyle name="Normal 2 2 8 4 8" xfId="19263"/>
    <cellStyle name="Normal 2 2 8 4 8 2" xfId="19264"/>
    <cellStyle name="Normal 2 2 8 4 8 3" xfId="19265"/>
    <cellStyle name="Normal 2 2 8 4 8 4" xfId="19266"/>
    <cellStyle name="Normal 2 2 8 4 8 5" xfId="19267"/>
    <cellStyle name="Normal 2 2 8 4 9" xfId="19268"/>
    <cellStyle name="Normal 2 2 8 5" xfId="19269"/>
    <cellStyle name="Normal 2 2 8 5 10" xfId="19270"/>
    <cellStyle name="Normal 2 2 8 5 11" xfId="19271"/>
    <cellStyle name="Normal 2 2 8 5 12" xfId="19272"/>
    <cellStyle name="Normal 2 2 8 5 13" xfId="19273"/>
    <cellStyle name="Normal 2 2 8 5 14" xfId="19274"/>
    <cellStyle name="Normal 2 2 8 5 2" xfId="19275"/>
    <cellStyle name="Normal 2 2 8 5 2 2" xfId="19276"/>
    <cellStyle name="Normal 2 2 8 5 2 3" xfId="19277"/>
    <cellStyle name="Normal 2 2 8 5 2 4" xfId="19278"/>
    <cellStyle name="Normal 2 2 8 5 2 5" xfId="19279"/>
    <cellStyle name="Normal 2 2 8 5 3" xfId="19280"/>
    <cellStyle name="Normal 2 2 8 5 3 2" xfId="19281"/>
    <cellStyle name="Normal 2 2 8 5 3 3" xfId="19282"/>
    <cellStyle name="Normal 2 2 8 5 3 4" xfId="19283"/>
    <cellStyle name="Normal 2 2 8 5 3 5" xfId="19284"/>
    <cellStyle name="Normal 2 2 8 5 4" xfId="19285"/>
    <cellStyle name="Normal 2 2 8 5 4 2" xfId="19286"/>
    <cellStyle name="Normal 2 2 8 5 4 3" xfId="19287"/>
    <cellStyle name="Normal 2 2 8 5 4 4" xfId="19288"/>
    <cellStyle name="Normal 2 2 8 5 4 5" xfId="19289"/>
    <cellStyle name="Normal 2 2 8 5 5" xfId="19290"/>
    <cellStyle name="Normal 2 2 8 5 5 2" xfId="19291"/>
    <cellStyle name="Normal 2 2 8 5 5 3" xfId="19292"/>
    <cellStyle name="Normal 2 2 8 5 5 4" xfId="19293"/>
    <cellStyle name="Normal 2 2 8 5 5 5" xfId="19294"/>
    <cellStyle name="Normal 2 2 8 5 6" xfId="19295"/>
    <cellStyle name="Normal 2 2 8 5 6 2" xfId="19296"/>
    <cellStyle name="Normal 2 2 8 5 6 3" xfId="19297"/>
    <cellStyle name="Normal 2 2 8 5 6 4" xfId="19298"/>
    <cellStyle name="Normal 2 2 8 5 6 5" xfId="19299"/>
    <cellStyle name="Normal 2 2 8 5 7" xfId="19300"/>
    <cellStyle name="Normal 2 2 8 5 7 2" xfId="19301"/>
    <cellStyle name="Normal 2 2 8 5 7 3" xfId="19302"/>
    <cellStyle name="Normal 2 2 8 5 7 4" xfId="19303"/>
    <cellStyle name="Normal 2 2 8 5 7 5" xfId="19304"/>
    <cellStyle name="Normal 2 2 8 5 8" xfId="19305"/>
    <cellStyle name="Normal 2 2 8 5 8 2" xfId="19306"/>
    <cellStyle name="Normal 2 2 8 5 8 3" xfId="19307"/>
    <cellStyle name="Normal 2 2 8 5 8 4" xfId="19308"/>
    <cellStyle name="Normal 2 2 8 5 8 5" xfId="19309"/>
    <cellStyle name="Normal 2 2 8 5 9" xfId="19310"/>
    <cellStyle name="Normal 2 2 8 6" xfId="19311"/>
    <cellStyle name="Normal 2 2 8 6 10" xfId="19312"/>
    <cellStyle name="Normal 2 2 8 6 11" xfId="19313"/>
    <cellStyle name="Normal 2 2 8 6 12" xfId="19314"/>
    <cellStyle name="Normal 2 2 8 6 13" xfId="19315"/>
    <cellStyle name="Normal 2 2 8 6 14" xfId="19316"/>
    <cellStyle name="Normal 2 2 8 6 2" xfId="19317"/>
    <cellStyle name="Normal 2 2 8 6 2 2" xfId="19318"/>
    <cellStyle name="Normal 2 2 8 6 2 3" xfId="19319"/>
    <cellStyle name="Normal 2 2 8 6 2 4" xfId="19320"/>
    <cellStyle name="Normal 2 2 8 6 2 5" xfId="19321"/>
    <cellStyle name="Normal 2 2 8 6 3" xfId="19322"/>
    <cellStyle name="Normal 2 2 8 6 3 2" xfId="19323"/>
    <cellStyle name="Normal 2 2 8 6 3 3" xfId="19324"/>
    <cellStyle name="Normal 2 2 8 6 3 4" xfId="19325"/>
    <cellStyle name="Normal 2 2 8 6 3 5" xfId="19326"/>
    <cellStyle name="Normal 2 2 8 6 4" xfId="19327"/>
    <cellStyle name="Normal 2 2 8 6 4 2" xfId="19328"/>
    <cellStyle name="Normal 2 2 8 6 4 3" xfId="19329"/>
    <cellStyle name="Normal 2 2 8 6 4 4" xfId="19330"/>
    <cellStyle name="Normal 2 2 8 6 4 5" xfId="19331"/>
    <cellStyle name="Normal 2 2 8 6 5" xfId="19332"/>
    <cellStyle name="Normal 2 2 8 6 5 2" xfId="19333"/>
    <cellStyle name="Normal 2 2 8 6 5 3" xfId="19334"/>
    <cellStyle name="Normal 2 2 8 6 5 4" xfId="19335"/>
    <cellStyle name="Normal 2 2 8 6 5 5" xfId="19336"/>
    <cellStyle name="Normal 2 2 8 6 6" xfId="19337"/>
    <cellStyle name="Normal 2 2 8 6 6 2" xfId="19338"/>
    <cellStyle name="Normal 2 2 8 6 6 3" xfId="19339"/>
    <cellStyle name="Normal 2 2 8 6 6 4" xfId="19340"/>
    <cellStyle name="Normal 2 2 8 6 6 5" xfId="19341"/>
    <cellStyle name="Normal 2 2 8 6 7" xfId="19342"/>
    <cellStyle name="Normal 2 2 8 6 7 2" xfId="19343"/>
    <cellStyle name="Normal 2 2 8 6 7 3" xfId="19344"/>
    <cellStyle name="Normal 2 2 8 6 7 4" xfId="19345"/>
    <cellStyle name="Normal 2 2 8 6 7 5" xfId="19346"/>
    <cellStyle name="Normal 2 2 8 6 8" xfId="19347"/>
    <cellStyle name="Normal 2 2 8 6 8 2" xfId="19348"/>
    <cellStyle name="Normal 2 2 8 6 8 3" xfId="19349"/>
    <cellStyle name="Normal 2 2 8 6 8 4" xfId="19350"/>
    <cellStyle name="Normal 2 2 8 6 8 5" xfId="19351"/>
    <cellStyle name="Normal 2 2 8 6 9" xfId="19352"/>
    <cellStyle name="Normal 2 2 8 7" xfId="19353"/>
    <cellStyle name="Normal 2 2 8 7 10" xfId="19354"/>
    <cellStyle name="Normal 2 2 8 7 11" xfId="19355"/>
    <cellStyle name="Normal 2 2 8 7 12" xfId="19356"/>
    <cellStyle name="Normal 2 2 8 7 13" xfId="19357"/>
    <cellStyle name="Normal 2 2 8 7 14" xfId="19358"/>
    <cellStyle name="Normal 2 2 8 7 2" xfId="19359"/>
    <cellStyle name="Normal 2 2 8 7 2 2" xfId="19360"/>
    <cellStyle name="Normal 2 2 8 7 2 3" xfId="19361"/>
    <cellStyle name="Normal 2 2 8 7 2 4" xfId="19362"/>
    <cellStyle name="Normal 2 2 8 7 2 5" xfId="19363"/>
    <cellStyle name="Normal 2 2 8 7 3" xfId="19364"/>
    <cellStyle name="Normal 2 2 8 7 3 2" xfId="19365"/>
    <cellStyle name="Normal 2 2 8 7 3 3" xfId="19366"/>
    <cellStyle name="Normal 2 2 8 7 3 4" xfId="19367"/>
    <cellStyle name="Normal 2 2 8 7 3 5" xfId="19368"/>
    <cellStyle name="Normal 2 2 8 7 4" xfId="19369"/>
    <cellStyle name="Normal 2 2 8 7 4 2" xfId="19370"/>
    <cellStyle name="Normal 2 2 8 7 4 3" xfId="19371"/>
    <cellStyle name="Normal 2 2 8 7 4 4" xfId="19372"/>
    <cellStyle name="Normal 2 2 8 7 4 5" xfId="19373"/>
    <cellStyle name="Normal 2 2 8 7 5" xfId="19374"/>
    <cellStyle name="Normal 2 2 8 7 5 2" xfId="19375"/>
    <cellStyle name="Normal 2 2 8 7 5 3" xfId="19376"/>
    <cellStyle name="Normal 2 2 8 7 5 4" xfId="19377"/>
    <cellStyle name="Normal 2 2 8 7 5 5" xfId="19378"/>
    <cellStyle name="Normal 2 2 8 7 6" xfId="19379"/>
    <cellStyle name="Normal 2 2 8 7 6 2" xfId="19380"/>
    <cellStyle name="Normal 2 2 8 7 6 3" xfId="19381"/>
    <cellStyle name="Normal 2 2 8 7 6 4" xfId="19382"/>
    <cellStyle name="Normal 2 2 8 7 6 5" xfId="19383"/>
    <cellStyle name="Normal 2 2 8 7 7" xfId="19384"/>
    <cellStyle name="Normal 2 2 8 7 7 2" xfId="19385"/>
    <cellStyle name="Normal 2 2 8 7 7 3" xfId="19386"/>
    <cellStyle name="Normal 2 2 8 7 7 4" xfId="19387"/>
    <cellStyle name="Normal 2 2 8 7 7 5" xfId="19388"/>
    <cellStyle name="Normal 2 2 8 7 8" xfId="19389"/>
    <cellStyle name="Normal 2 2 8 7 8 2" xfId="19390"/>
    <cellStyle name="Normal 2 2 8 7 8 3" xfId="19391"/>
    <cellStyle name="Normal 2 2 8 7 8 4" xfId="19392"/>
    <cellStyle name="Normal 2 2 8 7 8 5" xfId="19393"/>
    <cellStyle name="Normal 2 2 8 7 9" xfId="19394"/>
    <cellStyle name="Normal 2 2 8 8" xfId="19395"/>
    <cellStyle name="Normal 2 2 8 8 10" xfId="19396"/>
    <cellStyle name="Normal 2 2 8 8 11" xfId="19397"/>
    <cellStyle name="Normal 2 2 8 8 12" xfId="19398"/>
    <cellStyle name="Normal 2 2 8 8 13" xfId="19399"/>
    <cellStyle name="Normal 2 2 8 8 14" xfId="19400"/>
    <cellStyle name="Normal 2 2 8 8 2" xfId="19401"/>
    <cellStyle name="Normal 2 2 8 8 2 2" xfId="19402"/>
    <cellStyle name="Normal 2 2 8 8 2 3" xfId="19403"/>
    <cellStyle name="Normal 2 2 8 8 2 4" xfId="19404"/>
    <cellStyle name="Normal 2 2 8 8 2 5" xfId="19405"/>
    <cellStyle name="Normal 2 2 8 8 3" xfId="19406"/>
    <cellStyle name="Normal 2 2 8 8 3 2" xfId="19407"/>
    <cellStyle name="Normal 2 2 8 8 3 3" xfId="19408"/>
    <cellStyle name="Normal 2 2 8 8 3 4" xfId="19409"/>
    <cellStyle name="Normal 2 2 8 8 3 5" xfId="19410"/>
    <cellStyle name="Normal 2 2 8 8 4" xfId="19411"/>
    <cellStyle name="Normal 2 2 8 8 4 2" xfId="19412"/>
    <cellStyle name="Normal 2 2 8 8 4 3" xfId="19413"/>
    <cellStyle name="Normal 2 2 8 8 4 4" xfId="19414"/>
    <cellStyle name="Normal 2 2 8 8 4 5" xfId="19415"/>
    <cellStyle name="Normal 2 2 8 8 5" xfId="19416"/>
    <cellStyle name="Normal 2 2 8 8 5 2" xfId="19417"/>
    <cellStyle name="Normal 2 2 8 8 5 3" xfId="19418"/>
    <cellStyle name="Normal 2 2 8 8 5 4" xfId="19419"/>
    <cellStyle name="Normal 2 2 8 8 5 5" xfId="19420"/>
    <cellStyle name="Normal 2 2 8 8 6" xfId="19421"/>
    <cellStyle name="Normal 2 2 8 8 6 2" xfId="19422"/>
    <cellStyle name="Normal 2 2 8 8 6 3" xfId="19423"/>
    <cellStyle name="Normal 2 2 8 8 6 4" xfId="19424"/>
    <cellStyle name="Normal 2 2 8 8 6 5" xfId="19425"/>
    <cellStyle name="Normal 2 2 8 8 7" xfId="19426"/>
    <cellStyle name="Normal 2 2 8 8 7 2" xfId="19427"/>
    <cellStyle name="Normal 2 2 8 8 7 3" xfId="19428"/>
    <cellStyle name="Normal 2 2 8 8 7 4" xfId="19429"/>
    <cellStyle name="Normal 2 2 8 8 7 5" xfId="19430"/>
    <cellStyle name="Normal 2 2 8 8 8" xfId="19431"/>
    <cellStyle name="Normal 2 2 8 8 8 2" xfId="19432"/>
    <cellStyle name="Normal 2 2 8 8 8 3" xfId="19433"/>
    <cellStyle name="Normal 2 2 8 8 8 4" xfId="19434"/>
    <cellStyle name="Normal 2 2 8 8 8 5" xfId="19435"/>
    <cellStyle name="Normal 2 2 8 8 9" xfId="19436"/>
    <cellStyle name="Normal 2 2 8 9" xfId="19437"/>
    <cellStyle name="Normal 2 2 8 9 10" xfId="19438"/>
    <cellStyle name="Normal 2 2 8 9 11" xfId="19439"/>
    <cellStyle name="Normal 2 2 8 9 12" xfId="19440"/>
    <cellStyle name="Normal 2 2 8 9 13" xfId="19441"/>
    <cellStyle name="Normal 2 2 8 9 14" xfId="19442"/>
    <cellStyle name="Normal 2 2 8 9 2" xfId="19443"/>
    <cellStyle name="Normal 2 2 8 9 2 2" xfId="19444"/>
    <cellStyle name="Normal 2 2 8 9 2 3" xfId="19445"/>
    <cellStyle name="Normal 2 2 8 9 2 4" xfId="19446"/>
    <cellStyle name="Normal 2 2 8 9 2 5" xfId="19447"/>
    <cellStyle name="Normal 2 2 8 9 3" xfId="19448"/>
    <cellStyle name="Normal 2 2 8 9 3 2" xfId="19449"/>
    <cellStyle name="Normal 2 2 8 9 3 3" xfId="19450"/>
    <cellStyle name="Normal 2 2 8 9 3 4" xfId="19451"/>
    <cellStyle name="Normal 2 2 8 9 3 5" xfId="19452"/>
    <cellStyle name="Normal 2 2 8 9 4" xfId="19453"/>
    <cellStyle name="Normal 2 2 8 9 4 2" xfId="19454"/>
    <cellStyle name="Normal 2 2 8 9 4 3" xfId="19455"/>
    <cellStyle name="Normal 2 2 8 9 4 4" xfId="19456"/>
    <cellStyle name="Normal 2 2 8 9 4 5" xfId="19457"/>
    <cellStyle name="Normal 2 2 8 9 5" xfId="19458"/>
    <cellStyle name="Normal 2 2 8 9 5 2" xfId="19459"/>
    <cellStyle name="Normal 2 2 8 9 5 3" xfId="19460"/>
    <cellStyle name="Normal 2 2 8 9 5 4" xfId="19461"/>
    <cellStyle name="Normal 2 2 8 9 5 5" xfId="19462"/>
    <cellStyle name="Normal 2 2 8 9 6" xfId="19463"/>
    <cellStyle name="Normal 2 2 8 9 6 2" xfId="19464"/>
    <cellStyle name="Normal 2 2 8 9 6 3" xfId="19465"/>
    <cellStyle name="Normal 2 2 8 9 6 4" xfId="19466"/>
    <cellStyle name="Normal 2 2 8 9 6 5" xfId="19467"/>
    <cellStyle name="Normal 2 2 8 9 7" xfId="19468"/>
    <cellStyle name="Normal 2 2 8 9 7 2" xfId="19469"/>
    <cellStyle name="Normal 2 2 8 9 7 3" xfId="19470"/>
    <cellStyle name="Normal 2 2 8 9 7 4" xfId="19471"/>
    <cellStyle name="Normal 2 2 8 9 7 5" xfId="19472"/>
    <cellStyle name="Normal 2 2 8 9 8" xfId="19473"/>
    <cellStyle name="Normal 2 2 8 9 8 2" xfId="19474"/>
    <cellStyle name="Normal 2 2 8 9 8 3" xfId="19475"/>
    <cellStyle name="Normal 2 2 8 9 8 4" xfId="19476"/>
    <cellStyle name="Normal 2 2 8 9 8 5" xfId="19477"/>
    <cellStyle name="Normal 2 2 8 9 9" xfId="19478"/>
    <cellStyle name="Normal 2 2 9" xfId="19479"/>
    <cellStyle name="Normal 2 2 9 10" xfId="19480"/>
    <cellStyle name="Normal 2 2 9 10 10" xfId="19481"/>
    <cellStyle name="Normal 2 2 9 10 11" xfId="19482"/>
    <cellStyle name="Normal 2 2 9 10 12" xfId="19483"/>
    <cellStyle name="Normal 2 2 9 10 13" xfId="19484"/>
    <cellStyle name="Normal 2 2 9 10 14" xfId="19485"/>
    <cellStyle name="Normal 2 2 9 10 2" xfId="19486"/>
    <cellStyle name="Normal 2 2 9 10 2 2" xfId="19487"/>
    <cellStyle name="Normal 2 2 9 10 2 3" xfId="19488"/>
    <cellStyle name="Normal 2 2 9 10 2 4" xfId="19489"/>
    <cellStyle name="Normal 2 2 9 10 2 5" xfId="19490"/>
    <cellStyle name="Normal 2 2 9 10 3" xfId="19491"/>
    <cellStyle name="Normal 2 2 9 10 3 2" xfId="19492"/>
    <cellStyle name="Normal 2 2 9 10 3 3" xfId="19493"/>
    <cellStyle name="Normal 2 2 9 10 3 4" xfId="19494"/>
    <cellStyle name="Normal 2 2 9 10 3 5" xfId="19495"/>
    <cellStyle name="Normal 2 2 9 10 4" xfId="19496"/>
    <cellStyle name="Normal 2 2 9 10 4 2" xfId="19497"/>
    <cellStyle name="Normal 2 2 9 10 4 3" xfId="19498"/>
    <cellStyle name="Normal 2 2 9 10 4 4" xfId="19499"/>
    <cellStyle name="Normal 2 2 9 10 4 5" xfId="19500"/>
    <cellStyle name="Normal 2 2 9 10 5" xfId="19501"/>
    <cellStyle name="Normal 2 2 9 10 5 2" xfId="19502"/>
    <cellStyle name="Normal 2 2 9 10 5 3" xfId="19503"/>
    <cellStyle name="Normal 2 2 9 10 5 4" xfId="19504"/>
    <cellStyle name="Normal 2 2 9 10 5 5" xfId="19505"/>
    <cellStyle name="Normal 2 2 9 10 6" xfId="19506"/>
    <cellStyle name="Normal 2 2 9 10 6 2" xfId="19507"/>
    <cellStyle name="Normal 2 2 9 10 6 3" xfId="19508"/>
    <cellStyle name="Normal 2 2 9 10 6 4" xfId="19509"/>
    <cellStyle name="Normal 2 2 9 10 6 5" xfId="19510"/>
    <cellStyle name="Normal 2 2 9 10 7" xfId="19511"/>
    <cellStyle name="Normal 2 2 9 10 7 2" xfId="19512"/>
    <cellStyle name="Normal 2 2 9 10 7 3" xfId="19513"/>
    <cellStyle name="Normal 2 2 9 10 7 4" xfId="19514"/>
    <cellStyle name="Normal 2 2 9 10 7 5" xfId="19515"/>
    <cellStyle name="Normal 2 2 9 10 8" xfId="19516"/>
    <cellStyle name="Normal 2 2 9 10 8 2" xfId="19517"/>
    <cellStyle name="Normal 2 2 9 10 8 3" xfId="19518"/>
    <cellStyle name="Normal 2 2 9 10 8 4" xfId="19519"/>
    <cellStyle name="Normal 2 2 9 10 8 5" xfId="19520"/>
    <cellStyle name="Normal 2 2 9 10 9" xfId="19521"/>
    <cellStyle name="Normal 2 2 9 11" xfId="19522"/>
    <cellStyle name="Normal 2 2 9 11 10" xfId="19523"/>
    <cellStyle name="Normal 2 2 9 11 11" xfId="19524"/>
    <cellStyle name="Normal 2 2 9 11 12" xfId="19525"/>
    <cellStyle name="Normal 2 2 9 11 13" xfId="19526"/>
    <cellStyle name="Normal 2 2 9 11 14" xfId="19527"/>
    <cellStyle name="Normal 2 2 9 11 2" xfId="19528"/>
    <cellStyle name="Normal 2 2 9 11 2 2" xfId="19529"/>
    <cellStyle name="Normal 2 2 9 11 2 3" xfId="19530"/>
    <cellStyle name="Normal 2 2 9 11 2 4" xfId="19531"/>
    <cellStyle name="Normal 2 2 9 11 2 5" xfId="19532"/>
    <cellStyle name="Normal 2 2 9 11 3" xfId="19533"/>
    <cellStyle name="Normal 2 2 9 11 3 2" xfId="19534"/>
    <cellStyle name="Normal 2 2 9 11 3 3" xfId="19535"/>
    <cellStyle name="Normal 2 2 9 11 3 4" xfId="19536"/>
    <cellStyle name="Normal 2 2 9 11 3 5" xfId="19537"/>
    <cellStyle name="Normal 2 2 9 11 4" xfId="19538"/>
    <cellStyle name="Normal 2 2 9 11 4 2" xfId="19539"/>
    <cellStyle name="Normal 2 2 9 11 4 3" xfId="19540"/>
    <cellStyle name="Normal 2 2 9 11 4 4" xfId="19541"/>
    <cellStyle name="Normal 2 2 9 11 4 5" xfId="19542"/>
    <cellStyle name="Normal 2 2 9 11 5" xfId="19543"/>
    <cellStyle name="Normal 2 2 9 11 5 2" xfId="19544"/>
    <cellStyle name="Normal 2 2 9 11 5 3" xfId="19545"/>
    <cellStyle name="Normal 2 2 9 11 5 4" xfId="19546"/>
    <cellStyle name="Normal 2 2 9 11 5 5" xfId="19547"/>
    <cellStyle name="Normal 2 2 9 11 6" xfId="19548"/>
    <cellStyle name="Normal 2 2 9 11 6 2" xfId="19549"/>
    <cellStyle name="Normal 2 2 9 11 6 3" xfId="19550"/>
    <cellStyle name="Normal 2 2 9 11 6 4" xfId="19551"/>
    <cellStyle name="Normal 2 2 9 11 6 5" xfId="19552"/>
    <cellStyle name="Normal 2 2 9 11 7" xfId="19553"/>
    <cellStyle name="Normal 2 2 9 11 7 2" xfId="19554"/>
    <cellStyle name="Normal 2 2 9 11 7 3" xfId="19555"/>
    <cellStyle name="Normal 2 2 9 11 7 4" xfId="19556"/>
    <cellStyle name="Normal 2 2 9 11 7 5" xfId="19557"/>
    <cellStyle name="Normal 2 2 9 11 8" xfId="19558"/>
    <cellStyle name="Normal 2 2 9 11 8 2" xfId="19559"/>
    <cellStyle name="Normal 2 2 9 11 8 3" xfId="19560"/>
    <cellStyle name="Normal 2 2 9 11 8 4" xfId="19561"/>
    <cellStyle name="Normal 2 2 9 11 8 5" xfId="19562"/>
    <cellStyle name="Normal 2 2 9 11 9" xfId="19563"/>
    <cellStyle name="Normal 2 2 9 12" xfId="19564"/>
    <cellStyle name="Normal 2 2 9 12 10" xfId="19565"/>
    <cellStyle name="Normal 2 2 9 12 11" xfId="19566"/>
    <cellStyle name="Normal 2 2 9 12 12" xfId="19567"/>
    <cellStyle name="Normal 2 2 9 12 13" xfId="19568"/>
    <cellStyle name="Normal 2 2 9 12 14" xfId="19569"/>
    <cellStyle name="Normal 2 2 9 12 2" xfId="19570"/>
    <cellStyle name="Normal 2 2 9 12 2 2" xfId="19571"/>
    <cellStyle name="Normal 2 2 9 12 2 3" xfId="19572"/>
    <cellStyle name="Normal 2 2 9 12 2 4" xfId="19573"/>
    <cellStyle name="Normal 2 2 9 12 2 5" xfId="19574"/>
    <cellStyle name="Normal 2 2 9 12 3" xfId="19575"/>
    <cellStyle name="Normal 2 2 9 12 3 2" xfId="19576"/>
    <cellStyle name="Normal 2 2 9 12 3 3" xfId="19577"/>
    <cellStyle name="Normal 2 2 9 12 3 4" xfId="19578"/>
    <cellStyle name="Normal 2 2 9 12 3 5" xfId="19579"/>
    <cellStyle name="Normal 2 2 9 12 4" xfId="19580"/>
    <cellStyle name="Normal 2 2 9 12 4 2" xfId="19581"/>
    <cellStyle name="Normal 2 2 9 12 4 3" xfId="19582"/>
    <cellStyle name="Normal 2 2 9 12 4 4" xfId="19583"/>
    <cellStyle name="Normal 2 2 9 12 4 5" xfId="19584"/>
    <cellStyle name="Normal 2 2 9 12 5" xfId="19585"/>
    <cellStyle name="Normal 2 2 9 12 5 2" xfId="19586"/>
    <cellStyle name="Normal 2 2 9 12 5 3" xfId="19587"/>
    <cellStyle name="Normal 2 2 9 12 5 4" xfId="19588"/>
    <cellStyle name="Normal 2 2 9 12 5 5" xfId="19589"/>
    <cellStyle name="Normal 2 2 9 12 6" xfId="19590"/>
    <cellStyle name="Normal 2 2 9 12 6 2" xfId="19591"/>
    <cellStyle name="Normal 2 2 9 12 6 3" xfId="19592"/>
    <cellStyle name="Normal 2 2 9 12 6 4" xfId="19593"/>
    <cellStyle name="Normal 2 2 9 12 6 5" xfId="19594"/>
    <cellStyle name="Normal 2 2 9 12 7" xfId="19595"/>
    <cellStyle name="Normal 2 2 9 12 7 2" xfId="19596"/>
    <cellStyle name="Normal 2 2 9 12 7 3" xfId="19597"/>
    <cellStyle name="Normal 2 2 9 12 7 4" xfId="19598"/>
    <cellStyle name="Normal 2 2 9 12 7 5" xfId="19599"/>
    <cellStyle name="Normal 2 2 9 12 8" xfId="19600"/>
    <cellStyle name="Normal 2 2 9 12 8 2" xfId="19601"/>
    <cellStyle name="Normal 2 2 9 12 8 3" xfId="19602"/>
    <cellStyle name="Normal 2 2 9 12 8 4" xfId="19603"/>
    <cellStyle name="Normal 2 2 9 12 8 5" xfId="19604"/>
    <cellStyle name="Normal 2 2 9 12 9" xfId="19605"/>
    <cellStyle name="Normal 2 2 9 13" xfId="19606"/>
    <cellStyle name="Normal 2 2 9 13 10" xfId="19607"/>
    <cellStyle name="Normal 2 2 9 13 11" xfId="19608"/>
    <cellStyle name="Normal 2 2 9 13 12" xfId="19609"/>
    <cellStyle name="Normal 2 2 9 13 13" xfId="19610"/>
    <cellStyle name="Normal 2 2 9 13 14" xfId="19611"/>
    <cellStyle name="Normal 2 2 9 13 2" xfId="19612"/>
    <cellStyle name="Normal 2 2 9 13 2 2" xfId="19613"/>
    <cellStyle name="Normal 2 2 9 13 2 3" xfId="19614"/>
    <cellStyle name="Normal 2 2 9 13 2 4" xfId="19615"/>
    <cellStyle name="Normal 2 2 9 13 2 5" xfId="19616"/>
    <cellStyle name="Normal 2 2 9 13 3" xfId="19617"/>
    <cellStyle name="Normal 2 2 9 13 3 2" xfId="19618"/>
    <cellStyle name="Normal 2 2 9 13 3 3" xfId="19619"/>
    <cellStyle name="Normal 2 2 9 13 3 4" xfId="19620"/>
    <cellStyle name="Normal 2 2 9 13 3 5" xfId="19621"/>
    <cellStyle name="Normal 2 2 9 13 4" xfId="19622"/>
    <cellStyle name="Normal 2 2 9 13 4 2" xfId="19623"/>
    <cellStyle name="Normal 2 2 9 13 4 3" xfId="19624"/>
    <cellStyle name="Normal 2 2 9 13 4 4" xfId="19625"/>
    <cellStyle name="Normal 2 2 9 13 4 5" xfId="19626"/>
    <cellStyle name="Normal 2 2 9 13 5" xfId="19627"/>
    <cellStyle name="Normal 2 2 9 13 5 2" xfId="19628"/>
    <cellStyle name="Normal 2 2 9 13 5 3" xfId="19629"/>
    <cellStyle name="Normal 2 2 9 13 5 4" xfId="19630"/>
    <cellStyle name="Normal 2 2 9 13 5 5" xfId="19631"/>
    <cellStyle name="Normal 2 2 9 13 6" xfId="19632"/>
    <cellStyle name="Normal 2 2 9 13 6 2" xfId="19633"/>
    <cellStyle name="Normal 2 2 9 13 6 3" xfId="19634"/>
    <cellStyle name="Normal 2 2 9 13 6 4" xfId="19635"/>
    <cellStyle name="Normal 2 2 9 13 6 5" xfId="19636"/>
    <cellStyle name="Normal 2 2 9 13 7" xfId="19637"/>
    <cellStyle name="Normal 2 2 9 13 7 2" xfId="19638"/>
    <cellStyle name="Normal 2 2 9 13 7 3" xfId="19639"/>
    <cellStyle name="Normal 2 2 9 13 7 4" xfId="19640"/>
    <cellStyle name="Normal 2 2 9 13 7 5" xfId="19641"/>
    <cellStyle name="Normal 2 2 9 13 8" xfId="19642"/>
    <cellStyle name="Normal 2 2 9 13 8 2" xfId="19643"/>
    <cellStyle name="Normal 2 2 9 13 8 3" xfId="19644"/>
    <cellStyle name="Normal 2 2 9 13 8 4" xfId="19645"/>
    <cellStyle name="Normal 2 2 9 13 8 5" xfId="19646"/>
    <cellStyle name="Normal 2 2 9 13 9" xfId="19647"/>
    <cellStyle name="Normal 2 2 9 14" xfId="19648"/>
    <cellStyle name="Normal 2 2 9 14 10" xfId="19649"/>
    <cellStyle name="Normal 2 2 9 14 11" xfId="19650"/>
    <cellStyle name="Normal 2 2 9 14 12" xfId="19651"/>
    <cellStyle name="Normal 2 2 9 14 13" xfId="19652"/>
    <cellStyle name="Normal 2 2 9 14 14" xfId="19653"/>
    <cellStyle name="Normal 2 2 9 14 2" xfId="19654"/>
    <cellStyle name="Normal 2 2 9 14 2 2" xfId="19655"/>
    <cellStyle name="Normal 2 2 9 14 2 3" xfId="19656"/>
    <cellStyle name="Normal 2 2 9 14 2 4" xfId="19657"/>
    <cellStyle name="Normal 2 2 9 14 2 5" xfId="19658"/>
    <cellStyle name="Normal 2 2 9 14 3" xfId="19659"/>
    <cellStyle name="Normal 2 2 9 14 3 2" xfId="19660"/>
    <cellStyle name="Normal 2 2 9 14 3 3" xfId="19661"/>
    <cellStyle name="Normal 2 2 9 14 3 4" xfId="19662"/>
    <cellStyle name="Normal 2 2 9 14 3 5" xfId="19663"/>
    <cellStyle name="Normal 2 2 9 14 4" xfId="19664"/>
    <cellStyle name="Normal 2 2 9 14 4 2" xfId="19665"/>
    <cellStyle name="Normal 2 2 9 14 4 3" xfId="19666"/>
    <cellStyle name="Normal 2 2 9 14 4 4" xfId="19667"/>
    <cellStyle name="Normal 2 2 9 14 4 5" xfId="19668"/>
    <cellStyle name="Normal 2 2 9 14 5" xfId="19669"/>
    <cellStyle name="Normal 2 2 9 14 5 2" xfId="19670"/>
    <cellStyle name="Normal 2 2 9 14 5 3" xfId="19671"/>
    <cellStyle name="Normal 2 2 9 14 5 4" xfId="19672"/>
    <cellStyle name="Normal 2 2 9 14 5 5" xfId="19673"/>
    <cellStyle name="Normal 2 2 9 14 6" xfId="19674"/>
    <cellStyle name="Normal 2 2 9 14 6 2" xfId="19675"/>
    <cellStyle name="Normal 2 2 9 14 6 3" xfId="19676"/>
    <cellStyle name="Normal 2 2 9 14 6 4" xfId="19677"/>
    <cellStyle name="Normal 2 2 9 14 6 5" xfId="19678"/>
    <cellStyle name="Normal 2 2 9 14 7" xfId="19679"/>
    <cellStyle name="Normal 2 2 9 14 7 2" xfId="19680"/>
    <cellStyle name="Normal 2 2 9 14 7 3" xfId="19681"/>
    <cellStyle name="Normal 2 2 9 14 7 4" xfId="19682"/>
    <cellStyle name="Normal 2 2 9 14 7 5" xfId="19683"/>
    <cellStyle name="Normal 2 2 9 14 8" xfId="19684"/>
    <cellStyle name="Normal 2 2 9 14 8 2" xfId="19685"/>
    <cellStyle name="Normal 2 2 9 14 8 3" xfId="19686"/>
    <cellStyle name="Normal 2 2 9 14 8 4" xfId="19687"/>
    <cellStyle name="Normal 2 2 9 14 8 5" xfId="19688"/>
    <cellStyle name="Normal 2 2 9 14 9" xfId="19689"/>
    <cellStyle name="Normal 2 2 9 15" xfId="19690"/>
    <cellStyle name="Normal 2 2 9 15 10" xfId="19691"/>
    <cellStyle name="Normal 2 2 9 15 11" xfId="19692"/>
    <cellStyle name="Normal 2 2 9 15 12" xfId="19693"/>
    <cellStyle name="Normal 2 2 9 15 13" xfId="19694"/>
    <cellStyle name="Normal 2 2 9 15 14" xfId="19695"/>
    <cellStyle name="Normal 2 2 9 15 2" xfId="19696"/>
    <cellStyle name="Normal 2 2 9 15 2 2" xfId="19697"/>
    <cellStyle name="Normal 2 2 9 15 2 3" xfId="19698"/>
    <cellStyle name="Normal 2 2 9 15 2 4" xfId="19699"/>
    <cellStyle name="Normal 2 2 9 15 2 5" xfId="19700"/>
    <cellStyle name="Normal 2 2 9 15 3" xfId="19701"/>
    <cellStyle name="Normal 2 2 9 15 3 2" xfId="19702"/>
    <cellStyle name="Normal 2 2 9 15 3 3" xfId="19703"/>
    <cellStyle name="Normal 2 2 9 15 3 4" xfId="19704"/>
    <cellStyle name="Normal 2 2 9 15 3 5" xfId="19705"/>
    <cellStyle name="Normal 2 2 9 15 4" xfId="19706"/>
    <cellStyle name="Normal 2 2 9 15 4 2" xfId="19707"/>
    <cellStyle name="Normal 2 2 9 15 4 3" xfId="19708"/>
    <cellStyle name="Normal 2 2 9 15 4 4" xfId="19709"/>
    <cellStyle name="Normal 2 2 9 15 4 5" xfId="19710"/>
    <cellStyle name="Normal 2 2 9 15 5" xfId="19711"/>
    <cellStyle name="Normal 2 2 9 15 5 2" xfId="19712"/>
    <cellStyle name="Normal 2 2 9 15 5 3" xfId="19713"/>
    <cellStyle name="Normal 2 2 9 15 5 4" xfId="19714"/>
    <cellStyle name="Normal 2 2 9 15 5 5" xfId="19715"/>
    <cellStyle name="Normal 2 2 9 15 6" xfId="19716"/>
    <cellStyle name="Normal 2 2 9 15 6 2" xfId="19717"/>
    <cellStyle name="Normal 2 2 9 15 6 3" xfId="19718"/>
    <cellStyle name="Normal 2 2 9 15 6 4" xfId="19719"/>
    <cellStyle name="Normal 2 2 9 15 6 5" xfId="19720"/>
    <cellStyle name="Normal 2 2 9 15 7" xfId="19721"/>
    <cellStyle name="Normal 2 2 9 15 7 2" xfId="19722"/>
    <cellStyle name="Normal 2 2 9 15 7 3" xfId="19723"/>
    <cellStyle name="Normal 2 2 9 15 7 4" xfId="19724"/>
    <cellStyle name="Normal 2 2 9 15 7 5" xfId="19725"/>
    <cellStyle name="Normal 2 2 9 15 8" xfId="19726"/>
    <cellStyle name="Normal 2 2 9 15 8 2" xfId="19727"/>
    <cellStyle name="Normal 2 2 9 15 8 3" xfId="19728"/>
    <cellStyle name="Normal 2 2 9 15 8 4" xfId="19729"/>
    <cellStyle name="Normal 2 2 9 15 8 5" xfId="19730"/>
    <cellStyle name="Normal 2 2 9 15 9" xfId="19731"/>
    <cellStyle name="Normal 2 2 9 16" xfId="19732"/>
    <cellStyle name="Normal 2 2 9 16 10" xfId="19733"/>
    <cellStyle name="Normal 2 2 9 16 11" xfId="19734"/>
    <cellStyle name="Normal 2 2 9 16 12" xfId="19735"/>
    <cellStyle name="Normal 2 2 9 16 13" xfId="19736"/>
    <cellStyle name="Normal 2 2 9 16 14" xfId="19737"/>
    <cellStyle name="Normal 2 2 9 16 2" xfId="19738"/>
    <cellStyle name="Normal 2 2 9 16 2 2" xfId="19739"/>
    <cellStyle name="Normal 2 2 9 16 2 3" xfId="19740"/>
    <cellStyle name="Normal 2 2 9 16 2 4" xfId="19741"/>
    <cellStyle name="Normal 2 2 9 16 2 5" xfId="19742"/>
    <cellStyle name="Normal 2 2 9 16 3" xfId="19743"/>
    <cellStyle name="Normal 2 2 9 16 3 2" xfId="19744"/>
    <cellStyle name="Normal 2 2 9 16 3 3" xfId="19745"/>
    <cellStyle name="Normal 2 2 9 16 3 4" xfId="19746"/>
    <cellStyle name="Normal 2 2 9 16 3 5" xfId="19747"/>
    <cellStyle name="Normal 2 2 9 16 4" xfId="19748"/>
    <cellStyle name="Normal 2 2 9 16 4 2" xfId="19749"/>
    <cellStyle name="Normal 2 2 9 16 4 3" xfId="19750"/>
    <cellStyle name="Normal 2 2 9 16 4 4" xfId="19751"/>
    <cellStyle name="Normal 2 2 9 16 4 5" xfId="19752"/>
    <cellStyle name="Normal 2 2 9 16 5" xfId="19753"/>
    <cellStyle name="Normal 2 2 9 16 5 2" xfId="19754"/>
    <cellStyle name="Normal 2 2 9 16 5 3" xfId="19755"/>
    <cellStyle name="Normal 2 2 9 16 5 4" xfId="19756"/>
    <cellStyle name="Normal 2 2 9 16 5 5" xfId="19757"/>
    <cellStyle name="Normal 2 2 9 16 6" xfId="19758"/>
    <cellStyle name="Normal 2 2 9 16 6 2" xfId="19759"/>
    <cellStyle name="Normal 2 2 9 16 6 3" xfId="19760"/>
    <cellStyle name="Normal 2 2 9 16 6 4" xfId="19761"/>
    <cellStyle name="Normal 2 2 9 16 6 5" xfId="19762"/>
    <cellStyle name="Normal 2 2 9 16 7" xfId="19763"/>
    <cellStyle name="Normal 2 2 9 16 7 2" xfId="19764"/>
    <cellStyle name="Normal 2 2 9 16 7 3" xfId="19765"/>
    <cellStyle name="Normal 2 2 9 16 7 4" xfId="19766"/>
    <cellStyle name="Normal 2 2 9 16 7 5" xfId="19767"/>
    <cellStyle name="Normal 2 2 9 16 8" xfId="19768"/>
    <cellStyle name="Normal 2 2 9 16 8 2" xfId="19769"/>
    <cellStyle name="Normal 2 2 9 16 8 3" xfId="19770"/>
    <cellStyle name="Normal 2 2 9 16 8 4" xfId="19771"/>
    <cellStyle name="Normal 2 2 9 16 8 5" xfId="19772"/>
    <cellStyle name="Normal 2 2 9 16 9" xfId="19773"/>
    <cellStyle name="Normal 2 2 9 17" xfId="19774"/>
    <cellStyle name="Normal 2 2 9 17 2" xfId="19775"/>
    <cellStyle name="Normal 2 2 9 17 3" xfId="19776"/>
    <cellStyle name="Normal 2 2 9 17 4" xfId="19777"/>
    <cellStyle name="Normal 2 2 9 17 5" xfId="19778"/>
    <cellStyle name="Normal 2 2 9 18" xfId="19779"/>
    <cellStyle name="Normal 2 2 9 18 2" xfId="19780"/>
    <cellStyle name="Normal 2 2 9 18 3" xfId="19781"/>
    <cellStyle name="Normal 2 2 9 18 4" xfId="19782"/>
    <cellStyle name="Normal 2 2 9 18 5" xfId="19783"/>
    <cellStyle name="Normal 2 2 9 19" xfId="19784"/>
    <cellStyle name="Normal 2 2 9 19 2" xfId="19785"/>
    <cellStyle name="Normal 2 2 9 19 3" xfId="19786"/>
    <cellStyle name="Normal 2 2 9 19 4" xfId="19787"/>
    <cellStyle name="Normal 2 2 9 19 5" xfId="19788"/>
    <cellStyle name="Normal 2 2 9 2" xfId="19789"/>
    <cellStyle name="Normal 2 2 9 2 10" xfId="19790"/>
    <cellStyle name="Normal 2 2 9 2 11" xfId="19791"/>
    <cellStyle name="Normal 2 2 9 2 12" xfId="19792"/>
    <cellStyle name="Normal 2 2 9 2 13" xfId="19793"/>
    <cellStyle name="Normal 2 2 9 2 14" xfId="19794"/>
    <cellStyle name="Normal 2 2 9 2 2" xfId="19795"/>
    <cellStyle name="Normal 2 2 9 2 2 2" xfId="19796"/>
    <cellStyle name="Normal 2 2 9 2 2 3" xfId="19797"/>
    <cellStyle name="Normal 2 2 9 2 2 4" xfId="19798"/>
    <cellStyle name="Normal 2 2 9 2 2 5" xfId="19799"/>
    <cellStyle name="Normal 2 2 9 2 3" xfId="19800"/>
    <cellStyle name="Normal 2 2 9 2 3 2" xfId="19801"/>
    <cellStyle name="Normal 2 2 9 2 3 3" xfId="19802"/>
    <cellStyle name="Normal 2 2 9 2 3 4" xfId="19803"/>
    <cellStyle name="Normal 2 2 9 2 3 5" xfId="19804"/>
    <cellStyle name="Normal 2 2 9 2 4" xfId="19805"/>
    <cellStyle name="Normal 2 2 9 2 4 2" xfId="19806"/>
    <cellStyle name="Normal 2 2 9 2 4 3" xfId="19807"/>
    <cellStyle name="Normal 2 2 9 2 4 4" xfId="19808"/>
    <cellStyle name="Normal 2 2 9 2 4 5" xfId="19809"/>
    <cellStyle name="Normal 2 2 9 2 5" xfId="19810"/>
    <cellStyle name="Normal 2 2 9 2 5 2" xfId="19811"/>
    <cellStyle name="Normal 2 2 9 2 5 3" xfId="19812"/>
    <cellStyle name="Normal 2 2 9 2 5 4" xfId="19813"/>
    <cellStyle name="Normal 2 2 9 2 5 5" xfId="19814"/>
    <cellStyle name="Normal 2 2 9 2 6" xfId="19815"/>
    <cellStyle name="Normal 2 2 9 2 6 2" xfId="19816"/>
    <cellStyle name="Normal 2 2 9 2 6 3" xfId="19817"/>
    <cellStyle name="Normal 2 2 9 2 6 4" xfId="19818"/>
    <cellStyle name="Normal 2 2 9 2 6 5" xfId="19819"/>
    <cellStyle name="Normal 2 2 9 2 7" xfId="19820"/>
    <cellStyle name="Normal 2 2 9 2 7 2" xfId="19821"/>
    <cellStyle name="Normal 2 2 9 2 7 3" xfId="19822"/>
    <cellStyle name="Normal 2 2 9 2 7 4" xfId="19823"/>
    <cellStyle name="Normal 2 2 9 2 7 5" xfId="19824"/>
    <cellStyle name="Normal 2 2 9 2 8" xfId="19825"/>
    <cellStyle name="Normal 2 2 9 2 8 2" xfId="19826"/>
    <cellStyle name="Normal 2 2 9 2 8 3" xfId="19827"/>
    <cellStyle name="Normal 2 2 9 2 8 4" xfId="19828"/>
    <cellStyle name="Normal 2 2 9 2 8 5" xfId="19829"/>
    <cellStyle name="Normal 2 2 9 2 9" xfId="19830"/>
    <cellStyle name="Normal 2 2 9 20" xfId="19831"/>
    <cellStyle name="Normal 2 2 9 20 2" xfId="19832"/>
    <cellStyle name="Normal 2 2 9 20 3" xfId="19833"/>
    <cellStyle name="Normal 2 2 9 20 4" xfId="19834"/>
    <cellStyle name="Normal 2 2 9 20 5" xfId="19835"/>
    <cellStyle name="Normal 2 2 9 21" xfId="19836"/>
    <cellStyle name="Normal 2 2 9 21 2" xfId="19837"/>
    <cellStyle name="Normal 2 2 9 21 3" xfId="19838"/>
    <cellStyle name="Normal 2 2 9 21 4" xfId="19839"/>
    <cellStyle name="Normal 2 2 9 21 5" xfId="19840"/>
    <cellStyle name="Normal 2 2 9 22" xfId="19841"/>
    <cellStyle name="Normal 2 2 9 22 2" xfId="19842"/>
    <cellStyle name="Normal 2 2 9 22 3" xfId="19843"/>
    <cellStyle name="Normal 2 2 9 22 4" xfId="19844"/>
    <cellStyle name="Normal 2 2 9 22 5" xfId="19845"/>
    <cellStyle name="Normal 2 2 9 23" xfId="19846"/>
    <cellStyle name="Normal 2 2 9 23 2" xfId="19847"/>
    <cellStyle name="Normal 2 2 9 23 3" xfId="19848"/>
    <cellStyle name="Normal 2 2 9 23 4" xfId="19849"/>
    <cellStyle name="Normal 2 2 9 23 5" xfId="19850"/>
    <cellStyle name="Normal 2 2 9 24" xfId="19851"/>
    <cellStyle name="Normal 2 2 9 25" xfId="19852"/>
    <cellStyle name="Normal 2 2 9 26" xfId="19853"/>
    <cellStyle name="Normal 2 2 9 27" xfId="19854"/>
    <cellStyle name="Normal 2 2 9 28" xfId="19855"/>
    <cellStyle name="Normal 2 2 9 29" xfId="19856"/>
    <cellStyle name="Normal 2 2 9 3" xfId="19857"/>
    <cellStyle name="Normal 2 2 9 3 10" xfId="19858"/>
    <cellStyle name="Normal 2 2 9 3 11" xfId="19859"/>
    <cellStyle name="Normal 2 2 9 3 12" xfId="19860"/>
    <cellStyle name="Normal 2 2 9 3 13" xfId="19861"/>
    <cellStyle name="Normal 2 2 9 3 14" xfId="19862"/>
    <cellStyle name="Normal 2 2 9 3 2" xfId="19863"/>
    <cellStyle name="Normal 2 2 9 3 2 2" xfId="19864"/>
    <cellStyle name="Normal 2 2 9 3 2 3" xfId="19865"/>
    <cellStyle name="Normal 2 2 9 3 2 4" xfId="19866"/>
    <cellStyle name="Normal 2 2 9 3 2 5" xfId="19867"/>
    <cellStyle name="Normal 2 2 9 3 3" xfId="19868"/>
    <cellStyle name="Normal 2 2 9 3 3 2" xfId="19869"/>
    <cellStyle name="Normal 2 2 9 3 3 3" xfId="19870"/>
    <cellStyle name="Normal 2 2 9 3 3 4" xfId="19871"/>
    <cellStyle name="Normal 2 2 9 3 3 5" xfId="19872"/>
    <cellStyle name="Normal 2 2 9 3 4" xfId="19873"/>
    <cellStyle name="Normal 2 2 9 3 4 2" xfId="19874"/>
    <cellStyle name="Normal 2 2 9 3 4 3" xfId="19875"/>
    <cellStyle name="Normal 2 2 9 3 4 4" xfId="19876"/>
    <cellStyle name="Normal 2 2 9 3 4 5" xfId="19877"/>
    <cellStyle name="Normal 2 2 9 3 5" xfId="19878"/>
    <cellStyle name="Normal 2 2 9 3 5 2" xfId="19879"/>
    <cellStyle name="Normal 2 2 9 3 5 3" xfId="19880"/>
    <cellStyle name="Normal 2 2 9 3 5 4" xfId="19881"/>
    <cellStyle name="Normal 2 2 9 3 5 5" xfId="19882"/>
    <cellStyle name="Normal 2 2 9 3 6" xfId="19883"/>
    <cellStyle name="Normal 2 2 9 3 6 2" xfId="19884"/>
    <cellStyle name="Normal 2 2 9 3 6 3" xfId="19885"/>
    <cellStyle name="Normal 2 2 9 3 6 4" xfId="19886"/>
    <cellStyle name="Normal 2 2 9 3 6 5" xfId="19887"/>
    <cellStyle name="Normal 2 2 9 3 7" xfId="19888"/>
    <cellStyle name="Normal 2 2 9 3 7 2" xfId="19889"/>
    <cellStyle name="Normal 2 2 9 3 7 3" xfId="19890"/>
    <cellStyle name="Normal 2 2 9 3 7 4" xfId="19891"/>
    <cellStyle name="Normal 2 2 9 3 7 5" xfId="19892"/>
    <cellStyle name="Normal 2 2 9 3 8" xfId="19893"/>
    <cellStyle name="Normal 2 2 9 3 8 2" xfId="19894"/>
    <cellStyle name="Normal 2 2 9 3 8 3" xfId="19895"/>
    <cellStyle name="Normal 2 2 9 3 8 4" xfId="19896"/>
    <cellStyle name="Normal 2 2 9 3 8 5" xfId="19897"/>
    <cellStyle name="Normal 2 2 9 3 9" xfId="19898"/>
    <cellStyle name="Normal 2 2 9 4" xfId="19899"/>
    <cellStyle name="Normal 2 2 9 4 10" xfId="19900"/>
    <cellStyle name="Normal 2 2 9 4 11" xfId="19901"/>
    <cellStyle name="Normal 2 2 9 4 12" xfId="19902"/>
    <cellStyle name="Normal 2 2 9 4 13" xfId="19903"/>
    <cellStyle name="Normal 2 2 9 4 14" xfId="19904"/>
    <cellStyle name="Normal 2 2 9 4 2" xfId="19905"/>
    <cellStyle name="Normal 2 2 9 4 2 2" xfId="19906"/>
    <cellStyle name="Normal 2 2 9 4 2 3" xfId="19907"/>
    <cellStyle name="Normal 2 2 9 4 2 4" xfId="19908"/>
    <cellStyle name="Normal 2 2 9 4 2 5" xfId="19909"/>
    <cellStyle name="Normal 2 2 9 4 3" xfId="19910"/>
    <cellStyle name="Normal 2 2 9 4 3 2" xfId="19911"/>
    <cellStyle name="Normal 2 2 9 4 3 3" xfId="19912"/>
    <cellStyle name="Normal 2 2 9 4 3 4" xfId="19913"/>
    <cellStyle name="Normal 2 2 9 4 3 5" xfId="19914"/>
    <cellStyle name="Normal 2 2 9 4 4" xfId="19915"/>
    <cellStyle name="Normal 2 2 9 4 4 2" xfId="19916"/>
    <cellStyle name="Normal 2 2 9 4 4 3" xfId="19917"/>
    <cellStyle name="Normal 2 2 9 4 4 4" xfId="19918"/>
    <cellStyle name="Normal 2 2 9 4 4 5" xfId="19919"/>
    <cellStyle name="Normal 2 2 9 4 5" xfId="19920"/>
    <cellStyle name="Normal 2 2 9 4 5 2" xfId="19921"/>
    <cellStyle name="Normal 2 2 9 4 5 3" xfId="19922"/>
    <cellStyle name="Normal 2 2 9 4 5 4" xfId="19923"/>
    <cellStyle name="Normal 2 2 9 4 5 5" xfId="19924"/>
    <cellStyle name="Normal 2 2 9 4 6" xfId="19925"/>
    <cellStyle name="Normal 2 2 9 4 6 2" xfId="19926"/>
    <cellStyle name="Normal 2 2 9 4 6 3" xfId="19927"/>
    <cellStyle name="Normal 2 2 9 4 6 4" xfId="19928"/>
    <cellStyle name="Normal 2 2 9 4 6 5" xfId="19929"/>
    <cellStyle name="Normal 2 2 9 4 7" xfId="19930"/>
    <cellStyle name="Normal 2 2 9 4 7 2" xfId="19931"/>
    <cellStyle name="Normal 2 2 9 4 7 3" xfId="19932"/>
    <cellStyle name="Normal 2 2 9 4 7 4" xfId="19933"/>
    <cellStyle name="Normal 2 2 9 4 7 5" xfId="19934"/>
    <cellStyle name="Normal 2 2 9 4 8" xfId="19935"/>
    <cellStyle name="Normal 2 2 9 4 8 2" xfId="19936"/>
    <cellStyle name="Normal 2 2 9 4 8 3" xfId="19937"/>
    <cellStyle name="Normal 2 2 9 4 8 4" xfId="19938"/>
    <cellStyle name="Normal 2 2 9 4 8 5" xfId="19939"/>
    <cellStyle name="Normal 2 2 9 4 9" xfId="19940"/>
    <cellStyle name="Normal 2 2 9 5" xfId="19941"/>
    <cellStyle name="Normal 2 2 9 5 10" xfId="19942"/>
    <cellStyle name="Normal 2 2 9 5 11" xfId="19943"/>
    <cellStyle name="Normal 2 2 9 5 12" xfId="19944"/>
    <cellStyle name="Normal 2 2 9 5 13" xfId="19945"/>
    <cellStyle name="Normal 2 2 9 5 14" xfId="19946"/>
    <cellStyle name="Normal 2 2 9 5 2" xfId="19947"/>
    <cellStyle name="Normal 2 2 9 5 2 2" xfId="19948"/>
    <cellStyle name="Normal 2 2 9 5 2 3" xfId="19949"/>
    <cellStyle name="Normal 2 2 9 5 2 4" xfId="19950"/>
    <cellStyle name="Normal 2 2 9 5 2 5" xfId="19951"/>
    <cellStyle name="Normal 2 2 9 5 3" xfId="19952"/>
    <cellStyle name="Normal 2 2 9 5 3 2" xfId="19953"/>
    <cellStyle name="Normal 2 2 9 5 3 3" xfId="19954"/>
    <cellStyle name="Normal 2 2 9 5 3 4" xfId="19955"/>
    <cellStyle name="Normal 2 2 9 5 3 5" xfId="19956"/>
    <cellStyle name="Normal 2 2 9 5 4" xfId="19957"/>
    <cellStyle name="Normal 2 2 9 5 4 2" xfId="19958"/>
    <cellStyle name="Normal 2 2 9 5 4 3" xfId="19959"/>
    <cellStyle name="Normal 2 2 9 5 4 4" xfId="19960"/>
    <cellStyle name="Normal 2 2 9 5 4 5" xfId="19961"/>
    <cellStyle name="Normal 2 2 9 5 5" xfId="19962"/>
    <cellStyle name="Normal 2 2 9 5 5 2" xfId="19963"/>
    <cellStyle name="Normal 2 2 9 5 5 3" xfId="19964"/>
    <cellStyle name="Normal 2 2 9 5 5 4" xfId="19965"/>
    <cellStyle name="Normal 2 2 9 5 5 5" xfId="19966"/>
    <cellStyle name="Normal 2 2 9 5 6" xfId="19967"/>
    <cellStyle name="Normal 2 2 9 5 6 2" xfId="19968"/>
    <cellStyle name="Normal 2 2 9 5 6 3" xfId="19969"/>
    <cellStyle name="Normal 2 2 9 5 6 4" xfId="19970"/>
    <cellStyle name="Normal 2 2 9 5 6 5" xfId="19971"/>
    <cellStyle name="Normal 2 2 9 5 7" xfId="19972"/>
    <cellStyle name="Normal 2 2 9 5 7 2" xfId="19973"/>
    <cellStyle name="Normal 2 2 9 5 7 3" xfId="19974"/>
    <cellStyle name="Normal 2 2 9 5 7 4" xfId="19975"/>
    <cellStyle name="Normal 2 2 9 5 7 5" xfId="19976"/>
    <cellStyle name="Normal 2 2 9 5 8" xfId="19977"/>
    <cellStyle name="Normal 2 2 9 5 8 2" xfId="19978"/>
    <cellStyle name="Normal 2 2 9 5 8 3" xfId="19979"/>
    <cellStyle name="Normal 2 2 9 5 8 4" xfId="19980"/>
    <cellStyle name="Normal 2 2 9 5 8 5" xfId="19981"/>
    <cellStyle name="Normal 2 2 9 5 9" xfId="19982"/>
    <cellStyle name="Normal 2 2 9 6" xfId="19983"/>
    <cellStyle name="Normal 2 2 9 6 10" xfId="19984"/>
    <cellStyle name="Normal 2 2 9 6 11" xfId="19985"/>
    <cellStyle name="Normal 2 2 9 6 12" xfId="19986"/>
    <cellStyle name="Normal 2 2 9 6 13" xfId="19987"/>
    <cellStyle name="Normal 2 2 9 6 14" xfId="19988"/>
    <cellStyle name="Normal 2 2 9 6 2" xfId="19989"/>
    <cellStyle name="Normal 2 2 9 6 2 2" xfId="19990"/>
    <cellStyle name="Normal 2 2 9 6 2 3" xfId="19991"/>
    <cellStyle name="Normal 2 2 9 6 2 4" xfId="19992"/>
    <cellStyle name="Normal 2 2 9 6 2 5" xfId="19993"/>
    <cellStyle name="Normal 2 2 9 6 3" xfId="19994"/>
    <cellStyle name="Normal 2 2 9 6 3 2" xfId="19995"/>
    <cellStyle name="Normal 2 2 9 6 3 3" xfId="19996"/>
    <cellStyle name="Normal 2 2 9 6 3 4" xfId="19997"/>
    <cellStyle name="Normal 2 2 9 6 3 5" xfId="19998"/>
    <cellStyle name="Normal 2 2 9 6 4" xfId="19999"/>
    <cellStyle name="Normal 2 2 9 6 4 2" xfId="20000"/>
    <cellStyle name="Normal 2 2 9 6 4 3" xfId="20001"/>
    <cellStyle name="Normal 2 2 9 6 4 4" xfId="20002"/>
    <cellStyle name="Normal 2 2 9 6 4 5" xfId="20003"/>
    <cellStyle name="Normal 2 2 9 6 5" xfId="20004"/>
    <cellStyle name="Normal 2 2 9 6 5 2" xfId="20005"/>
    <cellStyle name="Normal 2 2 9 6 5 3" xfId="20006"/>
    <cellStyle name="Normal 2 2 9 6 5 4" xfId="20007"/>
    <cellStyle name="Normal 2 2 9 6 5 5" xfId="20008"/>
    <cellStyle name="Normal 2 2 9 6 6" xfId="20009"/>
    <cellStyle name="Normal 2 2 9 6 6 2" xfId="20010"/>
    <cellStyle name="Normal 2 2 9 6 6 3" xfId="20011"/>
    <cellStyle name="Normal 2 2 9 6 6 4" xfId="20012"/>
    <cellStyle name="Normal 2 2 9 6 6 5" xfId="20013"/>
    <cellStyle name="Normal 2 2 9 6 7" xfId="20014"/>
    <cellStyle name="Normal 2 2 9 6 7 2" xfId="20015"/>
    <cellStyle name="Normal 2 2 9 6 7 3" xfId="20016"/>
    <cellStyle name="Normal 2 2 9 6 7 4" xfId="20017"/>
    <cellStyle name="Normal 2 2 9 6 7 5" xfId="20018"/>
    <cellStyle name="Normal 2 2 9 6 8" xfId="20019"/>
    <cellStyle name="Normal 2 2 9 6 8 2" xfId="20020"/>
    <cellStyle name="Normal 2 2 9 6 8 3" xfId="20021"/>
    <cellStyle name="Normal 2 2 9 6 8 4" xfId="20022"/>
    <cellStyle name="Normal 2 2 9 6 8 5" xfId="20023"/>
    <cellStyle name="Normal 2 2 9 6 9" xfId="20024"/>
    <cellStyle name="Normal 2 2 9 7" xfId="20025"/>
    <cellStyle name="Normal 2 2 9 7 10" xfId="20026"/>
    <cellStyle name="Normal 2 2 9 7 11" xfId="20027"/>
    <cellStyle name="Normal 2 2 9 7 12" xfId="20028"/>
    <cellStyle name="Normal 2 2 9 7 13" xfId="20029"/>
    <cellStyle name="Normal 2 2 9 7 14" xfId="20030"/>
    <cellStyle name="Normal 2 2 9 7 2" xfId="20031"/>
    <cellStyle name="Normal 2 2 9 7 2 2" xfId="20032"/>
    <cellStyle name="Normal 2 2 9 7 2 3" xfId="20033"/>
    <cellStyle name="Normal 2 2 9 7 2 4" xfId="20034"/>
    <cellStyle name="Normal 2 2 9 7 2 5" xfId="20035"/>
    <cellStyle name="Normal 2 2 9 7 3" xfId="20036"/>
    <cellStyle name="Normal 2 2 9 7 3 2" xfId="20037"/>
    <cellStyle name="Normal 2 2 9 7 3 3" xfId="20038"/>
    <cellStyle name="Normal 2 2 9 7 3 4" xfId="20039"/>
    <cellStyle name="Normal 2 2 9 7 3 5" xfId="20040"/>
    <cellStyle name="Normal 2 2 9 7 4" xfId="20041"/>
    <cellStyle name="Normal 2 2 9 7 4 2" xfId="20042"/>
    <cellStyle name="Normal 2 2 9 7 4 3" xfId="20043"/>
    <cellStyle name="Normal 2 2 9 7 4 4" xfId="20044"/>
    <cellStyle name="Normal 2 2 9 7 4 5" xfId="20045"/>
    <cellStyle name="Normal 2 2 9 7 5" xfId="20046"/>
    <cellStyle name="Normal 2 2 9 7 5 2" xfId="20047"/>
    <cellStyle name="Normal 2 2 9 7 5 3" xfId="20048"/>
    <cellStyle name="Normal 2 2 9 7 5 4" xfId="20049"/>
    <cellStyle name="Normal 2 2 9 7 5 5" xfId="20050"/>
    <cellStyle name="Normal 2 2 9 7 6" xfId="20051"/>
    <cellStyle name="Normal 2 2 9 7 6 2" xfId="20052"/>
    <cellStyle name="Normal 2 2 9 7 6 3" xfId="20053"/>
    <cellStyle name="Normal 2 2 9 7 6 4" xfId="20054"/>
    <cellStyle name="Normal 2 2 9 7 6 5" xfId="20055"/>
    <cellStyle name="Normal 2 2 9 7 7" xfId="20056"/>
    <cellStyle name="Normal 2 2 9 7 7 2" xfId="20057"/>
    <cellStyle name="Normal 2 2 9 7 7 3" xfId="20058"/>
    <cellStyle name="Normal 2 2 9 7 7 4" xfId="20059"/>
    <cellStyle name="Normal 2 2 9 7 7 5" xfId="20060"/>
    <cellStyle name="Normal 2 2 9 7 8" xfId="20061"/>
    <cellStyle name="Normal 2 2 9 7 8 2" xfId="20062"/>
    <cellStyle name="Normal 2 2 9 7 8 3" xfId="20063"/>
    <cellStyle name="Normal 2 2 9 7 8 4" xfId="20064"/>
    <cellStyle name="Normal 2 2 9 7 8 5" xfId="20065"/>
    <cellStyle name="Normal 2 2 9 7 9" xfId="20066"/>
    <cellStyle name="Normal 2 2 9 8" xfId="20067"/>
    <cellStyle name="Normal 2 2 9 8 10" xfId="20068"/>
    <cellStyle name="Normal 2 2 9 8 11" xfId="20069"/>
    <cellStyle name="Normal 2 2 9 8 12" xfId="20070"/>
    <cellStyle name="Normal 2 2 9 8 13" xfId="20071"/>
    <cellStyle name="Normal 2 2 9 8 14" xfId="20072"/>
    <cellStyle name="Normal 2 2 9 8 2" xfId="20073"/>
    <cellStyle name="Normal 2 2 9 8 2 2" xfId="20074"/>
    <cellStyle name="Normal 2 2 9 8 2 3" xfId="20075"/>
    <cellStyle name="Normal 2 2 9 8 2 4" xfId="20076"/>
    <cellStyle name="Normal 2 2 9 8 2 5" xfId="20077"/>
    <cellStyle name="Normal 2 2 9 8 3" xfId="20078"/>
    <cellStyle name="Normal 2 2 9 8 3 2" xfId="20079"/>
    <cellStyle name="Normal 2 2 9 8 3 3" xfId="20080"/>
    <cellStyle name="Normal 2 2 9 8 3 4" xfId="20081"/>
    <cellStyle name="Normal 2 2 9 8 3 5" xfId="20082"/>
    <cellStyle name="Normal 2 2 9 8 4" xfId="20083"/>
    <cellStyle name="Normal 2 2 9 8 4 2" xfId="20084"/>
    <cellStyle name="Normal 2 2 9 8 4 3" xfId="20085"/>
    <cellStyle name="Normal 2 2 9 8 4 4" xfId="20086"/>
    <cellStyle name="Normal 2 2 9 8 4 5" xfId="20087"/>
    <cellStyle name="Normal 2 2 9 8 5" xfId="20088"/>
    <cellStyle name="Normal 2 2 9 8 5 2" xfId="20089"/>
    <cellStyle name="Normal 2 2 9 8 5 3" xfId="20090"/>
    <cellStyle name="Normal 2 2 9 8 5 4" xfId="20091"/>
    <cellStyle name="Normal 2 2 9 8 5 5" xfId="20092"/>
    <cellStyle name="Normal 2 2 9 8 6" xfId="20093"/>
    <cellStyle name="Normal 2 2 9 8 6 2" xfId="20094"/>
    <cellStyle name="Normal 2 2 9 8 6 3" xfId="20095"/>
    <cellStyle name="Normal 2 2 9 8 6 4" xfId="20096"/>
    <cellStyle name="Normal 2 2 9 8 6 5" xfId="20097"/>
    <cellStyle name="Normal 2 2 9 8 7" xfId="20098"/>
    <cellStyle name="Normal 2 2 9 8 7 2" xfId="20099"/>
    <cellStyle name="Normal 2 2 9 8 7 3" xfId="20100"/>
    <cellStyle name="Normal 2 2 9 8 7 4" xfId="20101"/>
    <cellStyle name="Normal 2 2 9 8 7 5" xfId="20102"/>
    <cellStyle name="Normal 2 2 9 8 8" xfId="20103"/>
    <cellStyle name="Normal 2 2 9 8 8 2" xfId="20104"/>
    <cellStyle name="Normal 2 2 9 8 8 3" xfId="20105"/>
    <cellStyle name="Normal 2 2 9 8 8 4" xfId="20106"/>
    <cellStyle name="Normal 2 2 9 8 8 5" xfId="20107"/>
    <cellStyle name="Normal 2 2 9 8 9" xfId="20108"/>
    <cellStyle name="Normal 2 2 9 9" xfId="20109"/>
    <cellStyle name="Normal 2 2 9 9 10" xfId="20110"/>
    <cellStyle name="Normal 2 2 9 9 11" xfId="20111"/>
    <cellStyle name="Normal 2 2 9 9 12" xfId="20112"/>
    <cellStyle name="Normal 2 2 9 9 13" xfId="20113"/>
    <cellStyle name="Normal 2 2 9 9 14" xfId="20114"/>
    <cellStyle name="Normal 2 2 9 9 2" xfId="20115"/>
    <cellStyle name="Normal 2 2 9 9 2 2" xfId="20116"/>
    <cellStyle name="Normal 2 2 9 9 2 3" xfId="20117"/>
    <cellStyle name="Normal 2 2 9 9 2 4" xfId="20118"/>
    <cellStyle name="Normal 2 2 9 9 2 5" xfId="20119"/>
    <cellStyle name="Normal 2 2 9 9 3" xfId="20120"/>
    <cellStyle name="Normal 2 2 9 9 3 2" xfId="20121"/>
    <cellStyle name="Normal 2 2 9 9 3 3" xfId="20122"/>
    <cellStyle name="Normal 2 2 9 9 3 4" xfId="20123"/>
    <cellStyle name="Normal 2 2 9 9 3 5" xfId="20124"/>
    <cellStyle name="Normal 2 2 9 9 4" xfId="20125"/>
    <cellStyle name="Normal 2 2 9 9 4 2" xfId="20126"/>
    <cellStyle name="Normal 2 2 9 9 4 3" xfId="20127"/>
    <cellStyle name="Normal 2 2 9 9 4 4" xfId="20128"/>
    <cellStyle name="Normal 2 2 9 9 4 5" xfId="20129"/>
    <cellStyle name="Normal 2 2 9 9 5" xfId="20130"/>
    <cellStyle name="Normal 2 2 9 9 5 2" xfId="20131"/>
    <cellStyle name="Normal 2 2 9 9 5 3" xfId="20132"/>
    <cellStyle name="Normal 2 2 9 9 5 4" xfId="20133"/>
    <cellStyle name="Normal 2 2 9 9 5 5" xfId="20134"/>
    <cellStyle name="Normal 2 2 9 9 6" xfId="20135"/>
    <cellStyle name="Normal 2 2 9 9 6 2" xfId="20136"/>
    <cellStyle name="Normal 2 2 9 9 6 3" xfId="20137"/>
    <cellStyle name="Normal 2 2 9 9 6 4" xfId="20138"/>
    <cellStyle name="Normal 2 2 9 9 6 5" xfId="20139"/>
    <cellStyle name="Normal 2 2 9 9 7" xfId="20140"/>
    <cellStyle name="Normal 2 2 9 9 7 2" xfId="20141"/>
    <cellStyle name="Normal 2 2 9 9 7 3" xfId="20142"/>
    <cellStyle name="Normal 2 2 9 9 7 4" xfId="20143"/>
    <cellStyle name="Normal 2 2 9 9 7 5" xfId="20144"/>
    <cellStyle name="Normal 2 2 9 9 8" xfId="20145"/>
    <cellStyle name="Normal 2 2 9 9 8 2" xfId="20146"/>
    <cellStyle name="Normal 2 2 9 9 8 3" xfId="20147"/>
    <cellStyle name="Normal 2 2 9 9 8 4" xfId="20148"/>
    <cellStyle name="Normal 2 2 9 9 8 5" xfId="20149"/>
    <cellStyle name="Normal 2 2 9 9 9" xfId="20150"/>
    <cellStyle name="Normal 2 20" xfId="20151"/>
    <cellStyle name="Normal 2 20 10" xfId="20152"/>
    <cellStyle name="Normal 2 20 11" xfId="20153"/>
    <cellStyle name="Normal 2 20 12" xfId="20154"/>
    <cellStyle name="Normal 2 20 13" xfId="20155"/>
    <cellStyle name="Normal 2 20 14" xfId="20156"/>
    <cellStyle name="Normal 2 20 2" xfId="20157"/>
    <cellStyle name="Normal 2 20 2 2" xfId="20158"/>
    <cellStyle name="Normal 2 20 2 3" xfId="20159"/>
    <cellStyle name="Normal 2 20 2 4" xfId="20160"/>
    <cellStyle name="Normal 2 20 2 5" xfId="20161"/>
    <cellStyle name="Normal 2 20 3" xfId="20162"/>
    <cellStyle name="Normal 2 20 3 2" xfId="20163"/>
    <cellStyle name="Normal 2 20 3 3" xfId="20164"/>
    <cellStyle name="Normal 2 20 3 4" xfId="20165"/>
    <cellStyle name="Normal 2 20 3 5" xfId="20166"/>
    <cellStyle name="Normal 2 20 4" xfId="20167"/>
    <cellStyle name="Normal 2 20 4 2" xfId="20168"/>
    <cellStyle name="Normal 2 20 4 3" xfId="20169"/>
    <cellStyle name="Normal 2 20 4 4" xfId="20170"/>
    <cellStyle name="Normal 2 20 4 5" xfId="20171"/>
    <cellStyle name="Normal 2 20 5" xfId="20172"/>
    <cellStyle name="Normal 2 20 5 2" xfId="20173"/>
    <cellStyle name="Normal 2 20 5 3" xfId="20174"/>
    <cellStyle name="Normal 2 20 5 4" xfId="20175"/>
    <cellStyle name="Normal 2 20 5 5" xfId="20176"/>
    <cellStyle name="Normal 2 20 6" xfId="20177"/>
    <cellStyle name="Normal 2 20 6 2" xfId="20178"/>
    <cellStyle name="Normal 2 20 6 3" xfId="20179"/>
    <cellStyle name="Normal 2 20 6 4" xfId="20180"/>
    <cellStyle name="Normal 2 20 6 5" xfId="20181"/>
    <cellStyle name="Normal 2 20 7" xfId="20182"/>
    <cellStyle name="Normal 2 20 7 2" xfId="20183"/>
    <cellStyle name="Normal 2 20 7 3" xfId="20184"/>
    <cellStyle name="Normal 2 20 7 4" xfId="20185"/>
    <cellStyle name="Normal 2 20 7 5" xfId="20186"/>
    <cellStyle name="Normal 2 20 8" xfId="20187"/>
    <cellStyle name="Normal 2 20 8 2" xfId="20188"/>
    <cellStyle name="Normal 2 20 8 3" xfId="20189"/>
    <cellStyle name="Normal 2 20 8 4" xfId="20190"/>
    <cellStyle name="Normal 2 20 8 5" xfId="20191"/>
    <cellStyle name="Normal 2 20 9" xfId="20192"/>
    <cellStyle name="Normal 2 21" xfId="20193"/>
    <cellStyle name="Normal 2 21 10" xfId="20194"/>
    <cellStyle name="Normal 2 21 11" xfId="20195"/>
    <cellStyle name="Normal 2 21 12" xfId="20196"/>
    <cellStyle name="Normal 2 21 13" xfId="20197"/>
    <cellStyle name="Normal 2 21 14" xfId="20198"/>
    <cellStyle name="Normal 2 21 2" xfId="20199"/>
    <cellStyle name="Normal 2 21 2 2" xfId="20200"/>
    <cellStyle name="Normal 2 21 2 3" xfId="20201"/>
    <cellStyle name="Normal 2 21 2 4" xfId="20202"/>
    <cellStyle name="Normal 2 21 2 5" xfId="20203"/>
    <cellStyle name="Normal 2 21 3" xfId="20204"/>
    <cellStyle name="Normal 2 21 3 2" xfId="20205"/>
    <cellStyle name="Normal 2 21 3 3" xfId="20206"/>
    <cellStyle name="Normal 2 21 3 4" xfId="20207"/>
    <cellStyle name="Normal 2 21 3 5" xfId="20208"/>
    <cellStyle name="Normal 2 21 4" xfId="20209"/>
    <cellStyle name="Normal 2 21 4 2" xfId="20210"/>
    <cellStyle name="Normal 2 21 4 3" xfId="20211"/>
    <cellStyle name="Normal 2 21 4 4" xfId="20212"/>
    <cellStyle name="Normal 2 21 4 5" xfId="20213"/>
    <cellStyle name="Normal 2 21 5" xfId="20214"/>
    <cellStyle name="Normal 2 21 5 2" xfId="20215"/>
    <cellStyle name="Normal 2 21 5 3" xfId="20216"/>
    <cellStyle name="Normal 2 21 5 4" xfId="20217"/>
    <cellStyle name="Normal 2 21 5 5" xfId="20218"/>
    <cellStyle name="Normal 2 21 6" xfId="20219"/>
    <cellStyle name="Normal 2 21 6 2" xfId="20220"/>
    <cellStyle name="Normal 2 21 6 3" xfId="20221"/>
    <cellStyle name="Normal 2 21 6 4" xfId="20222"/>
    <cellStyle name="Normal 2 21 6 5" xfId="20223"/>
    <cellStyle name="Normal 2 21 7" xfId="20224"/>
    <cellStyle name="Normal 2 21 7 2" xfId="20225"/>
    <cellStyle name="Normal 2 21 7 3" xfId="20226"/>
    <cellStyle name="Normal 2 21 7 4" xfId="20227"/>
    <cellStyle name="Normal 2 21 7 5" xfId="20228"/>
    <cellStyle name="Normal 2 21 8" xfId="20229"/>
    <cellStyle name="Normal 2 21 8 2" xfId="20230"/>
    <cellStyle name="Normal 2 21 8 3" xfId="20231"/>
    <cellStyle name="Normal 2 21 8 4" xfId="20232"/>
    <cellStyle name="Normal 2 21 8 5" xfId="20233"/>
    <cellStyle name="Normal 2 21 9" xfId="20234"/>
    <cellStyle name="Normal 2 22" xfId="20235"/>
    <cellStyle name="Normal 2 22 10" xfId="20236"/>
    <cellStyle name="Normal 2 22 11" xfId="20237"/>
    <cellStyle name="Normal 2 22 12" xfId="20238"/>
    <cellStyle name="Normal 2 22 13" xfId="20239"/>
    <cellStyle name="Normal 2 22 14" xfId="20240"/>
    <cellStyle name="Normal 2 22 2" xfId="20241"/>
    <cellStyle name="Normal 2 22 2 2" xfId="20242"/>
    <cellStyle name="Normal 2 22 2 3" xfId="20243"/>
    <cellStyle name="Normal 2 22 2 4" xfId="20244"/>
    <cellStyle name="Normal 2 22 2 5" xfId="20245"/>
    <cellStyle name="Normal 2 22 3" xfId="20246"/>
    <cellStyle name="Normal 2 22 3 2" xfId="20247"/>
    <cellStyle name="Normal 2 22 3 3" xfId="20248"/>
    <cellStyle name="Normal 2 22 3 4" xfId="20249"/>
    <cellStyle name="Normal 2 22 3 5" xfId="20250"/>
    <cellStyle name="Normal 2 22 4" xfId="20251"/>
    <cellStyle name="Normal 2 22 4 2" xfId="20252"/>
    <cellStyle name="Normal 2 22 4 3" xfId="20253"/>
    <cellStyle name="Normal 2 22 4 4" xfId="20254"/>
    <cellStyle name="Normal 2 22 4 5" xfId="20255"/>
    <cellStyle name="Normal 2 22 5" xfId="20256"/>
    <cellStyle name="Normal 2 22 5 2" xfId="20257"/>
    <cellStyle name="Normal 2 22 5 3" xfId="20258"/>
    <cellStyle name="Normal 2 22 5 4" xfId="20259"/>
    <cellStyle name="Normal 2 22 5 5" xfId="20260"/>
    <cellStyle name="Normal 2 22 6" xfId="20261"/>
    <cellStyle name="Normal 2 22 6 2" xfId="20262"/>
    <cellStyle name="Normal 2 22 6 3" xfId="20263"/>
    <cellStyle name="Normal 2 22 6 4" xfId="20264"/>
    <cellStyle name="Normal 2 22 6 5" xfId="20265"/>
    <cellStyle name="Normal 2 22 7" xfId="20266"/>
    <cellStyle name="Normal 2 22 7 2" xfId="20267"/>
    <cellStyle name="Normal 2 22 7 3" xfId="20268"/>
    <cellStyle name="Normal 2 22 7 4" xfId="20269"/>
    <cellStyle name="Normal 2 22 7 5" xfId="20270"/>
    <cellStyle name="Normal 2 22 8" xfId="20271"/>
    <cellStyle name="Normal 2 22 8 2" xfId="20272"/>
    <cellStyle name="Normal 2 22 8 3" xfId="20273"/>
    <cellStyle name="Normal 2 22 8 4" xfId="20274"/>
    <cellStyle name="Normal 2 22 8 5" xfId="20275"/>
    <cellStyle name="Normal 2 22 9" xfId="20276"/>
    <cellStyle name="Normal 2 23" xfId="20277"/>
    <cellStyle name="Normal 2 23 10" xfId="20278"/>
    <cellStyle name="Normal 2 23 11" xfId="20279"/>
    <cellStyle name="Normal 2 23 12" xfId="20280"/>
    <cellStyle name="Normal 2 23 13" xfId="20281"/>
    <cellStyle name="Normal 2 23 14" xfId="20282"/>
    <cellStyle name="Normal 2 23 2" xfId="20283"/>
    <cellStyle name="Normal 2 23 2 2" xfId="20284"/>
    <cellStyle name="Normal 2 23 2 3" xfId="20285"/>
    <cellStyle name="Normal 2 23 2 4" xfId="20286"/>
    <cellStyle name="Normal 2 23 2 5" xfId="20287"/>
    <cellStyle name="Normal 2 23 3" xfId="20288"/>
    <cellStyle name="Normal 2 23 3 2" xfId="20289"/>
    <cellStyle name="Normal 2 23 3 3" xfId="20290"/>
    <cellStyle name="Normal 2 23 3 4" xfId="20291"/>
    <cellStyle name="Normal 2 23 3 5" xfId="20292"/>
    <cellStyle name="Normal 2 23 4" xfId="20293"/>
    <cellStyle name="Normal 2 23 4 2" xfId="20294"/>
    <cellStyle name="Normal 2 23 4 3" xfId="20295"/>
    <cellStyle name="Normal 2 23 4 4" xfId="20296"/>
    <cellStyle name="Normal 2 23 4 5" xfId="20297"/>
    <cellStyle name="Normal 2 23 5" xfId="20298"/>
    <cellStyle name="Normal 2 23 5 2" xfId="20299"/>
    <cellStyle name="Normal 2 23 5 3" xfId="20300"/>
    <cellStyle name="Normal 2 23 5 4" xfId="20301"/>
    <cellStyle name="Normal 2 23 5 5" xfId="20302"/>
    <cellStyle name="Normal 2 23 6" xfId="20303"/>
    <cellStyle name="Normal 2 23 6 2" xfId="20304"/>
    <cellStyle name="Normal 2 23 6 3" xfId="20305"/>
    <cellStyle name="Normal 2 23 6 4" xfId="20306"/>
    <cellStyle name="Normal 2 23 6 5" xfId="20307"/>
    <cellStyle name="Normal 2 23 7" xfId="20308"/>
    <cellStyle name="Normal 2 23 7 2" xfId="20309"/>
    <cellStyle name="Normal 2 23 7 3" xfId="20310"/>
    <cellStyle name="Normal 2 23 7 4" xfId="20311"/>
    <cellStyle name="Normal 2 23 7 5" xfId="20312"/>
    <cellStyle name="Normal 2 23 8" xfId="20313"/>
    <cellStyle name="Normal 2 23 8 2" xfId="20314"/>
    <cellStyle name="Normal 2 23 8 3" xfId="20315"/>
    <cellStyle name="Normal 2 23 8 4" xfId="20316"/>
    <cellStyle name="Normal 2 23 8 5" xfId="20317"/>
    <cellStyle name="Normal 2 23 9" xfId="20318"/>
    <cellStyle name="Normal 2 24" xfId="20319"/>
    <cellStyle name="Normal 2 24 10" xfId="20320"/>
    <cellStyle name="Normal 2 24 11" xfId="20321"/>
    <cellStyle name="Normal 2 24 12" xfId="20322"/>
    <cellStyle name="Normal 2 24 13" xfId="20323"/>
    <cellStyle name="Normal 2 24 14" xfId="20324"/>
    <cellStyle name="Normal 2 24 2" xfId="20325"/>
    <cellStyle name="Normal 2 24 2 2" xfId="20326"/>
    <cellStyle name="Normal 2 24 2 3" xfId="20327"/>
    <cellStyle name="Normal 2 24 2 4" xfId="20328"/>
    <cellStyle name="Normal 2 24 2 5" xfId="20329"/>
    <cellStyle name="Normal 2 24 3" xfId="20330"/>
    <cellStyle name="Normal 2 24 3 2" xfId="20331"/>
    <cellStyle name="Normal 2 24 3 3" xfId="20332"/>
    <cellStyle name="Normal 2 24 3 4" xfId="20333"/>
    <cellStyle name="Normal 2 24 3 5" xfId="20334"/>
    <cellStyle name="Normal 2 24 4" xfId="20335"/>
    <cellStyle name="Normal 2 24 4 2" xfId="20336"/>
    <cellStyle name="Normal 2 24 4 3" xfId="20337"/>
    <cellStyle name="Normal 2 24 4 4" xfId="20338"/>
    <cellStyle name="Normal 2 24 4 5" xfId="20339"/>
    <cellStyle name="Normal 2 24 5" xfId="20340"/>
    <cellStyle name="Normal 2 24 5 2" xfId="20341"/>
    <cellStyle name="Normal 2 24 5 3" xfId="20342"/>
    <cellStyle name="Normal 2 24 5 4" xfId="20343"/>
    <cellStyle name="Normal 2 24 5 5" xfId="20344"/>
    <cellStyle name="Normal 2 24 6" xfId="20345"/>
    <cellStyle name="Normal 2 24 6 2" xfId="20346"/>
    <cellStyle name="Normal 2 24 6 3" xfId="20347"/>
    <cellStyle name="Normal 2 24 6 4" xfId="20348"/>
    <cellStyle name="Normal 2 24 6 5" xfId="20349"/>
    <cellStyle name="Normal 2 24 7" xfId="20350"/>
    <cellStyle name="Normal 2 24 7 2" xfId="20351"/>
    <cellStyle name="Normal 2 24 7 3" xfId="20352"/>
    <cellStyle name="Normal 2 24 7 4" xfId="20353"/>
    <cellStyle name="Normal 2 24 7 5" xfId="20354"/>
    <cellStyle name="Normal 2 24 8" xfId="20355"/>
    <cellStyle name="Normal 2 24 8 2" xfId="20356"/>
    <cellStyle name="Normal 2 24 8 3" xfId="20357"/>
    <cellStyle name="Normal 2 24 8 4" xfId="20358"/>
    <cellStyle name="Normal 2 24 8 5" xfId="20359"/>
    <cellStyle name="Normal 2 24 9" xfId="20360"/>
    <cellStyle name="Normal 2 25" xfId="20361"/>
    <cellStyle name="Normal 2 25 10" xfId="20362"/>
    <cellStyle name="Normal 2 25 11" xfId="20363"/>
    <cellStyle name="Normal 2 25 12" xfId="20364"/>
    <cellStyle name="Normal 2 25 13" xfId="20365"/>
    <cellStyle name="Normal 2 25 14" xfId="20366"/>
    <cellStyle name="Normal 2 25 2" xfId="20367"/>
    <cellStyle name="Normal 2 25 2 2" xfId="20368"/>
    <cellStyle name="Normal 2 25 2 3" xfId="20369"/>
    <cellStyle name="Normal 2 25 2 4" xfId="20370"/>
    <cellStyle name="Normal 2 25 2 5" xfId="20371"/>
    <cellStyle name="Normal 2 25 3" xfId="20372"/>
    <cellStyle name="Normal 2 25 3 2" xfId="20373"/>
    <cellStyle name="Normal 2 25 3 3" xfId="20374"/>
    <cellStyle name="Normal 2 25 3 4" xfId="20375"/>
    <cellStyle name="Normal 2 25 3 5" xfId="20376"/>
    <cellStyle name="Normal 2 25 4" xfId="20377"/>
    <cellStyle name="Normal 2 25 4 2" xfId="20378"/>
    <cellStyle name="Normal 2 25 4 3" xfId="20379"/>
    <cellStyle name="Normal 2 25 4 4" xfId="20380"/>
    <cellStyle name="Normal 2 25 4 5" xfId="20381"/>
    <cellStyle name="Normal 2 25 5" xfId="20382"/>
    <cellStyle name="Normal 2 25 5 2" xfId="20383"/>
    <cellStyle name="Normal 2 25 5 3" xfId="20384"/>
    <cellStyle name="Normal 2 25 5 4" xfId="20385"/>
    <cellStyle name="Normal 2 25 5 5" xfId="20386"/>
    <cellStyle name="Normal 2 25 6" xfId="20387"/>
    <cellStyle name="Normal 2 25 6 2" xfId="20388"/>
    <cellStyle name="Normal 2 25 6 3" xfId="20389"/>
    <cellStyle name="Normal 2 25 6 4" xfId="20390"/>
    <cellStyle name="Normal 2 25 6 5" xfId="20391"/>
    <cellStyle name="Normal 2 25 7" xfId="20392"/>
    <cellStyle name="Normal 2 25 7 2" xfId="20393"/>
    <cellStyle name="Normal 2 25 7 3" xfId="20394"/>
    <cellStyle name="Normal 2 25 7 4" xfId="20395"/>
    <cellStyle name="Normal 2 25 7 5" xfId="20396"/>
    <cellStyle name="Normal 2 25 8" xfId="20397"/>
    <cellStyle name="Normal 2 25 8 2" xfId="20398"/>
    <cellStyle name="Normal 2 25 8 3" xfId="20399"/>
    <cellStyle name="Normal 2 25 8 4" xfId="20400"/>
    <cellStyle name="Normal 2 25 8 5" xfId="20401"/>
    <cellStyle name="Normal 2 25 9" xfId="20402"/>
    <cellStyle name="Normal 2 26" xfId="20403"/>
    <cellStyle name="Normal 2 26 10" xfId="20404"/>
    <cellStyle name="Normal 2 26 11" xfId="20405"/>
    <cellStyle name="Normal 2 26 12" xfId="20406"/>
    <cellStyle name="Normal 2 26 13" xfId="20407"/>
    <cellStyle name="Normal 2 26 14" xfId="20408"/>
    <cellStyle name="Normal 2 26 2" xfId="20409"/>
    <cellStyle name="Normal 2 26 2 2" xfId="20410"/>
    <cellStyle name="Normal 2 26 2 3" xfId="20411"/>
    <cellStyle name="Normal 2 26 2 4" xfId="20412"/>
    <cellStyle name="Normal 2 26 2 5" xfId="20413"/>
    <cellStyle name="Normal 2 26 3" xfId="20414"/>
    <cellStyle name="Normal 2 26 3 2" xfId="20415"/>
    <cellStyle name="Normal 2 26 3 3" xfId="20416"/>
    <cellStyle name="Normal 2 26 3 4" xfId="20417"/>
    <cellStyle name="Normal 2 26 3 5" xfId="20418"/>
    <cellStyle name="Normal 2 26 4" xfId="20419"/>
    <cellStyle name="Normal 2 26 4 2" xfId="20420"/>
    <cellStyle name="Normal 2 26 4 3" xfId="20421"/>
    <cellStyle name="Normal 2 26 4 4" xfId="20422"/>
    <cellStyle name="Normal 2 26 4 5" xfId="20423"/>
    <cellStyle name="Normal 2 26 5" xfId="20424"/>
    <cellStyle name="Normal 2 26 5 2" xfId="20425"/>
    <cellStyle name="Normal 2 26 5 3" xfId="20426"/>
    <cellStyle name="Normal 2 26 5 4" xfId="20427"/>
    <cellStyle name="Normal 2 26 5 5" xfId="20428"/>
    <cellStyle name="Normal 2 26 6" xfId="20429"/>
    <cellStyle name="Normal 2 26 6 2" xfId="20430"/>
    <cellStyle name="Normal 2 26 6 3" xfId="20431"/>
    <cellStyle name="Normal 2 26 6 4" xfId="20432"/>
    <cellStyle name="Normal 2 26 6 5" xfId="20433"/>
    <cellStyle name="Normal 2 26 7" xfId="20434"/>
    <cellStyle name="Normal 2 26 7 2" xfId="20435"/>
    <cellStyle name="Normal 2 26 7 3" xfId="20436"/>
    <cellStyle name="Normal 2 26 7 4" xfId="20437"/>
    <cellStyle name="Normal 2 26 7 5" xfId="20438"/>
    <cellStyle name="Normal 2 26 8" xfId="20439"/>
    <cellStyle name="Normal 2 26 8 2" xfId="20440"/>
    <cellStyle name="Normal 2 26 8 3" xfId="20441"/>
    <cellStyle name="Normal 2 26 8 4" xfId="20442"/>
    <cellStyle name="Normal 2 26 8 5" xfId="20443"/>
    <cellStyle name="Normal 2 26 9" xfId="20444"/>
    <cellStyle name="Normal 2 27" xfId="20445"/>
    <cellStyle name="Normal 2 27 10" xfId="20446"/>
    <cellStyle name="Normal 2 27 11" xfId="20447"/>
    <cellStyle name="Normal 2 27 12" xfId="20448"/>
    <cellStyle name="Normal 2 27 13" xfId="20449"/>
    <cellStyle name="Normal 2 27 14" xfId="20450"/>
    <cellStyle name="Normal 2 27 2" xfId="20451"/>
    <cellStyle name="Normal 2 27 2 2" xfId="20452"/>
    <cellStyle name="Normal 2 27 2 3" xfId="20453"/>
    <cellStyle name="Normal 2 27 2 4" xfId="20454"/>
    <cellStyle name="Normal 2 27 2 5" xfId="20455"/>
    <cellStyle name="Normal 2 27 3" xfId="20456"/>
    <cellStyle name="Normal 2 27 3 2" xfId="20457"/>
    <cellStyle name="Normal 2 27 3 3" xfId="20458"/>
    <cellStyle name="Normal 2 27 3 4" xfId="20459"/>
    <cellStyle name="Normal 2 27 3 5" xfId="20460"/>
    <cellStyle name="Normal 2 27 4" xfId="20461"/>
    <cellStyle name="Normal 2 27 4 2" xfId="20462"/>
    <cellStyle name="Normal 2 27 4 3" xfId="20463"/>
    <cellStyle name="Normal 2 27 4 4" xfId="20464"/>
    <cellStyle name="Normal 2 27 4 5" xfId="20465"/>
    <cellStyle name="Normal 2 27 5" xfId="20466"/>
    <cellStyle name="Normal 2 27 5 2" xfId="20467"/>
    <cellStyle name="Normal 2 27 5 3" xfId="20468"/>
    <cellStyle name="Normal 2 27 5 4" xfId="20469"/>
    <cellStyle name="Normal 2 27 5 5" xfId="20470"/>
    <cellStyle name="Normal 2 27 6" xfId="20471"/>
    <cellStyle name="Normal 2 27 6 2" xfId="20472"/>
    <cellStyle name="Normal 2 27 6 3" xfId="20473"/>
    <cellStyle name="Normal 2 27 6 4" xfId="20474"/>
    <cellStyle name="Normal 2 27 6 5" xfId="20475"/>
    <cellStyle name="Normal 2 27 7" xfId="20476"/>
    <cellStyle name="Normal 2 27 7 2" xfId="20477"/>
    <cellStyle name="Normal 2 27 7 3" xfId="20478"/>
    <cellStyle name="Normal 2 27 7 4" xfId="20479"/>
    <cellStyle name="Normal 2 27 7 5" xfId="20480"/>
    <cellStyle name="Normal 2 27 8" xfId="20481"/>
    <cellStyle name="Normal 2 27 8 2" xfId="20482"/>
    <cellStyle name="Normal 2 27 8 3" xfId="20483"/>
    <cellStyle name="Normal 2 27 8 4" xfId="20484"/>
    <cellStyle name="Normal 2 27 8 5" xfId="20485"/>
    <cellStyle name="Normal 2 27 9" xfId="20486"/>
    <cellStyle name="Normal 2 28" xfId="20487"/>
    <cellStyle name="Normal 2 28 10" xfId="20488"/>
    <cellStyle name="Normal 2 28 11" xfId="20489"/>
    <cellStyle name="Normal 2 28 12" xfId="20490"/>
    <cellStyle name="Normal 2 28 13" xfId="20491"/>
    <cellStyle name="Normal 2 28 14" xfId="20492"/>
    <cellStyle name="Normal 2 28 2" xfId="20493"/>
    <cellStyle name="Normal 2 28 2 2" xfId="20494"/>
    <cellStyle name="Normal 2 28 2 3" xfId="20495"/>
    <cellStyle name="Normal 2 28 2 4" xfId="20496"/>
    <cellStyle name="Normal 2 28 2 5" xfId="20497"/>
    <cellStyle name="Normal 2 28 3" xfId="20498"/>
    <cellStyle name="Normal 2 28 3 2" xfId="20499"/>
    <cellStyle name="Normal 2 28 3 3" xfId="20500"/>
    <cellStyle name="Normal 2 28 3 4" xfId="20501"/>
    <cellStyle name="Normal 2 28 3 5" xfId="20502"/>
    <cellStyle name="Normal 2 28 4" xfId="20503"/>
    <cellStyle name="Normal 2 28 4 2" xfId="20504"/>
    <cellStyle name="Normal 2 28 4 3" xfId="20505"/>
    <cellStyle name="Normal 2 28 4 4" xfId="20506"/>
    <cellStyle name="Normal 2 28 4 5" xfId="20507"/>
    <cellStyle name="Normal 2 28 5" xfId="20508"/>
    <cellStyle name="Normal 2 28 5 2" xfId="20509"/>
    <cellStyle name="Normal 2 28 5 3" xfId="20510"/>
    <cellStyle name="Normal 2 28 5 4" xfId="20511"/>
    <cellStyle name="Normal 2 28 5 5" xfId="20512"/>
    <cellStyle name="Normal 2 28 6" xfId="20513"/>
    <cellStyle name="Normal 2 28 6 2" xfId="20514"/>
    <cellStyle name="Normal 2 28 6 3" xfId="20515"/>
    <cellStyle name="Normal 2 28 6 4" xfId="20516"/>
    <cellStyle name="Normal 2 28 6 5" xfId="20517"/>
    <cellStyle name="Normal 2 28 7" xfId="20518"/>
    <cellStyle name="Normal 2 28 7 2" xfId="20519"/>
    <cellStyle name="Normal 2 28 7 3" xfId="20520"/>
    <cellStyle name="Normal 2 28 7 4" xfId="20521"/>
    <cellStyle name="Normal 2 28 7 5" xfId="20522"/>
    <cellStyle name="Normal 2 28 8" xfId="20523"/>
    <cellStyle name="Normal 2 28 8 2" xfId="20524"/>
    <cellStyle name="Normal 2 28 8 3" xfId="20525"/>
    <cellStyle name="Normal 2 28 8 4" xfId="20526"/>
    <cellStyle name="Normal 2 28 8 5" xfId="20527"/>
    <cellStyle name="Normal 2 28 9" xfId="20528"/>
    <cellStyle name="Normal 2 29" xfId="20529"/>
    <cellStyle name="Normal 2 29 10" xfId="20530"/>
    <cellStyle name="Normal 2 29 11" xfId="20531"/>
    <cellStyle name="Normal 2 29 12" xfId="20532"/>
    <cellStyle name="Normal 2 29 13" xfId="20533"/>
    <cellStyle name="Normal 2 29 14" xfId="20534"/>
    <cellStyle name="Normal 2 29 2" xfId="20535"/>
    <cellStyle name="Normal 2 29 2 2" xfId="20536"/>
    <cellStyle name="Normal 2 29 2 3" xfId="20537"/>
    <cellStyle name="Normal 2 29 2 4" xfId="20538"/>
    <cellStyle name="Normal 2 29 2 5" xfId="20539"/>
    <cellStyle name="Normal 2 29 3" xfId="20540"/>
    <cellStyle name="Normal 2 29 3 2" xfId="20541"/>
    <cellStyle name="Normal 2 29 3 3" xfId="20542"/>
    <cellStyle name="Normal 2 29 3 4" xfId="20543"/>
    <cellStyle name="Normal 2 29 3 5" xfId="20544"/>
    <cellStyle name="Normal 2 29 4" xfId="20545"/>
    <cellStyle name="Normal 2 29 4 2" xfId="20546"/>
    <cellStyle name="Normal 2 29 4 3" xfId="20547"/>
    <cellStyle name="Normal 2 29 4 4" xfId="20548"/>
    <cellStyle name="Normal 2 29 4 5" xfId="20549"/>
    <cellStyle name="Normal 2 29 5" xfId="20550"/>
    <cellStyle name="Normal 2 29 5 2" xfId="20551"/>
    <cellStyle name="Normal 2 29 5 3" xfId="20552"/>
    <cellStyle name="Normal 2 29 5 4" xfId="20553"/>
    <cellStyle name="Normal 2 29 5 5" xfId="20554"/>
    <cellStyle name="Normal 2 29 6" xfId="20555"/>
    <cellStyle name="Normal 2 29 6 2" xfId="20556"/>
    <cellStyle name="Normal 2 29 6 3" xfId="20557"/>
    <cellStyle name="Normal 2 29 6 4" xfId="20558"/>
    <cellStyle name="Normal 2 29 6 5" xfId="20559"/>
    <cellStyle name="Normal 2 29 7" xfId="20560"/>
    <cellStyle name="Normal 2 29 7 2" xfId="20561"/>
    <cellStyle name="Normal 2 29 7 3" xfId="20562"/>
    <cellStyle name="Normal 2 29 7 4" xfId="20563"/>
    <cellStyle name="Normal 2 29 7 5" xfId="20564"/>
    <cellStyle name="Normal 2 29 8" xfId="20565"/>
    <cellStyle name="Normal 2 29 8 2" xfId="20566"/>
    <cellStyle name="Normal 2 29 8 3" xfId="20567"/>
    <cellStyle name="Normal 2 29 8 4" xfId="20568"/>
    <cellStyle name="Normal 2 29 8 5" xfId="20569"/>
    <cellStyle name="Normal 2 29 9" xfId="20570"/>
    <cellStyle name="Normal 2 3" xfId="15"/>
    <cellStyle name="Normal 2 3 10" xfId="20572"/>
    <cellStyle name="Normal 2 3 10 10" xfId="20573"/>
    <cellStyle name="Normal 2 3 10 11" xfId="20574"/>
    <cellStyle name="Normal 2 3 10 12" xfId="20575"/>
    <cellStyle name="Normal 2 3 10 13" xfId="20576"/>
    <cellStyle name="Normal 2 3 10 14" xfId="20577"/>
    <cellStyle name="Normal 2 3 10 2" xfId="20578"/>
    <cellStyle name="Normal 2 3 10 2 2" xfId="20579"/>
    <cellStyle name="Normal 2 3 10 2 3" xfId="20580"/>
    <cellStyle name="Normal 2 3 10 2 4" xfId="20581"/>
    <cellStyle name="Normal 2 3 10 2 5" xfId="20582"/>
    <cellStyle name="Normal 2 3 10 3" xfId="20583"/>
    <cellStyle name="Normal 2 3 10 3 2" xfId="20584"/>
    <cellStyle name="Normal 2 3 10 3 3" xfId="20585"/>
    <cellStyle name="Normal 2 3 10 3 4" xfId="20586"/>
    <cellStyle name="Normal 2 3 10 3 5" xfId="20587"/>
    <cellStyle name="Normal 2 3 10 4" xfId="20588"/>
    <cellStyle name="Normal 2 3 10 4 2" xfId="20589"/>
    <cellStyle name="Normal 2 3 10 4 3" xfId="20590"/>
    <cellStyle name="Normal 2 3 10 4 4" xfId="20591"/>
    <cellStyle name="Normal 2 3 10 4 5" xfId="20592"/>
    <cellStyle name="Normal 2 3 10 5" xfId="20593"/>
    <cellStyle name="Normal 2 3 10 5 2" xfId="20594"/>
    <cellStyle name="Normal 2 3 10 5 3" xfId="20595"/>
    <cellStyle name="Normal 2 3 10 5 4" xfId="20596"/>
    <cellStyle name="Normal 2 3 10 5 5" xfId="20597"/>
    <cellStyle name="Normal 2 3 10 6" xfId="20598"/>
    <cellStyle name="Normal 2 3 10 6 2" xfId="20599"/>
    <cellStyle name="Normal 2 3 10 6 3" xfId="20600"/>
    <cellStyle name="Normal 2 3 10 6 4" xfId="20601"/>
    <cellStyle name="Normal 2 3 10 6 5" xfId="20602"/>
    <cellStyle name="Normal 2 3 10 7" xfId="20603"/>
    <cellStyle name="Normal 2 3 10 7 2" xfId="20604"/>
    <cellStyle name="Normal 2 3 10 7 3" xfId="20605"/>
    <cellStyle name="Normal 2 3 10 7 4" xfId="20606"/>
    <cellStyle name="Normal 2 3 10 7 5" xfId="20607"/>
    <cellStyle name="Normal 2 3 10 8" xfId="20608"/>
    <cellStyle name="Normal 2 3 10 8 2" xfId="20609"/>
    <cellStyle name="Normal 2 3 10 8 3" xfId="20610"/>
    <cellStyle name="Normal 2 3 10 8 4" xfId="20611"/>
    <cellStyle name="Normal 2 3 10 8 5" xfId="20612"/>
    <cellStyle name="Normal 2 3 10 9" xfId="20613"/>
    <cellStyle name="Normal 2 3 11" xfId="20614"/>
    <cellStyle name="Normal 2 3 11 10" xfId="20615"/>
    <cellStyle name="Normal 2 3 11 11" xfId="20616"/>
    <cellStyle name="Normal 2 3 11 12" xfId="20617"/>
    <cellStyle name="Normal 2 3 11 13" xfId="20618"/>
    <cellStyle name="Normal 2 3 11 14" xfId="20619"/>
    <cellStyle name="Normal 2 3 11 2" xfId="20620"/>
    <cellStyle name="Normal 2 3 11 2 2" xfId="20621"/>
    <cellStyle name="Normal 2 3 11 2 3" xfId="20622"/>
    <cellStyle name="Normal 2 3 11 2 4" xfId="20623"/>
    <cellStyle name="Normal 2 3 11 2 5" xfId="20624"/>
    <cellStyle name="Normal 2 3 11 3" xfId="20625"/>
    <cellStyle name="Normal 2 3 11 3 2" xfId="20626"/>
    <cellStyle name="Normal 2 3 11 3 3" xfId="20627"/>
    <cellStyle name="Normal 2 3 11 3 4" xfId="20628"/>
    <cellStyle name="Normal 2 3 11 3 5" xfId="20629"/>
    <cellStyle name="Normal 2 3 11 4" xfId="20630"/>
    <cellStyle name="Normal 2 3 11 4 2" xfId="20631"/>
    <cellStyle name="Normal 2 3 11 4 3" xfId="20632"/>
    <cellStyle name="Normal 2 3 11 4 4" xfId="20633"/>
    <cellStyle name="Normal 2 3 11 4 5" xfId="20634"/>
    <cellStyle name="Normal 2 3 11 5" xfId="20635"/>
    <cellStyle name="Normal 2 3 11 5 2" xfId="20636"/>
    <cellStyle name="Normal 2 3 11 5 3" xfId="20637"/>
    <cellStyle name="Normal 2 3 11 5 4" xfId="20638"/>
    <cellStyle name="Normal 2 3 11 5 5" xfId="20639"/>
    <cellStyle name="Normal 2 3 11 6" xfId="20640"/>
    <cellStyle name="Normal 2 3 11 6 2" xfId="20641"/>
    <cellStyle name="Normal 2 3 11 6 3" xfId="20642"/>
    <cellStyle name="Normal 2 3 11 6 4" xfId="20643"/>
    <cellStyle name="Normal 2 3 11 6 5" xfId="20644"/>
    <cellStyle name="Normal 2 3 11 7" xfId="20645"/>
    <cellStyle name="Normal 2 3 11 7 2" xfId="20646"/>
    <cellStyle name="Normal 2 3 11 7 3" xfId="20647"/>
    <cellStyle name="Normal 2 3 11 7 4" xfId="20648"/>
    <cellStyle name="Normal 2 3 11 7 5" xfId="20649"/>
    <cellStyle name="Normal 2 3 11 8" xfId="20650"/>
    <cellStyle name="Normal 2 3 11 8 2" xfId="20651"/>
    <cellStyle name="Normal 2 3 11 8 3" xfId="20652"/>
    <cellStyle name="Normal 2 3 11 8 4" xfId="20653"/>
    <cellStyle name="Normal 2 3 11 8 5" xfId="20654"/>
    <cellStyle name="Normal 2 3 11 9" xfId="20655"/>
    <cellStyle name="Normal 2 3 12" xfId="20656"/>
    <cellStyle name="Normal 2 3 12 10" xfId="20657"/>
    <cellStyle name="Normal 2 3 12 11" xfId="20658"/>
    <cellStyle name="Normal 2 3 12 12" xfId="20659"/>
    <cellStyle name="Normal 2 3 12 13" xfId="20660"/>
    <cellStyle name="Normal 2 3 12 14" xfId="20661"/>
    <cellStyle name="Normal 2 3 12 2" xfId="20662"/>
    <cellStyle name="Normal 2 3 12 2 2" xfId="20663"/>
    <cellStyle name="Normal 2 3 12 2 3" xfId="20664"/>
    <cellStyle name="Normal 2 3 12 2 4" xfId="20665"/>
    <cellStyle name="Normal 2 3 12 2 5" xfId="20666"/>
    <cellStyle name="Normal 2 3 12 3" xfId="20667"/>
    <cellStyle name="Normal 2 3 12 3 2" xfId="20668"/>
    <cellStyle name="Normal 2 3 12 3 3" xfId="20669"/>
    <cellStyle name="Normal 2 3 12 3 4" xfId="20670"/>
    <cellStyle name="Normal 2 3 12 3 5" xfId="20671"/>
    <cellStyle name="Normal 2 3 12 4" xfId="20672"/>
    <cellStyle name="Normal 2 3 12 4 2" xfId="20673"/>
    <cellStyle name="Normal 2 3 12 4 3" xfId="20674"/>
    <cellStyle name="Normal 2 3 12 4 4" xfId="20675"/>
    <cellStyle name="Normal 2 3 12 4 5" xfId="20676"/>
    <cellStyle name="Normal 2 3 12 5" xfId="20677"/>
    <cellStyle name="Normal 2 3 12 5 2" xfId="20678"/>
    <cellStyle name="Normal 2 3 12 5 3" xfId="20679"/>
    <cellStyle name="Normal 2 3 12 5 4" xfId="20680"/>
    <cellStyle name="Normal 2 3 12 5 5" xfId="20681"/>
    <cellStyle name="Normal 2 3 12 6" xfId="20682"/>
    <cellStyle name="Normal 2 3 12 6 2" xfId="20683"/>
    <cellStyle name="Normal 2 3 12 6 3" xfId="20684"/>
    <cellStyle name="Normal 2 3 12 6 4" xfId="20685"/>
    <cellStyle name="Normal 2 3 12 6 5" xfId="20686"/>
    <cellStyle name="Normal 2 3 12 7" xfId="20687"/>
    <cellStyle name="Normal 2 3 12 7 2" xfId="20688"/>
    <cellStyle name="Normal 2 3 12 7 3" xfId="20689"/>
    <cellStyle name="Normal 2 3 12 7 4" xfId="20690"/>
    <cellStyle name="Normal 2 3 12 7 5" xfId="20691"/>
    <cellStyle name="Normal 2 3 12 8" xfId="20692"/>
    <cellStyle name="Normal 2 3 12 8 2" xfId="20693"/>
    <cellStyle name="Normal 2 3 12 8 3" xfId="20694"/>
    <cellStyle name="Normal 2 3 12 8 4" xfId="20695"/>
    <cellStyle name="Normal 2 3 12 8 5" xfId="20696"/>
    <cellStyle name="Normal 2 3 12 9" xfId="20697"/>
    <cellStyle name="Normal 2 3 13" xfId="20698"/>
    <cellStyle name="Normal 2 3 13 10" xfId="20699"/>
    <cellStyle name="Normal 2 3 13 11" xfId="20700"/>
    <cellStyle name="Normal 2 3 13 12" xfId="20701"/>
    <cellStyle name="Normal 2 3 13 13" xfId="20702"/>
    <cellStyle name="Normal 2 3 13 14" xfId="20703"/>
    <cellStyle name="Normal 2 3 13 2" xfId="20704"/>
    <cellStyle name="Normal 2 3 13 2 2" xfId="20705"/>
    <cellStyle name="Normal 2 3 13 2 3" xfId="20706"/>
    <cellStyle name="Normal 2 3 13 2 4" xfId="20707"/>
    <cellStyle name="Normal 2 3 13 2 5" xfId="20708"/>
    <cellStyle name="Normal 2 3 13 3" xfId="20709"/>
    <cellStyle name="Normal 2 3 13 3 2" xfId="20710"/>
    <cellStyle name="Normal 2 3 13 3 3" xfId="20711"/>
    <cellStyle name="Normal 2 3 13 3 4" xfId="20712"/>
    <cellStyle name="Normal 2 3 13 3 5" xfId="20713"/>
    <cellStyle name="Normal 2 3 13 4" xfId="20714"/>
    <cellStyle name="Normal 2 3 13 4 2" xfId="20715"/>
    <cellStyle name="Normal 2 3 13 4 3" xfId="20716"/>
    <cellStyle name="Normal 2 3 13 4 4" xfId="20717"/>
    <cellStyle name="Normal 2 3 13 4 5" xfId="20718"/>
    <cellStyle name="Normal 2 3 13 5" xfId="20719"/>
    <cellStyle name="Normal 2 3 13 5 2" xfId="20720"/>
    <cellStyle name="Normal 2 3 13 5 3" xfId="20721"/>
    <cellStyle name="Normal 2 3 13 5 4" xfId="20722"/>
    <cellStyle name="Normal 2 3 13 5 5" xfId="20723"/>
    <cellStyle name="Normal 2 3 13 6" xfId="20724"/>
    <cellStyle name="Normal 2 3 13 6 2" xfId="20725"/>
    <cellStyle name="Normal 2 3 13 6 3" xfId="20726"/>
    <cellStyle name="Normal 2 3 13 6 4" xfId="20727"/>
    <cellStyle name="Normal 2 3 13 6 5" xfId="20728"/>
    <cellStyle name="Normal 2 3 13 7" xfId="20729"/>
    <cellStyle name="Normal 2 3 13 7 2" xfId="20730"/>
    <cellStyle name="Normal 2 3 13 7 3" xfId="20731"/>
    <cellStyle name="Normal 2 3 13 7 4" xfId="20732"/>
    <cellStyle name="Normal 2 3 13 7 5" xfId="20733"/>
    <cellStyle name="Normal 2 3 13 8" xfId="20734"/>
    <cellStyle name="Normal 2 3 13 8 2" xfId="20735"/>
    <cellStyle name="Normal 2 3 13 8 3" xfId="20736"/>
    <cellStyle name="Normal 2 3 13 8 4" xfId="20737"/>
    <cellStyle name="Normal 2 3 13 8 5" xfId="20738"/>
    <cellStyle name="Normal 2 3 13 9" xfId="20739"/>
    <cellStyle name="Normal 2 3 14" xfId="20740"/>
    <cellStyle name="Normal 2 3 14 10" xfId="20741"/>
    <cellStyle name="Normal 2 3 14 11" xfId="20742"/>
    <cellStyle name="Normal 2 3 14 12" xfId="20743"/>
    <cellStyle name="Normal 2 3 14 13" xfId="20744"/>
    <cellStyle name="Normal 2 3 14 14" xfId="20745"/>
    <cellStyle name="Normal 2 3 14 2" xfId="20746"/>
    <cellStyle name="Normal 2 3 14 2 2" xfId="20747"/>
    <cellStyle name="Normal 2 3 14 2 3" xfId="20748"/>
    <cellStyle name="Normal 2 3 14 2 4" xfId="20749"/>
    <cellStyle name="Normal 2 3 14 2 5" xfId="20750"/>
    <cellStyle name="Normal 2 3 14 3" xfId="20751"/>
    <cellStyle name="Normal 2 3 14 3 2" xfId="20752"/>
    <cellStyle name="Normal 2 3 14 3 3" xfId="20753"/>
    <cellStyle name="Normal 2 3 14 3 4" xfId="20754"/>
    <cellStyle name="Normal 2 3 14 3 5" xfId="20755"/>
    <cellStyle name="Normal 2 3 14 4" xfId="20756"/>
    <cellStyle name="Normal 2 3 14 4 2" xfId="20757"/>
    <cellStyle name="Normal 2 3 14 4 3" xfId="20758"/>
    <cellStyle name="Normal 2 3 14 4 4" xfId="20759"/>
    <cellStyle name="Normal 2 3 14 4 5" xfId="20760"/>
    <cellStyle name="Normal 2 3 14 5" xfId="20761"/>
    <cellStyle name="Normal 2 3 14 5 2" xfId="20762"/>
    <cellStyle name="Normal 2 3 14 5 3" xfId="20763"/>
    <cellStyle name="Normal 2 3 14 5 4" xfId="20764"/>
    <cellStyle name="Normal 2 3 14 5 5" xfId="20765"/>
    <cellStyle name="Normal 2 3 14 6" xfId="20766"/>
    <cellStyle name="Normal 2 3 14 6 2" xfId="20767"/>
    <cellStyle name="Normal 2 3 14 6 3" xfId="20768"/>
    <cellStyle name="Normal 2 3 14 6 4" xfId="20769"/>
    <cellStyle name="Normal 2 3 14 6 5" xfId="20770"/>
    <cellStyle name="Normal 2 3 14 7" xfId="20771"/>
    <cellStyle name="Normal 2 3 14 7 2" xfId="20772"/>
    <cellStyle name="Normal 2 3 14 7 3" xfId="20773"/>
    <cellStyle name="Normal 2 3 14 7 4" xfId="20774"/>
    <cellStyle name="Normal 2 3 14 7 5" xfId="20775"/>
    <cellStyle name="Normal 2 3 14 8" xfId="20776"/>
    <cellStyle name="Normal 2 3 14 8 2" xfId="20777"/>
    <cellStyle name="Normal 2 3 14 8 3" xfId="20778"/>
    <cellStyle name="Normal 2 3 14 8 4" xfId="20779"/>
    <cellStyle name="Normal 2 3 14 8 5" xfId="20780"/>
    <cellStyle name="Normal 2 3 14 9" xfId="20781"/>
    <cellStyle name="Normal 2 3 15" xfId="20782"/>
    <cellStyle name="Normal 2 3 15 10" xfId="20783"/>
    <cellStyle name="Normal 2 3 15 11" xfId="20784"/>
    <cellStyle name="Normal 2 3 15 12" xfId="20785"/>
    <cellStyle name="Normal 2 3 15 13" xfId="20786"/>
    <cellStyle name="Normal 2 3 15 14" xfId="20787"/>
    <cellStyle name="Normal 2 3 15 2" xfId="20788"/>
    <cellStyle name="Normal 2 3 15 2 2" xfId="20789"/>
    <cellStyle name="Normal 2 3 15 2 3" xfId="20790"/>
    <cellStyle name="Normal 2 3 15 2 4" xfId="20791"/>
    <cellStyle name="Normal 2 3 15 2 5" xfId="20792"/>
    <cellStyle name="Normal 2 3 15 3" xfId="20793"/>
    <cellStyle name="Normal 2 3 15 3 2" xfId="20794"/>
    <cellStyle name="Normal 2 3 15 3 3" xfId="20795"/>
    <cellStyle name="Normal 2 3 15 3 4" xfId="20796"/>
    <cellStyle name="Normal 2 3 15 3 5" xfId="20797"/>
    <cellStyle name="Normal 2 3 15 4" xfId="20798"/>
    <cellStyle name="Normal 2 3 15 4 2" xfId="20799"/>
    <cellStyle name="Normal 2 3 15 4 3" xfId="20800"/>
    <cellStyle name="Normal 2 3 15 4 4" xfId="20801"/>
    <cellStyle name="Normal 2 3 15 4 5" xfId="20802"/>
    <cellStyle name="Normal 2 3 15 5" xfId="20803"/>
    <cellStyle name="Normal 2 3 15 5 2" xfId="20804"/>
    <cellStyle name="Normal 2 3 15 5 3" xfId="20805"/>
    <cellStyle name="Normal 2 3 15 5 4" xfId="20806"/>
    <cellStyle name="Normal 2 3 15 5 5" xfId="20807"/>
    <cellStyle name="Normal 2 3 15 6" xfId="20808"/>
    <cellStyle name="Normal 2 3 15 6 2" xfId="20809"/>
    <cellStyle name="Normal 2 3 15 6 3" xfId="20810"/>
    <cellStyle name="Normal 2 3 15 6 4" xfId="20811"/>
    <cellStyle name="Normal 2 3 15 6 5" xfId="20812"/>
    <cellStyle name="Normal 2 3 15 7" xfId="20813"/>
    <cellStyle name="Normal 2 3 15 7 2" xfId="20814"/>
    <cellStyle name="Normal 2 3 15 7 3" xfId="20815"/>
    <cellStyle name="Normal 2 3 15 7 4" xfId="20816"/>
    <cellStyle name="Normal 2 3 15 7 5" xfId="20817"/>
    <cellStyle name="Normal 2 3 15 8" xfId="20818"/>
    <cellStyle name="Normal 2 3 15 8 2" xfId="20819"/>
    <cellStyle name="Normal 2 3 15 8 3" xfId="20820"/>
    <cellStyle name="Normal 2 3 15 8 4" xfId="20821"/>
    <cellStyle name="Normal 2 3 15 8 5" xfId="20822"/>
    <cellStyle name="Normal 2 3 15 9" xfId="20823"/>
    <cellStyle name="Normal 2 3 16" xfId="20824"/>
    <cellStyle name="Normal 2 3 16 10" xfId="20825"/>
    <cellStyle name="Normal 2 3 16 11" xfId="20826"/>
    <cellStyle name="Normal 2 3 16 12" xfId="20827"/>
    <cellStyle name="Normal 2 3 16 13" xfId="20828"/>
    <cellStyle name="Normal 2 3 16 14" xfId="20829"/>
    <cellStyle name="Normal 2 3 16 2" xfId="20830"/>
    <cellStyle name="Normal 2 3 16 2 2" xfId="20831"/>
    <cellStyle name="Normal 2 3 16 2 3" xfId="20832"/>
    <cellStyle name="Normal 2 3 16 2 4" xfId="20833"/>
    <cellStyle name="Normal 2 3 16 2 5" xfId="20834"/>
    <cellStyle name="Normal 2 3 16 3" xfId="20835"/>
    <cellStyle name="Normal 2 3 16 3 2" xfId="20836"/>
    <cellStyle name="Normal 2 3 16 3 3" xfId="20837"/>
    <cellStyle name="Normal 2 3 16 3 4" xfId="20838"/>
    <cellStyle name="Normal 2 3 16 3 5" xfId="20839"/>
    <cellStyle name="Normal 2 3 16 4" xfId="20840"/>
    <cellStyle name="Normal 2 3 16 4 2" xfId="20841"/>
    <cellStyle name="Normal 2 3 16 4 3" xfId="20842"/>
    <cellStyle name="Normal 2 3 16 4 4" xfId="20843"/>
    <cellStyle name="Normal 2 3 16 4 5" xfId="20844"/>
    <cellStyle name="Normal 2 3 16 5" xfId="20845"/>
    <cellStyle name="Normal 2 3 16 5 2" xfId="20846"/>
    <cellStyle name="Normal 2 3 16 5 3" xfId="20847"/>
    <cellStyle name="Normal 2 3 16 5 4" xfId="20848"/>
    <cellStyle name="Normal 2 3 16 5 5" xfId="20849"/>
    <cellStyle name="Normal 2 3 16 6" xfId="20850"/>
    <cellStyle name="Normal 2 3 16 6 2" xfId="20851"/>
    <cellStyle name="Normal 2 3 16 6 3" xfId="20852"/>
    <cellStyle name="Normal 2 3 16 6 4" xfId="20853"/>
    <cellStyle name="Normal 2 3 16 6 5" xfId="20854"/>
    <cellStyle name="Normal 2 3 16 7" xfId="20855"/>
    <cellStyle name="Normal 2 3 16 7 2" xfId="20856"/>
    <cellStyle name="Normal 2 3 16 7 3" xfId="20857"/>
    <cellStyle name="Normal 2 3 16 7 4" xfId="20858"/>
    <cellStyle name="Normal 2 3 16 7 5" xfId="20859"/>
    <cellStyle name="Normal 2 3 16 8" xfId="20860"/>
    <cellStyle name="Normal 2 3 16 8 2" xfId="20861"/>
    <cellStyle name="Normal 2 3 16 8 3" xfId="20862"/>
    <cellStyle name="Normal 2 3 16 8 4" xfId="20863"/>
    <cellStyle name="Normal 2 3 16 8 5" xfId="20864"/>
    <cellStyle name="Normal 2 3 16 9" xfId="20865"/>
    <cellStyle name="Normal 2 3 17" xfId="20866"/>
    <cellStyle name="Normal 2 3 17 10" xfId="20867"/>
    <cellStyle name="Normal 2 3 17 11" xfId="20868"/>
    <cellStyle name="Normal 2 3 17 12" xfId="20869"/>
    <cellStyle name="Normal 2 3 17 13" xfId="20870"/>
    <cellStyle name="Normal 2 3 17 14" xfId="20871"/>
    <cellStyle name="Normal 2 3 17 2" xfId="20872"/>
    <cellStyle name="Normal 2 3 17 2 2" xfId="20873"/>
    <cellStyle name="Normal 2 3 17 2 3" xfId="20874"/>
    <cellStyle name="Normal 2 3 17 2 4" xfId="20875"/>
    <cellStyle name="Normal 2 3 17 2 5" xfId="20876"/>
    <cellStyle name="Normal 2 3 17 3" xfId="20877"/>
    <cellStyle name="Normal 2 3 17 3 2" xfId="20878"/>
    <cellStyle name="Normal 2 3 17 3 3" xfId="20879"/>
    <cellStyle name="Normal 2 3 17 3 4" xfId="20880"/>
    <cellStyle name="Normal 2 3 17 3 5" xfId="20881"/>
    <cellStyle name="Normal 2 3 17 4" xfId="20882"/>
    <cellStyle name="Normal 2 3 17 4 2" xfId="20883"/>
    <cellStyle name="Normal 2 3 17 4 3" xfId="20884"/>
    <cellStyle name="Normal 2 3 17 4 4" xfId="20885"/>
    <cellStyle name="Normal 2 3 17 4 5" xfId="20886"/>
    <cellStyle name="Normal 2 3 17 5" xfId="20887"/>
    <cellStyle name="Normal 2 3 17 5 2" xfId="20888"/>
    <cellStyle name="Normal 2 3 17 5 3" xfId="20889"/>
    <cellStyle name="Normal 2 3 17 5 4" xfId="20890"/>
    <cellStyle name="Normal 2 3 17 5 5" xfId="20891"/>
    <cellStyle name="Normal 2 3 17 6" xfId="20892"/>
    <cellStyle name="Normal 2 3 17 6 2" xfId="20893"/>
    <cellStyle name="Normal 2 3 17 6 3" xfId="20894"/>
    <cellStyle name="Normal 2 3 17 6 4" xfId="20895"/>
    <cellStyle name="Normal 2 3 17 6 5" xfId="20896"/>
    <cellStyle name="Normal 2 3 17 7" xfId="20897"/>
    <cellStyle name="Normal 2 3 17 7 2" xfId="20898"/>
    <cellStyle name="Normal 2 3 17 7 3" xfId="20899"/>
    <cellStyle name="Normal 2 3 17 7 4" xfId="20900"/>
    <cellStyle name="Normal 2 3 17 7 5" xfId="20901"/>
    <cellStyle name="Normal 2 3 17 8" xfId="20902"/>
    <cellStyle name="Normal 2 3 17 8 2" xfId="20903"/>
    <cellStyle name="Normal 2 3 17 8 3" xfId="20904"/>
    <cellStyle name="Normal 2 3 17 8 4" xfId="20905"/>
    <cellStyle name="Normal 2 3 17 8 5" xfId="20906"/>
    <cellStyle name="Normal 2 3 17 9" xfId="20907"/>
    <cellStyle name="Normal 2 3 18" xfId="20908"/>
    <cellStyle name="Normal 2 3 18 10" xfId="20909"/>
    <cellStyle name="Normal 2 3 18 11" xfId="20910"/>
    <cellStyle name="Normal 2 3 18 12" xfId="20911"/>
    <cellStyle name="Normal 2 3 18 13" xfId="20912"/>
    <cellStyle name="Normal 2 3 18 14" xfId="20913"/>
    <cellStyle name="Normal 2 3 18 2" xfId="20914"/>
    <cellStyle name="Normal 2 3 18 2 2" xfId="20915"/>
    <cellStyle name="Normal 2 3 18 2 3" xfId="20916"/>
    <cellStyle name="Normal 2 3 18 2 4" xfId="20917"/>
    <cellStyle name="Normal 2 3 18 2 5" xfId="20918"/>
    <cellStyle name="Normal 2 3 18 3" xfId="20919"/>
    <cellStyle name="Normal 2 3 18 3 2" xfId="20920"/>
    <cellStyle name="Normal 2 3 18 3 3" xfId="20921"/>
    <cellStyle name="Normal 2 3 18 3 4" xfId="20922"/>
    <cellStyle name="Normal 2 3 18 3 5" xfId="20923"/>
    <cellStyle name="Normal 2 3 18 4" xfId="20924"/>
    <cellStyle name="Normal 2 3 18 4 2" xfId="20925"/>
    <cellStyle name="Normal 2 3 18 4 3" xfId="20926"/>
    <cellStyle name="Normal 2 3 18 4 4" xfId="20927"/>
    <cellStyle name="Normal 2 3 18 4 5" xfId="20928"/>
    <cellStyle name="Normal 2 3 18 5" xfId="20929"/>
    <cellStyle name="Normal 2 3 18 5 2" xfId="20930"/>
    <cellStyle name="Normal 2 3 18 5 3" xfId="20931"/>
    <cellStyle name="Normal 2 3 18 5 4" xfId="20932"/>
    <cellStyle name="Normal 2 3 18 5 5" xfId="20933"/>
    <cellStyle name="Normal 2 3 18 6" xfId="20934"/>
    <cellStyle name="Normal 2 3 18 6 2" xfId="20935"/>
    <cellStyle name="Normal 2 3 18 6 3" xfId="20936"/>
    <cellStyle name="Normal 2 3 18 6 4" xfId="20937"/>
    <cellStyle name="Normal 2 3 18 6 5" xfId="20938"/>
    <cellStyle name="Normal 2 3 18 7" xfId="20939"/>
    <cellStyle name="Normal 2 3 18 7 2" xfId="20940"/>
    <cellStyle name="Normal 2 3 18 7 3" xfId="20941"/>
    <cellStyle name="Normal 2 3 18 7 4" xfId="20942"/>
    <cellStyle name="Normal 2 3 18 7 5" xfId="20943"/>
    <cellStyle name="Normal 2 3 18 8" xfId="20944"/>
    <cellStyle name="Normal 2 3 18 8 2" xfId="20945"/>
    <cellStyle name="Normal 2 3 18 8 3" xfId="20946"/>
    <cellStyle name="Normal 2 3 18 8 4" xfId="20947"/>
    <cellStyle name="Normal 2 3 18 8 5" xfId="20948"/>
    <cellStyle name="Normal 2 3 18 9" xfId="20949"/>
    <cellStyle name="Normal 2 3 19" xfId="20950"/>
    <cellStyle name="Normal 2 3 19 10" xfId="20951"/>
    <cellStyle name="Normal 2 3 19 11" xfId="20952"/>
    <cellStyle name="Normal 2 3 19 12" xfId="20953"/>
    <cellStyle name="Normal 2 3 19 13" xfId="20954"/>
    <cellStyle name="Normal 2 3 19 14" xfId="20955"/>
    <cellStyle name="Normal 2 3 19 2" xfId="20956"/>
    <cellStyle name="Normal 2 3 19 2 2" xfId="20957"/>
    <cellStyle name="Normal 2 3 19 2 3" xfId="20958"/>
    <cellStyle name="Normal 2 3 19 2 4" xfId="20959"/>
    <cellStyle name="Normal 2 3 19 2 5" xfId="20960"/>
    <cellStyle name="Normal 2 3 19 3" xfId="20961"/>
    <cellStyle name="Normal 2 3 19 3 2" xfId="20962"/>
    <cellStyle name="Normal 2 3 19 3 3" xfId="20963"/>
    <cellStyle name="Normal 2 3 19 3 4" xfId="20964"/>
    <cellStyle name="Normal 2 3 19 3 5" xfId="20965"/>
    <cellStyle name="Normal 2 3 19 4" xfId="20966"/>
    <cellStyle name="Normal 2 3 19 4 2" xfId="20967"/>
    <cellStyle name="Normal 2 3 19 4 3" xfId="20968"/>
    <cellStyle name="Normal 2 3 19 4 4" xfId="20969"/>
    <cellStyle name="Normal 2 3 19 4 5" xfId="20970"/>
    <cellStyle name="Normal 2 3 19 5" xfId="20971"/>
    <cellStyle name="Normal 2 3 19 5 2" xfId="20972"/>
    <cellStyle name="Normal 2 3 19 5 3" xfId="20973"/>
    <cellStyle name="Normal 2 3 19 5 4" xfId="20974"/>
    <cellStyle name="Normal 2 3 19 5 5" xfId="20975"/>
    <cellStyle name="Normal 2 3 19 6" xfId="20976"/>
    <cellStyle name="Normal 2 3 19 6 2" xfId="20977"/>
    <cellStyle name="Normal 2 3 19 6 3" xfId="20978"/>
    <cellStyle name="Normal 2 3 19 6 4" xfId="20979"/>
    <cellStyle name="Normal 2 3 19 6 5" xfId="20980"/>
    <cellStyle name="Normal 2 3 19 7" xfId="20981"/>
    <cellStyle name="Normal 2 3 19 7 2" xfId="20982"/>
    <cellStyle name="Normal 2 3 19 7 3" xfId="20983"/>
    <cellStyle name="Normal 2 3 19 7 4" xfId="20984"/>
    <cellStyle name="Normal 2 3 19 7 5" xfId="20985"/>
    <cellStyle name="Normal 2 3 19 8" xfId="20986"/>
    <cellStyle name="Normal 2 3 19 8 2" xfId="20987"/>
    <cellStyle name="Normal 2 3 19 8 3" xfId="20988"/>
    <cellStyle name="Normal 2 3 19 8 4" xfId="20989"/>
    <cellStyle name="Normal 2 3 19 8 5" xfId="20990"/>
    <cellStyle name="Normal 2 3 19 9" xfId="20991"/>
    <cellStyle name="Normal 2 3 2" xfId="20992"/>
    <cellStyle name="Normal 2 3 2 10" xfId="20993"/>
    <cellStyle name="Normal 2 3 2 10 10" xfId="20994"/>
    <cellStyle name="Normal 2 3 2 10 11" xfId="20995"/>
    <cellStyle name="Normal 2 3 2 10 12" xfId="20996"/>
    <cellStyle name="Normal 2 3 2 10 13" xfId="20997"/>
    <cellStyle name="Normal 2 3 2 10 14" xfId="20998"/>
    <cellStyle name="Normal 2 3 2 10 2" xfId="20999"/>
    <cellStyle name="Normal 2 3 2 10 2 2" xfId="21000"/>
    <cellStyle name="Normal 2 3 2 10 2 3" xfId="21001"/>
    <cellStyle name="Normal 2 3 2 10 2 4" xfId="21002"/>
    <cellStyle name="Normal 2 3 2 10 2 5" xfId="21003"/>
    <cellStyle name="Normal 2 3 2 10 3" xfId="21004"/>
    <cellStyle name="Normal 2 3 2 10 3 2" xfId="21005"/>
    <cellStyle name="Normal 2 3 2 10 3 3" xfId="21006"/>
    <cellStyle name="Normal 2 3 2 10 3 4" xfId="21007"/>
    <cellStyle name="Normal 2 3 2 10 3 5" xfId="21008"/>
    <cellStyle name="Normal 2 3 2 10 4" xfId="21009"/>
    <cellStyle name="Normal 2 3 2 10 4 2" xfId="21010"/>
    <cellStyle name="Normal 2 3 2 10 4 3" xfId="21011"/>
    <cellStyle name="Normal 2 3 2 10 4 4" xfId="21012"/>
    <cellStyle name="Normal 2 3 2 10 4 5" xfId="21013"/>
    <cellStyle name="Normal 2 3 2 10 5" xfId="21014"/>
    <cellStyle name="Normal 2 3 2 10 5 2" xfId="21015"/>
    <cellStyle name="Normal 2 3 2 10 5 3" xfId="21016"/>
    <cellStyle name="Normal 2 3 2 10 5 4" xfId="21017"/>
    <cellStyle name="Normal 2 3 2 10 5 5" xfId="21018"/>
    <cellStyle name="Normal 2 3 2 10 6" xfId="21019"/>
    <cellStyle name="Normal 2 3 2 10 6 2" xfId="21020"/>
    <cellStyle name="Normal 2 3 2 10 6 3" xfId="21021"/>
    <cellStyle name="Normal 2 3 2 10 6 4" xfId="21022"/>
    <cellStyle name="Normal 2 3 2 10 6 5" xfId="21023"/>
    <cellStyle name="Normal 2 3 2 10 7" xfId="21024"/>
    <cellStyle name="Normal 2 3 2 10 7 2" xfId="21025"/>
    <cellStyle name="Normal 2 3 2 10 7 3" xfId="21026"/>
    <cellStyle name="Normal 2 3 2 10 7 4" xfId="21027"/>
    <cellStyle name="Normal 2 3 2 10 7 5" xfId="21028"/>
    <cellStyle name="Normal 2 3 2 10 8" xfId="21029"/>
    <cellStyle name="Normal 2 3 2 10 8 2" xfId="21030"/>
    <cellStyle name="Normal 2 3 2 10 8 3" xfId="21031"/>
    <cellStyle name="Normal 2 3 2 10 8 4" xfId="21032"/>
    <cellStyle name="Normal 2 3 2 10 8 5" xfId="21033"/>
    <cellStyle name="Normal 2 3 2 10 9" xfId="21034"/>
    <cellStyle name="Normal 2 3 2 11" xfId="21035"/>
    <cellStyle name="Normal 2 3 2 11 10" xfId="21036"/>
    <cellStyle name="Normal 2 3 2 11 11" xfId="21037"/>
    <cellStyle name="Normal 2 3 2 11 12" xfId="21038"/>
    <cellStyle name="Normal 2 3 2 11 13" xfId="21039"/>
    <cellStyle name="Normal 2 3 2 11 14" xfId="21040"/>
    <cellStyle name="Normal 2 3 2 11 2" xfId="21041"/>
    <cellStyle name="Normal 2 3 2 11 2 2" xfId="21042"/>
    <cellStyle name="Normal 2 3 2 11 2 3" xfId="21043"/>
    <cellStyle name="Normal 2 3 2 11 2 4" xfId="21044"/>
    <cellStyle name="Normal 2 3 2 11 2 5" xfId="21045"/>
    <cellStyle name="Normal 2 3 2 11 3" xfId="21046"/>
    <cellStyle name="Normal 2 3 2 11 3 2" xfId="21047"/>
    <cellStyle name="Normal 2 3 2 11 3 3" xfId="21048"/>
    <cellStyle name="Normal 2 3 2 11 3 4" xfId="21049"/>
    <cellStyle name="Normal 2 3 2 11 3 5" xfId="21050"/>
    <cellStyle name="Normal 2 3 2 11 4" xfId="21051"/>
    <cellStyle name="Normal 2 3 2 11 4 2" xfId="21052"/>
    <cellStyle name="Normal 2 3 2 11 4 3" xfId="21053"/>
    <cellStyle name="Normal 2 3 2 11 4 4" xfId="21054"/>
    <cellStyle name="Normal 2 3 2 11 4 5" xfId="21055"/>
    <cellStyle name="Normal 2 3 2 11 5" xfId="21056"/>
    <cellStyle name="Normal 2 3 2 11 5 2" xfId="21057"/>
    <cellStyle name="Normal 2 3 2 11 5 3" xfId="21058"/>
    <cellStyle name="Normal 2 3 2 11 5 4" xfId="21059"/>
    <cellStyle name="Normal 2 3 2 11 5 5" xfId="21060"/>
    <cellStyle name="Normal 2 3 2 11 6" xfId="21061"/>
    <cellStyle name="Normal 2 3 2 11 6 2" xfId="21062"/>
    <cellStyle name="Normal 2 3 2 11 6 3" xfId="21063"/>
    <cellStyle name="Normal 2 3 2 11 6 4" xfId="21064"/>
    <cellStyle name="Normal 2 3 2 11 6 5" xfId="21065"/>
    <cellStyle name="Normal 2 3 2 11 7" xfId="21066"/>
    <cellStyle name="Normal 2 3 2 11 7 2" xfId="21067"/>
    <cellStyle name="Normal 2 3 2 11 7 3" xfId="21068"/>
    <cellStyle name="Normal 2 3 2 11 7 4" xfId="21069"/>
    <cellStyle name="Normal 2 3 2 11 7 5" xfId="21070"/>
    <cellStyle name="Normal 2 3 2 11 8" xfId="21071"/>
    <cellStyle name="Normal 2 3 2 11 8 2" xfId="21072"/>
    <cellStyle name="Normal 2 3 2 11 8 3" xfId="21073"/>
    <cellStyle name="Normal 2 3 2 11 8 4" xfId="21074"/>
    <cellStyle name="Normal 2 3 2 11 8 5" xfId="21075"/>
    <cellStyle name="Normal 2 3 2 11 9" xfId="21076"/>
    <cellStyle name="Normal 2 3 2 12" xfId="21077"/>
    <cellStyle name="Normal 2 3 2 12 10" xfId="21078"/>
    <cellStyle name="Normal 2 3 2 12 11" xfId="21079"/>
    <cellStyle name="Normal 2 3 2 12 12" xfId="21080"/>
    <cellStyle name="Normal 2 3 2 12 13" xfId="21081"/>
    <cellStyle name="Normal 2 3 2 12 14" xfId="21082"/>
    <cellStyle name="Normal 2 3 2 12 2" xfId="21083"/>
    <cellStyle name="Normal 2 3 2 12 2 2" xfId="21084"/>
    <cellStyle name="Normal 2 3 2 12 2 3" xfId="21085"/>
    <cellStyle name="Normal 2 3 2 12 2 4" xfId="21086"/>
    <cellStyle name="Normal 2 3 2 12 2 5" xfId="21087"/>
    <cellStyle name="Normal 2 3 2 12 3" xfId="21088"/>
    <cellStyle name="Normal 2 3 2 12 3 2" xfId="21089"/>
    <cellStyle name="Normal 2 3 2 12 3 3" xfId="21090"/>
    <cellStyle name="Normal 2 3 2 12 3 4" xfId="21091"/>
    <cellStyle name="Normal 2 3 2 12 3 5" xfId="21092"/>
    <cellStyle name="Normal 2 3 2 12 4" xfId="21093"/>
    <cellStyle name="Normal 2 3 2 12 4 2" xfId="21094"/>
    <cellStyle name="Normal 2 3 2 12 4 3" xfId="21095"/>
    <cellStyle name="Normal 2 3 2 12 4 4" xfId="21096"/>
    <cellStyle name="Normal 2 3 2 12 4 5" xfId="21097"/>
    <cellStyle name="Normal 2 3 2 12 5" xfId="21098"/>
    <cellStyle name="Normal 2 3 2 12 5 2" xfId="21099"/>
    <cellStyle name="Normal 2 3 2 12 5 3" xfId="21100"/>
    <cellStyle name="Normal 2 3 2 12 5 4" xfId="21101"/>
    <cellStyle name="Normal 2 3 2 12 5 5" xfId="21102"/>
    <cellStyle name="Normal 2 3 2 12 6" xfId="21103"/>
    <cellStyle name="Normal 2 3 2 12 6 2" xfId="21104"/>
    <cellStyle name="Normal 2 3 2 12 6 3" xfId="21105"/>
    <cellStyle name="Normal 2 3 2 12 6 4" xfId="21106"/>
    <cellStyle name="Normal 2 3 2 12 6 5" xfId="21107"/>
    <cellStyle name="Normal 2 3 2 12 7" xfId="21108"/>
    <cellStyle name="Normal 2 3 2 12 7 2" xfId="21109"/>
    <cellStyle name="Normal 2 3 2 12 7 3" xfId="21110"/>
    <cellStyle name="Normal 2 3 2 12 7 4" xfId="21111"/>
    <cellStyle name="Normal 2 3 2 12 7 5" xfId="21112"/>
    <cellStyle name="Normal 2 3 2 12 8" xfId="21113"/>
    <cellStyle name="Normal 2 3 2 12 8 2" xfId="21114"/>
    <cellStyle name="Normal 2 3 2 12 8 3" xfId="21115"/>
    <cellStyle name="Normal 2 3 2 12 8 4" xfId="21116"/>
    <cellStyle name="Normal 2 3 2 12 8 5" xfId="21117"/>
    <cellStyle name="Normal 2 3 2 12 9" xfId="21118"/>
    <cellStyle name="Normal 2 3 2 13" xfId="21119"/>
    <cellStyle name="Normal 2 3 2 13 10" xfId="21120"/>
    <cellStyle name="Normal 2 3 2 13 11" xfId="21121"/>
    <cellStyle name="Normal 2 3 2 13 12" xfId="21122"/>
    <cellStyle name="Normal 2 3 2 13 13" xfId="21123"/>
    <cellStyle name="Normal 2 3 2 13 14" xfId="21124"/>
    <cellStyle name="Normal 2 3 2 13 2" xfId="21125"/>
    <cellStyle name="Normal 2 3 2 13 2 2" xfId="21126"/>
    <cellStyle name="Normal 2 3 2 13 2 3" xfId="21127"/>
    <cellStyle name="Normal 2 3 2 13 2 4" xfId="21128"/>
    <cellStyle name="Normal 2 3 2 13 2 5" xfId="21129"/>
    <cellStyle name="Normal 2 3 2 13 3" xfId="21130"/>
    <cellStyle name="Normal 2 3 2 13 3 2" xfId="21131"/>
    <cellStyle name="Normal 2 3 2 13 3 3" xfId="21132"/>
    <cellStyle name="Normal 2 3 2 13 3 4" xfId="21133"/>
    <cellStyle name="Normal 2 3 2 13 3 5" xfId="21134"/>
    <cellStyle name="Normal 2 3 2 13 4" xfId="21135"/>
    <cellStyle name="Normal 2 3 2 13 4 2" xfId="21136"/>
    <cellStyle name="Normal 2 3 2 13 4 3" xfId="21137"/>
    <cellStyle name="Normal 2 3 2 13 4 4" xfId="21138"/>
    <cellStyle name="Normal 2 3 2 13 4 5" xfId="21139"/>
    <cellStyle name="Normal 2 3 2 13 5" xfId="21140"/>
    <cellStyle name="Normal 2 3 2 13 5 2" xfId="21141"/>
    <cellStyle name="Normal 2 3 2 13 5 3" xfId="21142"/>
    <cellStyle name="Normal 2 3 2 13 5 4" xfId="21143"/>
    <cellStyle name="Normal 2 3 2 13 5 5" xfId="21144"/>
    <cellStyle name="Normal 2 3 2 13 6" xfId="21145"/>
    <cellStyle name="Normal 2 3 2 13 6 2" xfId="21146"/>
    <cellStyle name="Normal 2 3 2 13 6 3" xfId="21147"/>
    <cellStyle name="Normal 2 3 2 13 6 4" xfId="21148"/>
    <cellStyle name="Normal 2 3 2 13 6 5" xfId="21149"/>
    <cellStyle name="Normal 2 3 2 13 7" xfId="21150"/>
    <cellStyle name="Normal 2 3 2 13 7 2" xfId="21151"/>
    <cellStyle name="Normal 2 3 2 13 7 3" xfId="21152"/>
    <cellStyle name="Normal 2 3 2 13 7 4" xfId="21153"/>
    <cellStyle name="Normal 2 3 2 13 7 5" xfId="21154"/>
    <cellStyle name="Normal 2 3 2 13 8" xfId="21155"/>
    <cellStyle name="Normal 2 3 2 13 8 2" xfId="21156"/>
    <cellStyle name="Normal 2 3 2 13 8 3" xfId="21157"/>
    <cellStyle name="Normal 2 3 2 13 8 4" xfId="21158"/>
    <cellStyle name="Normal 2 3 2 13 8 5" xfId="21159"/>
    <cellStyle name="Normal 2 3 2 13 9" xfId="21160"/>
    <cellStyle name="Normal 2 3 2 14" xfId="21161"/>
    <cellStyle name="Normal 2 3 2 14 10" xfId="21162"/>
    <cellStyle name="Normal 2 3 2 14 11" xfId="21163"/>
    <cellStyle name="Normal 2 3 2 14 12" xfId="21164"/>
    <cellStyle name="Normal 2 3 2 14 13" xfId="21165"/>
    <cellStyle name="Normal 2 3 2 14 14" xfId="21166"/>
    <cellStyle name="Normal 2 3 2 14 2" xfId="21167"/>
    <cellStyle name="Normal 2 3 2 14 2 2" xfId="21168"/>
    <cellStyle name="Normal 2 3 2 14 2 3" xfId="21169"/>
    <cellStyle name="Normal 2 3 2 14 2 4" xfId="21170"/>
    <cellStyle name="Normal 2 3 2 14 2 5" xfId="21171"/>
    <cellStyle name="Normal 2 3 2 14 3" xfId="21172"/>
    <cellStyle name="Normal 2 3 2 14 3 2" xfId="21173"/>
    <cellStyle name="Normal 2 3 2 14 3 3" xfId="21174"/>
    <cellStyle name="Normal 2 3 2 14 3 4" xfId="21175"/>
    <cellStyle name="Normal 2 3 2 14 3 5" xfId="21176"/>
    <cellStyle name="Normal 2 3 2 14 4" xfId="21177"/>
    <cellStyle name="Normal 2 3 2 14 4 2" xfId="21178"/>
    <cellStyle name="Normal 2 3 2 14 4 3" xfId="21179"/>
    <cellStyle name="Normal 2 3 2 14 4 4" xfId="21180"/>
    <cellStyle name="Normal 2 3 2 14 4 5" xfId="21181"/>
    <cellStyle name="Normal 2 3 2 14 5" xfId="21182"/>
    <cellStyle name="Normal 2 3 2 14 5 2" xfId="21183"/>
    <cellStyle name="Normal 2 3 2 14 5 3" xfId="21184"/>
    <cellStyle name="Normal 2 3 2 14 5 4" xfId="21185"/>
    <cellStyle name="Normal 2 3 2 14 5 5" xfId="21186"/>
    <cellStyle name="Normal 2 3 2 14 6" xfId="21187"/>
    <cellStyle name="Normal 2 3 2 14 6 2" xfId="21188"/>
    <cellStyle name="Normal 2 3 2 14 6 3" xfId="21189"/>
    <cellStyle name="Normal 2 3 2 14 6 4" xfId="21190"/>
    <cellStyle name="Normal 2 3 2 14 6 5" xfId="21191"/>
    <cellStyle name="Normal 2 3 2 14 7" xfId="21192"/>
    <cellStyle name="Normal 2 3 2 14 7 2" xfId="21193"/>
    <cellStyle name="Normal 2 3 2 14 7 3" xfId="21194"/>
    <cellStyle name="Normal 2 3 2 14 7 4" xfId="21195"/>
    <cellStyle name="Normal 2 3 2 14 7 5" xfId="21196"/>
    <cellStyle name="Normal 2 3 2 14 8" xfId="21197"/>
    <cellStyle name="Normal 2 3 2 14 8 2" xfId="21198"/>
    <cellStyle name="Normal 2 3 2 14 8 3" xfId="21199"/>
    <cellStyle name="Normal 2 3 2 14 8 4" xfId="21200"/>
    <cellStyle name="Normal 2 3 2 14 8 5" xfId="21201"/>
    <cellStyle name="Normal 2 3 2 14 9" xfId="21202"/>
    <cellStyle name="Normal 2 3 2 15" xfId="21203"/>
    <cellStyle name="Normal 2 3 2 15 10" xfId="21204"/>
    <cellStyle name="Normal 2 3 2 15 11" xfId="21205"/>
    <cellStyle name="Normal 2 3 2 15 12" xfId="21206"/>
    <cellStyle name="Normal 2 3 2 15 13" xfId="21207"/>
    <cellStyle name="Normal 2 3 2 15 14" xfId="21208"/>
    <cellStyle name="Normal 2 3 2 15 2" xfId="21209"/>
    <cellStyle name="Normal 2 3 2 15 2 2" xfId="21210"/>
    <cellStyle name="Normal 2 3 2 15 2 3" xfId="21211"/>
    <cellStyle name="Normal 2 3 2 15 2 4" xfId="21212"/>
    <cellStyle name="Normal 2 3 2 15 2 5" xfId="21213"/>
    <cellStyle name="Normal 2 3 2 15 3" xfId="21214"/>
    <cellStyle name="Normal 2 3 2 15 3 2" xfId="21215"/>
    <cellStyle name="Normal 2 3 2 15 3 3" xfId="21216"/>
    <cellStyle name="Normal 2 3 2 15 3 4" xfId="21217"/>
    <cellStyle name="Normal 2 3 2 15 3 5" xfId="21218"/>
    <cellStyle name="Normal 2 3 2 15 4" xfId="21219"/>
    <cellStyle name="Normal 2 3 2 15 4 2" xfId="21220"/>
    <cellStyle name="Normal 2 3 2 15 4 3" xfId="21221"/>
    <cellStyle name="Normal 2 3 2 15 4 4" xfId="21222"/>
    <cellStyle name="Normal 2 3 2 15 4 5" xfId="21223"/>
    <cellStyle name="Normal 2 3 2 15 5" xfId="21224"/>
    <cellStyle name="Normal 2 3 2 15 5 2" xfId="21225"/>
    <cellStyle name="Normal 2 3 2 15 5 3" xfId="21226"/>
    <cellStyle name="Normal 2 3 2 15 5 4" xfId="21227"/>
    <cellStyle name="Normal 2 3 2 15 5 5" xfId="21228"/>
    <cellStyle name="Normal 2 3 2 15 6" xfId="21229"/>
    <cellStyle name="Normal 2 3 2 15 6 2" xfId="21230"/>
    <cellStyle name="Normal 2 3 2 15 6 3" xfId="21231"/>
    <cellStyle name="Normal 2 3 2 15 6 4" xfId="21232"/>
    <cellStyle name="Normal 2 3 2 15 6 5" xfId="21233"/>
    <cellStyle name="Normal 2 3 2 15 7" xfId="21234"/>
    <cellStyle name="Normal 2 3 2 15 7 2" xfId="21235"/>
    <cellStyle name="Normal 2 3 2 15 7 3" xfId="21236"/>
    <cellStyle name="Normal 2 3 2 15 7 4" xfId="21237"/>
    <cellStyle name="Normal 2 3 2 15 7 5" xfId="21238"/>
    <cellStyle name="Normal 2 3 2 15 8" xfId="21239"/>
    <cellStyle name="Normal 2 3 2 15 8 2" xfId="21240"/>
    <cellStyle name="Normal 2 3 2 15 8 3" xfId="21241"/>
    <cellStyle name="Normal 2 3 2 15 8 4" xfId="21242"/>
    <cellStyle name="Normal 2 3 2 15 8 5" xfId="21243"/>
    <cellStyle name="Normal 2 3 2 15 9" xfId="21244"/>
    <cellStyle name="Normal 2 3 2 16" xfId="21245"/>
    <cellStyle name="Normal 2 3 2 16 10" xfId="21246"/>
    <cellStyle name="Normal 2 3 2 16 11" xfId="21247"/>
    <cellStyle name="Normal 2 3 2 16 12" xfId="21248"/>
    <cellStyle name="Normal 2 3 2 16 13" xfId="21249"/>
    <cellStyle name="Normal 2 3 2 16 14" xfId="21250"/>
    <cellStyle name="Normal 2 3 2 16 2" xfId="21251"/>
    <cellStyle name="Normal 2 3 2 16 2 2" xfId="21252"/>
    <cellStyle name="Normal 2 3 2 16 2 3" xfId="21253"/>
    <cellStyle name="Normal 2 3 2 16 2 4" xfId="21254"/>
    <cellStyle name="Normal 2 3 2 16 2 5" xfId="21255"/>
    <cellStyle name="Normal 2 3 2 16 3" xfId="21256"/>
    <cellStyle name="Normal 2 3 2 16 3 2" xfId="21257"/>
    <cellStyle name="Normal 2 3 2 16 3 3" xfId="21258"/>
    <cellStyle name="Normal 2 3 2 16 3 4" xfId="21259"/>
    <cellStyle name="Normal 2 3 2 16 3 5" xfId="21260"/>
    <cellStyle name="Normal 2 3 2 16 4" xfId="21261"/>
    <cellStyle name="Normal 2 3 2 16 4 2" xfId="21262"/>
    <cellStyle name="Normal 2 3 2 16 4 3" xfId="21263"/>
    <cellStyle name="Normal 2 3 2 16 4 4" xfId="21264"/>
    <cellStyle name="Normal 2 3 2 16 4 5" xfId="21265"/>
    <cellStyle name="Normal 2 3 2 16 5" xfId="21266"/>
    <cellStyle name="Normal 2 3 2 16 5 2" xfId="21267"/>
    <cellStyle name="Normal 2 3 2 16 5 3" xfId="21268"/>
    <cellStyle name="Normal 2 3 2 16 5 4" xfId="21269"/>
    <cellStyle name="Normal 2 3 2 16 5 5" xfId="21270"/>
    <cellStyle name="Normal 2 3 2 16 6" xfId="21271"/>
    <cellStyle name="Normal 2 3 2 16 6 2" xfId="21272"/>
    <cellStyle name="Normal 2 3 2 16 6 3" xfId="21273"/>
    <cellStyle name="Normal 2 3 2 16 6 4" xfId="21274"/>
    <cellStyle name="Normal 2 3 2 16 6 5" xfId="21275"/>
    <cellStyle name="Normal 2 3 2 16 7" xfId="21276"/>
    <cellStyle name="Normal 2 3 2 16 7 2" xfId="21277"/>
    <cellStyle name="Normal 2 3 2 16 7 3" xfId="21278"/>
    <cellStyle name="Normal 2 3 2 16 7 4" xfId="21279"/>
    <cellStyle name="Normal 2 3 2 16 7 5" xfId="21280"/>
    <cellStyle name="Normal 2 3 2 16 8" xfId="21281"/>
    <cellStyle name="Normal 2 3 2 16 8 2" xfId="21282"/>
    <cellStyle name="Normal 2 3 2 16 8 3" xfId="21283"/>
    <cellStyle name="Normal 2 3 2 16 8 4" xfId="21284"/>
    <cellStyle name="Normal 2 3 2 16 8 5" xfId="21285"/>
    <cellStyle name="Normal 2 3 2 16 9" xfId="21286"/>
    <cellStyle name="Normal 2 3 2 17" xfId="21287"/>
    <cellStyle name="Normal 2 3 2 17 10" xfId="21288"/>
    <cellStyle name="Normal 2 3 2 17 11" xfId="21289"/>
    <cellStyle name="Normal 2 3 2 17 12" xfId="21290"/>
    <cellStyle name="Normal 2 3 2 17 13" xfId="21291"/>
    <cellStyle name="Normal 2 3 2 17 14" xfId="21292"/>
    <cellStyle name="Normal 2 3 2 17 2" xfId="21293"/>
    <cellStyle name="Normal 2 3 2 17 2 2" xfId="21294"/>
    <cellStyle name="Normal 2 3 2 17 2 3" xfId="21295"/>
    <cellStyle name="Normal 2 3 2 17 2 4" xfId="21296"/>
    <cellStyle name="Normal 2 3 2 17 2 5" xfId="21297"/>
    <cellStyle name="Normal 2 3 2 17 3" xfId="21298"/>
    <cellStyle name="Normal 2 3 2 17 3 2" xfId="21299"/>
    <cellStyle name="Normal 2 3 2 17 3 3" xfId="21300"/>
    <cellStyle name="Normal 2 3 2 17 3 4" xfId="21301"/>
    <cellStyle name="Normal 2 3 2 17 3 5" xfId="21302"/>
    <cellStyle name="Normal 2 3 2 17 4" xfId="21303"/>
    <cellStyle name="Normal 2 3 2 17 4 2" xfId="21304"/>
    <cellStyle name="Normal 2 3 2 17 4 3" xfId="21305"/>
    <cellStyle name="Normal 2 3 2 17 4 4" xfId="21306"/>
    <cellStyle name="Normal 2 3 2 17 4 5" xfId="21307"/>
    <cellStyle name="Normal 2 3 2 17 5" xfId="21308"/>
    <cellStyle name="Normal 2 3 2 17 5 2" xfId="21309"/>
    <cellStyle name="Normal 2 3 2 17 5 3" xfId="21310"/>
    <cellStyle name="Normal 2 3 2 17 5 4" xfId="21311"/>
    <cellStyle name="Normal 2 3 2 17 5 5" xfId="21312"/>
    <cellStyle name="Normal 2 3 2 17 6" xfId="21313"/>
    <cellStyle name="Normal 2 3 2 17 6 2" xfId="21314"/>
    <cellStyle name="Normal 2 3 2 17 6 3" xfId="21315"/>
    <cellStyle name="Normal 2 3 2 17 6 4" xfId="21316"/>
    <cellStyle name="Normal 2 3 2 17 6 5" xfId="21317"/>
    <cellStyle name="Normal 2 3 2 17 7" xfId="21318"/>
    <cellStyle name="Normal 2 3 2 17 7 2" xfId="21319"/>
    <cellStyle name="Normal 2 3 2 17 7 3" xfId="21320"/>
    <cellStyle name="Normal 2 3 2 17 7 4" xfId="21321"/>
    <cellStyle name="Normal 2 3 2 17 7 5" xfId="21322"/>
    <cellStyle name="Normal 2 3 2 17 8" xfId="21323"/>
    <cellStyle name="Normal 2 3 2 17 8 2" xfId="21324"/>
    <cellStyle name="Normal 2 3 2 17 8 3" xfId="21325"/>
    <cellStyle name="Normal 2 3 2 17 8 4" xfId="21326"/>
    <cellStyle name="Normal 2 3 2 17 8 5" xfId="21327"/>
    <cellStyle name="Normal 2 3 2 17 9" xfId="21328"/>
    <cellStyle name="Normal 2 3 2 18" xfId="21329"/>
    <cellStyle name="Normal 2 3 2 18 10" xfId="21330"/>
    <cellStyle name="Normal 2 3 2 18 11" xfId="21331"/>
    <cellStyle name="Normal 2 3 2 18 12" xfId="21332"/>
    <cellStyle name="Normal 2 3 2 18 13" xfId="21333"/>
    <cellStyle name="Normal 2 3 2 18 14" xfId="21334"/>
    <cellStyle name="Normal 2 3 2 18 2" xfId="21335"/>
    <cellStyle name="Normal 2 3 2 18 2 2" xfId="21336"/>
    <cellStyle name="Normal 2 3 2 18 2 3" xfId="21337"/>
    <cellStyle name="Normal 2 3 2 18 2 4" xfId="21338"/>
    <cellStyle name="Normal 2 3 2 18 2 5" xfId="21339"/>
    <cellStyle name="Normal 2 3 2 18 3" xfId="21340"/>
    <cellStyle name="Normal 2 3 2 18 3 2" xfId="21341"/>
    <cellStyle name="Normal 2 3 2 18 3 3" xfId="21342"/>
    <cellStyle name="Normal 2 3 2 18 3 4" xfId="21343"/>
    <cellStyle name="Normal 2 3 2 18 3 5" xfId="21344"/>
    <cellStyle name="Normal 2 3 2 18 4" xfId="21345"/>
    <cellStyle name="Normal 2 3 2 18 4 2" xfId="21346"/>
    <cellStyle name="Normal 2 3 2 18 4 3" xfId="21347"/>
    <cellStyle name="Normal 2 3 2 18 4 4" xfId="21348"/>
    <cellStyle name="Normal 2 3 2 18 4 5" xfId="21349"/>
    <cellStyle name="Normal 2 3 2 18 5" xfId="21350"/>
    <cellStyle name="Normal 2 3 2 18 5 2" xfId="21351"/>
    <cellStyle name="Normal 2 3 2 18 5 3" xfId="21352"/>
    <cellStyle name="Normal 2 3 2 18 5 4" xfId="21353"/>
    <cellStyle name="Normal 2 3 2 18 5 5" xfId="21354"/>
    <cellStyle name="Normal 2 3 2 18 6" xfId="21355"/>
    <cellStyle name="Normal 2 3 2 18 6 2" xfId="21356"/>
    <cellStyle name="Normal 2 3 2 18 6 3" xfId="21357"/>
    <cellStyle name="Normal 2 3 2 18 6 4" xfId="21358"/>
    <cellStyle name="Normal 2 3 2 18 6 5" xfId="21359"/>
    <cellStyle name="Normal 2 3 2 18 7" xfId="21360"/>
    <cellStyle name="Normal 2 3 2 18 7 2" xfId="21361"/>
    <cellStyle name="Normal 2 3 2 18 7 3" xfId="21362"/>
    <cellStyle name="Normal 2 3 2 18 7 4" xfId="21363"/>
    <cellStyle name="Normal 2 3 2 18 7 5" xfId="21364"/>
    <cellStyle name="Normal 2 3 2 18 8" xfId="21365"/>
    <cellStyle name="Normal 2 3 2 18 8 2" xfId="21366"/>
    <cellStyle name="Normal 2 3 2 18 8 3" xfId="21367"/>
    <cellStyle name="Normal 2 3 2 18 8 4" xfId="21368"/>
    <cellStyle name="Normal 2 3 2 18 8 5" xfId="21369"/>
    <cellStyle name="Normal 2 3 2 18 9" xfId="21370"/>
    <cellStyle name="Normal 2 3 2 19" xfId="21371"/>
    <cellStyle name="Normal 2 3 2 19 10" xfId="21372"/>
    <cellStyle name="Normal 2 3 2 19 11" xfId="21373"/>
    <cellStyle name="Normal 2 3 2 19 12" xfId="21374"/>
    <cellStyle name="Normal 2 3 2 19 13" xfId="21375"/>
    <cellStyle name="Normal 2 3 2 19 14" xfId="21376"/>
    <cellStyle name="Normal 2 3 2 19 2" xfId="21377"/>
    <cellStyle name="Normal 2 3 2 19 2 2" xfId="21378"/>
    <cellStyle name="Normal 2 3 2 19 2 3" xfId="21379"/>
    <cellStyle name="Normal 2 3 2 19 2 4" xfId="21380"/>
    <cellStyle name="Normal 2 3 2 19 2 5" xfId="21381"/>
    <cellStyle name="Normal 2 3 2 19 3" xfId="21382"/>
    <cellStyle name="Normal 2 3 2 19 3 2" xfId="21383"/>
    <cellStyle name="Normal 2 3 2 19 3 3" xfId="21384"/>
    <cellStyle name="Normal 2 3 2 19 3 4" xfId="21385"/>
    <cellStyle name="Normal 2 3 2 19 3 5" xfId="21386"/>
    <cellStyle name="Normal 2 3 2 19 4" xfId="21387"/>
    <cellStyle name="Normal 2 3 2 19 4 2" xfId="21388"/>
    <cellStyle name="Normal 2 3 2 19 4 3" xfId="21389"/>
    <cellStyle name="Normal 2 3 2 19 4 4" xfId="21390"/>
    <cellStyle name="Normal 2 3 2 19 4 5" xfId="21391"/>
    <cellStyle name="Normal 2 3 2 19 5" xfId="21392"/>
    <cellStyle name="Normal 2 3 2 19 5 2" xfId="21393"/>
    <cellStyle name="Normal 2 3 2 19 5 3" xfId="21394"/>
    <cellStyle name="Normal 2 3 2 19 5 4" xfId="21395"/>
    <cellStyle name="Normal 2 3 2 19 5 5" xfId="21396"/>
    <cellStyle name="Normal 2 3 2 19 6" xfId="21397"/>
    <cellStyle name="Normal 2 3 2 19 6 2" xfId="21398"/>
    <cellStyle name="Normal 2 3 2 19 6 3" xfId="21399"/>
    <cellStyle name="Normal 2 3 2 19 6 4" xfId="21400"/>
    <cellStyle name="Normal 2 3 2 19 6 5" xfId="21401"/>
    <cellStyle name="Normal 2 3 2 19 7" xfId="21402"/>
    <cellStyle name="Normal 2 3 2 19 7 2" xfId="21403"/>
    <cellStyle name="Normal 2 3 2 19 7 3" xfId="21404"/>
    <cellStyle name="Normal 2 3 2 19 7 4" xfId="21405"/>
    <cellStyle name="Normal 2 3 2 19 7 5" xfId="21406"/>
    <cellStyle name="Normal 2 3 2 19 8" xfId="21407"/>
    <cellStyle name="Normal 2 3 2 19 8 2" xfId="21408"/>
    <cellStyle name="Normal 2 3 2 19 8 3" xfId="21409"/>
    <cellStyle name="Normal 2 3 2 19 8 4" xfId="21410"/>
    <cellStyle name="Normal 2 3 2 19 8 5" xfId="21411"/>
    <cellStyle name="Normal 2 3 2 19 9" xfId="21412"/>
    <cellStyle name="Normal 2 3 2 2" xfId="21413"/>
    <cellStyle name="Normal 2 3 2 2 10" xfId="21414"/>
    <cellStyle name="Normal 2 3 2 2 11" xfId="21415"/>
    <cellStyle name="Normal 2 3 2 2 12" xfId="21416"/>
    <cellStyle name="Normal 2 3 2 2 13" xfId="21417"/>
    <cellStyle name="Normal 2 3 2 2 14" xfId="21418"/>
    <cellStyle name="Normal 2 3 2 2 2" xfId="21419"/>
    <cellStyle name="Normal 2 3 2 2 2 2" xfId="21420"/>
    <cellStyle name="Normal 2 3 2 2 2 3" xfId="21421"/>
    <cellStyle name="Normal 2 3 2 2 2 4" xfId="21422"/>
    <cellStyle name="Normal 2 3 2 2 2 5" xfId="21423"/>
    <cellStyle name="Normal 2 3 2 2 3" xfId="21424"/>
    <cellStyle name="Normal 2 3 2 2 3 2" xfId="21425"/>
    <cellStyle name="Normal 2 3 2 2 3 3" xfId="21426"/>
    <cellStyle name="Normal 2 3 2 2 3 4" xfId="21427"/>
    <cellStyle name="Normal 2 3 2 2 3 5" xfId="21428"/>
    <cellStyle name="Normal 2 3 2 2 4" xfId="21429"/>
    <cellStyle name="Normal 2 3 2 2 4 2" xfId="21430"/>
    <cellStyle name="Normal 2 3 2 2 4 3" xfId="21431"/>
    <cellStyle name="Normal 2 3 2 2 4 4" xfId="21432"/>
    <cellStyle name="Normal 2 3 2 2 4 5" xfId="21433"/>
    <cellStyle name="Normal 2 3 2 2 5" xfId="21434"/>
    <cellStyle name="Normal 2 3 2 2 5 2" xfId="21435"/>
    <cellStyle name="Normal 2 3 2 2 5 3" xfId="21436"/>
    <cellStyle name="Normal 2 3 2 2 5 4" xfId="21437"/>
    <cellStyle name="Normal 2 3 2 2 5 5" xfId="21438"/>
    <cellStyle name="Normal 2 3 2 2 6" xfId="21439"/>
    <cellStyle name="Normal 2 3 2 2 6 2" xfId="21440"/>
    <cellStyle name="Normal 2 3 2 2 6 3" xfId="21441"/>
    <cellStyle name="Normal 2 3 2 2 6 4" xfId="21442"/>
    <cellStyle name="Normal 2 3 2 2 6 5" xfId="21443"/>
    <cellStyle name="Normal 2 3 2 2 7" xfId="21444"/>
    <cellStyle name="Normal 2 3 2 2 7 2" xfId="21445"/>
    <cellStyle name="Normal 2 3 2 2 7 3" xfId="21446"/>
    <cellStyle name="Normal 2 3 2 2 7 4" xfId="21447"/>
    <cellStyle name="Normal 2 3 2 2 7 5" xfId="21448"/>
    <cellStyle name="Normal 2 3 2 2 8" xfId="21449"/>
    <cellStyle name="Normal 2 3 2 2 8 2" xfId="21450"/>
    <cellStyle name="Normal 2 3 2 2 8 3" xfId="21451"/>
    <cellStyle name="Normal 2 3 2 2 8 4" xfId="21452"/>
    <cellStyle name="Normal 2 3 2 2 8 5" xfId="21453"/>
    <cellStyle name="Normal 2 3 2 2 9" xfId="21454"/>
    <cellStyle name="Normal 2 3 2 20" xfId="21455"/>
    <cellStyle name="Normal 2 3 2 20 10" xfId="21456"/>
    <cellStyle name="Normal 2 3 2 20 11" xfId="21457"/>
    <cellStyle name="Normal 2 3 2 20 12" xfId="21458"/>
    <cellStyle name="Normal 2 3 2 20 13" xfId="21459"/>
    <cellStyle name="Normal 2 3 2 20 2" xfId="21460"/>
    <cellStyle name="Normal 2 3 2 20 2 2" xfId="21461"/>
    <cellStyle name="Normal 2 3 2 20 2 3" xfId="21462"/>
    <cellStyle name="Normal 2 3 2 20 2 4" xfId="21463"/>
    <cellStyle name="Normal 2 3 2 20 2 5" xfId="21464"/>
    <cellStyle name="Normal 2 3 2 20 3" xfId="21465"/>
    <cellStyle name="Normal 2 3 2 20 3 2" xfId="21466"/>
    <cellStyle name="Normal 2 3 2 20 3 3" xfId="21467"/>
    <cellStyle name="Normal 2 3 2 20 3 4" xfId="21468"/>
    <cellStyle name="Normal 2 3 2 20 3 5" xfId="21469"/>
    <cellStyle name="Normal 2 3 2 20 4" xfId="21470"/>
    <cellStyle name="Normal 2 3 2 20 4 2" xfId="21471"/>
    <cellStyle name="Normal 2 3 2 20 4 3" xfId="21472"/>
    <cellStyle name="Normal 2 3 2 20 4 4" xfId="21473"/>
    <cellStyle name="Normal 2 3 2 20 4 5" xfId="21474"/>
    <cellStyle name="Normal 2 3 2 20 5" xfId="21475"/>
    <cellStyle name="Normal 2 3 2 20 5 2" xfId="21476"/>
    <cellStyle name="Normal 2 3 2 20 5 3" xfId="21477"/>
    <cellStyle name="Normal 2 3 2 20 5 4" xfId="21478"/>
    <cellStyle name="Normal 2 3 2 20 5 5" xfId="21479"/>
    <cellStyle name="Normal 2 3 2 20 6" xfId="21480"/>
    <cellStyle name="Normal 2 3 2 20 6 2" xfId="21481"/>
    <cellStyle name="Normal 2 3 2 20 6 3" xfId="21482"/>
    <cellStyle name="Normal 2 3 2 20 6 4" xfId="21483"/>
    <cellStyle name="Normal 2 3 2 20 6 5" xfId="21484"/>
    <cellStyle name="Normal 2 3 2 20 7" xfId="21485"/>
    <cellStyle name="Normal 2 3 2 20 7 2" xfId="21486"/>
    <cellStyle name="Normal 2 3 2 20 7 3" xfId="21487"/>
    <cellStyle name="Normal 2 3 2 20 7 4" xfId="21488"/>
    <cellStyle name="Normal 2 3 2 20 7 5" xfId="21489"/>
    <cellStyle name="Normal 2 3 2 20 8" xfId="21490"/>
    <cellStyle name="Normal 2 3 2 20 8 2" xfId="21491"/>
    <cellStyle name="Normal 2 3 2 20 8 3" xfId="21492"/>
    <cellStyle name="Normal 2 3 2 20 8 4" xfId="21493"/>
    <cellStyle name="Normal 2 3 2 20 8 5" xfId="21494"/>
    <cellStyle name="Normal 2 3 2 20 9" xfId="21495"/>
    <cellStyle name="Normal 2 3 2 21" xfId="21496"/>
    <cellStyle name="Normal 2 3 2 21 10" xfId="21497"/>
    <cellStyle name="Normal 2 3 2 21 11" xfId="21498"/>
    <cellStyle name="Normal 2 3 2 21 12" xfId="21499"/>
    <cellStyle name="Normal 2 3 2 21 13" xfId="21500"/>
    <cellStyle name="Normal 2 3 2 21 2" xfId="21501"/>
    <cellStyle name="Normal 2 3 2 21 2 2" xfId="21502"/>
    <cellStyle name="Normal 2 3 2 21 2 3" xfId="21503"/>
    <cellStyle name="Normal 2 3 2 21 2 4" xfId="21504"/>
    <cellStyle name="Normal 2 3 2 21 2 5" xfId="21505"/>
    <cellStyle name="Normal 2 3 2 21 3" xfId="21506"/>
    <cellStyle name="Normal 2 3 2 21 3 2" xfId="21507"/>
    <cellStyle name="Normal 2 3 2 21 3 3" xfId="21508"/>
    <cellStyle name="Normal 2 3 2 21 3 4" xfId="21509"/>
    <cellStyle name="Normal 2 3 2 21 3 5" xfId="21510"/>
    <cellStyle name="Normal 2 3 2 21 4" xfId="21511"/>
    <cellStyle name="Normal 2 3 2 21 4 2" xfId="21512"/>
    <cellStyle name="Normal 2 3 2 21 4 3" xfId="21513"/>
    <cellStyle name="Normal 2 3 2 21 4 4" xfId="21514"/>
    <cellStyle name="Normal 2 3 2 21 4 5" xfId="21515"/>
    <cellStyle name="Normal 2 3 2 21 5" xfId="21516"/>
    <cellStyle name="Normal 2 3 2 21 5 2" xfId="21517"/>
    <cellStyle name="Normal 2 3 2 21 5 3" xfId="21518"/>
    <cellStyle name="Normal 2 3 2 21 5 4" xfId="21519"/>
    <cellStyle name="Normal 2 3 2 21 5 5" xfId="21520"/>
    <cellStyle name="Normal 2 3 2 21 6" xfId="21521"/>
    <cellStyle name="Normal 2 3 2 21 6 2" xfId="21522"/>
    <cellStyle name="Normal 2 3 2 21 6 3" xfId="21523"/>
    <cellStyle name="Normal 2 3 2 21 6 4" xfId="21524"/>
    <cellStyle name="Normal 2 3 2 21 6 5" xfId="21525"/>
    <cellStyle name="Normal 2 3 2 21 7" xfId="21526"/>
    <cellStyle name="Normal 2 3 2 21 7 2" xfId="21527"/>
    <cellStyle name="Normal 2 3 2 21 7 3" xfId="21528"/>
    <cellStyle name="Normal 2 3 2 21 7 4" xfId="21529"/>
    <cellStyle name="Normal 2 3 2 21 7 5" xfId="21530"/>
    <cellStyle name="Normal 2 3 2 21 8" xfId="21531"/>
    <cellStyle name="Normal 2 3 2 21 8 2" xfId="21532"/>
    <cellStyle name="Normal 2 3 2 21 8 3" xfId="21533"/>
    <cellStyle name="Normal 2 3 2 21 8 4" xfId="21534"/>
    <cellStyle name="Normal 2 3 2 21 8 5" xfId="21535"/>
    <cellStyle name="Normal 2 3 2 21 9" xfId="21536"/>
    <cellStyle name="Normal 2 3 2 22" xfId="21537"/>
    <cellStyle name="Normal 2 3 2 22 10" xfId="21538"/>
    <cellStyle name="Normal 2 3 2 22 11" xfId="21539"/>
    <cellStyle name="Normal 2 3 2 22 12" xfId="21540"/>
    <cellStyle name="Normal 2 3 2 22 13" xfId="21541"/>
    <cellStyle name="Normal 2 3 2 22 2" xfId="21542"/>
    <cellStyle name="Normal 2 3 2 22 2 2" xfId="21543"/>
    <cellStyle name="Normal 2 3 2 22 2 3" xfId="21544"/>
    <cellStyle name="Normal 2 3 2 22 2 4" xfId="21545"/>
    <cellStyle name="Normal 2 3 2 22 2 5" xfId="21546"/>
    <cellStyle name="Normal 2 3 2 22 3" xfId="21547"/>
    <cellStyle name="Normal 2 3 2 22 3 2" xfId="21548"/>
    <cellStyle name="Normal 2 3 2 22 3 3" xfId="21549"/>
    <cellStyle name="Normal 2 3 2 22 3 4" xfId="21550"/>
    <cellStyle name="Normal 2 3 2 22 3 5" xfId="21551"/>
    <cellStyle name="Normal 2 3 2 22 4" xfId="21552"/>
    <cellStyle name="Normal 2 3 2 22 4 2" xfId="21553"/>
    <cellStyle name="Normal 2 3 2 22 4 3" xfId="21554"/>
    <cellStyle name="Normal 2 3 2 22 4 4" xfId="21555"/>
    <cellStyle name="Normal 2 3 2 22 4 5" xfId="21556"/>
    <cellStyle name="Normal 2 3 2 22 5" xfId="21557"/>
    <cellStyle name="Normal 2 3 2 22 5 2" xfId="21558"/>
    <cellStyle name="Normal 2 3 2 22 5 3" xfId="21559"/>
    <cellStyle name="Normal 2 3 2 22 5 4" xfId="21560"/>
    <cellStyle name="Normal 2 3 2 22 5 5" xfId="21561"/>
    <cellStyle name="Normal 2 3 2 22 6" xfId="21562"/>
    <cellStyle name="Normal 2 3 2 22 6 2" xfId="21563"/>
    <cellStyle name="Normal 2 3 2 22 6 3" xfId="21564"/>
    <cellStyle name="Normal 2 3 2 22 6 4" xfId="21565"/>
    <cellStyle name="Normal 2 3 2 22 6 5" xfId="21566"/>
    <cellStyle name="Normal 2 3 2 22 7" xfId="21567"/>
    <cellStyle name="Normal 2 3 2 22 7 2" xfId="21568"/>
    <cellStyle name="Normal 2 3 2 22 7 3" xfId="21569"/>
    <cellStyle name="Normal 2 3 2 22 7 4" xfId="21570"/>
    <cellStyle name="Normal 2 3 2 22 7 5" xfId="21571"/>
    <cellStyle name="Normal 2 3 2 22 8" xfId="21572"/>
    <cellStyle name="Normal 2 3 2 22 8 2" xfId="21573"/>
    <cellStyle name="Normal 2 3 2 22 8 3" xfId="21574"/>
    <cellStyle name="Normal 2 3 2 22 8 4" xfId="21575"/>
    <cellStyle name="Normal 2 3 2 22 8 5" xfId="21576"/>
    <cellStyle name="Normal 2 3 2 22 9" xfId="21577"/>
    <cellStyle name="Normal 2 3 2 23" xfId="21578"/>
    <cellStyle name="Normal 2 3 2 23 10" xfId="21579"/>
    <cellStyle name="Normal 2 3 2 23 11" xfId="21580"/>
    <cellStyle name="Normal 2 3 2 23 12" xfId="21581"/>
    <cellStyle name="Normal 2 3 2 23 13" xfId="21582"/>
    <cellStyle name="Normal 2 3 2 23 2" xfId="21583"/>
    <cellStyle name="Normal 2 3 2 23 2 2" xfId="21584"/>
    <cellStyle name="Normal 2 3 2 23 2 3" xfId="21585"/>
    <cellStyle name="Normal 2 3 2 23 2 4" xfId="21586"/>
    <cellStyle name="Normal 2 3 2 23 2 5" xfId="21587"/>
    <cellStyle name="Normal 2 3 2 23 3" xfId="21588"/>
    <cellStyle name="Normal 2 3 2 23 3 2" xfId="21589"/>
    <cellStyle name="Normal 2 3 2 23 3 3" xfId="21590"/>
    <cellStyle name="Normal 2 3 2 23 3 4" xfId="21591"/>
    <cellStyle name="Normal 2 3 2 23 3 5" xfId="21592"/>
    <cellStyle name="Normal 2 3 2 23 4" xfId="21593"/>
    <cellStyle name="Normal 2 3 2 23 4 2" xfId="21594"/>
    <cellStyle name="Normal 2 3 2 23 4 3" xfId="21595"/>
    <cellStyle name="Normal 2 3 2 23 4 4" xfId="21596"/>
    <cellStyle name="Normal 2 3 2 23 4 5" xfId="21597"/>
    <cellStyle name="Normal 2 3 2 23 5" xfId="21598"/>
    <cellStyle name="Normal 2 3 2 23 5 2" xfId="21599"/>
    <cellStyle name="Normal 2 3 2 23 5 3" xfId="21600"/>
    <cellStyle name="Normal 2 3 2 23 5 4" xfId="21601"/>
    <cellStyle name="Normal 2 3 2 23 5 5" xfId="21602"/>
    <cellStyle name="Normal 2 3 2 23 6" xfId="21603"/>
    <cellStyle name="Normal 2 3 2 23 6 2" xfId="21604"/>
    <cellStyle name="Normal 2 3 2 23 6 3" xfId="21605"/>
    <cellStyle name="Normal 2 3 2 23 6 4" xfId="21606"/>
    <cellStyle name="Normal 2 3 2 23 6 5" xfId="21607"/>
    <cellStyle name="Normal 2 3 2 23 7" xfId="21608"/>
    <cellStyle name="Normal 2 3 2 23 7 2" xfId="21609"/>
    <cellStyle name="Normal 2 3 2 23 7 3" xfId="21610"/>
    <cellStyle name="Normal 2 3 2 23 7 4" xfId="21611"/>
    <cellStyle name="Normal 2 3 2 23 7 5" xfId="21612"/>
    <cellStyle name="Normal 2 3 2 23 8" xfId="21613"/>
    <cellStyle name="Normal 2 3 2 23 8 2" xfId="21614"/>
    <cellStyle name="Normal 2 3 2 23 8 3" xfId="21615"/>
    <cellStyle name="Normal 2 3 2 23 8 4" xfId="21616"/>
    <cellStyle name="Normal 2 3 2 23 8 5" xfId="21617"/>
    <cellStyle name="Normal 2 3 2 23 9" xfId="21618"/>
    <cellStyle name="Normal 2 3 2 24" xfId="21619"/>
    <cellStyle name="Normal 2 3 2 24 10" xfId="21620"/>
    <cellStyle name="Normal 2 3 2 24 11" xfId="21621"/>
    <cellStyle name="Normal 2 3 2 24 12" xfId="21622"/>
    <cellStyle name="Normal 2 3 2 24 13" xfId="21623"/>
    <cellStyle name="Normal 2 3 2 24 2" xfId="21624"/>
    <cellStyle name="Normal 2 3 2 24 2 2" xfId="21625"/>
    <cellStyle name="Normal 2 3 2 24 2 3" xfId="21626"/>
    <cellStyle name="Normal 2 3 2 24 2 4" xfId="21627"/>
    <cellStyle name="Normal 2 3 2 24 2 5" xfId="21628"/>
    <cellStyle name="Normal 2 3 2 24 3" xfId="21629"/>
    <cellStyle name="Normal 2 3 2 24 3 2" xfId="21630"/>
    <cellStyle name="Normal 2 3 2 24 3 3" xfId="21631"/>
    <cellStyle name="Normal 2 3 2 24 3 4" xfId="21632"/>
    <cellStyle name="Normal 2 3 2 24 3 5" xfId="21633"/>
    <cellStyle name="Normal 2 3 2 24 4" xfId="21634"/>
    <cellStyle name="Normal 2 3 2 24 4 2" xfId="21635"/>
    <cellStyle name="Normal 2 3 2 24 4 3" xfId="21636"/>
    <cellStyle name="Normal 2 3 2 24 4 4" xfId="21637"/>
    <cellStyle name="Normal 2 3 2 24 4 5" xfId="21638"/>
    <cellStyle name="Normal 2 3 2 24 5" xfId="21639"/>
    <cellStyle name="Normal 2 3 2 24 5 2" xfId="21640"/>
    <cellStyle name="Normal 2 3 2 24 5 3" xfId="21641"/>
    <cellStyle name="Normal 2 3 2 24 5 4" xfId="21642"/>
    <cellStyle name="Normal 2 3 2 24 5 5" xfId="21643"/>
    <cellStyle name="Normal 2 3 2 24 6" xfId="21644"/>
    <cellStyle name="Normal 2 3 2 24 6 2" xfId="21645"/>
    <cellStyle name="Normal 2 3 2 24 6 3" xfId="21646"/>
    <cellStyle name="Normal 2 3 2 24 6 4" xfId="21647"/>
    <cellStyle name="Normal 2 3 2 24 6 5" xfId="21648"/>
    <cellStyle name="Normal 2 3 2 24 7" xfId="21649"/>
    <cellStyle name="Normal 2 3 2 24 7 2" xfId="21650"/>
    <cellStyle name="Normal 2 3 2 24 7 3" xfId="21651"/>
    <cellStyle name="Normal 2 3 2 24 7 4" xfId="21652"/>
    <cellStyle name="Normal 2 3 2 24 7 5" xfId="21653"/>
    <cellStyle name="Normal 2 3 2 24 8" xfId="21654"/>
    <cellStyle name="Normal 2 3 2 24 8 2" xfId="21655"/>
    <cellStyle name="Normal 2 3 2 24 8 3" xfId="21656"/>
    <cellStyle name="Normal 2 3 2 24 8 4" xfId="21657"/>
    <cellStyle name="Normal 2 3 2 24 8 5" xfId="21658"/>
    <cellStyle name="Normal 2 3 2 24 9" xfId="21659"/>
    <cellStyle name="Normal 2 3 2 25" xfId="21660"/>
    <cellStyle name="Normal 2 3 2 25 10" xfId="21661"/>
    <cellStyle name="Normal 2 3 2 25 11" xfId="21662"/>
    <cellStyle name="Normal 2 3 2 25 12" xfId="21663"/>
    <cellStyle name="Normal 2 3 2 25 13" xfId="21664"/>
    <cellStyle name="Normal 2 3 2 25 2" xfId="21665"/>
    <cellStyle name="Normal 2 3 2 25 2 2" xfId="21666"/>
    <cellStyle name="Normal 2 3 2 25 2 3" xfId="21667"/>
    <cellStyle name="Normal 2 3 2 25 2 4" xfId="21668"/>
    <cellStyle name="Normal 2 3 2 25 2 5" xfId="21669"/>
    <cellStyle name="Normal 2 3 2 25 3" xfId="21670"/>
    <cellStyle name="Normal 2 3 2 25 3 2" xfId="21671"/>
    <cellStyle name="Normal 2 3 2 25 3 3" xfId="21672"/>
    <cellStyle name="Normal 2 3 2 25 3 4" xfId="21673"/>
    <cellStyle name="Normal 2 3 2 25 3 5" xfId="21674"/>
    <cellStyle name="Normal 2 3 2 25 4" xfId="21675"/>
    <cellStyle name="Normal 2 3 2 25 4 2" xfId="21676"/>
    <cellStyle name="Normal 2 3 2 25 4 3" xfId="21677"/>
    <cellStyle name="Normal 2 3 2 25 4 4" xfId="21678"/>
    <cellStyle name="Normal 2 3 2 25 4 5" xfId="21679"/>
    <cellStyle name="Normal 2 3 2 25 5" xfId="21680"/>
    <cellStyle name="Normal 2 3 2 25 5 2" xfId="21681"/>
    <cellStyle name="Normal 2 3 2 25 5 3" xfId="21682"/>
    <cellStyle name="Normal 2 3 2 25 5 4" xfId="21683"/>
    <cellStyle name="Normal 2 3 2 25 5 5" xfId="21684"/>
    <cellStyle name="Normal 2 3 2 25 6" xfId="21685"/>
    <cellStyle name="Normal 2 3 2 25 6 2" xfId="21686"/>
    <cellStyle name="Normal 2 3 2 25 6 3" xfId="21687"/>
    <cellStyle name="Normal 2 3 2 25 6 4" xfId="21688"/>
    <cellStyle name="Normal 2 3 2 25 6 5" xfId="21689"/>
    <cellStyle name="Normal 2 3 2 25 7" xfId="21690"/>
    <cellStyle name="Normal 2 3 2 25 7 2" xfId="21691"/>
    <cellStyle name="Normal 2 3 2 25 7 3" xfId="21692"/>
    <cellStyle name="Normal 2 3 2 25 7 4" xfId="21693"/>
    <cellStyle name="Normal 2 3 2 25 7 5" xfId="21694"/>
    <cellStyle name="Normal 2 3 2 25 8" xfId="21695"/>
    <cellStyle name="Normal 2 3 2 25 8 2" xfId="21696"/>
    <cellStyle name="Normal 2 3 2 25 8 3" xfId="21697"/>
    <cellStyle name="Normal 2 3 2 25 8 4" xfId="21698"/>
    <cellStyle name="Normal 2 3 2 25 8 5" xfId="21699"/>
    <cellStyle name="Normal 2 3 2 25 9" xfId="21700"/>
    <cellStyle name="Normal 2 3 2 26" xfId="21701"/>
    <cellStyle name="Normal 2 3 2 26 10" xfId="21702"/>
    <cellStyle name="Normal 2 3 2 26 11" xfId="21703"/>
    <cellStyle name="Normal 2 3 2 26 12" xfId="21704"/>
    <cellStyle name="Normal 2 3 2 26 13" xfId="21705"/>
    <cellStyle name="Normal 2 3 2 26 2" xfId="21706"/>
    <cellStyle name="Normal 2 3 2 26 2 2" xfId="21707"/>
    <cellStyle name="Normal 2 3 2 26 2 3" xfId="21708"/>
    <cellStyle name="Normal 2 3 2 26 2 4" xfId="21709"/>
    <cellStyle name="Normal 2 3 2 26 2 5" xfId="21710"/>
    <cellStyle name="Normal 2 3 2 26 3" xfId="21711"/>
    <cellStyle name="Normal 2 3 2 26 3 2" xfId="21712"/>
    <cellStyle name="Normal 2 3 2 26 3 3" xfId="21713"/>
    <cellStyle name="Normal 2 3 2 26 3 4" xfId="21714"/>
    <cellStyle name="Normal 2 3 2 26 3 5" xfId="21715"/>
    <cellStyle name="Normal 2 3 2 26 4" xfId="21716"/>
    <cellStyle name="Normal 2 3 2 26 4 2" xfId="21717"/>
    <cellStyle name="Normal 2 3 2 26 4 3" xfId="21718"/>
    <cellStyle name="Normal 2 3 2 26 4 4" xfId="21719"/>
    <cellStyle name="Normal 2 3 2 26 4 5" xfId="21720"/>
    <cellStyle name="Normal 2 3 2 26 5" xfId="21721"/>
    <cellStyle name="Normal 2 3 2 26 5 2" xfId="21722"/>
    <cellStyle name="Normal 2 3 2 26 5 3" xfId="21723"/>
    <cellStyle name="Normal 2 3 2 26 5 4" xfId="21724"/>
    <cellStyle name="Normal 2 3 2 26 5 5" xfId="21725"/>
    <cellStyle name="Normal 2 3 2 26 6" xfId="21726"/>
    <cellStyle name="Normal 2 3 2 26 6 2" xfId="21727"/>
    <cellStyle name="Normal 2 3 2 26 6 3" xfId="21728"/>
    <cellStyle name="Normal 2 3 2 26 6 4" xfId="21729"/>
    <cellStyle name="Normal 2 3 2 26 6 5" xfId="21730"/>
    <cellStyle name="Normal 2 3 2 26 7" xfId="21731"/>
    <cellStyle name="Normal 2 3 2 26 7 2" xfId="21732"/>
    <cellStyle name="Normal 2 3 2 26 7 3" xfId="21733"/>
    <cellStyle name="Normal 2 3 2 26 7 4" xfId="21734"/>
    <cellStyle name="Normal 2 3 2 26 7 5" xfId="21735"/>
    <cellStyle name="Normal 2 3 2 26 8" xfId="21736"/>
    <cellStyle name="Normal 2 3 2 26 8 2" xfId="21737"/>
    <cellStyle name="Normal 2 3 2 26 8 3" xfId="21738"/>
    <cellStyle name="Normal 2 3 2 26 8 4" xfId="21739"/>
    <cellStyle name="Normal 2 3 2 26 8 5" xfId="21740"/>
    <cellStyle name="Normal 2 3 2 26 9" xfId="21741"/>
    <cellStyle name="Normal 2 3 2 27" xfId="21742"/>
    <cellStyle name="Normal 2 3 2 27 10" xfId="21743"/>
    <cellStyle name="Normal 2 3 2 27 11" xfId="21744"/>
    <cellStyle name="Normal 2 3 2 27 12" xfId="21745"/>
    <cellStyle name="Normal 2 3 2 27 13" xfId="21746"/>
    <cellStyle name="Normal 2 3 2 27 2" xfId="21747"/>
    <cellStyle name="Normal 2 3 2 27 2 2" xfId="21748"/>
    <cellStyle name="Normal 2 3 2 27 2 3" xfId="21749"/>
    <cellStyle name="Normal 2 3 2 27 2 4" xfId="21750"/>
    <cellStyle name="Normal 2 3 2 27 2 5" xfId="21751"/>
    <cellStyle name="Normal 2 3 2 27 3" xfId="21752"/>
    <cellStyle name="Normal 2 3 2 27 3 2" xfId="21753"/>
    <cellStyle name="Normal 2 3 2 27 3 3" xfId="21754"/>
    <cellStyle name="Normal 2 3 2 27 3 4" xfId="21755"/>
    <cellStyle name="Normal 2 3 2 27 3 5" xfId="21756"/>
    <cellStyle name="Normal 2 3 2 27 4" xfId="21757"/>
    <cellStyle name="Normal 2 3 2 27 4 2" xfId="21758"/>
    <cellStyle name="Normal 2 3 2 27 4 3" xfId="21759"/>
    <cellStyle name="Normal 2 3 2 27 4 4" xfId="21760"/>
    <cellStyle name="Normal 2 3 2 27 4 5" xfId="21761"/>
    <cellStyle name="Normal 2 3 2 27 5" xfId="21762"/>
    <cellStyle name="Normal 2 3 2 27 5 2" xfId="21763"/>
    <cellStyle name="Normal 2 3 2 27 5 3" xfId="21764"/>
    <cellStyle name="Normal 2 3 2 27 5 4" xfId="21765"/>
    <cellStyle name="Normal 2 3 2 27 5 5" xfId="21766"/>
    <cellStyle name="Normal 2 3 2 27 6" xfId="21767"/>
    <cellStyle name="Normal 2 3 2 27 6 2" xfId="21768"/>
    <cellStyle name="Normal 2 3 2 27 6 3" xfId="21769"/>
    <cellStyle name="Normal 2 3 2 27 6 4" xfId="21770"/>
    <cellStyle name="Normal 2 3 2 27 6 5" xfId="21771"/>
    <cellStyle name="Normal 2 3 2 27 7" xfId="21772"/>
    <cellStyle name="Normal 2 3 2 27 7 2" xfId="21773"/>
    <cellStyle name="Normal 2 3 2 27 7 3" xfId="21774"/>
    <cellStyle name="Normal 2 3 2 27 7 4" xfId="21775"/>
    <cellStyle name="Normal 2 3 2 27 7 5" xfId="21776"/>
    <cellStyle name="Normal 2 3 2 27 8" xfId="21777"/>
    <cellStyle name="Normal 2 3 2 27 8 2" xfId="21778"/>
    <cellStyle name="Normal 2 3 2 27 8 3" xfId="21779"/>
    <cellStyle name="Normal 2 3 2 27 8 4" xfId="21780"/>
    <cellStyle name="Normal 2 3 2 27 8 5" xfId="21781"/>
    <cellStyle name="Normal 2 3 2 27 9" xfId="21782"/>
    <cellStyle name="Normal 2 3 2 28" xfId="21783"/>
    <cellStyle name="Normal 2 3 2 28 10" xfId="21784"/>
    <cellStyle name="Normal 2 3 2 28 11" xfId="21785"/>
    <cellStyle name="Normal 2 3 2 28 12" xfId="21786"/>
    <cellStyle name="Normal 2 3 2 28 13" xfId="21787"/>
    <cellStyle name="Normal 2 3 2 28 2" xfId="21788"/>
    <cellStyle name="Normal 2 3 2 28 2 2" xfId="21789"/>
    <cellStyle name="Normal 2 3 2 28 2 3" xfId="21790"/>
    <cellStyle name="Normal 2 3 2 28 2 4" xfId="21791"/>
    <cellStyle name="Normal 2 3 2 28 2 5" xfId="21792"/>
    <cellStyle name="Normal 2 3 2 28 3" xfId="21793"/>
    <cellStyle name="Normal 2 3 2 28 3 2" xfId="21794"/>
    <cellStyle name="Normal 2 3 2 28 3 3" xfId="21795"/>
    <cellStyle name="Normal 2 3 2 28 3 4" xfId="21796"/>
    <cellStyle name="Normal 2 3 2 28 3 5" xfId="21797"/>
    <cellStyle name="Normal 2 3 2 28 4" xfId="21798"/>
    <cellStyle name="Normal 2 3 2 28 4 2" xfId="21799"/>
    <cellStyle name="Normal 2 3 2 28 4 3" xfId="21800"/>
    <cellStyle name="Normal 2 3 2 28 4 4" xfId="21801"/>
    <cellStyle name="Normal 2 3 2 28 4 5" xfId="21802"/>
    <cellStyle name="Normal 2 3 2 28 5" xfId="21803"/>
    <cellStyle name="Normal 2 3 2 28 5 2" xfId="21804"/>
    <cellStyle name="Normal 2 3 2 28 5 3" xfId="21805"/>
    <cellStyle name="Normal 2 3 2 28 5 4" xfId="21806"/>
    <cellStyle name="Normal 2 3 2 28 5 5" xfId="21807"/>
    <cellStyle name="Normal 2 3 2 28 6" xfId="21808"/>
    <cellStyle name="Normal 2 3 2 28 6 2" xfId="21809"/>
    <cellStyle name="Normal 2 3 2 28 6 3" xfId="21810"/>
    <cellStyle name="Normal 2 3 2 28 6 4" xfId="21811"/>
    <cellStyle name="Normal 2 3 2 28 6 5" xfId="21812"/>
    <cellStyle name="Normal 2 3 2 28 7" xfId="21813"/>
    <cellStyle name="Normal 2 3 2 28 7 2" xfId="21814"/>
    <cellStyle name="Normal 2 3 2 28 7 3" xfId="21815"/>
    <cellStyle name="Normal 2 3 2 28 7 4" xfId="21816"/>
    <cellStyle name="Normal 2 3 2 28 7 5" xfId="21817"/>
    <cellStyle name="Normal 2 3 2 28 8" xfId="21818"/>
    <cellStyle name="Normal 2 3 2 28 8 2" xfId="21819"/>
    <cellStyle name="Normal 2 3 2 28 8 3" xfId="21820"/>
    <cellStyle name="Normal 2 3 2 28 8 4" xfId="21821"/>
    <cellStyle name="Normal 2 3 2 28 8 5" xfId="21822"/>
    <cellStyle name="Normal 2 3 2 28 9" xfId="21823"/>
    <cellStyle name="Normal 2 3 2 29" xfId="21824"/>
    <cellStyle name="Normal 2 3 2 29 10" xfId="21825"/>
    <cellStyle name="Normal 2 3 2 29 11" xfId="21826"/>
    <cellStyle name="Normal 2 3 2 29 12" xfId="21827"/>
    <cellStyle name="Normal 2 3 2 29 13" xfId="21828"/>
    <cellStyle name="Normal 2 3 2 29 2" xfId="21829"/>
    <cellStyle name="Normal 2 3 2 29 2 2" xfId="21830"/>
    <cellStyle name="Normal 2 3 2 29 2 3" xfId="21831"/>
    <cellStyle name="Normal 2 3 2 29 2 4" xfId="21832"/>
    <cellStyle name="Normal 2 3 2 29 2 5" xfId="21833"/>
    <cellStyle name="Normal 2 3 2 29 3" xfId="21834"/>
    <cellStyle name="Normal 2 3 2 29 3 2" xfId="21835"/>
    <cellStyle name="Normal 2 3 2 29 3 3" xfId="21836"/>
    <cellStyle name="Normal 2 3 2 29 3 4" xfId="21837"/>
    <cellStyle name="Normal 2 3 2 29 3 5" xfId="21838"/>
    <cellStyle name="Normal 2 3 2 29 4" xfId="21839"/>
    <cellStyle name="Normal 2 3 2 29 4 2" xfId="21840"/>
    <cellStyle name="Normal 2 3 2 29 4 3" xfId="21841"/>
    <cellStyle name="Normal 2 3 2 29 4 4" xfId="21842"/>
    <cellStyle name="Normal 2 3 2 29 4 5" xfId="21843"/>
    <cellStyle name="Normal 2 3 2 29 5" xfId="21844"/>
    <cellStyle name="Normal 2 3 2 29 5 2" xfId="21845"/>
    <cellStyle name="Normal 2 3 2 29 5 3" xfId="21846"/>
    <cellStyle name="Normal 2 3 2 29 5 4" xfId="21847"/>
    <cellStyle name="Normal 2 3 2 29 5 5" xfId="21848"/>
    <cellStyle name="Normal 2 3 2 29 6" xfId="21849"/>
    <cellStyle name="Normal 2 3 2 29 6 2" xfId="21850"/>
    <cellStyle name="Normal 2 3 2 29 6 3" xfId="21851"/>
    <cellStyle name="Normal 2 3 2 29 6 4" xfId="21852"/>
    <cellStyle name="Normal 2 3 2 29 6 5" xfId="21853"/>
    <cellStyle name="Normal 2 3 2 29 7" xfId="21854"/>
    <cellStyle name="Normal 2 3 2 29 7 2" xfId="21855"/>
    <cellStyle name="Normal 2 3 2 29 7 3" xfId="21856"/>
    <cellStyle name="Normal 2 3 2 29 7 4" xfId="21857"/>
    <cellStyle name="Normal 2 3 2 29 7 5" xfId="21858"/>
    <cellStyle name="Normal 2 3 2 29 8" xfId="21859"/>
    <cellStyle name="Normal 2 3 2 29 8 2" xfId="21860"/>
    <cellStyle name="Normal 2 3 2 29 8 3" xfId="21861"/>
    <cellStyle name="Normal 2 3 2 29 8 4" xfId="21862"/>
    <cellStyle name="Normal 2 3 2 29 8 5" xfId="21863"/>
    <cellStyle name="Normal 2 3 2 29 9" xfId="21864"/>
    <cellStyle name="Normal 2 3 2 3" xfId="21865"/>
    <cellStyle name="Normal 2 3 2 3 10" xfId="21866"/>
    <cellStyle name="Normal 2 3 2 3 11" xfId="21867"/>
    <cellStyle name="Normal 2 3 2 3 12" xfId="21868"/>
    <cellStyle name="Normal 2 3 2 3 13" xfId="21869"/>
    <cellStyle name="Normal 2 3 2 3 14" xfId="21870"/>
    <cellStyle name="Normal 2 3 2 3 2" xfId="21871"/>
    <cellStyle name="Normal 2 3 2 3 2 2" xfId="21872"/>
    <cellStyle name="Normal 2 3 2 3 2 3" xfId="21873"/>
    <cellStyle name="Normal 2 3 2 3 2 4" xfId="21874"/>
    <cellStyle name="Normal 2 3 2 3 2 5" xfId="21875"/>
    <cellStyle name="Normal 2 3 2 3 3" xfId="21876"/>
    <cellStyle name="Normal 2 3 2 3 3 2" xfId="21877"/>
    <cellStyle name="Normal 2 3 2 3 3 3" xfId="21878"/>
    <cellStyle name="Normal 2 3 2 3 3 4" xfId="21879"/>
    <cellStyle name="Normal 2 3 2 3 3 5" xfId="21880"/>
    <cellStyle name="Normal 2 3 2 3 4" xfId="21881"/>
    <cellStyle name="Normal 2 3 2 3 4 2" xfId="21882"/>
    <cellStyle name="Normal 2 3 2 3 4 3" xfId="21883"/>
    <cellStyle name="Normal 2 3 2 3 4 4" xfId="21884"/>
    <cellStyle name="Normal 2 3 2 3 4 5" xfId="21885"/>
    <cellStyle name="Normal 2 3 2 3 5" xfId="21886"/>
    <cellStyle name="Normal 2 3 2 3 5 2" xfId="21887"/>
    <cellStyle name="Normal 2 3 2 3 5 3" xfId="21888"/>
    <cellStyle name="Normal 2 3 2 3 5 4" xfId="21889"/>
    <cellStyle name="Normal 2 3 2 3 5 5" xfId="21890"/>
    <cellStyle name="Normal 2 3 2 3 6" xfId="21891"/>
    <cellStyle name="Normal 2 3 2 3 6 2" xfId="21892"/>
    <cellStyle name="Normal 2 3 2 3 6 3" xfId="21893"/>
    <cellStyle name="Normal 2 3 2 3 6 4" xfId="21894"/>
    <cellStyle name="Normal 2 3 2 3 6 5" xfId="21895"/>
    <cellStyle name="Normal 2 3 2 3 7" xfId="21896"/>
    <cellStyle name="Normal 2 3 2 3 7 2" xfId="21897"/>
    <cellStyle name="Normal 2 3 2 3 7 3" xfId="21898"/>
    <cellStyle name="Normal 2 3 2 3 7 4" xfId="21899"/>
    <cellStyle name="Normal 2 3 2 3 7 5" xfId="21900"/>
    <cellStyle name="Normal 2 3 2 3 8" xfId="21901"/>
    <cellStyle name="Normal 2 3 2 3 8 2" xfId="21902"/>
    <cellStyle name="Normal 2 3 2 3 8 3" xfId="21903"/>
    <cellStyle name="Normal 2 3 2 3 8 4" xfId="21904"/>
    <cellStyle name="Normal 2 3 2 3 8 5" xfId="21905"/>
    <cellStyle name="Normal 2 3 2 3 9" xfId="21906"/>
    <cellStyle name="Normal 2 3 2 30" xfId="21907"/>
    <cellStyle name="Normal 2 3 2 30 10" xfId="21908"/>
    <cellStyle name="Normal 2 3 2 30 11" xfId="21909"/>
    <cellStyle name="Normal 2 3 2 30 12" xfId="21910"/>
    <cellStyle name="Normal 2 3 2 30 13" xfId="21911"/>
    <cellStyle name="Normal 2 3 2 30 2" xfId="21912"/>
    <cellStyle name="Normal 2 3 2 30 2 2" xfId="21913"/>
    <cellStyle name="Normal 2 3 2 30 2 3" xfId="21914"/>
    <cellStyle name="Normal 2 3 2 30 2 4" xfId="21915"/>
    <cellStyle name="Normal 2 3 2 30 2 5" xfId="21916"/>
    <cellStyle name="Normal 2 3 2 30 3" xfId="21917"/>
    <cellStyle name="Normal 2 3 2 30 3 2" xfId="21918"/>
    <cellStyle name="Normal 2 3 2 30 3 3" xfId="21919"/>
    <cellStyle name="Normal 2 3 2 30 3 4" xfId="21920"/>
    <cellStyle name="Normal 2 3 2 30 3 5" xfId="21921"/>
    <cellStyle name="Normal 2 3 2 30 4" xfId="21922"/>
    <cellStyle name="Normal 2 3 2 30 4 2" xfId="21923"/>
    <cellStyle name="Normal 2 3 2 30 4 3" xfId="21924"/>
    <cellStyle name="Normal 2 3 2 30 4 4" xfId="21925"/>
    <cellStyle name="Normal 2 3 2 30 4 5" xfId="21926"/>
    <cellStyle name="Normal 2 3 2 30 5" xfId="21927"/>
    <cellStyle name="Normal 2 3 2 30 5 2" xfId="21928"/>
    <cellStyle name="Normal 2 3 2 30 5 3" xfId="21929"/>
    <cellStyle name="Normal 2 3 2 30 5 4" xfId="21930"/>
    <cellStyle name="Normal 2 3 2 30 5 5" xfId="21931"/>
    <cellStyle name="Normal 2 3 2 30 6" xfId="21932"/>
    <cellStyle name="Normal 2 3 2 30 6 2" xfId="21933"/>
    <cellStyle name="Normal 2 3 2 30 6 3" xfId="21934"/>
    <cellStyle name="Normal 2 3 2 30 6 4" xfId="21935"/>
    <cellStyle name="Normal 2 3 2 30 6 5" xfId="21936"/>
    <cellStyle name="Normal 2 3 2 30 7" xfId="21937"/>
    <cellStyle name="Normal 2 3 2 30 7 2" xfId="21938"/>
    <cellStyle name="Normal 2 3 2 30 7 3" xfId="21939"/>
    <cellStyle name="Normal 2 3 2 30 7 4" xfId="21940"/>
    <cellStyle name="Normal 2 3 2 30 7 5" xfId="21941"/>
    <cellStyle name="Normal 2 3 2 30 8" xfId="21942"/>
    <cellStyle name="Normal 2 3 2 30 8 2" xfId="21943"/>
    <cellStyle name="Normal 2 3 2 30 8 3" xfId="21944"/>
    <cellStyle name="Normal 2 3 2 30 8 4" xfId="21945"/>
    <cellStyle name="Normal 2 3 2 30 8 5" xfId="21946"/>
    <cellStyle name="Normal 2 3 2 30 9" xfId="21947"/>
    <cellStyle name="Normal 2 3 2 31" xfId="21948"/>
    <cellStyle name="Normal 2 3 2 31 2" xfId="21949"/>
    <cellStyle name="Normal 2 3 2 31 3" xfId="21950"/>
    <cellStyle name="Normal 2 3 2 31 4" xfId="21951"/>
    <cellStyle name="Normal 2 3 2 31 5" xfId="21952"/>
    <cellStyle name="Normal 2 3 2 32" xfId="21953"/>
    <cellStyle name="Normal 2 3 2 32 2" xfId="21954"/>
    <cellStyle name="Normal 2 3 2 32 3" xfId="21955"/>
    <cellStyle name="Normal 2 3 2 32 4" xfId="21956"/>
    <cellStyle name="Normal 2 3 2 32 5" xfId="21957"/>
    <cellStyle name="Normal 2 3 2 33" xfId="21958"/>
    <cellStyle name="Normal 2 3 2 33 2" xfId="21959"/>
    <cellStyle name="Normal 2 3 2 33 3" xfId="21960"/>
    <cellStyle name="Normal 2 3 2 33 4" xfId="21961"/>
    <cellStyle name="Normal 2 3 2 33 5" xfId="21962"/>
    <cellStyle name="Normal 2 3 2 34" xfId="21963"/>
    <cellStyle name="Normal 2 3 2 34 2" xfId="21964"/>
    <cellStyle name="Normal 2 3 2 34 3" xfId="21965"/>
    <cellStyle name="Normal 2 3 2 34 4" xfId="21966"/>
    <cellStyle name="Normal 2 3 2 34 5" xfId="21967"/>
    <cellStyle name="Normal 2 3 2 35" xfId="21968"/>
    <cellStyle name="Normal 2 3 2 35 2" xfId="21969"/>
    <cellStyle name="Normal 2 3 2 35 3" xfId="21970"/>
    <cellStyle name="Normal 2 3 2 35 4" xfId="21971"/>
    <cellStyle name="Normal 2 3 2 35 5" xfId="21972"/>
    <cellStyle name="Normal 2 3 2 36" xfId="21973"/>
    <cellStyle name="Normal 2 3 2 36 2" xfId="21974"/>
    <cellStyle name="Normal 2 3 2 36 3" xfId="21975"/>
    <cellStyle name="Normal 2 3 2 36 4" xfId="21976"/>
    <cellStyle name="Normal 2 3 2 36 5" xfId="21977"/>
    <cellStyle name="Normal 2 3 2 37" xfId="21978"/>
    <cellStyle name="Normal 2 3 2 37 2" xfId="21979"/>
    <cellStyle name="Normal 2 3 2 37 3" xfId="21980"/>
    <cellStyle name="Normal 2 3 2 37 4" xfId="21981"/>
    <cellStyle name="Normal 2 3 2 37 5" xfId="21982"/>
    <cellStyle name="Normal 2 3 2 38" xfId="21983"/>
    <cellStyle name="Normal 2 3 2 39" xfId="21984"/>
    <cellStyle name="Normal 2 3 2 4" xfId="21985"/>
    <cellStyle name="Normal 2 3 2 4 10" xfId="21986"/>
    <cellStyle name="Normal 2 3 2 4 11" xfId="21987"/>
    <cellStyle name="Normal 2 3 2 4 12" xfId="21988"/>
    <cellStyle name="Normal 2 3 2 4 13" xfId="21989"/>
    <cellStyle name="Normal 2 3 2 4 14" xfId="21990"/>
    <cellStyle name="Normal 2 3 2 4 2" xfId="21991"/>
    <cellStyle name="Normal 2 3 2 4 2 2" xfId="21992"/>
    <cellStyle name="Normal 2 3 2 4 2 3" xfId="21993"/>
    <cellStyle name="Normal 2 3 2 4 2 4" xfId="21994"/>
    <cellStyle name="Normal 2 3 2 4 2 5" xfId="21995"/>
    <cellStyle name="Normal 2 3 2 4 3" xfId="21996"/>
    <cellStyle name="Normal 2 3 2 4 3 2" xfId="21997"/>
    <cellStyle name="Normal 2 3 2 4 3 3" xfId="21998"/>
    <cellStyle name="Normal 2 3 2 4 3 4" xfId="21999"/>
    <cellStyle name="Normal 2 3 2 4 3 5" xfId="22000"/>
    <cellStyle name="Normal 2 3 2 4 4" xfId="22001"/>
    <cellStyle name="Normal 2 3 2 4 4 2" xfId="22002"/>
    <cellStyle name="Normal 2 3 2 4 4 3" xfId="22003"/>
    <cellStyle name="Normal 2 3 2 4 4 4" xfId="22004"/>
    <cellStyle name="Normal 2 3 2 4 4 5" xfId="22005"/>
    <cellStyle name="Normal 2 3 2 4 5" xfId="22006"/>
    <cellStyle name="Normal 2 3 2 4 5 2" xfId="22007"/>
    <cellStyle name="Normal 2 3 2 4 5 3" xfId="22008"/>
    <cellStyle name="Normal 2 3 2 4 5 4" xfId="22009"/>
    <cellStyle name="Normal 2 3 2 4 5 5" xfId="22010"/>
    <cellStyle name="Normal 2 3 2 4 6" xfId="22011"/>
    <cellStyle name="Normal 2 3 2 4 6 2" xfId="22012"/>
    <cellStyle name="Normal 2 3 2 4 6 3" xfId="22013"/>
    <cellStyle name="Normal 2 3 2 4 6 4" xfId="22014"/>
    <cellStyle name="Normal 2 3 2 4 6 5" xfId="22015"/>
    <cellStyle name="Normal 2 3 2 4 7" xfId="22016"/>
    <cellStyle name="Normal 2 3 2 4 7 2" xfId="22017"/>
    <cellStyle name="Normal 2 3 2 4 7 3" xfId="22018"/>
    <cellStyle name="Normal 2 3 2 4 7 4" xfId="22019"/>
    <cellStyle name="Normal 2 3 2 4 7 5" xfId="22020"/>
    <cellStyle name="Normal 2 3 2 4 8" xfId="22021"/>
    <cellStyle name="Normal 2 3 2 4 8 2" xfId="22022"/>
    <cellStyle name="Normal 2 3 2 4 8 3" xfId="22023"/>
    <cellStyle name="Normal 2 3 2 4 8 4" xfId="22024"/>
    <cellStyle name="Normal 2 3 2 4 8 5" xfId="22025"/>
    <cellStyle name="Normal 2 3 2 4 9" xfId="22026"/>
    <cellStyle name="Normal 2 3 2 40" xfId="22027"/>
    <cellStyle name="Normal 2 3 2 41" xfId="22028"/>
    <cellStyle name="Normal 2 3 2 42" xfId="22029"/>
    <cellStyle name="Normal 2 3 2 5" xfId="22030"/>
    <cellStyle name="Normal 2 3 2 5 10" xfId="22031"/>
    <cellStyle name="Normal 2 3 2 5 11" xfId="22032"/>
    <cellStyle name="Normal 2 3 2 5 12" xfId="22033"/>
    <cellStyle name="Normal 2 3 2 5 13" xfId="22034"/>
    <cellStyle name="Normal 2 3 2 5 14" xfId="22035"/>
    <cellStyle name="Normal 2 3 2 5 2" xfId="22036"/>
    <cellStyle name="Normal 2 3 2 5 2 2" xfId="22037"/>
    <cellStyle name="Normal 2 3 2 5 2 3" xfId="22038"/>
    <cellStyle name="Normal 2 3 2 5 2 4" xfId="22039"/>
    <cellStyle name="Normal 2 3 2 5 2 5" xfId="22040"/>
    <cellStyle name="Normal 2 3 2 5 3" xfId="22041"/>
    <cellStyle name="Normal 2 3 2 5 3 2" xfId="22042"/>
    <cellStyle name="Normal 2 3 2 5 3 3" xfId="22043"/>
    <cellStyle name="Normal 2 3 2 5 3 4" xfId="22044"/>
    <cellStyle name="Normal 2 3 2 5 3 5" xfId="22045"/>
    <cellStyle name="Normal 2 3 2 5 4" xfId="22046"/>
    <cellStyle name="Normal 2 3 2 5 4 2" xfId="22047"/>
    <cellStyle name="Normal 2 3 2 5 4 3" xfId="22048"/>
    <cellStyle name="Normal 2 3 2 5 4 4" xfId="22049"/>
    <cellStyle name="Normal 2 3 2 5 4 5" xfId="22050"/>
    <cellStyle name="Normal 2 3 2 5 5" xfId="22051"/>
    <cellStyle name="Normal 2 3 2 5 5 2" xfId="22052"/>
    <cellStyle name="Normal 2 3 2 5 5 3" xfId="22053"/>
    <cellStyle name="Normal 2 3 2 5 5 4" xfId="22054"/>
    <cellStyle name="Normal 2 3 2 5 5 5" xfId="22055"/>
    <cellStyle name="Normal 2 3 2 5 6" xfId="22056"/>
    <cellStyle name="Normal 2 3 2 5 6 2" xfId="22057"/>
    <cellStyle name="Normal 2 3 2 5 6 3" xfId="22058"/>
    <cellStyle name="Normal 2 3 2 5 6 4" xfId="22059"/>
    <cellStyle name="Normal 2 3 2 5 6 5" xfId="22060"/>
    <cellStyle name="Normal 2 3 2 5 7" xfId="22061"/>
    <cellStyle name="Normal 2 3 2 5 7 2" xfId="22062"/>
    <cellStyle name="Normal 2 3 2 5 7 3" xfId="22063"/>
    <cellStyle name="Normal 2 3 2 5 7 4" xfId="22064"/>
    <cellStyle name="Normal 2 3 2 5 7 5" xfId="22065"/>
    <cellStyle name="Normal 2 3 2 5 8" xfId="22066"/>
    <cellStyle name="Normal 2 3 2 5 8 2" xfId="22067"/>
    <cellStyle name="Normal 2 3 2 5 8 3" xfId="22068"/>
    <cellStyle name="Normal 2 3 2 5 8 4" xfId="22069"/>
    <cellStyle name="Normal 2 3 2 5 8 5" xfId="22070"/>
    <cellStyle name="Normal 2 3 2 5 9" xfId="22071"/>
    <cellStyle name="Normal 2 3 2 6" xfId="22072"/>
    <cellStyle name="Normal 2 3 2 6 10" xfId="22073"/>
    <cellStyle name="Normal 2 3 2 6 11" xfId="22074"/>
    <cellStyle name="Normal 2 3 2 6 12" xfId="22075"/>
    <cellStyle name="Normal 2 3 2 6 13" xfId="22076"/>
    <cellStyle name="Normal 2 3 2 6 14" xfId="22077"/>
    <cellStyle name="Normal 2 3 2 6 2" xfId="22078"/>
    <cellStyle name="Normal 2 3 2 6 2 2" xfId="22079"/>
    <cellStyle name="Normal 2 3 2 6 2 3" xfId="22080"/>
    <cellStyle name="Normal 2 3 2 6 2 4" xfId="22081"/>
    <cellStyle name="Normal 2 3 2 6 2 5" xfId="22082"/>
    <cellStyle name="Normal 2 3 2 6 3" xfId="22083"/>
    <cellStyle name="Normal 2 3 2 6 3 2" xfId="22084"/>
    <cellStyle name="Normal 2 3 2 6 3 3" xfId="22085"/>
    <cellStyle name="Normal 2 3 2 6 3 4" xfId="22086"/>
    <cellStyle name="Normal 2 3 2 6 3 5" xfId="22087"/>
    <cellStyle name="Normal 2 3 2 6 4" xfId="22088"/>
    <cellStyle name="Normal 2 3 2 6 4 2" xfId="22089"/>
    <cellStyle name="Normal 2 3 2 6 4 3" xfId="22090"/>
    <cellStyle name="Normal 2 3 2 6 4 4" xfId="22091"/>
    <cellStyle name="Normal 2 3 2 6 4 5" xfId="22092"/>
    <cellStyle name="Normal 2 3 2 6 5" xfId="22093"/>
    <cellStyle name="Normal 2 3 2 6 5 2" xfId="22094"/>
    <cellStyle name="Normal 2 3 2 6 5 3" xfId="22095"/>
    <cellStyle name="Normal 2 3 2 6 5 4" xfId="22096"/>
    <cellStyle name="Normal 2 3 2 6 5 5" xfId="22097"/>
    <cellStyle name="Normal 2 3 2 6 6" xfId="22098"/>
    <cellStyle name="Normal 2 3 2 6 6 2" xfId="22099"/>
    <cellStyle name="Normal 2 3 2 6 6 3" xfId="22100"/>
    <cellStyle name="Normal 2 3 2 6 6 4" xfId="22101"/>
    <cellStyle name="Normal 2 3 2 6 6 5" xfId="22102"/>
    <cellStyle name="Normal 2 3 2 6 7" xfId="22103"/>
    <cellStyle name="Normal 2 3 2 6 7 2" xfId="22104"/>
    <cellStyle name="Normal 2 3 2 6 7 3" xfId="22105"/>
    <cellStyle name="Normal 2 3 2 6 7 4" xfId="22106"/>
    <cellStyle name="Normal 2 3 2 6 7 5" xfId="22107"/>
    <cellStyle name="Normal 2 3 2 6 8" xfId="22108"/>
    <cellStyle name="Normal 2 3 2 6 8 2" xfId="22109"/>
    <cellStyle name="Normal 2 3 2 6 8 3" xfId="22110"/>
    <cellStyle name="Normal 2 3 2 6 8 4" xfId="22111"/>
    <cellStyle name="Normal 2 3 2 6 8 5" xfId="22112"/>
    <cellStyle name="Normal 2 3 2 6 9" xfId="22113"/>
    <cellStyle name="Normal 2 3 2 7" xfId="22114"/>
    <cellStyle name="Normal 2 3 2 7 10" xfId="22115"/>
    <cellStyle name="Normal 2 3 2 7 11" xfId="22116"/>
    <cellStyle name="Normal 2 3 2 7 12" xfId="22117"/>
    <cellStyle name="Normal 2 3 2 7 13" xfId="22118"/>
    <cellStyle name="Normal 2 3 2 7 14" xfId="22119"/>
    <cellStyle name="Normal 2 3 2 7 2" xfId="22120"/>
    <cellStyle name="Normal 2 3 2 7 2 2" xfId="22121"/>
    <cellStyle name="Normal 2 3 2 7 2 3" xfId="22122"/>
    <cellStyle name="Normal 2 3 2 7 2 4" xfId="22123"/>
    <cellStyle name="Normal 2 3 2 7 2 5" xfId="22124"/>
    <cellStyle name="Normal 2 3 2 7 3" xfId="22125"/>
    <cellStyle name="Normal 2 3 2 7 3 2" xfId="22126"/>
    <cellStyle name="Normal 2 3 2 7 3 3" xfId="22127"/>
    <cellStyle name="Normal 2 3 2 7 3 4" xfId="22128"/>
    <cellStyle name="Normal 2 3 2 7 3 5" xfId="22129"/>
    <cellStyle name="Normal 2 3 2 7 4" xfId="22130"/>
    <cellStyle name="Normal 2 3 2 7 4 2" xfId="22131"/>
    <cellStyle name="Normal 2 3 2 7 4 3" xfId="22132"/>
    <cellStyle name="Normal 2 3 2 7 4 4" xfId="22133"/>
    <cellStyle name="Normal 2 3 2 7 4 5" xfId="22134"/>
    <cellStyle name="Normal 2 3 2 7 5" xfId="22135"/>
    <cellStyle name="Normal 2 3 2 7 5 2" xfId="22136"/>
    <cellStyle name="Normal 2 3 2 7 5 3" xfId="22137"/>
    <cellStyle name="Normal 2 3 2 7 5 4" xfId="22138"/>
    <cellStyle name="Normal 2 3 2 7 5 5" xfId="22139"/>
    <cellStyle name="Normal 2 3 2 7 6" xfId="22140"/>
    <cellStyle name="Normal 2 3 2 7 6 2" xfId="22141"/>
    <cellStyle name="Normal 2 3 2 7 6 3" xfId="22142"/>
    <cellStyle name="Normal 2 3 2 7 6 4" xfId="22143"/>
    <cellStyle name="Normal 2 3 2 7 6 5" xfId="22144"/>
    <cellStyle name="Normal 2 3 2 7 7" xfId="22145"/>
    <cellStyle name="Normal 2 3 2 7 7 2" xfId="22146"/>
    <cellStyle name="Normal 2 3 2 7 7 3" xfId="22147"/>
    <cellStyle name="Normal 2 3 2 7 7 4" xfId="22148"/>
    <cellStyle name="Normal 2 3 2 7 7 5" xfId="22149"/>
    <cellStyle name="Normal 2 3 2 7 8" xfId="22150"/>
    <cellStyle name="Normal 2 3 2 7 8 2" xfId="22151"/>
    <cellStyle name="Normal 2 3 2 7 8 3" xfId="22152"/>
    <cellStyle name="Normal 2 3 2 7 8 4" xfId="22153"/>
    <cellStyle name="Normal 2 3 2 7 8 5" xfId="22154"/>
    <cellStyle name="Normal 2 3 2 7 9" xfId="22155"/>
    <cellStyle name="Normal 2 3 2 8" xfId="22156"/>
    <cellStyle name="Normal 2 3 2 8 10" xfId="22157"/>
    <cellStyle name="Normal 2 3 2 8 11" xfId="22158"/>
    <cellStyle name="Normal 2 3 2 8 12" xfId="22159"/>
    <cellStyle name="Normal 2 3 2 8 13" xfId="22160"/>
    <cellStyle name="Normal 2 3 2 8 14" xfId="22161"/>
    <cellStyle name="Normal 2 3 2 8 2" xfId="22162"/>
    <cellStyle name="Normal 2 3 2 8 2 2" xfId="22163"/>
    <cellStyle name="Normal 2 3 2 8 2 3" xfId="22164"/>
    <cellStyle name="Normal 2 3 2 8 2 4" xfId="22165"/>
    <cellStyle name="Normal 2 3 2 8 2 5" xfId="22166"/>
    <cellStyle name="Normal 2 3 2 8 3" xfId="22167"/>
    <cellStyle name="Normal 2 3 2 8 3 2" xfId="22168"/>
    <cellStyle name="Normal 2 3 2 8 3 3" xfId="22169"/>
    <cellStyle name="Normal 2 3 2 8 3 4" xfId="22170"/>
    <cellStyle name="Normal 2 3 2 8 3 5" xfId="22171"/>
    <cellStyle name="Normal 2 3 2 8 4" xfId="22172"/>
    <cellStyle name="Normal 2 3 2 8 4 2" xfId="22173"/>
    <cellStyle name="Normal 2 3 2 8 4 3" xfId="22174"/>
    <cellStyle name="Normal 2 3 2 8 4 4" xfId="22175"/>
    <cellStyle name="Normal 2 3 2 8 4 5" xfId="22176"/>
    <cellStyle name="Normal 2 3 2 8 5" xfId="22177"/>
    <cellStyle name="Normal 2 3 2 8 5 2" xfId="22178"/>
    <cellStyle name="Normal 2 3 2 8 5 3" xfId="22179"/>
    <cellStyle name="Normal 2 3 2 8 5 4" xfId="22180"/>
    <cellStyle name="Normal 2 3 2 8 5 5" xfId="22181"/>
    <cellStyle name="Normal 2 3 2 8 6" xfId="22182"/>
    <cellStyle name="Normal 2 3 2 8 6 2" xfId="22183"/>
    <cellStyle name="Normal 2 3 2 8 6 3" xfId="22184"/>
    <cellStyle name="Normal 2 3 2 8 6 4" xfId="22185"/>
    <cellStyle name="Normal 2 3 2 8 6 5" xfId="22186"/>
    <cellStyle name="Normal 2 3 2 8 7" xfId="22187"/>
    <cellStyle name="Normal 2 3 2 8 7 2" xfId="22188"/>
    <cellStyle name="Normal 2 3 2 8 7 3" xfId="22189"/>
    <cellStyle name="Normal 2 3 2 8 7 4" xfId="22190"/>
    <cellStyle name="Normal 2 3 2 8 7 5" xfId="22191"/>
    <cellStyle name="Normal 2 3 2 8 8" xfId="22192"/>
    <cellStyle name="Normal 2 3 2 8 8 2" xfId="22193"/>
    <cellStyle name="Normal 2 3 2 8 8 3" xfId="22194"/>
    <cellStyle name="Normal 2 3 2 8 8 4" xfId="22195"/>
    <cellStyle name="Normal 2 3 2 8 8 5" xfId="22196"/>
    <cellStyle name="Normal 2 3 2 8 9" xfId="22197"/>
    <cellStyle name="Normal 2 3 2 9" xfId="22198"/>
    <cellStyle name="Normal 2 3 2 9 10" xfId="22199"/>
    <cellStyle name="Normal 2 3 2 9 11" xfId="22200"/>
    <cellStyle name="Normal 2 3 2 9 12" xfId="22201"/>
    <cellStyle name="Normal 2 3 2 9 13" xfId="22202"/>
    <cellStyle name="Normal 2 3 2 9 14" xfId="22203"/>
    <cellStyle name="Normal 2 3 2 9 2" xfId="22204"/>
    <cellStyle name="Normal 2 3 2 9 2 2" xfId="22205"/>
    <cellStyle name="Normal 2 3 2 9 2 3" xfId="22206"/>
    <cellStyle name="Normal 2 3 2 9 2 4" xfId="22207"/>
    <cellStyle name="Normal 2 3 2 9 2 5" xfId="22208"/>
    <cellStyle name="Normal 2 3 2 9 3" xfId="22209"/>
    <cellStyle name="Normal 2 3 2 9 3 2" xfId="22210"/>
    <cellStyle name="Normal 2 3 2 9 3 3" xfId="22211"/>
    <cellStyle name="Normal 2 3 2 9 3 4" xfId="22212"/>
    <cellStyle name="Normal 2 3 2 9 3 5" xfId="22213"/>
    <cellStyle name="Normal 2 3 2 9 4" xfId="22214"/>
    <cellStyle name="Normal 2 3 2 9 4 2" xfId="22215"/>
    <cellStyle name="Normal 2 3 2 9 4 3" xfId="22216"/>
    <cellStyle name="Normal 2 3 2 9 4 4" xfId="22217"/>
    <cellStyle name="Normal 2 3 2 9 4 5" xfId="22218"/>
    <cellStyle name="Normal 2 3 2 9 5" xfId="22219"/>
    <cellStyle name="Normal 2 3 2 9 5 2" xfId="22220"/>
    <cellStyle name="Normal 2 3 2 9 5 3" xfId="22221"/>
    <cellStyle name="Normal 2 3 2 9 5 4" xfId="22222"/>
    <cellStyle name="Normal 2 3 2 9 5 5" xfId="22223"/>
    <cellStyle name="Normal 2 3 2 9 6" xfId="22224"/>
    <cellStyle name="Normal 2 3 2 9 6 2" xfId="22225"/>
    <cellStyle name="Normal 2 3 2 9 6 3" xfId="22226"/>
    <cellStyle name="Normal 2 3 2 9 6 4" xfId="22227"/>
    <cellStyle name="Normal 2 3 2 9 6 5" xfId="22228"/>
    <cellStyle name="Normal 2 3 2 9 7" xfId="22229"/>
    <cellStyle name="Normal 2 3 2 9 7 2" xfId="22230"/>
    <cellStyle name="Normal 2 3 2 9 7 3" xfId="22231"/>
    <cellStyle name="Normal 2 3 2 9 7 4" xfId="22232"/>
    <cellStyle name="Normal 2 3 2 9 7 5" xfId="22233"/>
    <cellStyle name="Normal 2 3 2 9 8" xfId="22234"/>
    <cellStyle name="Normal 2 3 2 9 8 2" xfId="22235"/>
    <cellStyle name="Normal 2 3 2 9 8 3" xfId="22236"/>
    <cellStyle name="Normal 2 3 2 9 8 4" xfId="22237"/>
    <cellStyle name="Normal 2 3 2 9 8 5" xfId="22238"/>
    <cellStyle name="Normal 2 3 2 9 9" xfId="22239"/>
    <cellStyle name="Normal 2 3 20" xfId="22240"/>
    <cellStyle name="Normal 2 3 20 10" xfId="22241"/>
    <cellStyle name="Normal 2 3 20 11" xfId="22242"/>
    <cellStyle name="Normal 2 3 20 12" xfId="22243"/>
    <cellStyle name="Normal 2 3 20 13" xfId="22244"/>
    <cellStyle name="Normal 2 3 20 14" xfId="22245"/>
    <cellStyle name="Normal 2 3 20 2" xfId="22246"/>
    <cellStyle name="Normal 2 3 20 2 2" xfId="22247"/>
    <cellStyle name="Normal 2 3 20 2 3" xfId="22248"/>
    <cellStyle name="Normal 2 3 20 2 4" xfId="22249"/>
    <cellStyle name="Normal 2 3 20 2 5" xfId="22250"/>
    <cellStyle name="Normal 2 3 20 3" xfId="22251"/>
    <cellStyle name="Normal 2 3 20 3 2" xfId="22252"/>
    <cellStyle name="Normal 2 3 20 3 3" xfId="22253"/>
    <cellStyle name="Normal 2 3 20 3 4" xfId="22254"/>
    <cellStyle name="Normal 2 3 20 3 5" xfId="22255"/>
    <cellStyle name="Normal 2 3 20 4" xfId="22256"/>
    <cellStyle name="Normal 2 3 20 4 2" xfId="22257"/>
    <cellStyle name="Normal 2 3 20 4 3" xfId="22258"/>
    <cellStyle name="Normal 2 3 20 4 4" xfId="22259"/>
    <cellStyle name="Normal 2 3 20 4 5" xfId="22260"/>
    <cellStyle name="Normal 2 3 20 5" xfId="22261"/>
    <cellStyle name="Normal 2 3 20 5 2" xfId="22262"/>
    <cellStyle name="Normal 2 3 20 5 3" xfId="22263"/>
    <cellStyle name="Normal 2 3 20 5 4" xfId="22264"/>
    <cellStyle name="Normal 2 3 20 5 5" xfId="22265"/>
    <cellStyle name="Normal 2 3 20 6" xfId="22266"/>
    <cellStyle name="Normal 2 3 20 6 2" xfId="22267"/>
    <cellStyle name="Normal 2 3 20 6 3" xfId="22268"/>
    <cellStyle name="Normal 2 3 20 6 4" xfId="22269"/>
    <cellStyle name="Normal 2 3 20 6 5" xfId="22270"/>
    <cellStyle name="Normal 2 3 20 7" xfId="22271"/>
    <cellStyle name="Normal 2 3 20 7 2" xfId="22272"/>
    <cellStyle name="Normal 2 3 20 7 3" xfId="22273"/>
    <cellStyle name="Normal 2 3 20 7 4" xfId="22274"/>
    <cellStyle name="Normal 2 3 20 7 5" xfId="22275"/>
    <cellStyle name="Normal 2 3 20 8" xfId="22276"/>
    <cellStyle name="Normal 2 3 20 8 2" xfId="22277"/>
    <cellStyle name="Normal 2 3 20 8 3" xfId="22278"/>
    <cellStyle name="Normal 2 3 20 8 4" xfId="22279"/>
    <cellStyle name="Normal 2 3 20 8 5" xfId="22280"/>
    <cellStyle name="Normal 2 3 20 9" xfId="22281"/>
    <cellStyle name="Normal 2 3 21" xfId="22282"/>
    <cellStyle name="Normal 2 3 21 10" xfId="22283"/>
    <cellStyle name="Normal 2 3 21 11" xfId="22284"/>
    <cellStyle name="Normal 2 3 21 12" xfId="22285"/>
    <cellStyle name="Normal 2 3 21 13" xfId="22286"/>
    <cellStyle name="Normal 2 3 21 14" xfId="22287"/>
    <cellStyle name="Normal 2 3 21 2" xfId="22288"/>
    <cellStyle name="Normal 2 3 21 2 2" xfId="22289"/>
    <cellStyle name="Normal 2 3 21 2 3" xfId="22290"/>
    <cellStyle name="Normal 2 3 21 2 4" xfId="22291"/>
    <cellStyle name="Normal 2 3 21 2 5" xfId="22292"/>
    <cellStyle name="Normal 2 3 21 3" xfId="22293"/>
    <cellStyle name="Normal 2 3 21 3 2" xfId="22294"/>
    <cellStyle name="Normal 2 3 21 3 3" xfId="22295"/>
    <cellStyle name="Normal 2 3 21 3 4" xfId="22296"/>
    <cellStyle name="Normal 2 3 21 3 5" xfId="22297"/>
    <cellStyle name="Normal 2 3 21 4" xfId="22298"/>
    <cellStyle name="Normal 2 3 21 4 2" xfId="22299"/>
    <cellStyle name="Normal 2 3 21 4 3" xfId="22300"/>
    <cellStyle name="Normal 2 3 21 4 4" xfId="22301"/>
    <cellStyle name="Normal 2 3 21 4 5" xfId="22302"/>
    <cellStyle name="Normal 2 3 21 5" xfId="22303"/>
    <cellStyle name="Normal 2 3 21 5 2" xfId="22304"/>
    <cellStyle name="Normal 2 3 21 5 3" xfId="22305"/>
    <cellStyle name="Normal 2 3 21 5 4" xfId="22306"/>
    <cellStyle name="Normal 2 3 21 5 5" xfId="22307"/>
    <cellStyle name="Normal 2 3 21 6" xfId="22308"/>
    <cellStyle name="Normal 2 3 21 6 2" xfId="22309"/>
    <cellStyle name="Normal 2 3 21 6 3" xfId="22310"/>
    <cellStyle name="Normal 2 3 21 6 4" xfId="22311"/>
    <cellStyle name="Normal 2 3 21 6 5" xfId="22312"/>
    <cellStyle name="Normal 2 3 21 7" xfId="22313"/>
    <cellStyle name="Normal 2 3 21 7 2" xfId="22314"/>
    <cellStyle name="Normal 2 3 21 7 3" xfId="22315"/>
    <cellStyle name="Normal 2 3 21 7 4" xfId="22316"/>
    <cellStyle name="Normal 2 3 21 7 5" xfId="22317"/>
    <cellStyle name="Normal 2 3 21 8" xfId="22318"/>
    <cellStyle name="Normal 2 3 21 8 2" xfId="22319"/>
    <cellStyle name="Normal 2 3 21 8 3" xfId="22320"/>
    <cellStyle name="Normal 2 3 21 8 4" xfId="22321"/>
    <cellStyle name="Normal 2 3 21 8 5" xfId="22322"/>
    <cellStyle name="Normal 2 3 21 9" xfId="22323"/>
    <cellStyle name="Normal 2 3 22" xfId="22324"/>
    <cellStyle name="Normal 2 3 22 10" xfId="22325"/>
    <cellStyle name="Normal 2 3 22 11" xfId="22326"/>
    <cellStyle name="Normal 2 3 22 12" xfId="22327"/>
    <cellStyle name="Normal 2 3 22 13" xfId="22328"/>
    <cellStyle name="Normal 2 3 22 14" xfId="22329"/>
    <cellStyle name="Normal 2 3 22 2" xfId="22330"/>
    <cellStyle name="Normal 2 3 22 2 2" xfId="22331"/>
    <cellStyle name="Normal 2 3 22 2 3" xfId="22332"/>
    <cellStyle name="Normal 2 3 22 2 4" xfId="22333"/>
    <cellStyle name="Normal 2 3 22 2 5" xfId="22334"/>
    <cellStyle name="Normal 2 3 22 3" xfId="22335"/>
    <cellStyle name="Normal 2 3 22 3 2" xfId="22336"/>
    <cellStyle name="Normal 2 3 22 3 3" xfId="22337"/>
    <cellStyle name="Normal 2 3 22 3 4" xfId="22338"/>
    <cellStyle name="Normal 2 3 22 3 5" xfId="22339"/>
    <cellStyle name="Normal 2 3 22 4" xfId="22340"/>
    <cellStyle name="Normal 2 3 22 4 2" xfId="22341"/>
    <cellStyle name="Normal 2 3 22 4 3" xfId="22342"/>
    <cellStyle name="Normal 2 3 22 4 4" xfId="22343"/>
    <cellStyle name="Normal 2 3 22 4 5" xfId="22344"/>
    <cellStyle name="Normal 2 3 22 5" xfId="22345"/>
    <cellStyle name="Normal 2 3 22 5 2" xfId="22346"/>
    <cellStyle name="Normal 2 3 22 5 3" xfId="22347"/>
    <cellStyle name="Normal 2 3 22 5 4" xfId="22348"/>
    <cellStyle name="Normal 2 3 22 5 5" xfId="22349"/>
    <cellStyle name="Normal 2 3 22 6" xfId="22350"/>
    <cellStyle name="Normal 2 3 22 6 2" xfId="22351"/>
    <cellStyle name="Normal 2 3 22 6 3" xfId="22352"/>
    <cellStyle name="Normal 2 3 22 6 4" xfId="22353"/>
    <cellStyle name="Normal 2 3 22 6 5" xfId="22354"/>
    <cellStyle name="Normal 2 3 22 7" xfId="22355"/>
    <cellStyle name="Normal 2 3 22 7 2" xfId="22356"/>
    <cellStyle name="Normal 2 3 22 7 3" xfId="22357"/>
    <cellStyle name="Normal 2 3 22 7 4" xfId="22358"/>
    <cellStyle name="Normal 2 3 22 7 5" xfId="22359"/>
    <cellStyle name="Normal 2 3 22 8" xfId="22360"/>
    <cellStyle name="Normal 2 3 22 8 2" xfId="22361"/>
    <cellStyle name="Normal 2 3 22 8 3" xfId="22362"/>
    <cellStyle name="Normal 2 3 22 8 4" xfId="22363"/>
    <cellStyle name="Normal 2 3 22 8 5" xfId="22364"/>
    <cellStyle name="Normal 2 3 22 9" xfId="22365"/>
    <cellStyle name="Normal 2 3 23" xfId="22366"/>
    <cellStyle name="Normal 2 3 23 10" xfId="22367"/>
    <cellStyle name="Normal 2 3 23 11" xfId="22368"/>
    <cellStyle name="Normal 2 3 23 12" xfId="22369"/>
    <cellStyle name="Normal 2 3 23 13" xfId="22370"/>
    <cellStyle name="Normal 2 3 23 14" xfId="22371"/>
    <cellStyle name="Normal 2 3 23 2" xfId="22372"/>
    <cellStyle name="Normal 2 3 23 2 2" xfId="22373"/>
    <cellStyle name="Normal 2 3 23 2 3" xfId="22374"/>
    <cellStyle name="Normal 2 3 23 2 4" xfId="22375"/>
    <cellStyle name="Normal 2 3 23 2 5" xfId="22376"/>
    <cellStyle name="Normal 2 3 23 3" xfId="22377"/>
    <cellStyle name="Normal 2 3 23 3 2" xfId="22378"/>
    <cellStyle name="Normal 2 3 23 3 3" xfId="22379"/>
    <cellStyle name="Normal 2 3 23 3 4" xfId="22380"/>
    <cellStyle name="Normal 2 3 23 3 5" xfId="22381"/>
    <cellStyle name="Normal 2 3 23 4" xfId="22382"/>
    <cellStyle name="Normal 2 3 23 4 2" xfId="22383"/>
    <cellStyle name="Normal 2 3 23 4 3" xfId="22384"/>
    <cellStyle name="Normal 2 3 23 4 4" xfId="22385"/>
    <cellStyle name="Normal 2 3 23 4 5" xfId="22386"/>
    <cellStyle name="Normal 2 3 23 5" xfId="22387"/>
    <cellStyle name="Normal 2 3 23 5 2" xfId="22388"/>
    <cellStyle name="Normal 2 3 23 5 3" xfId="22389"/>
    <cellStyle name="Normal 2 3 23 5 4" xfId="22390"/>
    <cellStyle name="Normal 2 3 23 5 5" xfId="22391"/>
    <cellStyle name="Normal 2 3 23 6" xfId="22392"/>
    <cellStyle name="Normal 2 3 23 6 2" xfId="22393"/>
    <cellStyle name="Normal 2 3 23 6 3" xfId="22394"/>
    <cellStyle name="Normal 2 3 23 6 4" xfId="22395"/>
    <cellStyle name="Normal 2 3 23 6 5" xfId="22396"/>
    <cellStyle name="Normal 2 3 23 7" xfId="22397"/>
    <cellStyle name="Normal 2 3 23 7 2" xfId="22398"/>
    <cellStyle name="Normal 2 3 23 7 3" xfId="22399"/>
    <cellStyle name="Normal 2 3 23 7 4" xfId="22400"/>
    <cellStyle name="Normal 2 3 23 7 5" xfId="22401"/>
    <cellStyle name="Normal 2 3 23 8" xfId="22402"/>
    <cellStyle name="Normal 2 3 23 8 2" xfId="22403"/>
    <cellStyle name="Normal 2 3 23 8 3" xfId="22404"/>
    <cellStyle name="Normal 2 3 23 8 4" xfId="22405"/>
    <cellStyle name="Normal 2 3 23 8 5" xfId="22406"/>
    <cellStyle name="Normal 2 3 23 9" xfId="22407"/>
    <cellStyle name="Normal 2 3 24" xfId="22408"/>
    <cellStyle name="Normal 2 3 24 10" xfId="22409"/>
    <cellStyle name="Normal 2 3 24 11" xfId="22410"/>
    <cellStyle name="Normal 2 3 24 12" xfId="22411"/>
    <cellStyle name="Normal 2 3 24 13" xfId="22412"/>
    <cellStyle name="Normal 2 3 24 14" xfId="22413"/>
    <cellStyle name="Normal 2 3 24 2" xfId="22414"/>
    <cellStyle name="Normal 2 3 24 2 2" xfId="22415"/>
    <cellStyle name="Normal 2 3 24 2 3" xfId="22416"/>
    <cellStyle name="Normal 2 3 24 2 4" xfId="22417"/>
    <cellStyle name="Normal 2 3 24 2 5" xfId="22418"/>
    <cellStyle name="Normal 2 3 24 3" xfId="22419"/>
    <cellStyle name="Normal 2 3 24 3 2" xfId="22420"/>
    <cellStyle name="Normal 2 3 24 3 3" xfId="22421"/>
    <cellStyle name="Normal 2 3 24 3 4" xfId="22422"/>
    <cellStyle name="Normal 2 3 24 3 5" xfId="22423"/>
    <cellStyle name="Normal 2 3 24 4" xfId="22424"/>
    <cellStyle name="Normal 2 3 24 4 2" xfId="22425"/>
    <cellStyle name="Normal 2 3 24 4 3" xfId="22426"/>
    <cellStyle name="Normal 2 3 24 4 4" xfId="22427"/>
    <cellStyle name="Normal 2 3 24 4 5" xfId="22428"/>
    <cellStyle name="Normal 2 3 24 5" xfId="22429"/>
    <cellStyle name="Normal 2 3 24 5 2" xfId="22430"/>
    <cellStyle name="Normal 2 3 24 5 3" xfId="22431"/>
    <cellStyle name="Normal 2 3 24 5 4" xfId="22432"/>
    <cellStyle name="Normal 2 3 24 5 5" xfId="22433"/>
    <cellStyle name="Normal 2 3 24 6" xfId="22434"/>
    <cellStyle name="Normal 2 3 24 6 2" xfId="22435"/>
    <cellStyle name="Normal 2 3 24 6 3" xfId="22436"/>
    <cellStyle name="Normal 2 3 24 6 4" xfId="22437"/>
    <cellStyle name="Normal 2 3 24 6 5" xfId="22438"/>
    <cellStyle name="Normal 2 3 24 7" xfId="22439"/>
    <cellStyle name="Normal 2 3 24 7 2" xfId="22440"/>
    <cellStyle name="Normal 2 3 24 7 3" xfId="22441"/>
    <cellStyle name="Normal 2 3 24 7 4" xfId="22442"/>
    <cellStyle name="Normal 2 3 24 7 5" xfId="22443"/>
    <cellStyle name="Normal 2 3 24 8" xfId="22444"/>
    <cellStyle name="Normal 2 3 24 8 2" xfId="22445"/>
    <cellStyle name="Normal 2 3 24 8 3" xfId="22446"/>
    <cellStyle name="Normal 2 3 24 8 4" xfId="22447"/>
    <cellStyle name="Normal 2 3 24 8 5" xfId="22448"/>
    <cellStyle name="Normal 2 3 24 9" xfId="22449"/>
    <cellStyle name="Normal 2 3 25" xfId="22450"/>
    <cellStyle name="Normal 2 3 25 10" xfId="22451"/>
    <cellStyle name="Normal 2 3 25 11" xfId="22452"/>
    <cellStyle name="Normal 2 3 25 12" xfId="22453"/>
    <cellStyle name="Normal 2 3 25 13" xfId="22454"/>
    <cellStyle name="Normal 2 3 25 14" xfId="22455"/>
    <cellStyle name="Normal 2 3 25 2" xfId="22456"/>
    <cellStyle name="Normal 2 3 25 2 2" xfId="22457"/>
    <cellStyle name="Normal 2 3 25 2 3" xfId="22458"/>
    <cellStyle name="Normal 2 3 25 2 4" xfId="22459"/>
    <cellStyle name="Normal 2 3 25 2 5" xfId="22460"/>
    <cellStyle name="Normal 2 3 25 3" xfId="22461"/>
    <cellStyle name="Normal 2 3 25 3 2" xfId="22462"/>
    <cellStyle name="Normal 2 3 25 3 3" xfId="22463"/>
    <cellStyle name="Normal 2 3 25 3 4" xfId="22464"/>
    <cellStyle name="Normal 2 3 25 3 5" xfId="22465"/>
    <cellStyle name="Normal 2 3 25 4" xfId="22466"/>
    <cellStyle name="Normal 2 3 25 4 2" xfId="22467"/>
    <cellStyle name="Normal 2 3 25 4 3" xfId="22468"/>
    <cellStyle name="Normal 2 3 25 4 4" xfId="22469"/>
    <cellStyle name="Normal 2 3 25 4 5" xfId="22470"/>
    <cellStyle name="Normal 2 3 25 5" xfId="22471"/>
    <cellStyle name="Normal 2 3 25 5 2" xfId="22472"/>
    <cellStyle name="Normal 2 3 25 5 3" xfId="22473"/>
    <cellStyle name="Normal 2 3 25 5 4" xfId="22474"/>
    <cellStyle name="Normal 2 3 25 5 5" xfId="22475"/>
    <cellStyle name="Normal 2 3 25 6" xfId="22476"/>
    <cellStyle name="Normal 2 3 25 6 2" xfId="22477"/>
    <cellStyle name="Normal 2 3 25 6 3" xfId="22478"/>
    <cellStyle name="Normal 2 3 25 6 4" xfId="22479"/>
    <cellStyle name="Normal 2 3 25 6 5" xfId="22480"/>
    <cellStyle name="Normal 2 3 25 7" xfId="22481"/>
    <cellStyle name="Normal 2 3 25 7 2" xfId="22482"/>
    <cellStyle name="Normal 2 3 25 7 3" xfId="22483"/>
    <cellStyle name="Normal 2 3 25 7 4" xfId="22484"/>
    <cellStyle name="Normal 2 3 25 7 5" xfId="22485"/>
    <cellStyle name="Normal 2 3 25 8" xfId="22486"/>
    <cellStyle name="Normal 2 3 25 8 2" xfId="22487"/>
    <cellStyle name="Normal 2 3 25 8 3" xfId="22488"/>
    <cellStyle name="Normal 2 3 25 8 4" xfId="22489"/>
    <cellStyle name="Normal 2 3 25 8 5" xfId="22490"/>
    <cellStyle name="Normal 2 3 25 9" xfId="22491"/>
    <cellStyle name="Normal 2 3 26" xfId="22492"/>
    <cellStyle name="Normal 2 3 26 10" xfId="22493"/>
    <cellStyle name="Normal 2 3 26 11" xfId="22494"/>
    <cellStyle name="Normal 2 3 26 12" xfId="22495"/>
    <cellStyle name="Normal 2 3 26 13" xfId="22496"/>
    <cellStyle name="Normal 2 3 26 14" xfId="22497"/>
    <cellStyle name="Normal 2 3 26 2" xfId="22498"/>
    <cellStyle name="Normal 2 3 26 2 2" xfId="22499"/>
    <cellStyle name="Normal 2 3 26 2 3" xfId="22500"/>
    <cellStyle name="Normal 2 3 26 2 4" xfId="22501"/>
    <cellStyle name="Normal 2 3 26 2 5" xfId="22502"/>
    <cellStyle name="Normal 2 3 26 3" xfId="22503"/>
    <cellStyle name="Normal 2 3 26 3 2" xfId="22504"/>
    <cellStyle name="Normal 2 3 26 3 3" xfId="22505"/>
    <cellStyle name="Normal 2 3 26 3 4" xfId="22506"/>
    <cellStyle name="Normal 2 3 26 3 5" xfId="22507"/>
    <cellStyle name="Normal 2 3 26 4" xfId="22508"/>
    <cellStyle name="Normal 2 3 26 4 2" xfId="22509"/>
    <cellStyle name="Normal 2 3 26 4 3" xfId="22510"/>
    <cellStyle name="Normal 2 3 26 4 4" xfId="22511"/>
    <cellStyle name="Normal 2 3 26 4 5" xfId="22512"/>
    <cellStyle name="Normal 2 3 26 5" xfId="22513"/>
    <cellStyle name="Normal 2 3 26 5 2" xfId="22514"/>
    <cellStyle name="Normal 2 3 26 5 3" xfId="22515"/>
    <cellStyle name="Normal 2 3 26 5 4" xfId="22516"/>
    <cellStyle name="Normal 2 3 26 5 5" xfId="22517"/>
    <cellStyle name="Normal 2 3 26 6" xfId="22518"/>
    <cellStyle name="Normal 2 3 26 6 2" xfId="22519"/>
    <cellStyle name="Normal 2 3 26 6 3" xfId="22520"/>
    <cellStyle name="Normal 2 3 26 6 4" xfId="22521"/>
    <cellStyle name="Normal 2 3 26 6 5" xfId="22522"/>
    <cellStyle name="Normal 2 3 26 7" xfId="22523"/>
    <cellStyle name="Normal 2 3 26 7 2" xfId="22524"/>
    <cellStyle name="Normal 2 3 26 7 3" xfId="22525"/>
    <cellStyle name="Normal 2 3 26 7 4" xfId="22526"/>
    <cellStyle name="Normal 2 3 26 7 5" xfId="22527"/>
    <cellStyle name="Normal 2 3 26 8" xfId="22528"/>
    <cellStyle name="Normal 2 3 26 8 2" xfId="22529"/>
    <cellStyle name="Normal 2 3 26 8 3" xfId="22530"/>
    <cellStyle name="Normal 2 3 26 8 4" xfId="22531"/>
    <cellStyle name="Normal 2 3 26 8 5" xfId="22532"/>
    <cellStyle name="Normal 2 3 26 9" xfId="22533"/>
    <cellStyle name="Normal 2 3 27" xfId="22534"/>
    <cellStyle name="Normal 2 3 27 10" xfId="22535"/>
    <cellStyle name="Normal 2 3 27 11" xfId="22536"/>
    <cellStyle name="Normal 2 3 27 12" xfId="22537"/>
    <cellStyle name="Normal 2 3 27 13" xfId="22538"/>
    <cellStyle name="Normal 2 3 27 2" xfId="22539"/>
    <cellStyle name="Normal 2 3 27 2 2" xfId="22540"/>
    <cellStyle name="Normal 2 3 27 2 3" xfId="22541"/>
    <cellStyle name="Normal 2 3 27 2 4" xfId="22542"/>
    <cellStyle name="Normal 2 3 27 2 5" xfId="22543"/>
    <cellStyle name="Normal 2 3 27 3" xfId="22544"/>
    <cellStyle name="Normal 2 3 27 3 2" xfId="22545"/>
    <cellStyle name="Normal 2 3 27 3 3" xfId="22546"/>
    <cellStyle name="Normal 2 3 27 3 4" xfId="22547"/>
    <cellStyle name="Normal 2 3 27 3 5" xfId="22548"/>
    <cellStyle name="Normal 2 3 27 4" xfId="22549"/>
    <cellStyle name="Normal 2 3 27 4 2" xfId="22550"/>
    <cellStyle name="Normal 2 3 27 4 3" xfId="22551"/>
    <cellStyle name="Normal 2 3 27 4 4" xfId="22552"/>
    <cellStyle name="Normal 2 3 27 4 5" xfId="22553"/>
    <cellStyle name="Normal 2 3 27 5" xfId="22554"/>
    <cellStyle name="Normal 2 3 27 5 2" xfId="22555"/>
    <cellStyle name="Normal 2 3 27 5 3" xfId="22556"/>
    <cellStyle name="Normal 2 3 27 5 4" xfId="22557"/>
    <cellStyle name="Normal 2 3 27 5 5" xfId="22558"/>
    <cellStyle name="Normal 2 3 27 6" xfId="22559"/>
    <cellStyle name="Normal 2 3 27 6 2" xfId="22560"/>
    <cellStyle name="Normal 2 3 27 6 3" xfId="22561"/>
    <cellStyle name="Normal 2 3 27 6 4" xfId="22562"/>
    <cellStyle name="Normal 2 3 27 6 5" xfId="22563"/>
    <cellStyle name="Normal 2 3 27 7" xfId="22564"/>
    <cellStyle name="Normal 2 3 27 7 2" xfId="22565"/>
    <cellStyle name="Normal 2 3 27 7 3" xfId="22566"/>
    <cellStyle name="Normal 2 3 27 7 4" xfId="22567"/>
    <cellStyle name="Normal 2 3 27 7 5" xfId="22568"/>
    <cellStyle name="Normal 2 3 27 8" xfId="22569"/>
    <cellStyle name="Normal 2 3 27 8 2" xfId="22570"/>
    <cellStyle name="Normal 2 3 27 8 3" xfId="22571"/>
    <cellStyle name="Normal 2 3 27 8 4" xfId="22572"/>
    <cellStyle name="Normal 2 3 27 8 5" xfId="22573"/>
    <cellStyle name="Normal 2 3 27 9" xfId="22574"/>
    <cellStyle name="Normal 2 3 28" xfId="22575"/>
    <cellStyle name="Normal 2 3 28 10" xfId="22576"/>
    <cellStyle name="Normal 2 3 28 11" xfId="22577"/>
    <cellStyle name="Normal 2 3 28 12" xfId="22578"/>
    <cellStyle name="Normal 2 3 28 13" xfId="22579"/>
    <cellStyle name="Normal 2 3 28 2" xfId="22580"/>
    <cellStyle name="Normal 2 3 28 2 2" xfId="22581"/>
    <cellStyle name="Normal 2 3 28 2 3" xfId="22582"/>
    <cellStyle name="Normal 2 3 28 2 4" xfId="22583"/>
    <cellStyle name="Normal 2 3 28 2 5" xfId="22584"/>
    <cellStyle name="Normal 2 3 28 3" xfId="22585"/>
    <cellStyle name="Normal 2 3 28 3 2" xfId="22586"/>
    <cellStyle name="Normal 2 3 28 3 3" xfId="22587"/>
    <cellStyle name="Normal 2 3 28 3 4" xfId="22588"/>
    <cellStyle name="Normal 2 3 28 3 5" xfId="22589"/>
    <cellStyle name="Normal 2 3 28 4" xfId="22590"/>
    <cellStyle name="Normal 2 3 28 4 2" xfId="22591"/>
    <cellStyle name="Normal 2 3 28 4 3" xfId="22592"/>
    <cellStyle name="Normal 2 3 28 4 4" xfId="22593"/>
    <cellStyle name="Normal 2 3 28 4 5" xfId="22594"/>
    <cellStyle name="Normal 2 3 28 5" xfId="22595"/>
    <cellStyle name="Normal 2 3 28 5 2" xfId="22596"/>
    <cellStyle name="Normal 2 3 28 5 3" xfId="22597"/>
    <cellStyle name="Normal 2 3 28 5 4" xfId="22598"/>
    <cellStyle name="Normal 2 3 28 5 5" xfId="22599"/>
    <cellStyle name="Normal 2 3 28 6" xfId="22600"/>
    <cellStyle name="Normal 2 3 28 6 2" xfId="22601"/>
    <cellStyle name="Normal 2 3 28 6 3" xfId="22602"/>
    <cellStyle name="Normal 2 3 28 6 4" xfId="22603"/>
    <cellStyle name="Normal 2 3 28 6 5" xfId="22604"/>
    <cellStyle name="Normal 2 3 28 7" xfId="22605"/>
    <cellStyle name="Normal 2 3 28 7 2" xfId="22606"/>
    <cellStyle name="Normal 2 3 28 7 3" xfId="22607"/>
    <cellStyle name="Normal 2 3 28 7 4" xfId="22608"/>
    <cellStyle name="Normal 2 3 28 7 5" xfId="22609"/>
    <cellStyle name="Normal 2 3 28 8" xfId="22610"/>
    <cellStyle name="Normal 2 3 28 8 2" xfId="22611"/>
    <cellStyle name="Normal 2 3 28 8 3" xfId="22612"/>
    <cellStyle name="Normal 2 3 28 8 4" xfId="22613"/>
    <cellStyle name="Normal 2 3 28 8 5" xfId="22614"/>
    <cellStyle name="Normal 2 3 28 9" xfId="22615"/>
    <cellStyle name="Normal 2 3 29" xfId="22616"/>
    <cellStyle name="Normal 2 3 29 10" xfId="22617"/>
    <cellStyle name="Normal 2 3 29 11" xfId="22618"/>
    <cellStyle name="Normal 2 3 29 12" xfId="22619"/>
    <cellStyle name="Normal 2 3 29 13" xfId="22620"/>
    <cellStyle name="Normal 2 3 29 2" xfId="22621"/>
    <cellStyle name="Normal 2 3 29 2 2" xfId="22622"/>
    <cellStyle name="Normal 2 3 29 2 3" xfId="22623"/>
    <cellStyle name="Normal 2 3 29 2 4" xfId="22624"/>
    <cellStyle name="Normal 2 3 29 2 5" xfId="22625"/>
    <cellStyle name="Normal 2 3 29 3" xfId="22626"/>
    <cellStyle name="Normal 2 3 29 3 2" xfId="22627"/>
    <cellStyle name="Normal 2 3 29 3 3" xfId="22628"/>
    <cellStyle name="Normal 2 3 29 3 4" xfId="22629"/>
    <cellStyle name="Normal 2 3 29 3 5" xfId="22630"/>
    <cellStyle name="Normal 2 3 29 4" xfId="22631"/>
    <cellStyle name="Normal 2 3 29 4 2" xfId="22632"/>
    <cellStyle name="Normal 2 3 29 4 3" xfId="22633"/>
    <cellStyle name="Normal 2 3 29 4 4" xfId="22634"/>
    <cellStyle name="Normal 2 3 29 4 5" xfId="22635"/>
    <cellStyle name="Normal 2 3 29 5" xfId="22636"/>
    <cellStyle name="Normal 2 3 29 5 2" xfId="22637"/>
    <cellStyle name="Normal 2 3 29 5 3" xfId="22638"/>
    <cellStyle name="Normal 2 3 29 5 4" xfId="22639"/>
    <cellStyle name="Normal 2 3 29 5 5" xfId="22640"/>
    <cellStyle name="Normal 2 3 29 6" xfId="22641"/>
    <cellStyle name="Normal 2 3 29 6 2" xfId="22642"/>
    <cellStyle name="Normal 2 3 29 6 3" xfId="22643"/>
    <cellStyle name="Normal 2 3 29 6 4" xfId="22644"/>
    <cellStyle name="Normal 2 3 29 6 5" xfId="22645"/>
    <cellStyle name="Normal 2 3 29 7" xfId="22646"/>
    <cellStyle name="Normal 2 3 29 7 2" xfId="22647"/>
    <cellStyle name="Normal 2 3 29 7 3" xfId="22648"/>
    <cellStyle name="Normal 2 3 29 7 4" xfId="22649"/>
    <cellStyle name="Normal 2 3 29 7 5" xfId="22650"/>
    <cellStyle name="Normal 2 3 29 8" xfId="22651"/>
    <cellStyle name="Normal 2 3 29 8 2" xfId="22652"/>
    <cellStyle name="Normal 2 3 29 8 3" xfId="22653"/>
    <cellStyle name="Normal 2 3 29 8 4" xfId="22654"/>
    <cellStyle name="Normal 2 3 29 8 5" xfId="22655"/>
    <cellStyle name="Normal 2 3 29 9" xfId="22656"/>
    <cellStyle name="Normal 2 3 3" xfId="22657"/>
    <cellStyle name="Normal 2 3 3 10" xfId="22658"/>
    <cellStyle name="Normal 2 3 3 10 10" xfId="22659"/>
    <cellStyle name="Normal 2 3 3 10 11" xfId="22660"/>
    <cellStyle name="Normal 2 3 3 10 12" xfId="22661"/>
    <cellStyle name="Normal 2 3 3 10 13" xfId="22662"/>
    <cellStyle name="Normal 2 3 3 10 14" xfId="22663"/>
    <cellStyle name="Normal 2 3 3 10 2" xfId="22664"/>
    <cellStyle name="Normal 2 3 3 10 2 2" xfId="22665"/>
    <cellStyle name="Normal 2 3 3 10 2 3" xfId="22666"/>
    <cellStyle name="Normal 2 3 3 10 2 4" xfId="22667"/>
    <cellStyle name="Normal 2 3 3 10 2 5" xfId="22668"/>
    <cellStyle name="Normal 2 3 3 10 3" xfId="22669"/>
    <cellStyle name="Normal 2 3 3 10 3 2" xfId="22670"/>
    <cellStyle name="Normal 2 3 3 10 3 3" xfId="22671"/>
    <cellStyle name="Normal 2 3 3 10 3 4" xfId="22672"/>
    <cellStyle name="Normal 2 3 3 10 3 5" xfId="22673"/>
    <cellStyle name="Normal 2 3 3 10 4" xfId="22674"/>
    <cellStyle name="Normal 2 3 3 10 4 2" xfId="22675"/>
    <cellStyle name="Normal 2 3 3 10 4 3" xfId="22676"/>
    <cellStyle name="Normal 2 3 3 10 4 4" xfId="22677"/>
    <cellStyle name="Normal 2 3 3 10 4 5" xfId="22678"/>
    <cellStyle name="Normal 2 3 3 10 5" xfId="22679"/>
    <cellStyle name="Normal 2 3 3 10 5 2" xfId="22680"/>
    <cellStyle name="Normal 2 3 3 10 5 3" xfId="22681"/>
    <cellStyle name="Normal 2 3 3 10 5 4" xfId="22682"/>
    <cellStyle name="Normal 2 3 3 10 5 5" xfId="22683"/>
    <cellStyle name="Normal 2 3 3 10 6" xfId="22684"/>
    <cellStyle name="Normal 2 3 3 10 6 2" xfId="22685"/>
    <cellStyle name="Normal 2 3 3 10 6 3" xfId="22686"/>
    <cellStyle name="Normal 2 3 3 10 6 4" xfId="22687"/>
    <cellStyle name="Normal 2 3 3 10 6 5" xfId="22688"/>
    <cellStyle name="Normal 2 3 3 10 7" xfId="22689"/>
    <cellStyle name="Normal 2 3 3 10 7 2" xfId="22690"/>
    <cellStyle name="Normal 2 3 3 10 7 3" xfId="22691"/>
    <cellStyle name="Normal 2 3 3 10 7 4" xfId="22692"/>
    <cellStyle name="Normal 2 3 3 10 7 5" xfId="22693"/>
    <cellStyle name="Normal 2 3 3 10 8" xfId="22694"/>
    <cellStyle name="Normal 2 3 3 10 8 2" xfId="22695"/>
    <cellStyle name="Normal 2 3 3 10 8 3" xfId="22696"/>
    <cellStyle name="Normal 2 3 3 10 8 4" xfId="22697"/>
    <cellStyle name="Normal 2 3 3 10 8 5" xfId="22698"/>
    <cellStyle name="Normal 2 3 3 10 9" xfId="22699"/>
    <cellStyle name="Normal 2 3 3 11" xfId="22700"/>
    <cellStyle name="Normal 2 3 3 11 10" xfId="22701"/>
    <cellStyle name="Normal 2 3 3 11 11" xfId="22702"/>
    <cellStyle name="Normal 2 3 3 11 12" xfId="22703"/>
    <cellStyle name="Normal 2 3 3 11 13" xfId="22704"/>
    <cellStyle name="Normal 2 3 3 11 14" xfId="22705"/>
    <cellStyle name="Normal 2 3 3 11 2" xfId="22706"/>
    <cellStyle name="Normal 2 3 3 11 2 2" xfId="22707"/>
    <cellStyle name="Normal 2 3 3 11 2 3" xfId="22708"/>
    <cellStyle name="Normal 2 3 3 11 2 4" xfId="22709"/>
    <cellStyle name="Normal 2 3 3 11 2 5" xfId="22710"/>
    <cellStyle name="Normal 2 3 3 11 3" xfId="22711"/>
    <cellStyle name="Normal 2 3 3 11 3 2" xfId="22712"/>
    <cellStyle name="Normal 2 3 3 11 3 3" xfId="22713"/>
    <cellStyle name="Normal 2 3 3 11 3 4" xfId="22714"/>
    <cellStyle name="Normal 2 3 3 11 3 5" xfId="22715"/>
    <cellStyle name="Normal 2 3 3 11 4" xfId="22716"/>
    <cellStyle name="Normal 2 3 3 11 4 2" xfId="22717"/>
    <cellStyle name="Normal 2 3 3 11 4 3" xfId="22718"/>
    <cellStyle name="Normal 2 3 3 11 4 4" xfId="22719"/>
    <cellStyle name="Normal 2 3 3 11 4 5" xfId="22720"/>
    <cellStyle name="Normal 2 3 3 11 5" xfId="22721"/>
    <cellStyle name="Normal 2 3 3 11 5 2" xfId="22722"/>
    <cellStyle name="Normal 2 3 3 11 5 3" xfId="22723"/>
    <cellStyle name="Normal 2 3 3 11 5 4" xfId="22724"/>
    <cellStyle name="Normal 2 3 3 11 5 5" xfId="22725"/>
    <cellStyle name="Normal 2 3 3 11 6" xfId="22726"/>
    <cellStyle name="Normal 2 3 3 11 6 2" xfId="22727"/>
    <cellStyle name="Normal 2 3 3 11 6 3" xfId="22728"/>
    <cellStyle name="Normal 2 3 3 11 6 4" xfId="22729"/>
    <cellStyle name="Normal 2 3 3 11 6 5" xfId="22730"/>
    <cellStyle name="Normal 2 3 3 11 7" xfId="22731"/>
    <cellStyle name="Normal 2 3 3 11 7 2" xfId="22732"/>
    <cellStyle name="Normal 2 3 3 11 7 3" xfId="22733"/>
    <cellStyle name="Normal 2 3 3 11 7 4" xfId="22734"/>
    <cellStyle name="Normal 2 3 3 11 7 5" xfId="22735"/>
    <cellStyle name="Normal 2 3 3 11 8" xfId="22736"/>
    <cellStyle name="Normal 2 3 3 11 8 2" xfId="22737"/>
    <cellStyle name="Normal 2 3 3 11 8 3" xfId="22738"/>
    <cellStyle name="Normal 2 3 3 11 8 4" xfId="22739"/>
    <cellStyle name="Normal 2 3 3 11 8 5" xfId="22740"/>
    <cellStyle name="Normal 2 3 3 11 9" xfId="22741"/>
    <cellStyle name="Normal 2 3 3 12" xfId="22742"/>
    <cellStyle name="Normal 2 3 3 12 10" xfId="22743"/>
    <cellStyle name="Normal 2 3 3 12 11" xfId="22744"/>
    <cellStyle name="Normal 2 3 3 12 12" xfId="22745"/>
    <cellStyle name="Normal 2 3 3 12 13" xfId="22746"/>
    <cellStyle name="Normal 2 3 3 12 14" xfId="22747"/>
    <cellStyle name="Normal 2 3 3 12 2" xfId="22748"/>
    <cellStyle name="Normal 2 3 3 12 2 2" xfId="22749"/>
    <cellStyle name="Normal 2 3 3 12 2 3" xfId="22750"/>
    <cellStyle name="Normal 2 3 3 12 2 4" xfId="22751"/>
    <cellStyle name="Normal 2 3 3 12 2 5" xfId="22752"/>
    <cellStyle name="Normal 2 3 3 12 3" xfId="22753"/>
    <cellStyle name="Normal 2 3 3 12 3 2" xfId="22754"/>
    <cellStyle name="Normal 2 3 3 12 3 3" xfId="22755"/>
    <cellStyle name="Normal 2 3 3 12 3 4" xfId="22756"/>
    <cellStyle name="Normal 2 3 3 12 3 5" xfId="22757"/>
    <cellStyle name="Normal 2 3 3 12 4" xfId="22758"/>
    <cellStyle name="Normal 2 3 3 12 4 2" xfId="22759"/>
    <cellStyle name="Normal 2 3 3 12 4 3" xfId="22760"/>
    <cellStyle name="Normal 2 3 3 12 4 4" xfId="22761"/>
    <cellStyle name="Normal 2 3 3 12 4 5" xfId="22762"/>
    <cellStyle name="Normal 2 3 3 12 5" xfId="22763"/>
    <cellStyle name="Normal 2 3 3 12 5 2" xfId="22764"/>
    <cellStyle name="Normal 2 3 3 12 5 3" xfId="22765"/>
    <cellStyle name="Normal 2 3 3 12 5 4" xfId="22766"/>
    <cellStyle name="Normal 2 3 3 12 5 5" xfId="22767"/>
    <cellStyle name="Normal 2 3 3 12 6" xfId="22768"/>
    <cellStyle name="Normal 2 3 3 12 6 2" xfId="22769"/>
    <cellStyle name="Normal 2 3 3 12 6 3" xfId="22770"/>
    <cellStyle name="Normal 2 3 3 12 6 4" xfId="22771"/>
    <cellStyle name="Normal 2 3 3 12 6 5" xfId="22772"/>
    <cellStyle name="Normal 2 3 3 12 7" xfId="22773"/>
    <cellStyle name="Normal 2 3 3 12 7 2" xfId="22774"/>
    <cellStyle name="Normal 2 3 3 12 7 3" xfId="22775"/>
    <cellStyle name="Normal 2 3 3 12 7 4" xfId="22776"/>
    <cellStyle name="Normal 2 3 3 12 7 5" xfId="22777"/>
    <cellStyle name="Normal 2 3 3 12 8" xfId="22778"/>
    <cellStyle name="Normal 2 3 3 12 8 2" xfId="22779"/>
    <cellStyle name="Normal 2 3 3 12 8 3" xfId="22780"/>
    <cellStyle name="Normal 2 3 3 12 8 4" xfId="22781"/>
    <cellStyle name="Normal 2 3 3 12 8 5" xfId="22782"/>
    <cellStyle name="Normal 2 3 3 12 9" xfId="22783"/>
    <cellStyle name="Normal 2 3 3 13" xfId="22784"/>
    <cellStyle name="Normal 2 3 3 13 10" xfId="22785"/>
    <cellStyle name="Normal 2 3 3 13 11" xfId="22786"/>
    <cellStyle name="Normal 2 3 3 13 12" xfId="22787"/>
    <cellStyle name="Normal 2 3 3 13 13" xfId="22788"/>
    <cellStyle name="Normal 2 3 3 13 14" xfId="22789"/>
    <cellStyle name="Normal 2 3 3 13 2" xfId="22790"/>
    <cellStyle name="Normal 2 3 3 13 2 2" xfId="22791"/>
    <cellStyle name="Normal 2 3 3 13 2 3" xfId="22792"/>
    <cellStyle name="Normal 2 3 3 13 2 4" xfId="22793"/>
    <cellStyle name="Normal 2 3 3 13 2 5" xfId="22794"/>
    <cellStyle name="Normal 2 3 3 13 3" xfId="22795"/>
    <cellStyle name="Normal 2 3 3 13 3 2" xfId="22796"/>
    <cellStyle name="Normal 2 3 3 13 3 3" xfId="22797"/>
    <cellStyle name="Normal 2 3 3 13 3 4" xfId="22798"/>
    <cellStyle name="Normal 2 3 3 13 3 5" xfId="22799"/>
    <cellStyle name="Normal 2 3 3 13 4" xfId="22800"/>
    <cellStyle name="Normal 2 3 3 13 4 2" xfId="22801"/>
    <cellStyle name="Normal 2 3 3 13 4 3" xfId="22802"/>
    <cellStyle name="Normal 2 3 3 13 4 4" xfId="22803"/>
    <cellStyle name="Normal 2 3 3 13 4 5" xfId="22804"/>
    <cellStyle name="Normal 2 3 3 13 5" xfId="22805"/>
    <cellStyle name="Normal 2 3 3 13 5 2" xfId="22806"/>
    <cellStyle name="Normal 2 3 3 13 5 3" xfId="22807"/>
    <cellStyle name="Normal 2 3 3 13 5 4" xfId="22808"/>
    <cellStyle name="Normal 2 3 3 13 5 5" xfId="22809"/>
    <cellStyle name="Normal 2 3 3 13 6" xfId="22810"/>
    <cellStyle name="Normal 2 3 3 13 6 2" xfId="22811"/>
    <cellStyle name="Normal 2 3 3 13 6 3" xfId="22812"/>
    <cellStyle name="Normal 2 3 3 13 6 4" xfId="22813"/>
    <cellStyle name="Normal 2 3 3 13 6 5" xfId="22814"/>
    <cellStyle name="Normal 2 3 3 13 7" xfId="22815"/>
    <cellStyle name="Normal 2 3 3 13 7 2" xfId="22816"/>
    <cellStyle name="Normal 2 3 3 13 7 3" xfId="22817"/>
    <cellStyle name="Normal 2 3 3 13 7 4" xfId="22818"/>
    <cellStyle name="Normal 2 3 3 13 7 5" xfId="22819"/>
    <cellStyle name="Normal 2 3 3 13 8" xfId="22820"/>
    <cellStyle name="Normal 2 3 3 13 8 2" xfId="22821"/>
    <cellStyle name="Normal 2 3 3 13 8 3" xfId="22822"/>
    <cellStyle name="Normal 2 3 3 13 8 4" xfId="22823"/>
    <cellStyle name="Normal 2 3 3 13 8 5" xfId="22824"/>
    <cellStyle name="Normal 2 3 3 13 9" xfId="22825"/>
    <cellStyle name="Normal 2 3 3 14" xfId="22826"/>
    <cellStyle name="Normal 2 3 3 14 10" xfId="22827"/>
    <cellStyle name="Normal 2 3 3 14 11" xfId="22828"/>
    <cellStyle name="Normal 2 3 3 14 12" xfId="22829"/>
    <cellStyle name="Normal 2 3 3 14 13" xfId="22830"/>
    <cellStyle name="Normal 2 3 3 14 14" xfId="22831"/>
    <cellStyle name="Normal 2 3 3 14 2" xfId="22832"/>
    <cellStyle name="Normal 2 3 3 14 2 2" xfId="22833"/>
    <cellStyle name="Normal 2 3 3 14 2 3" xfId="22834"/>
    <cellStyle name="Normal 2 3 3 14 2 4" xfId="22835"/>
    <cellStyle name="Normal 2 3 3 14 2 5" xfId="22836"/>
    <cellStyle name="Normal 2 3 3 14 3" xfId="22837"/>
    <cellStyle name="Normal 2 3 3 14 3 2" xfId="22838"/>
    <cellStyle name="Normal 2 3 3 14 3 3" xfId="22839"/>
    <cellStyle name="Normal 2 3 3 14 3 4" xfId="22840"/>
    <cellStyle name="Normal 2 3 3 14 3 5" xfId="22841"/>
    <cellStyle name="Normal 2 3 3 14 4" xfId="22842"/>
    <cellStyle name="Normal 2 3 3 14 4 2" xfId="22843"/>
    <cellStyle name="Normal 2 3 3 14 4 3" xfId="22844"/>
    <cellStyle name="Normal 2 3 3 14 4 4" xfId="22845"/>
    <cellStyle name="Normal 2 3 3 14 4 5" xfId="22846"/>
    <cellStyle name="Normal 2 3 3 14 5" xfId="22847"/>
    <cellStyle name="Normal 2 3 3 14 5 2" xfId="22848"/>
    <cellStyle name="Normal 2 3 3 14 5 3" xfId="22849"/>
    <cellStyle name="Normal 2 3 3 14 5 4" xfId="22850"/>
    <cellStyle name="Normal 2 3 3 14 5 5" xfId="22851"/>
    <cellStyle name="Normal 2 3 3 14 6" xfId="22852"/>
    <cellStyle name="Normal 2 3 3 14 6 2" xfId="22853"/>
    <cellStyle name="Normal 2 3 3 14 6 3" xfId="22854"/>
    <cellStyle name="Normal 2 3 3 14 6 4" xfId="22855"/>
    <cellStyle name="Normal 2 3 3 14 6 5" xfId="22856"/>
    <cellStyle name="Normal 2 3 3 14 7" xfId="22857"/>
    <cellStyle name="Normal 2 3 3 14 7 2" xfId="22858"/>
    <cellStyle name="Normal 2 3 3 14 7 3" xfId="22859"/>
    <cellStyle name="Normal 2 3 3 14 7 4" xfId="22860"/>
    <cellStyle name="Normal 2 3 3 14 7 5" xfId="22861"/>
    <cellStyle name="Normal 2 3 3 14 8" xfId="22862"/>
    <cellStyle name="Normal 2 3 3 14 8 2" xfId="22863"/>
    <cellStyle name="Normal 2 3 3 14 8 3" xfId="22864"/>
    <cellStyle name="Normal 2 3 3 14 8 4" xfId="22865"/>
    <cellStyle name="Normal 2 3 3 14 8 5" xfId="22866"/>
    <cellStyle name="Normal 2 3 3 14 9" xfId="22867"/>
    <cellStyle name="Normal 2 3 3 15" xfId="22868"/>
    <cellStyle name="Normal 2 3 3 15 10" xfId="22869"/>
    <cellStyle name="Normal 2 3 3 15 11" xfId="22870"/>
    <cellStyle name="Normal 2 3 3 15 12" xfId="22871"/>
    <cellStyle name="Normal 2 3 3 15 13" xfId="22872"/>
    <cellStyle name="Normal 2 3 3 15 14" xfId="22873"/>
    <cellStyle name="Normal 2 3 3 15 2" xfId="22874"/>
    <cellStyle name="Normal 2 3 3 15 2 2" xfId="22875"/>
    <cellStyle name="Normal 2 3 3 15 2 3" xfId="22876"/>
    <cellStyle name="Normal 2 3 3 15 2 4" xfId="22877"/>
    <cellStyle name="Normal 2 3 3 15 2 5" xfId="22878"/>
    <cellStyle name="Normal 2 3 3 15 3" xfId="22879"/>
    <cellStyle name="Normal 2 3 3 15 3 2" xfId="22880"/>
    <cellStyle name="Normal 2 3 3 15 3 3" xfId="22881"/>
    <cellStyle name="Normal 2 3 3 15 3 4" xfId="22882"/>
    <cellStyle name="Normal 2 3 3 15 3 5" xfId="22883"/>
    <cellStyle name="Normal 2 3 3 15 4" xfId="22884"/>
    <cellStyle name="Normal 2 3 3 15 4 2" xfId="22885"/>
    <cellStyle name="Normal 2 3 3 15 4 3" xfId="22886"/>
    <cellStyle name="Normal 2 3 3 15 4 4" xfId="22887"/>
    <cellStyle name="Normal 2 3 3 15 4 5" xfId="22888"/>
    <cellStyle name="Normal 2 3 3 15 5" xfId="22889"/>
    <cellStyle name="Normal 2 3 3 15 5 2" xfId="22890"/>
    <cellStyle name="Normal 2 3 3 15 5 3" xfId="22891"/>
    <cellStyle name="Normal 2 3 3 15 5 4" xfId="22892"/>
    <cellStyle name="Normal 2 3 3 15 5 5" xfId="22893"/>
    <cellStyle name="Normal 2 3 3 15 6" xfId="22894"/>
    <cellStyle name="Normal 2 3 3 15 6 2" xfId="22895"/>
    <cellStyle name="Normal 2 3 3 15 6 3" xfId="22896"/>
    <cellStyle name="Normal 2 3 3 15 6 4" xfId="22897"/>
    <cellStyle name="Normal 2 3 3 15 6 5" xfId="22898"/>
    <cellStyle name="Normal 2 3 3 15 7" xfId="22899"/>
    <cellStyle name="Normal 2 3 3 15 7 2" xfId="22900"/>
    <cellStyle name="Normal 2 3 3 15 7 3" xfId="22901"/>
    <cellStyle name="Normal 2 3 3 15 7 4" xfId="22902"/>
    <cellStyle name="Normal 2 3 3 15 7 5" xfId="22903"/>
    <cellStyle name="Normal 2 3 3 15 8" xfId="22904"/>
    <cellStyle name="Normal 2 3 3 15 8 2" xfId="22905"/>
    <cellStyle name="Normal 2 3 3 15 8 3" xfId="22906"/>
    <cellStyle name="Normal 2 3 3 15 8 4" xfId="22907"/>
    <cellStyle name="Normal 2 3 3 15 8 5" xfId="22908"/>
    <cellStyle name="Normal 2 3 3 15 9" xfId="22909"/>
    <cellStyle name="Normal 2 3 3 16" xfId="22910"/>
    <cellStyle name="Normal 2 3 3 16 10" xfId="22911"/>
    <cellStyle name="Normal 2 3 3 16 11" xfId="22912"/>
    <cellStyle name="Normal 2 3 3 16 12" xfId="22913"/>
    <cellStyle name="Normal 2 3 3 16 13" xfId="22914"/>
    <cellStyle name="Normal 2 3 3 16 14" xfId="22915"/>
    <cellStyle name="Normal 2 3 3 16 2" xfId="22916"/>
    <cellStyle name="Normal 2 3 3 16 2 2" xfId="22917"/>
    <cellStyle name="Normal 2 3 3 16 2 3" xfId="22918"/>
    <cellStyle name="Normal 2 3 3 16 2 4" xfId="22919"/>
    <cellStyle name="Normal 2 3 3 16 2 5" xfId="22920"/>
    <cellStyle name="Normal 2 3 3 16 3" xfId="22921"/>
    <cellStyle name="Normal 2 3 3 16 3 2" xfId="22922"/>
    <cellStyle name="Normal 2 3 3 16 3 3" xfId="22923"/>
    <cellStyle name="Normal 2 3 3 16 3 4" xfId="22924"/>
    <cellStyle name="Normal 2 3 3 16 3 5" xfId="22925"/>
    <cellStyle name="Normal 2 3 3 16 4" xfId="22926"/>
    <cellStyle name="Normal 2 3 3 16 4 2" xfId="22927"/>
    <cellStyle name="Normal 2 3 3 16 4 3" xfId="22928"/>
    <cellStyle name="Normal 2 3 3 16 4 4" xfId="22929"/>
    <cellStyle name="Normal 2 3 3 16 4 5" xfId="22930"/>
    <cellStyle name="Normal 2 3 3 16 5" xfId="22931"/>
    <cellStyle name="Normal 2 3 3 16 5 2" xfId="22932"/>
    <cellStyle name="Normal 2 3 3 16 5 3" xfId="22933"/>
    <cellStyle name="Normal 2 3 3 16 5 4" xfId="22934"/>
    <cellStyle name="Normal 2 3 3 16 5 5" xfId="22935"/>
    <cellStyle name="Normal 2 3 3 16 6" xfId="22936"/>
    <cellStyle name="Normal 2 3 3 16 6 2" xfId="22937"/>
    <cellStyle name="Normal 2 3 3 16 6 3" xfId="22938"/>
    <cellStyle name="Normal 2 3 3 16 6 4" xfId="22939"/>
    <cellStyle name="Normal 2 3 3 16 6 5" xfId="22940"/>
    <cellStyle name="Normal 2 3 3 16 7" xfId="22941"/>
    <cellStyle name="Normal 2 3 3 16 7 2" xfId="22942"/>
    <cellStyle name="Normal 2 3 3 16 7 3" xfId="22943"/>
    <cellStyle name="Normal 2 3 3 16 7 4" xfId="22944"/>
    <cellStyle name="Normal 2 3 3 16 7 5" xfId="22945"/>
    <cellStyle name="Normal 2 3 3 16 8" xfId="22946"/>
    <cellStyle name="Normal 2 3 3 16 8 2" xfId="22947"/>
    <cellStyle name="Normal 2 3 3 16 8 3" xfId="22948"/>
    <cellStyle name="Normal 2 3 3 16 8 4" xfId="22949"/>
    <cellStyle name="Normal 2 3 3 16 8 5" xfId="22950"/>
    <cellStyle name="Normal 2 3 3 16 9" xfId="22951"/>
    <cellStyle name="Normal 2 3 3 17" xfId="22952"/>
    <cellStyle name="Normal 2 3 3 17 10" xfId="22953"/>
    <cellStyle name="Normal 2 3 3 17 11" xfId="22954"/>
    <cellStyle name="Normal 2 3 3 17 12" xfId="22955"/>
    <cellStyle name="Normal 2 3 3 17 13" xfId="22956"/>
    <cellStyle name="Normal 2 3 3 17 14" xfId="22957"/>
    <cellStyle name="Normal 2 3 3 17 2" xfId="22958"/>
    <cellStyle name="Normal 2 3 3 17 2 2" xfId="22959"/>
    <cellStyle name="Normal 2 3 3 17 2 3" xfId="22960"/>
    <cellStyle name="Normal 2 3 3 17 2 4" xfId="22961"/>
    <cellStyle name="Normal 2 3 3 17 2 5" xfId="22962"/>
    <cellStyle name="Normal 2 3 3 17 3" xfId="22963"/>
    <cellStyle name="Normal 2 3 3 17 3 2" xfId="22964"/>
    <cellStyle name="Normal 2 3 3 17 3 3" xfId="22965"/>
    <cellStyle name="Normal 2 3 3 17 3 4" xfId="22966"/>
    <cellStyle name="Normal 2 3 3 17 3 5" xfId="22967"/>
    <cellStyle name="Normal 2 3 3 17 4" xfId="22968"/>
    <cellStyle name="Normal 2 3 3 17 4 2" xfId="22969"/>
    <cellStyle name="Normal 2 3 3 17 4 3" xfId="22970"/>
    <cellStyle name="Normal 2 3 3 17 4 4" xfId="22971"/>
    <cellStyle name="Normal 2 3 3 17 4 5" xfId="22972"/>
    <cellStyle name="Normal 2 3 3 17 5" xfId="22973"/>
    <cellStyle name="Normal 2 3 3 17 5 2" xfId="22974"/>
    <cellStyle name="Normal 2 3 3 17 5 3" xfId="22975"/>
    <cellStyle name="Normal 2 3 3 17 5 4" xfId="22976"/>
    <cellStyle name="Normal 2 3 3 17 5 5" xfId="22977"/>
    <cellStyle name="Normal 2 3 3 17 6" xfId="22978"/>
    <cellStyle name="Normal 2 3 3 17 6 2" xfId="22979"/>
    <cellStyle name="Normal 2 3 3 17 6 3" xfId="22980"/>
    <cellStyle name="Normal 2 3 3 17 6 4" xfId="22981"/>
    <cellStyle name="Normal 2 3 3 17 6 5" xfId="22982"/>
    <cellStyle name="Normal 2 3 3 17 7" xfId="22983"/>
    <cellStyle name="Normal 2 3 3 17 7 2" xfId="22984"/>
    <cellStyle name="Normal 2 3 3 17 7 3" xfId="22985"/>
    <cellStyle name="Normal 2 3 3 17 7 4" xfId="22986"/>
    <cellStyle name="Normal 2 3 3 17 7 5" xfId="22987"/>
    <cellStyle name="Normal 2 3 3 17 8" xfId="22988"/>
    <cellStyle name="Normal 2 3 3 17 8 2" xfId="22989"/>
    <cellStyle name="Normal 2 3 3 17 8 3" xfId="22990"/>
    <cellStyle name="Normal 2 3 3 17 8 4" xfId="22991"/>
    <cellStyle name="Normal 2 3 3 17 8 5" xfId="22992"/>
    <cellStyle name="Normal 2 3 3 17 9" xfId="22993"/>
    <cellStyle name="Normal 2 3 3 18" xfId="22994"/>
    <cellStyle name="Normal 2 3 3 18 10" xfId="22995"/>
    <cellStyle name="Normal 2 3 3 18 11" xfId="22996"/>
    <cellStyle name="Normal 2 3 3 18 12" xfId="22997"/>
    <cellStyle name="Normal 2 3 3 18 13" xfId="22998"/>
    <cellStyle name="Normal 2 3 3 18 14" xfId="22999"/>
    <cellStyle name="Normal 2 3 3 18 2" xfId="23000"/>
    <cellStyle name="Normal 2 3 3 18 2 2" xfId="23001"/>
    <cellStyle name="Normal 2 3 3 18 2 3" xfId="23002"/>
    <cellStyle name="Normal 2 3 3 18 2 4" xfId="23003"/>
    <cellStyle name="Normal 2 3 3 18 2 5" xfId="23004"/>
    <cellStyle name="Normal 2 3 3 18 3" xfId="23005"/>
    <cellStyle name="Normal 2 3 3 18 3 2" xfId="23006"/>
    <cellStyle name="Normal 2 3 3 18 3 3" xfId="23007"/>
    <cellStyle name="Normal 2 3 3 18 3 4" xfId="23008"/>
    <cellStyle name="Normal 2 3 3 18 3 5" xfId="23009"/>
    <cellStyle name="Normal 2 3 3 18 4" xfId="23010"/>
    <cellStyle name="Normal 2 3 3 18 4 2" xfId="23011"/>
    <cellStyle name="Normal 2 3 3 18 4 3" xfId="23012"/>
    <cellStyle name="Normal 2 3 3 18 4 4" xfId="23013"/>
    <cellStyle name="Normal 2 3 3 18 4 5" xfId="23014"/>
    <cellStyle name="Normal 2 3 3 18 5" xfId="23015"/>
    <cellStyle name="Normal 2 3 3 18 5 2" xfId="23016"/>
    <cellStyle name="Normal 2 3 3 18 5 3" xfId="23017"/>
    <cellStyle name="Normal 2 3 3 18 5 4" xfId="23018"/>
    <cellStyle name="Normal 2 3 3 18 5 5" xfId="23019"/>
    <cellStyle name="Normal 2 3 3 18 6" xfId="23020"/>
    <cellStyle name="Normal 2 3 3 18 6 2" xfId="23021"/>
    <cellStyle name="Normal 2 3 3 18 6 3" xfId="23022"/>
    <cellStyle name="Normal 2 3 3 18 6 4" xfId="23023"/>
    <cellStyle name="Normal 2 3 3 18 6 5" xfId="23024"/>
    <cellStyle name="Normal 2 3 3 18 7" xfId="23025"/>
    <cellStyle name="Normal 2 3 3 18 7 2" xfId="23026"/>
    <cellStyle name="Normal 2 3 3 18 7 3" xfId="23027"/>
    <cellStyle name="Normal 2 3 3 18 7 4" xfId="23028"/>
    <cellStyle name="Normal 2 3 3 18 7 5" xfId="23029"/>
    <cellStyle name="Normal 2 3 3 18 8" xfId="23030"/>
    <cellStyle name="Normal 2 3 3 18 8 2" xfId="23031"/>
    <cellStyle name="Normal 2 3 3 18 8 3" xfId="23032"/>
    <cellStyle name="Normal 2 3 3 18 8 4" xfId="23033"/>
    <cellStyle name="Normal 2 3 3 18 8 5" xfId="23034"/>
    <cellStyle name="Normal 2 3 3 18 9" xfId="23035"/>
    <cellStyle name="Normal 2 3 3 19" xfId="23036"/>
    <cellStyle name="Normal 2 3 3 19 10" xfId="23037"/>
    <cellStyle name="Normal 2 3 3 19 11" xfId="23038"/>
    <cellStyle name="Normal 2 3 3 19 12" xfId="23039"/>
    <cellStyle name="Normal 2 3 3 19 13" xfId="23040"/>
    <cellStyle name="Normal 2 3 3 19 14" xfId="23041"/>
    <cellStyle name="Normal 2 3 3 19 2" xfId="23042"/>
    <cellStyle name="Normal 2 3 3 19 2 2" xfId="23043"/>
    <cellStyle name="Normal 2 3 3 19 2 3" xfId="23044"/>
    <cellStyle name="Normal 2 3 3 19 2 4" xfId="23045"/>
    <cellStyle name="Normal 2 3 3 19 2 5" xfId="23046"/>
    <cellStyle name="Normal 2 3 3 19 3" xfId="23047"/>
    <cellStyle name="Normal 2 3 3 19 3 2" xfId="23048"/>
    <cellStyle name="Normal 2 3 3 19 3 3" xfId="23049"/>
    <cellStyle name="Normal 2 3 3 19 3 4" xfId="23050"/>
    <cellStyle name="Normal 2 3 3 19 3 5" xfId="23051"/>
    <cellStyle name="Normal 2 3 3 19 4" xfId="23052"/>
    <cellStyle name="Normal 2 3 3 19 4 2" xfId="23053"/>
    <cellStyle name="Normal 2 3 3 19 4 3" xfId="23054"/>
    <cellStyle name="Normal 2 3 3 19 4 4" xfId="23055"/>
    <cellStyle name="Normal 2 3 3 19 4 5" xfId="23056"/>
    <cellStyle name="Normal 2 3 3 19 5" xfId="23057"/>
    <cellStyle name="Normal 2 3 3 19 5 2" xfId="23058"/>
    <cellStyle name="Normal 2 3 3 19 5 3" xfId="23059"/>
    <cellStyle name="Normal 2 3 3 19 5 4" xfId="23060"/>
    <cellStyle name="Normal 2 3 3 19 5 5" xfId="23061"/>
    <cellStyle name="Normal 2 3 3 19 6" xfId="23062"/>
    <cellStyle name="Normal 2 3 3 19 6 2" xfId="23063"/>
    <cellStyle name="Normal 2 3 3 19 6 3" xfId="23064"/>
    <cellStyle name="Normal 2 3 3 19 6 4" xfId="23065"/>
    <cellStyle name="Normal 2 3 3 19 6 5" xfId="23066"/>
    <cellStyle name="Normal 2 3 3 19 7" xfId="23067"/>
    <cellStyle name="Normal 2 3 3 19 7 2" xfId="23068"/>
    <cellStyle name="Normal 2 3 3 19 7 3" xfId="23069"/>
    <cellStyle name="Normal 2 3 3 19 7 4" xfId="23070"/>
    <cellStyle name="Normal 2 3 3 19 7 5" xfId="23071"/>
    <cellStyle name="Normal 2 3 3 19 8" xfId="23072"/>
    <cellStyle name="Normal 2 3 3 19 8 2" xfId="23073"/>
    <cellStyle name="Normal 2 3 3 19 8 3" xfId="23074"/>
    <cellStyle name="Normal 2 3 3 19 8 4" xfId="23075"/>
    <cellStyle name="Normal 2 3 3 19 8 5" xfId="23076"/>
    <cellStyle name="Normal 2 3 3 19 9" xfId="23077"/>
    <cellStyle name="Normal 2 3 3 2" xfId="23078"/>
    <cellStyle name="Normal 2 3 3 2 10" xfId="23079"/>
    <cellStyle name="Normal 2 3 3 2 11" xfId="23080"/>
    <cellStyle name="Normal 2 3 3 2 12" xfId="23081"/>
    <cellStyle name="Normal 2 3 3 2 13" xfId="23082"/>
    <cellStyle name="Normal 2 3 3 2 14" xfId="23083"/>
    <cellStyle name="Normal 2 3 3 2 2" xfId="23084"/>
    <cellStyle name="Normal 2 3 3 2 2 2" xfId="23085"/>
    <cellStyle name="Normal 2 3 3 2 2 3" xfId="23086"/>
    <cellStyle name="Normal 2 3 3 2 2 4" xfId="23087"/>
    <cellStyle name="Normal 2 3 3 2 2 5" xfId="23088"/>
    <cellStyle name="Normal 2 3 3 2 3" xfId="23089"/>
    <cellStyle name="Normal 2 3 3 2 3 2" xfId="23090"/>
    <cellStyle name="Normal 2 3 3 2 3 3" xfId="23091"/>
    <cellStyle name="Normal 2 3 3 2 3 4" xfId="23092"/>
    <cellStyle name="Normal 2 3 3 2 3 5" xfId="23093"/>
    <cellStyle name="Normal 2 3 3 2 4" xfId="23094"/>
    <cellStyle name="Normal 2 3 3 2 4 2" xfId="23095"/>
    <cellStyle name="Normal 2 3 3 2 4 3" xfId="23096"/>
    <cellStyle name="Normal 2 3 3 2 4 4" xfId="23097"/>
    <cellStyle name="Normal 2 3 3 2 4 5" xfId="23098"/>
    <cellStyle name="Normal 2 3 3 2 5" xfId="23099"/>
    <cellStyle name="Normal 2 3 3 2 5 2" xfId="23100"/>
    <cellStyle name="Normal 2 3 3 2 5 3" xfId="23101"/>
    <cellStyle name="Normal 2 3 3 2 5 4" xfId="23102"/>
    <cellStyle name="Normal 2 3 3 2 5 5" xfId="23103"/>
    <cellStyle name="Normal 2 3 3 2 6" xfId="23104"/>
    <cellStyle name="Normal 2 3 3 2 6 2" xfId="23105"/>
    <cellStyle name="Normal 2 3 3 2 6 3" xfId="23106"/>
    <cellStyle name="Normal 2 3 3 2 6 4" xfId="23107"/>
    <cellStyle name="Normal 2 3 3 2 6 5" xfId="23108"/>
    <cellStyle name="Normal 2 3 3 2 7" xfId="23109"/>
    <cellStyle name="Normal 2 3 3 2 7 2" xfId="23110"/>
    <cellStyle name="Normal 2 3 3 2 7 3" xfId="23111"/>
    <cellStyle name="Normal 2 3 3 2 7 4" xfId="23112"/>
    <cellStyle name="Normal 2 3 3 2 7 5" xfId="23113"/>
    <cellStyle name="Normal 2 3 3 2 8" xfId="23114"/>
    <cellStyle name="Normal 2 3 3 2 8 2" xfId="23115"/>
    <cellStyle name="Normal 2 3 3 2 8 3" xfId="23116"/>
    <cellStyle name="Normal 2 3 3 2 8 4" xfId="23117"/>
    <cellStyle name="Normal 2 3 3 2 8 5" xfId="23118"/>
    <cellStyle name="Normal 2 3 3 2 9" xfId="23119"/>
    <cellStyle name="Normal 2 3 3 20" xfId="23120"/>
    <cellStyle name="Normal 2 3 3 20 10" xfId="23121"/>
    <cellStyle name="Normal 2 3 3 20 11" xfId="23122"/>
    <cellStyle name="Normal 2 3 3 20 12" xfId="23123"/>
    <cellStyle name="Normal 2 3 3 20 13" xfId="23124"/>
    <cellStyle name="Normal 2 3 3 20 2" xfId="23125"/>
    <cellStyle name="Normal 2 3 3 20 2 2" xfId="23126"/>
    <cellStyle name="Normal 2 3 3 20 2 3" xfId="23127"/>
    <cellStyle name="Normal 2 3 3 20 2 4" xfId="23128"/>
    <cellStyle name="Normal 2 3 3 20 2 5" xfId="23129"/>
    <cellStyle name="Normal 2 3 3 20 3" xfId="23130"/>
    <cellStyle name="Normal 2 3 3 20 3 2" xfId="23131"/>
    <cellStyle name="Normal 2 3 3 20 3 3" xfId="23132"/>
    <cellStyle name="Normal 2 3 3 20 3 4" xfId="23133"/>
    <cellStyle name="Normal 2 3 3 20 3 5" xfId="23134"/>
    <cellStyle name="Normal 2 3 3 20 4" xfId="23135"/>
    <cellStyle name="Normal 2 3 3 20 4 2" xfId="23136"/>
    <cellStyle name="Normal 2 3 3 20 4 3" xfId="23137"/>
    <cellStyle name="Normal 2 3 3 20 4 4" xfId="23138"/>
    <cellStyle name="Normal 2 3 3 20 4 5" xfId="23139"/>
    <cellStyle name="Normal 2 3 3 20 5" xfId="23140"/>
    <cellStyle name="Normal 2 3 3 20 5 2" xfId="23141"/>
    <cellStyle name="Normal 2 3 3 20 5 3" xfId="23142"/>
    <cellStyle name="Normal 2 3 3 20 5 4" xfId="23143"/>
    <cellStyle name="Normal 2 3 3 20 5 5" xfId="23144"/>
    <cellStyle name="Normal 2 3 3 20 6" xfId="23145"/>
    <cellStyle name="Normal 2 3 3 20 6 2" xfId="23146"/>
    <cellStyle name="Normal 2 3 3 20 6 3" xfId="23147"/>
    <cellStyle name="Normal 2 3 3 20 6 4" xfId="23148"/>
    <cellStyle name="Normal 2 3 3 20 6 5" xfId="23149"/>
    <cellStyle name="Normal 2 3 3 20 7" xfId="23150"/>
    <cellStyle name="Normal 2 3 3 20 7 2" xfId="23151"/>
    <cellStyle name="Normal 2 3 3 20 7 3" xfId="23152"/>
    <cellStyle name="Normal 2 3 3 20 7 4" xfId="23153"/>
    <cellStyle name="Normal 2 3 3 20 7 5" xfId="23154"/>
    <cellStyle name="Normal 2 3 3 20 8" xfId="23155"/>
    <cellStyle name="Normal 2 3 3 20 8 2" xfId="23156"/>
    <cellStyle name="Normal 2 3 3 20 8 3" xfId="23157"/>
    <cellStyle name="Normal 2 3 3 20 8 4" xfId="23158"/>
    <cellStyle name="Normal 2 3 3 20 8 5" xfId="23159"/>
    <cellStyle name="Normal 2 3 3 20 9" xfId="23160"/>
    <cellStyle name="Normal 2 3 3 21" xfId="23161"/>
    <cellStyle name="Normal 2 3 3 21 10" xfId="23162"/>
    <cellStyle name="Normal 2 3 3 21 11" xfId="23163"/>
    <cellStyle name="Normal 2 3 3 21 12" xfId="23164"/>
    <cellStyle name="Normal 2 3 3 21 13" xfId="23165"/>
    <cellStyle name="Normal 2 3 3 21 2" xfId="23166"/>
    <cellStyle name="Normal 2 3 3 21 2 2" xfId="23167"/>
    <cellStyle name="Normal 2 3 3 21 2 3" xfId="23168"/>
    <cellStyle name="Normal 2 3 3 21 2 4" xfId="23169"/>
    <cellStyle name="Normal 2 3 3 21 2 5" xfId="23170"/>
    <cellStyle name="Normal 2 3 3 21 3" xfId="23171"/>
    <cellStyle name="Normal 2 3 3 21 3 2" xfId="23172"/>
    <cellStyle name="Normal 2 3 3 21 3 3" xfId="23173"/>
    <cellStyle name="Normal 2 3 3 21 3 4" xfId="23174"/>
    <cellStyle name="Normal 2 3 3 21 3 5" xfId="23175"/>
    <cellStyle name="Normal 2 3 3 21 4" xfId="23176"/>
    <cellStyle name="Normal 2 3 3 21 4 2" xfId="23177"/>
    <cellStyle name="Normal 2 3 3 21 4 3" xfId="23178"/>
    <cellStyle name="Normal 2 3 3 21 4 4" xfId="23179"/>
    <cellStyle name="Normal 2 3 3 21 4 5" xfId="23180"/>
    <cellStyle name="Normal 2 3 3 21 5" xfId="23181"/>
    <cellStyle name="Normal 2 3 3 21 5 2" xfId="23182"/>
    <cellStyle name="Normal 2 3 3 21 5 3" xfId="23183"/>
    <cellStyle name="Normal 2 3 3 21 5 4" xfId="23184"/>
    <cellStyle name="Normal 2 3 3 21 5 5" xfId="23185"/>
    <cellStyle name="Normal 2 3 3 21 6" xfId="23186"/>
    <cellStyle name="Normal 2 3 3 21 6 2" xfId="23187"/>
    <cellStyle name="Normal 2 3 3 21 6 3" xfId="23188"/>
    <cellStyle name="Normal 2 3 3 21 6 4" xfId="23189"/>
    <cellStyle name="Normal 2 3 3 21 6 5" xfId="23190"/>
    <cellStyle name="Normal 2 3 3 21 7" xfId="23191"/>
    <cellStyle name="Normal 2 3 3 21 7 2" xfId="23192"/>
    <cellStyle name="Normal 2 3 3 21 7 3" xfId="23193"/>
    <cellStyle name="Normal 2 3 3 21 7 4" xfId="23194"/>
    <cellStyle name="Normal 2 3 3 21 7 5" xfId="23195"/>
    <cellStyle name="Normal 2 3 3 21 8" xfId="23196"/>
    <cellStyle name="Normal 2 3 3 21 8 2" xfId="23197"/>
    <cellStyle name="Normal 2 3 3 21 8 3" xfId="23198"/>
    <cellStyle name="Normal 2 3 3 21 8 4" xfId="23199"/>
    <cellStyle name="Normal 2 3 3 21 8 5" xfId="23200"/>
    <cellStyle name="Normal 2 3 3 21 9" xfId="23201"/>
    <cellStyle name="Normal 2 3 3 22" xfId="23202"/>
    <cellStyle name="Normal 2 3 3 22 10" xfId="23203"/>
    <cellStyle name="Normal 2 3 3 22 11" xfId="23204"/>
    <cellStyle name="Normal 2 3 3 22 12" xfId="23205"/>
    <cellStyle name="Normal 2 3 3 22 13" xfId="23206"/>
    <cellStyle name="Normal 2 3 3 22 2" xfId="23207"/>
    <cellStyle name="Normal 2 3 3 22 2 2" xfId="23208"/>
    <cellStyle name="Normal 2 3 3 22 2 3" xfId="23209"/>
    <cellStyle name="Normal 2 3 3 22 2 4" xfId="23210"/>
    <cellStyle name="Normal 2 3 3 22 2 5" xfId="23211"/>
    <cellStyle name="Normal 2 3 3 22 3" xfId="23212"/>
    <cellStyle name="Normal 2 3 3 22 3 2" xfId="23213"/>
    <cellStyle name="Normal 2 3 3 22 3 3" xfId="23214"/>
    <cellStyle name="Normal 2 3 3 22 3 4" xfId="23215"/>
    <cellStyle name="Normal 2 3 3 22 3 5" xfId="23216"/>
    <cellStyle name="Normal 2 3 3 22 4" xfId="23217"/>
    <cellStyle name="Normal 2 3 3 22 4 2" xfId="23218"/>
    <cellStyle name="Normal 2 3 3 22 4 3" xfId="23219"/>
    <cellStyle name="Normal 2 3 3 22 4 4" xfId="23220"/>
    <cellStyle name="Normal 2 3 3 22 4 5" xfId="23221"/>
    <cellStyle name="Normal 2 3 3 22 5" xfId="23222"/>
    <cellStyle name="Normal 2 3 3 22 5 2" xfId="23223"/>
    <cellStyle name="Normal 2 3 3 22 5 3" xfId="23224"/>
    <cellStyle name="Normal 2 3 3 22 5 4" xfId="23225"/>
    <cellStyle name="Normal 2 3 3 22 5 5" xfId="23226"/>
    <cellStyle name="Normal 2 3 3 22 6" xfId="23227"/>
    <cellStyle name="Normal 2 3 3 22 6 2" xfId="23228"/>
    <cellStyle name="Normal 2 3 3 22 6 3" xfId="23229"/>
    <cellStyle name="Normal 2 3 3 22 6 4" xfId="23230"/>
    <cellStyle name="Normal 2 3 3 22 6 5" xfId="23231"/>
    <cellStyle name="Normal 2 3 3 22 7" xfId="23232"/>
    <cellStyle name="Normal 2 3 3 22 7 2" xfId="23233"/>
    <cellStyle name="Normal 2 3 3 22 7 3" xfId="23234"/>
    <cellStyle name="Normal 2 3 3 22 7 4" xfId="23235"/>
    <cellStyle name="Normal 2 3 3 22 7 5" xfId="23236"/>
    <cellStyle name="Normal 2 3 3 22 8" xfId="23237"/>
    <cellStyle name="Normal 2 3 3 22 8 2" xfId="23238"/>
    <cellStyle name="Normal 2 3 3 22 8 3" xfId="23239"/>
    <cellStyle name="Normal 2 3 3 22 8 4" xfId="23240"/>
    <cellStyle name="Normal 2 3 3 22 8 5" xfId="23241"/>
    <cellStyle name="Normal 2 3 3 22 9" xfId="23242"/>
    <cellStyle name="Normal 2 3 3 23" xfId="23243"/>
    <cellStyle name="Normal 2 3 3 23 10" xfId="23244"/>
    <cellStyle name="Normal 2 3 3 23 11" xfId="23245"/>
    <cellStyle name="Normal 2 3 3 23 12" xfId="23246"/>
    <cellStyle name="Normal 2 3 3 23 13" xfId="23247"/>
    <cellStyle name="Normal 2 3 3 23 2" xfId="23248"/>
    <cellStyle name="Normal 2 3 3 23 2 2" xfId="23249"/>
    <cellStyle name="Normal 2 3 3 23 2 3" xfId="23250"/>
    <cellStyle name="Normal 2 3 3 23 2 4" xfId="23251"/>
    <cellStyle name="Normal 2 3 3 23 2 5" xfId="23252"/>
    <cellStyle name="Normal 2 3 3 23 3" xfId="23253"/>
    <cellStyle name="Normal 2 3 3 23 3 2" xfId="23254"/>
    <cellStyle name="Normal 2 3 3 23 3 3" xfId="23255"/>
    <cellStyle name="Normal 2 3 3 23 3 4" xfId="23256"/>
    <cellStyle name="Normal 2 3 3 23 3 5" xfId="23257"/>
    <cellStyle name="Normal 2 3 3 23 4" xfId="23258"/>
    <cellStyle name="Normal 2 3 3 23 4 2" xfId="23259"/>
    <cellStyle name="Normal 2 3 3 23 4 3" xfId="23260"/>
    <cellStyle name="Normal 2 3 3 23 4 4" xfId="23261"/>
    <cellStyle name="Normal 2 3 3 23 4 5" xfId="23262"/>
    <cellStyle name="Normal 2 3 3 23 5" xfId="23263"/>
    <cellStyle name="Normal 2 3 3 23 5 2" xfId="23264"/>
    <cellStyle name="Normal 2 3 3 23 5 3" xfId="23265"/>
    <cellStyle name="Normal 2 3 3 23 5 4" xfId="23266"/>
    <cellStyle name="Normal 2 3 3 23 5 5" xfId="23267"/>
    <cellStyle name="Normal 2 3 3 23 6" xfId="23268"/>
    <cellStyle name="Normal 2 3 3 23 6 2" xfId="23269"/>
    <cellStyle name="Normal 2 3 3 23 6 3" xfId="23270"/>
    <cellStyle name="Normal 2 3 3 23 6 4" xfId="23271"/>
    <cellStyle name="Normal 2 3 3 23 6 5" xfId="23272"/>
    <cellStyle name="Normal 2 3 3 23 7" xfId="23273"/>
    <cellStyle name="Normal 2 3 3 23 7 2" xfId="23274"/>
    <cellStyle name="Normal 2 3 3 23 7 3" xfId="23275"/>
    <cellStyle name="Normal 2 3 3 23 7 4" xfId="23276"/>
    <cellStyle name="Normal 2 3 3 23 7 5" xfId="23277"/>
    <cellStyle name="Normal 2 3 3 23 8" xfId="23278"/>
    <cellStyle name="Normal 2 3 3 23 8 2" xfId="23279"/>
    <cellStyle name="Normal 2 3 3 23 8 3" xfId="23280"/>
    <cellStyle name="Normal 2 3 3 23 8 4" xfId="23281"/>
    <cellStyle name="Normal 2 3 3 23 8 5" xfId="23282"/>
    <cellStyle name="Normal 2 3 3 23 9" xfId="23283"/>
    <cellStyle name="Normal 2 3 3 24" xfId="23284"/>
    <cellStyle name="Normal 2 3 3 24 10" xfId="23285"/>
    <cellStyle name="Normal 2 3 3 24 11" xfId="23286"/>
    <cellStyle name="Normal 2 3 3 24 12" xfId="23287"/>
    <cellStyle name="Normal 2 3 3 24 13" xfId="23288"/>
    <cellStyle name="Normal 2 3 3 24 2" xfId="23289"/>
    <cellStyle name="Normal 2 3 3 24 2 2" xfId="23290"/>
    <cellStyle name="Normal 2 3 3 24 2 3" xfId="23291"/>
    <cellStyle name="Normal 2 3 3 24 2 4" xfId="23292"/>
    <cellStyle name="Normal 2 3 3 24 2 5" xfId="23293"/>
    <cellStyle name="Normal 2 3 3 24 3" xfId="23294"/>
    <cellStyle name="Normal 2 3 3 24 3 2" xfId="23295"/>
    <cellStyle name="Normal 2 3 3 24 3 3" xfId="23296"/>
    <cellStyle name="Normal 2 3 3 24 3 4" xfId="23297"/>
    <cellStyle name="Normal 2 3 3 24 3 5" xfId="23298"/>
    <cellStyle name="Normal 2 3 3 24 4" xfId="23299"/>
    <cellStyle name="Normal 2 3 3 24 4 2" xfId="23300"/>
    <cellStyle name="Normal 2 3 3 24 4 3" xfId="23301"/>
    <cellStyle name="Normal 2 3 3 24 4 4" xfId="23302"/>
    <cellStyle name="Normal 2 3 3 24 4 5" xfId="23303"/>
    <cellStyle name="Normal 2 3 3 24 5" xfId="23304"/>
    <cellStyle name="Normal 2 3 3 24 5 2" xfId="23305"/>
    <cellStyle name="Normal 2 3 3 24 5 3" xfId="23306"/>
    <cellStyle name="Normal 2 3 3 24 5 4" xfId="23307"/>
    <cellStyle name="Normal 2 3 3 24 5 5" xfId="23308"/>
    <cellStyle name="Normal 2 3 3 24 6" xfId="23309"/>
    <cellStyle name="Normal 2 3 3 24 6 2" xfId="23310"/>
    <cellStyle name="Normal 2 3 3 24 6 3" xfId="23311"/>
    <cellStyle name="Normal 2 3 3 24 6 4" xfId="23312"/>
    <cellStyle name="Normal 2 3 3 24 6 5" xfId="23313"/>
    <cellStyle name="Normal 2 3 3 24 7" xfId="23314"/>
    <cellStyle name="Normal 2 3 3 24 7 2" xfId="23315"/>
    <cellStyle name="Normal 2 3 3 24 7 3" xfId="23316"/>
    <cellStyle name="Normal 2 3 3 24 7 4" xfId="23317"/>
    <cellStyle name="Normal 2 3 3 24 7 5" xfId="23318"/>
    <cellStyle name="Normal 2 3 3 24 8" xfId="23319"/>
    <cellStyle name="Normal 2 3 3 24 8 2" xfId="23320"/>
    <cellStyle name="Normal 2 3 3 24 8 3" xfId="23321"/>
    <cellStyle name="Normal 2 3 3 24 8 4" xfId="23322"/>
    <cellStyle name="Normal 2 3 3 24 8 5" xfId="23323"/>
    <cellStyle name="Normal 2 3 3 24 9" xfId="23324"/>
    <cellStyle name="Normal 2 3 3 25" xfId="23325"/>
    <cellStyle name="Normal 2 3 3 25 10" xfId="23326"/>
    <cellStyle name="Normal 2 3 3 25 11" xfId="23327"/>
    <cellStyle name="Normal 2 3 3 25 12" xfId="23328"/>
    <cellStyle name="Normal 2 3 3 25 13" xfId="23329"/>
    <cellStyle name="Normal 2 3 3 25 2" xfId="23330"/>
    <cellStyle name="Normal 2 3 3 25 2 2" xfId="23331"/>
    <cellStyle name="Normal 2 3 3 25 2 3" xfId="23332"/>
    <cellStyle name="Normal 2 3 3 25 2 4" xfId="23333"/>
    <cellStyle name="Normal 2 3 3 25 2 5" xfId="23334"/>
    <cellStyle name="Normal 2 3 3 25 3" xfId="23335"/>
    <cellStyle name="Normal 2 3 3 25 3 2" xfId="23336"/>
    <cellStyle name="Normal 2 3 3 25 3 3" xfId="23337"/>
    <cellStyle name="Normal 2 3 3 25 3 4" xfId="23338"/>
    <cellStyle name="Normal 2 3 3 25 3 5" xfId="23339"/>
    <cellStyle name="Normal 2 3 3 25 4" xfId="23340"/>
    <cellStyle name="Normal 2 3 3 25 4 2" xfId="23341"/>
    <cellStyle name="Normal 2 3 3 25 4 3" xfId="23342"/>
    <cellStyle name="Normal 2 3 3 25 4 4" xfId="23343"/>
    <cellStyle name="Normal 2 3 3 25 4 5" xfId="23344"/>
    <cellStyle name="Normal 2 3 3 25 5" xfId="23345"/>
    <cellStyle name="Normal 2 3 3 25 5 2" xfId="23346"/>
    <cellStyle name="Normal 2 3 3 25 5 3" xfId="23347"/>
    <cellStyle name="Normal 2 3 3 25 5 4" xfId="23348"/>
    <cellStyle name="Normal 2 3 3 25 5 5" xfId="23349"/>
    <cellStyle name="Normal 2 3 3 25 6" xfId="23350"/>
    <cellStyle name="Normal 2 3 3 25 6 2" xfId="23351"/>
    <cellStyle name="Normal 2 3 3 25 6 3" xfId="23352"/>
    <cellStyle name="Normal 2 3 3 25 6 4" xfId="23353"/>
    <cellStyle name="Normal 2 3 3 25 6 5" xfId="23354"/>
    <cellStyle name="Normal 2 3 3 25 7" xfId="23355"/>
    <cellStyle name="Normal 2 3 3 25 7 2" xfId="23356"/>
    <cellStyle name="Normal 2 3 3 25 7 3" xfId="23357"/>
    <cellStyle name="Normal 2 3 3 25 7 4" xfId="23358"/>
    <cellStyle name="Normal 2 3 3 25 7 5" xfId="23359"/>
    <cellStyle name="Normal 2 3 3 25 8" xfId="23360"/>
    <cellStyle name="Normal 2 3 3 25 8 2" xfId="23361"/>
    <cellStyle name="Normal 2 3 3 25 8 3" xfId="23362"/>
    <cellStyle name="Normal 2 3 3 25 8 4" xfId="23363"/>
    <cellStyle name="Normal 2 3 3 25 8 5" xfId="23364"/>
    <cellStyle name="Normal 2 3 3 25 9" xfId="23365"/>
    <cellStyle name="Normal 2 3 3 26" xfId="23366"/>
    <cellStyle name="Normal 2 3 3 26 10" xfId="23367"/>
    <cellStyle name="Normal 2 3 3 26 11" xfId="23368"/>
    <cellStyle name="Normal 2 3 3 26 12" xfId="23369"/>
    <cellStyle name="Normal 2 3 3 26 13" xfId="23370"/>
    <cellStyle name="Normal 2 3 3 26 2" xfId="23371"/>
    <cellStyle name="Normal 2 3 3 26 2 2" xfId="23372"/>
    <cellStyle name="Normal 2 3 3 26 2 3" xfId="23373"/>
    <cellStyle name="Normal 2 3 3 26 2 4" xfId="23374"/>
    <cellStyle name="Normal 2 3 3 26 2 5" xfId="23375"/>
    <cellStyle name="Normal 2 3 3 26 3" xfId="23376"/>
    <cellStyle name="Normal 2 3 3 26 3 2" xfId="23377"/>
    <cellStyle name="Normal 2 3 3 26 3 3" xfId="23378"/>
    <cellStyle name="Normal 2 3 3 26 3 4" xfId="23379"/>
    <cellStyle name="Normal 2 3 3 26 3 5" xfId="23380"/>
    <cellStyle name="Normal 2 3 3 26 4" xfId="23381"/>
    <cellStyle name="Normal 2 3 3 26 4 2" xfId="23382"/>
    <cellStyle name="Normal 2 3 3 26 4 3" xfId="23383"/>
    <cellStyle name="Normal 2 3 3 26 4 4" xfId="23384"/>
    <cellStyle name="Normal 2 3 3 26 4 5" xfId="23385"/>
    <cellStyle name="Normal 2 3 3 26 5" xfId="23386"/>
    <cellStyle name="Normal 2 3 3 26 5 2" xfId="23387"/>
    <cellStyle name="Normal 2 3 3 26 5 3" xfId="23388"/>
    <cellStyle name="Normal 2 3 3 26 5 4" xfId="23389"/>
    <cellStyle name="Normal 2 3 3 26 5 5" xfId="23390"/>
    <cellStyle name="Normal 2 3 3 26 6" xfId="23391"/>
    <cellStyle name="Normal 2 3 3 26 6 2" xfId="23392"/>
    <cellStyle name="Normal 2 3 3 26 6 3" xfId="23393"/>
    <cellStyle name="Normal 2 3 3 26 6 4" xfId="23394"/>
    <cellStyle name="Normal 2 3 3 26 6 5" xfId="23395"/>
    <cellStyle name="Normal 2 3 3 26 7" xfId="23396"/>
    <cellStyle name="Normal 2 3 3 26 7 2" xfId="23397"/>
    <cellStyle name="Normal 2 3 3 26 7 3" xfId="23398"/>
    <cellStyle name="Normal 2 3 3 26 7 4" xfId="23399"/>
    <cellStyle name="Normal 2 3 3 26 7 5" xfId="23400"/>
    <cellStyle name="Normal 2 3 3 26 8" xfId="23401"/>
    <cellStyle name="Normal 2 3 3 26 8 2" xfId="23402"/>
    <cellStyle name="Normal 2 3 3 26 8 3" xfId="23403"/>
    <cellStyle name="Normal 2 3 3 26 8 4" xfId="23404"/>
    <cellStyle name="Normal 2 3 3 26 8 5" xfId="23405"/>
    <cellStyle name="Normal 2 3 3 26 9" xfId="23406"/>
    <cellStyle name="Normal 2 3 3 27" xfId="23407"/>
    <cellStyle name="Normal 2 3 3 27 10" xfId="23408"/>
    <cellStyle name="Normal 2 3 3 27 11" xfId="23409"/>
    <cellStyle name="Normal 2 3 3 27 12" xfId="23410"/>
    <cellStyle name="Normal 2 3 3 27 13" xfId="23411"/>
    <cellStyle name="Normal 2 3 3 27 2" xfId="23412"/>
    <cellStyle name="Normal 2 3 3 27 2 2" xfId="23413"/>
    <cellStyle name="Normal 2 3 3 27 2 3" xfId="23414"/>
    <cellStyle name="Normal 2 3 3 27 2 4" xfId="23415"/>
    <cellStyle name="Normal 2 3 3 27 2 5" xfId="23416"/>
    <cellStyle name="Normal 2 3 3 27 3" xfId="23417"/>
    <cellStyle name="Normal 2 3 3 27 3 2" xfId="23418"/>
    <cellStyle name="Normal 2 3 3 27 3 3" xfId="23419"/>
    <cellStyle name="Normal 2 3 3 27 3 4" xfId="23420"/>
    <cellStyle name="Normal 2 3 3 27 3 5" xfId="23421"/>
    <cellStyle name="Normal 2 3 3 27 4" xfId="23422"/>
    <cellStyle name="Normal 2 3 3 27 4 2" xfId="23423"/>
    <cellStyle name="Normal 2 3 3 27 4 3" xfId="23424"/>
    <cellStyle name="Normal 2 3 3 27 4 4" xfId="23425"/>
    <cellStyle name="Normal 2 3 3 27 4 5" xfId="23426"/>
    <cellStyle name="Normal 2 3 3 27 5" xfId="23427"/>
    <cellStyle name="Normal 2 3 3 27 5 2" xfId="23428"/>
    <cellStyle name="Normal 2 3 3 27 5 3" xfId="23429"/>
    <cellStyle name="Normal 2 3 3 27 5 4" xfId="23430"/>
    <cellStyle name="Normal 2 3 3 27 5 5" xfId="23431"/>
    <cellStyle name="Normal 2 3 3 27 6" xfId="23432"/>
    <cellStyle name="Normal 2 3 3 27 6 2" xfId="23433"/>
    <cellStyle name="Normal 2 3 3 27 6 3" xfId="23434"/>
    <cellStyle name="Normal 2 3 3 27 6 4" xfId="23435"/>
    <cellStyle name="Normal 2 3 3 27 6 5" xfId="23436"/>
    <cellStyle name="Normal 2 3 3 27 7" xfId="23437"/>
    <cellStyle name="Normal 2 3 3 27 7 2" xfId="23438"/>
    <cellStyle name="Normal 2 3 3 27 7 3" xfId="23439"/>
    <cellStyle name="Normal 2 3 3 27 7 4" xfId="23440"/>
    <cellStyle name="Normal 2 3 3 27 7 5" xfId="23441"/>
    <cellStyle name="Normal 2 3 3 27 8" xfId="23442"/>
    <cellStyle name="Normal 2 3 3 27 8 2" xfId="23443"/>
    <cellStyle name="Normal 2 3 3 27 8 3" xfId="23444"/>
    <cellStyle name="Normal 2 3 3 27 8 4" xfId="23445"/>
    <cellStyle name="Normal 2 3 3 27 8 5" xfId="23446"/>
    <cellStyle name="Normal 2 3 3 27 9" xfId="23447"/>
    <cellStyle name="Normal 2 3 3 28" xfId="23448"/>
    <cellStyle name="Normal 2 3 3 28 10" xfId="23449"/>
    <cellStyle name="Normal 2 3 3 28 11" xfId="23450"/>
    <cellStyle name="Normal 2 3 3 28 12" xfId="23451"/>
    <cellStyle name="Normal 2 3 3 28 13" xfId="23452"/>
    <cellStyle name="Normal 2 3 3 28 2" xfId="23453"/>
    <cellStyle name="Normal 2 3 3 28 2 2" xfId="23454"/>
    <cellStyle name="Normal 2 3 3 28 2 3" xfId="23455"/>
    <cellStyle name="Normal 2 3 3 28 2 4" xfId="23456"/>
    <cellStyle name="Normal 2 3 3 28 2 5" xfId="23457"/>
    <cellStyle name="Normal 2 3 3 28 3" xfId="23458"/>
    <cellStyle name="Normal 2 3 3 28 3 2" xfId="23459"/>
    <cellStyle name="Normal 2 3 3 28 3 3" xfId="23460"/>
    <cellStyle name="Normal 2 3 3 28 3 4" xfId="23461"/>
    <cellStyle name="Normal 2 3 3 28 3 5" xfId="23462"/>
    <cellStyle name="Normal 2 3 3 28 4" xfId="23463"/>
    <cellStyle name="Normal 2 3 3 28 4 2" xfId="23464"/>
    <cellStyle name="Normal 2 3 3 28 4 3" xfId="23465"/>
    <cellStyle name="Normal 2 3 3 28 4 4" xfId="23466"/>
    <cellStyle name="Normal 2 3 3 28 4 5" xfId="23467"/>
    <cellStyle name="Normal 2 3 3 28 5" xfId="23468"/>
    <cellStyle name="Normal 2 3 3 28 5 2" xfId="23469"/>
    <cellStyle name="Normal 2 3 3 28 5 3" xfId="23470"/>
    <cellStyle name="Normal 2 3 3 28 5 4" xfId="23471"/>
    <cellStyle name="Normal 2 3 3 28 5 5" xfId="23472"/>
    <cellStyle name="Normal 2 3 3 28 6" xfId="23473"/>
    <cellStyle name="Normal 2 3 3 28 6 2" xfId="23474"/>
    <cellStyle name="Normal 2 3 3 28 6 3" xfId="23475"/>
    <cellStyle name="Normal 2 3 3 28 6 4" xfId="23476"/>
    <cellStyle name="Normal 2 3 3 28 6 5" xfId="23477"/>
    <cellStyle name="Normal 2 3 3 28 7" xfId="23478"/>
    <cellStyle name="Normal 2 3 3 28 7 2" xfId="23479"/>
    <cellStyle name="Normal 2 3 3 28 7 3" xfId="23480"/>
    <cellStyle name="Normal 2 3 3 28 7 4" xfId="23481"/>
    <cellStyle name="Normal 2 3 3 28 7 5" xfId="23482"/>
    <cellStyle name="Normal 2 3 3 28 8" xfId="23483"/>
    <cellStyle name="Normal 2 3 3 28 8 2" xfId="23484"/>
    <cellStyle name="Normal 2 3 3 28 8 3" xfId="23485"/>
    <cellStyle name="Normal 2 3 3 28 8 4" xfId="23486"/>
    <cellStyle name="Normal 2 3 3 28 8 5" xfId="23487"/>
    <cellStyle name="Normal 2 3 3 28 9" xfId="23488"/>
    <cellStyle name="Normal 2 3 3 29" xfId="23489"/>
    <cellStyle name="Normal 2 3 3 29 10" xfId="23490"/>
    <cellStyle name="Normal 2 3 3 29 11" xfId="23491"/>
    <cellStyle name="Normal 2 3 3 29 12" xfId="23492"/>
    <cellStyle name="Normal 2 3 3 29 13" xfId="23493"/>
    <cellStyle name="Normal 2 3 3 29 2" xfId="23494"/>
    <cellStyle name="Normal 2 3 3 29 2 2" xfId="23495"/>
    <cellStyle name="Normal 2 3 3 29 2 3" xfId="23496"/>
    <cellStyle name="Normal 2 3 3 29 2 4" xfId="23497"/>
    <cellStyle name="Normal 2 3 3 29 2 5" xfId="23498"/>
    <cellStyle name="Normal 2 3 3 29 3" xfId="23499"/>
    <cellStyle name="Normal 2 3 3 29 3 2" xfId="23500"/>
    <cellStyle name="Normal 2 3 3 29 3 3" xfId="23501"/>
    <cellStyle name="Normal 2 3 3 29 3 4" xfId="23502"/>
    <cellStyle name="Normal 2 3 3 29 3 5" xfId="23503"/>
    <cellStyle name="Normal 2 3 3 29 4" xfId="23504"/>
    <cellStyle name="Normal 2 3 3 29 4 2" xfId="23505"/>
    <cellStyle name="Normal 2 3 3 29 4 3" xfId="23506"/>
    <cellStyle name="Normal 2 3 3 29 4 4" xfId="23507"/>
    <cellStyle name="Normal 2 3 3 29 4 5" xfId="23508"/>
    <cellStyle name="Normal 2 3 3 29 5" xfId="23509"/>
    <cellStyle name="Normal 2 3 3 29 5 2" xfId="23510"/>
    <cellStyle name="Normal 2 3 3 29 5 3" xfId="23511"/>
    <cellStyle name="Normal 2 3 3 29 5 4" xfId="23512"/>
    <cellStyle name="Normal 2 3 3 29 5 5" xfId="23513"/>
    <cellStyle name="Normal 2 3 3 29 6" xfId="23514"/>
    <cellStyle name="Normal 2 3 3 29 6 2" xfId="23515"/>
    <cellStyle name="Normal 2 3 3 29 6 3" xfId="23516"/>
    <cellStyle name="Normal 2 3 3 29 6 4" xfId="23517"/>
    <cellStyle name="Normal 2 3 3 29 6 5" xfId="23518"/>
    <cellStyle name="Normal 2 3 3 29 7" xfId="23519"/>
    <cellStyle name="Normal 2 3 3 29 7 2" xfId="23520"/>
    <cellStyle name="Normal 2 3 3 29 7 3" xfId="23521"/>
    <cellStyle name="Normal 2 3 3 29 7 4" xfId="23522"/>
    <cellStyle name="Normal 2 3 3 29 7 5" xfId="23523"/>
    <cellStyle name="Normal 2 3 3 29 8" xfId="23524"/>
    <cellStyle name="Normal 2 3 3 29 8 2" xfId="23525"/>
    <cellStyle name="Normal 2 3 3 29 8 3" xfId="23526"/>
    <cellStyle name="Normal 2 3 3 29 8 4" xfId="23527"/>
    <cellStyle name="Normal 2 3 3 29 8 5" xfId="23528"/>
    <cellStyle name="Normal 2 3 3 29 9" xfId="23529"/>
    <cellStyle name="Normal 2 3 3 3" xfId="23530"/>
    <cellStyle name="Normal 2 3 3 3 10" xfId="23531"/>
    <cellStyle name="Normal 2 3 3 3 11" xfId="23532"/>
    <cellStyle name="Normal 2 3 3 3 12" xfId="23533"/>
    <cellStyle name="Normal 2 3 3 3 13" xfId="23534"/>
    <cellStyle name="Normal 2 3 3 3 14" xfId="23535"/>
    <cellStyle name="Normal 2 3 3 3 2" xfId="23536"/>
    <cellStyle name="Normal 2 3 3 3 2 2" xfId="23537"/>
    <cellStyle name="Normal 2 3 3 3 2 3" xfId="23538"/>
    <cellStyle name="Normal 2 3 3 3 2 4" xfId="23539"/>
    <cellStyle name="Normal 2 3 3 3 2 5" xfId="23540"/>
    <cellStyle name="Normal 2 3 3 3 3" xfId="23541"/>
    <cellStyle name="Normal 2 3 3 3 3 2" xfId="23542"/>
    <cellStyle name="Normal 2 3 3 3 3 3" xfId="23543"/>
    <cellStyle name="Normal 2 3 3 3 3 4" xfId="23544"/>
    <cellStyle name="Normal 2 3 3 3 3 5" xfId="23545"/>
    <cellStyle name="Normal 2 3 3 3 4" xfId="23546"/>
    <cellStyle name="Normal 2 3 3 3 4 2" xfId="23547"/>
    <cellStyle name="Normal 2 3 3 3 4 3" xfId="23548"/>
    <cellStyle name="Normal 2 3 3 3 4 4" xfId="23549"/>
    <cellStyle name="Normal 2 3 3 3 4 5" xfId="23550"/>
    <cellStyle name="Normal 2 3 3 3 5" xfId="23551"/>
    <cellStyle name="Normal 2 3 3 3 5 2" xfId="23552"/>
    <cellStyle name="Normal 2 3 3 3 5 3" xfId="23553"/>
    <cellStyle name="Normal 2 3 3 3 5 4" xfId="23554"/>
    <cellStyle name="Normal 2 3 3 3 5 5" xfId="23555"/>
    <cellStyle name="Normal 2 3 3 3 6" xfId="23556"/>
    <cellStyle name="Normal 2 3 3 3 6 2" xfId="23557"/>
    <cellStyle name="Normal 2 3 3 3 6 3" xfId="23558"/>
    <cellStyle name="Normal 2 3 3 3 6 4" xfId="23559"/>
    <cellStyle name="Normal 2 3 3 3 6 5" xfId="23560"/>
    <cellStyle name="Normal 2 3 3 3 7" xfId="23561"/>
    <cellStyle name="Normal 2 3 3 3 7 2" xfId="23562"/>
    <cellStyle name="Normal 2 3 3 3 7 3" xfId="23563"/>
    <cellStyle name="Normal 2 3 3 3 7 4" xfId="23564"/>
    <cellStyle name="Normal 2 3 3 3 7 5" xfId="23565"/>
    <cellStyle name="Normal 2 3 3 3 8" xfId="23566"/>
    <cellStyle name="Normal 2 3 3 3 8 2" xfId="23567"/>
    <cellStyle name="Normal 2 3 3 3 8 3" xfId="23568"/>
    <cellStyle name="Normal 2 3 3 3 8 4" xfId="23569"/>
    <cellStyle name="Normal 2 3 3 3 8 5" xfId="23570"/>
    <cellStyle name="Normal 2 3 3 3 9" xfId="23571"/>
    <cellStyle name="Normal 2 3 3 30" xfId="23572"/>
    <cellStyle name="Normal 2 3 3 30 10" xfId="23573"/>
    <cellStyle name="Normal 2 3 3 30 11" xfId="23574"/>
    <cellStyle name="Normal 2 3 3 30 12" xfId="23575"/>
    <cellStyle name="Normal 2 3 3 30 13" xfId="23576"/>
    <cellStyle name="Normal 2 3 3 30 2" xfId="23577"/>
    <cellStyle name="Normal 2 3 3 30 2 2" xfId="23578"/>
    <cellStyle name="Normal 2 3 3 30 2 3" xfId="23579"/>
    <cellStyle name="Normal 2 3 3 30 2 4" xfId="23580"/>
    <cellStyle name="Normal 2 3 3 30 2 5" xfId="23581"/>
    <cellStyle name="Normal 2 3 3 30 3" xfId="23582"/>
    <cellStyle name="Normal 2 3 3 30 3 2" xfId="23583"/>
    <cellStyle name="Normal 2 3 3 30 3 3" xfId="23584"/>
    <cellStyle name="Normal 2 3 3 30 3 4" xfId="23585"/>
    <cellStyle name="Normal 2 3 3 30 3 5" xfId="23586"/>
    <cellStyle name="Normal 2 3 3 30 4" xfId="23587"/>
    <cellStyle name="Normal 2 3 3 30 4 2" xfId="23588"/>
    <cellStyle name="Normal 2 3 3 30 4 3" xfId="23589"/>
    <cellStyle name="Normal 2 3 3 30 4 4" xfId="23590"/>
    <cellStyle name="Normal 2 3 3 30 4 5" xfId="23591"/>
    <cellStyle name="Normal 2 3 3 30 5" xfId="23592"/>
    <cellStyle name="Normal 2 3 3 30 5 2" xfId="23593"/>
    <cellStyle name="Normal 2 3 3 30 5 3" xfId="23594"/>
    <cellStyle name="Normal 2 3 3 30 5 4" xfId="23595"/>
    <cellStyle name="Normal 2 3 3 30 5 5" xfId="23596"/>
    <cellStyle name="Normal 2 3 3 30 6" xfId="23597"/>
    <cellStyle name="Normal 2 3 3 30 6 2" xfId="23598"/>
    <cellStyle name="Normal 2 3 3 30 6 3" xfId="23599"/>
    <cellStyle name="Normal 2 3 3 30 6 4" xfId="23600"/>
    <cellStyle name="Normal 2 3 3 30 6 5" xfId="23601"/>
    <cellStyle name="Normal 2 3 3 30 7" xfId="23602"/>
    <cellStyle name="Normal 2 3 3 30 7 2" xfId="23603"/>
    <cellStyle name="Normal 2 3 3 30 7 3" xfId="23604"/>
    <cellStyle name="Normal 2 3 3 30 7 4" xfId="23605"/>
    <cellStyle name="Normal 2 3 3 30 7 5" xfId="23606"/>
    <cellStyle name="Normal 2 3 3 30 8" xfId="23607"/>
    <cellStyle name="Normal 2 3 3 30 8 2" xfId="23608"/>
    <cellStyle name="Normal 2 3 3 30 8 3" xfId="23609"/>
    <cellStyle name="Normal 2 3 3 30 8 4" xfId="23610"/>
    <cellStyle name="Normal 2 3 3 30 8 5" xfId="23611"/>
    <cellStyle name="Normal 2 3 3 30 9" xfId="23612"/>
    <cellStyle name="Normal 2 3 3 31" xfId="23613"/>
    <cellStyle name="Normal 2 3 3 31 2" xfId="23614"/>
    <cellStyle name="Normal 2 3 3 31 3" xfId="23615"/>
    <cellStyle name="Normal 2 3 3 31 4" xfId="23616"/>
    <cellStyle name="Normal 2 3 3 31 5" xfId="23617"/>
    <cellStyle name="Normal 2 3 3 32" xfId="23618"/>
    <cellStyle name="Normal 2 3 3 32 2" xfId="23619"/>
    <cellStyle name="Normal 2 3 3 32 3" xfId="23620"/>
    <cellStyle name="Normal 2 3 3 32 4" xfId="23621"/>
    <cellStyle name="Normal 2 3 3 32 5" xfId="23622"/>
    <cellStyle name="Normal 2 3 3 33" xfId="23623"/>
    <cellStyle name="Normal 2 3 3 33 2" xfId="23624"/>
    <cellStyle name="Normal 2 3 3 33 3" xfId="23625"/>
    <cellStyle name="Normal 2 3 3 33 4" xfId="23626"/>
    <cellStyle name="Normal 2 3 3 33 5" xfId="23627"/>
    <cellStyle name="Normal 2 3 3 34" xfId="23628"/>
    <cellStyle name="Normal 2 3 3 34 2" xfId="23629"/>
    <cellStyle name="Normal 2 3 3 34 3" xfId="23630"/>
    <cellStyle name="Normal 2 3 3 34 4" xfId="23631"/>
    <cellStyle name="Normal 2 3 3 34 5" xfId="23632"/>
    <cellStyle name="Normal 2 3 3 35" xfId="23633"/>
    <cellStyle name="Normal 2 3 3 35 2" xfId="23634"/>
    <cellStyle name="Normal 2 3 3 35 3" xfId="23635"/>
    <cellStyle name="Normal 2 3 3 35 4" xfId="23636"/>
    <cellStyle name="Normal 2 3 3 35 5" xfId="23637"/>
    <cellStyle name="Normal 2 3 3 36" xfId="23638"/>
    <cellStyle name="Normal 2 3 3 36 2" xfId="23639"/>
    <cellStyle name="Normal 2 3 3 36 3" xfId="23640"/>
    <cellStyle name="Normal 2 3 3 36 4" xfId="23641"/>
    <cellStyle name="Normal 2 3 3 36 5" xfId="23642"/>
    <cellStyle name="Normal 2 3 3 37" xfId="23643"/>
    <cellStyle name="Normal 2 3 3 37 2" xfId="23644"/>
    <cellStyle name="Normal 2 3 3 37 3" xfId="23645"/>
    <cellStyle name="Normal 2 3 3 37 4" xfId="23646"/>
    <cellStyle name="Normal 2 3 3 37 5" xfId="23647"/>
    <cellStyle name="Normal 2 3 3 38" xfId="23648"/>
    <cellStyle name="Normal 2 3 3 39" xfId="23649"/>
    <cellStyle name="Normal 2 3 3 4" xfId="23650"/>
    <cellStyle name="Normal 2 3 3 4 10" xfId="23651"/>
    <cellStyle name="Normal 2 3 3 4 11" xfId="23652"/>
    <cellStyle name="Normal 2 3 3 4 12" xfId="23653"/>
    <cellStyle name="Normal 2 3 3 4 13" xfId="23654"/>
    <cellStyle name="Normal 2 3 3 4 14" xfId="23655"/>
    <cellStyle name="Normal 2 3 3 4 2" xfId="23656"/>
    <cellStyle name="Normal 2 3 3 4 2 2" xfId="23657"/>
    <cellStyle name="Normal 2 3 3 4 2 3" xfId="23658"/>
    <cellStyle name="Normal 2 3 3 4 2 4" xfId="23659"/>
    <cellStyle name="Normal 2 3 3 4 2 5" xfId="23660"/>
    <cellStyle name="Normal 2 3 3 4 3" xfId="23661"/>
    <cellStyle name="Normal 2 3 3 4 3 2" xfId="23662"/>
    <cellStyle name="Normal 2 3 3 4 3 3" xfId="23663"/>
    <cellStyle name="Normal 2 3 3 4 3 4" xfId="23664"/>
    <cellStyle name="Normal 2 3 3 4 3 5" xfId="23665"/>
    <cellStyle name="Normal 2 3 3 4 4" xfId="23666"/>
    <cellStyle name="Normal 2 3 3 4 4 2" xfId="23667"/>
    <cellStyle name="Normal 2 3 3 4 4 3" xfId="23668"/>
    <cellStyle name="Normal 2 3 3 4 4 4" xfId="23669"/>
    <cellStyle name="Normal 2 3 3 4 4 5" xfId="23670"/>
    <cellStyle name="Normal 2 3 3 4 5" xfId="23671"/>
    <cellStyle name="Normal 2 3 3 4 5 2" xfId="23672"/>
    <cellStyle name="Normal 2 3 3 4 5 3" xfId="23673"/>
    <cellStyle name="Normal 2 3 3 4 5 4" xfId="23674"/>
    <cellStyle name="Normal 2 3 3 4 5 5" xfId="23675"/>
    <cellStyle name="Normal 2 3 3 4 6" xfId="23676"/>
    <cellStyle name="Normal 2 3 3 4 6 2" xfId="23677"/>
    <cellStyle name="Normal 2 3 3 4 6 3" xfId="23678"/>
    <cellStyle name="Normal 2 3 3 4 6 4" xfId="23679"/>
    <cellStyle name="Normal 2 3 3 4 6 5" xfId="23680"/>
    <cellStyle name="Normal 2 3 3 4 7" xfId="23681"/>
    <cellStyle name="Normal 2 3 3 4 7 2" xfId="23682"/>
    <cellStyle name="Normal 2 3 3 4 7 3" xfId="23683"/>
    <cellStyle name="Normal 2 3 3 4 7 4" xfId="23684"/>
    <cellStyle name="Normal 2 3 3 4 7 5" xfId="23685"/>
    <cellStyle name="Normal 2 3 3 4 8" xfId="23686"/>
    <cellStyle name="Normal 2 3 3 4 8 2" xfId="23687"/>
    <cellStyle name="Normal 2 3 3 4 8 3" xfId="23688"/>
    <cellStyle name="Normal 2 3 3 4 8 4" xfId="23689"/>
    <cellStyle name="Normal 2 3 3 4 8 5" xfId="23690"/>
    <cellStyle name="Normal 2 3 3 4 9" xfId="23691"/>
    <cellStyle name="Normal 2 3 3 40" xfId="23692"/>
    <cellStyle name="Normal 2 3 3 41" xfId="23693"/>
    <cellStyle name="Normal 2 3 3 42" xfId="23694"/>
    <cellStyle name="Normal 2 3 3 5" xfId="23695"/>
    <cellStyle name="Normal 2 3 3 5 10" xfId="23696"/>
    <cellStyle name="Normal 2 3 3 5 11" xfId="23697"/>
    <cellStyle name="Normal 2 3 3 5 12" xfId="23698"/>
    <cellStyle name="Normal 2 3 3 5 13" xfId="23699"/>
    <cellStyle name="Normal 2 3 3 5 14" xfId="23700"/>
    <cellStyle name="Normal 2 3 3 5 2" xfId="23701"/>
    <cellStyle name="Normal 2 3 3 5 2 2" xfId="23702"/>
    <cellStyle name="Normal 2 3 3 5 2 3" xfId="23703"/>
    <cellStyle name="Normal 2 3 3 5 2 4" xfId="23704"/>
    <cellStyle name="Normal 2 3 3 5 2 5" xfId="23705"/>
    <cellStyle name="Normal 2 3 3 5 3" xfId="23706"/>
    <cellStyle name="Normal 2 3 3 5 3 2" xfId="23707"/>
    <cellStyle name="Normal 2 3 3 5 3 3" xfId="23708"/>
    <cellStyle name="Normal 2 3 3 5 3 4" xfId="23709"/>
    <cellStyle name="Normal 2 3 3 5 3 5" xfId="23710"/>
    <cellStyle name="Normal 2 3 3 5 4" xfId="23711"/>
    <cellStyle name="Normal 2 3 3 5 4 2" xfId="23712"/>
    <cellStyle name="Normal 2 3 3 5 4 3" xfId="23713"/>
    <cellStyle name="Normal 2 3 3 5 4 4" xfId="23714"/>
    <cellStyle name="Normal 2 3 3 5 4 5" xfId="23715"/>
    <cellStyle name="Normal 2 3 3 5 5" xfId="23716"/>
    <cellStyle name="Normal 2 3 3 5 5 2" xfId="23717"/>
    <cellStyle name="Normal 2 3 3 5 5 3" xfId="23718"/>
    <cellStyle name="Normal 2 3 3 5 5 4" xfId="23719"/>
    <cellStyle name="Normal 2 3 3 5 5 5" xfId="23720"/>
    <cellStyle name="Normal 2 3 3 5 6" xfId="23721"/>
    <cellStyle name="Normal 2 3 3 5 6 2" xfId="23722"/>
    <cellStyle name="Normal 2 3 3 5 6 3" xfId="23723"/>
    <cellStyle name="Normal 2 3 3 5 6 4" xfId="23724"/>
    <cellStyle name="Normal 2 3 3 5 6 5" xfId="23725"/>
    <cellStyle name="Normal 2 3 3 5 7" xfId="23726"/>
    <cellStyle name="Normal 2 3 3 5 7 2" xfId="23727"/>
    <cellStyle name="Normal 2 3 3 5 7 3" xfId="23728"/>
    <cellStyle name="Normal 2 3 3 5 7 4" xfId="23729"/>
    <cellStyle name="Normal 2 3 3 5 7 5" xfId="23730"/>
    <cellStyle name="Normal 2 3 3 5 8" xfId="23731"/>
    <cellStyle name="Normal 2 3 3 5 8 2" xfId="23732"/>
    <cellStyle name="Normal 2 3 3 5 8 3" xfId="23733"/>
    <cellStyle name="Normal 2 3 3 5 8 4" xfId="23734"/>
    <cellStyle name="Normal 2 3 3 5 8 5" xfId="23735"/>
    <cellStyle name="Normal 2 3 3 5 9" xfId="23736"/>
    <cellStyle name="Normal 2 3 3 6" xfId="23737"/>
    <cellStyle name="Normal 2 3 3 6 10" xfId="23738"/>
    <cellStyle name="Normal 2 3 3 6 11" xfId="23739"/>
    <cellStyle name="Normal 2 3 3 6 12" xfId="23740"/>
    <cellStyle name="Normal 2 3 3 6 13" xfId="23741"/>
    <cellStyle name="Normal 2 3 3 6 14" xfId="23742"/>
    <cellStyle name="Normal 2 3 3 6 2" xfId="23743"/>
    <cellStyle name="Normal 2 3 3 6 2 2" xfId="23744"/>
    <cellStyle name="Normal 2 3 3 6 2 3" xfId="23745"/>
    <cellStyle name="Normal 2 3 3 6 2 4" xfId="23746"/>
    <cellStyle name="Normal 2 3 3 6 2 5" xfId="23747"/>
    <cellStyle name="Normal 2 3 3 6 3" xfId="23748"/>
    <cellStyle name="Normal 2 3 3 6 3 2" xfId="23749"/>
    <cellStyle name="Normal 2 3 3 6 3 3" xfId="23750"/>
    <cellStyle name="Normal 2 3 3 6 3 4" xfId="23751"/>
    <cellStyle name="Normal 2 3 3 6 3 5" xfId="23752"/>
    <cellStyle name="Normal 2 3 3 6 4" xfId="23753"/>
    <cellStyle name="Normal 2 3 3 6 4 2" xfId="23754"/>
    <cellStyle name="Normal 2 3 3 6 4 3" xfId="23755"/>
    <cellStyle name="Normal 2 3 3 6 4 4" xfId="23756"/>
    <cellStyle name="Normal 2 3 3 6 4 5" xfId="23757"/>
    <cellStyle name="Normal 2 3 3 6 5" xfId="23758"/>
    <cellStyle name="Normal 2 3 3 6 5 2" xfId="23759"/>
    <cellStyle name="Normal 2 3 3 6 5 3" xfId="23760"/>
    <cellStyle name="Normal 2 3 3 6 5 4" xfId="23761"/>
    <cellStyle name="Normal 2 3 3 6 5 5" xfId="23762"/>
    <cellStyle name="Normal 2 3 3 6 6" xfId="23763"/>
    <cellStyle name="Normal 2 3 3 6 6 2" xfId="23764"/>
    <cellStyle name="Normal 2 3 3 6 6 3" xfId="23765"/>
    <cellStyle name="Normal 2 3 3 6 6 4" xfId="23766"/>
    <cellStyle name="Normal 2 3 3 6 6 5" xfId="23767"/>
    <cellStyle name="Normal 2 3 3 6 7" xfId="23768"/>
    <cellStyle name="Normal 2 3 3 6 7 2" xfId="23769"/>
    <cellStyle name="Normal 2 3 3 6 7 3" xfId="23770"/>
    <cellStyle name="Normal 2 3 3 6 7 4" xfId="23771"/>
    <cellStyle name="Normal 2 3 3 6 7 5" xfId="23772"/>
    <cellStyle name="Normal 2 3 3 6 8" xfId="23773"/>
    <cellStyle name="Normal 2 3 3 6 8 2" xfId="23774"/>
    <cellStyle name="Normal 2 3 3 6 8 3" xfId="23775"/>
    <cellStyle name="Normal 2 3 3 6 8 4" xfId="23776"/>
    <cellStyle name="Normal 2 3 3 6 8 5" xfId="23777"/>
    <cellStyle name="Normal 2 3 3 6 9" xfId="23778"/>
    <cellStyle name="Normal 2 3 3 7" xfId="23779"/>
    <cellStyle name="Normal 2 3 3 7 10" xfId="23780"/>
    <cellStyle name="Normal 2 3 3 7 11" xfId="23781"/>
    <cellStyle name="Normal 2 3 3 7 12" xfId="23782"/>
    <cellStyle name="Normal 2 3 3 7 13" xfId="23783"/>
    <cellStyle name="Normal 2 3 3 7 14" xfId="23784"/>
    <cellStyle name="Normal 2 3 3 7 2" xfId="23785"/>
    <cellStyle name="Normal 2 3 3 7 2 2" xfId="23786"/>
    <cellStyle name="Normal 2 3 3 7 2 3" xfId="23787"/>
    <cellStyle name="Normal 2 3 3 7 2 4" xfId="23788"/>
    <cellStyle name="Normal 2 3 3 7 2 5" xfId="23789"/>
    <cellStyle name="Normal 2 3 3 7 3" xfId="23790"/>
    <cellStyle name="Normal 2 3 3 7 3 2" xfId="23791"/>
    <cellStyle name="Normal 2 3 3 7 3 3" xfId="23792"/>
    <cellStyle name="Normal 2 3 3 7 3 4" xfId="23793"/>
    <cellStyle name="Normal 2 3 3 7 3 5" xfId="23794"/>
    <cellStyle name="Normal 2 3 3 7 4" xfId="23795"/>
    <cellStyle name="Normal 2 3 3 7 4 2" xfId="23796"/>
    <cellStyle name="Normal 2 3 3 7 4 3" xfId="23797"/>
    <cellStyle name="Normal 2 3 3 7 4 4" xfId="23798"/>
    <cellStyle name="Normal 2 3 3 7 4 5" xfId="23799"/>
    <cellStyle name="Normal 2 3 3 7 5" xfId="23800"/>
    <cellStyle name="Normal 2 3 3 7 5 2" xfId="23801"/>
    <cellStyle name="Normal 2 3 3 7 5 3" xfId="23802"/>
    <cellStyle name="Normal 2 3 3 7 5 4" xfId="23803"/>
    <cellStyle name="Normal 2 3 3 7 5 5" xfId="23804"/>
    <cellStyle name="Normal 2 3 3 7 6" xfId="23805"/>
    <cellStyle name="Normal 2 3 3 7 6 2" xfId="23806"/>
    <cellStyle name="Normal 2 3 3 7 6 3" xfId="23807"/>
    <cellStyle name="Normal 2 3 3 7 6 4" xfId="23808"/>
    <cellStyle name="Normal 2 3 3 7 6 5" xfId="23809"/>
    <cellStyle name="Normal 2 3 3 7 7" xfId="23810"/>
    <cellStyle name="Normal 2 3 3 7 7 2" xfId="23811"/>
    <cellStyle name="Normal 2 3 3 7 7 3" xfId="23812"/>
    <cellStyle name="Normal 2 3 3 7 7 4" xfId="23813"/>
    <cellStyle name="Normal 2 3 3 7 7 5" xfId="23814"/>
    <cellStyle name="Normal 2 3 3 7 8" xfId="23815"/>
    <cellStyle name="Normal 2 3 3 7 8 2" xfId="23816"/>
    <cellStyle name="Normal 2 3 3 7 8 3" xfId="23817"/>
    <cellStyle name="Normal 2 3 3 7 8 4" xfId="23818"/>
    <cellStyle name="Normal 2 3 3 7 8 5" xfId="23819"/>
    <cellStyle name="Normal 2 3 3 7 9" xfId="23820"/>
    <cellStyle name="Normal 2 3 3 8" xfId="23821"/>
    <cellStyle name="Normal 2 3 3 8 10" xfId="23822"/>
    <cellStyle name="Normal 2 3 3 8 11" xfId="23823"/>
    <cellStyle name="Normal 2 3 3 8 12" xfId="23824"/>
    <cellStyle name="Normal 2 3 3 8 13" xfId="23825"/>
    <cellStyle name="Normal 2 3 3 8 14" xfId="23826"/>
    <cellStyle name="Normal 2 3 3 8 2" xfId="23827"/>
    <cellStyle name="Normal 2 3 3 8 2 2" xfId="23828"/>
    <cellStyle name="Normal 2 3 3 8 2 3" xfId="23829"/>
    <cellStyle name="Normal 2 3 3 8 2 4" xfId="23830"/>
    <cellStyle name="Normal 2 3 3 8 2 5" xfId="23831"/>
    <cellStyle name="Normal 2 3 3 8 3" xfId="23832"/>
    <cellStyle name="Normal 2 3 3 8 3 2" xfId="23833"/>
    <cellStyle name="Normal 2 3 3 8 3 3" xfId="23834"/>
    <cellStyle name="Normal 2 3 3 8 3 4" xfId="23835"/>
    <cellStyle name="Normal 2 3 3 8 3 5" xfId="23836"/>
    <cellStyle name="Normal 2 3 3 8 4" xfId="23837"/>
    <cellStyle name="Normal 2 3 3 8 4 2" xfId="23838"/>
    <cellStyle name="Normal 2 3 3 8 4 3" xfId="23839"/>
    <cellStyle name="Normal 2 3 3 8 4 4" xfId="23840"/>
    <cellStyle name="Normal 2 3 3 8 4 5" xfId="23841"/>
    <cellStyle name="Normal 2 3 3 8 5" xfId="23842"/>
    <cellStyle name="Normal 2 3 3 8 5 2" xfId="23843"/>
    <cellStyle name="Normal 2 3 3 8 5 3" xfId="23844"/>
    <cellStyle name="Normal 2 3 3 8 5 4" xfId="23845"/>
    <cellStyle name="Normal 2 3 3 8 5 5" xfId="23846"/>
    <cellStyle name="Normal 2 3 3 8 6" xfId="23847"/>
    <cellStyle name="Normal 2 3 3 8 6 2" xfId="23848"/>
    <cellStyle name="Normal 2 3 3 8 6 3" xfId="23849"/>
    <cellStyle name="Normal 2 3 3 8 6 4" xfId="23850"/>
    <cellStyle name="Normal 2 3 3 8 6 5" xfId="23851"/>
    <cellStyle name="Normal 2 3 3 8 7" xfId="23852"/>
    <cellStyle name="Normal 2 3 3 8 7 2" xfId="23853"/>
    <cellStyle name="Normal 2 3 3 8 7 3" xfId="23854"/>
    <cellStyle name="Normal 2 3 3 8 7 4" xfId="23855"/>
    <cellStyle name="Normal 2 3 3 8 7 5" xfId="23856"/>
    <cellStyle name="Normal 2 3 3 8 8" xfId="23857"/>
    <cellStyle name="Normal 2 3 3 8 8 2" xfId="23858"/>
    <cellStyle name="Normal 2 3 3 8 8 3" xfId="23859"/>
    <cellStyle name="Normal 2 3 3 8 8 4" xfId="23860"/>
    <cellStyle name="Normal 2 3 3 8 8 5" xfId="23861"/>
    <cellStyle name="Normal 2 3 3 8 9" xfId="23862"/>
    <cellStyle name="Normal 2 3 3 9" xfId="23863"/>
    <cellStyle name="Normal 2 3 3 9 10" xfId="23864"/>
    <cellStyle name="Normal 2 3 3 9 11" xfId="23865"/>
    <cellStyle name="Normal 2 3 3 9 12" xfId="23866"/>
    <cellStyle name="Normal 2 3 3 9 13" xfId="23867"/>
    <cellStyle name="Normal 2 3 3 9 14" xfId="23868"/>
    <cellStyle name="Normal 2 3 3 9 2" xfId="23869"/>
    <cellStyle name="Normal 2 3 3 9 2 2" xfId="23870"/>
    <cellStyle name="Normal 2 3 3 9 2 3" xfId="23871"/>
    <cellStyle name="Normal 2 3 3 9 2 4" xfId="23872"/>
    <cellStyle name="Normal 2 3 3 9 2 5" xfId="23873"/>
    <cellStyle name="Normal 2 3 3 9 3" xfId="23874"/>
    <cellStyle name="Normal 2 3 3 9 3 2" xfId="23875"/>
    <cellStyle name="Normal 2 3 3 9 3 3" xfId="23876"/>
    <cellStyle name="Normal 2 3 3 9 3 4" xfId="23877"/>
    <cellStyle name="Normal 2 3 3 9 3 5" xfId="23878"/>
    <cellStyle name="Normal 2 3 3 9 4" xfId="23879"/>
    <cellStyle name="Normal 2 3 3 9 4 2" xfId="23880"/>
    <cellStyle name="Normal 2 3 3 9 4 3" xfId="23881"/>
    <cellStyle name="Normal 2 3 3 9 4 4" xfId="23882"/>
    <cellStyle name="Normal 2 3 3 9 4 5" xfId="23883"/>
    <cellStyle name="Normal 2 3 3 9 5" xfId="23884"/>
    <cellStyle name="Normal 2 3 3 9 5 2" xfId="23885"/>
    <cellStyle name="Normal 2 3 3 9 5 3" xfId="23886"/>
    <cellStyle name="Normal 2 3 3 9 5 4" xfId="23887"/>
    <cellStyle name="Normal 2 3 3 9 5 5" xfId="23888"/>
    <cellStyle name="Normal 2 3 3 9 6" xfId="23889"/>
    <cellStyle name="Normal 2 3 3 9 6 2" xfId="23890"/>
    <cellStyle name="Normal 2 3 3 9 6 3" xfId="23891"/>
    <cellStyle name="Normal 2 3 3 9 6 4" xfId="23892"/>
    <cellStyle name="Normal 2 3 3 9 6 5" xfId="23893"/>
    <cellStyle name="Normal 2 3 3 9 7" xfId="23894"/>
    <cellStyle name="Normal 2 3 3 9 7 2" xfId="23895"/>
    <cellStyle name="Normal 2 3 3 9 7 3" xfId="23896"/>
    <cellStyle name="Normal 2 3 3 9 7 4" xfId="23897"/>
    <cellStyle name="Normal 2 3 3 9 7 5" xfId="23898"/>
    <cellStyle name="Normal 2 3 3 9 8" xfId="23899"/>
    <cellStyle name="Normal 2 3 3 9 8 2" xfId="23900"/>
    <cellStyle name="Normal 2 3 3 9 8 3" xfId="23901"/>
    <cellStyle name="Normal 2 3 3 9 8 4" xfId="23902"/>
    <cellStyle name="Normal 2 3 3 9 8 5" xfId="23903"/>
    <cellStyle name="Normal 2 3 3 9 9" xfId="23904"/>
    <cellStyle name="Normal 2 3 30" xfId="23905"/>
    <cellStyle name="Normal 2 3 30 10" xfId="23906"/>
    <cellStyle name="Normal 2 3 30 11" xfId="23907"/>
    <cellStyle name="Normal 2 3 30 12" xfId="23908"/>
    <cellStyle name="Normal 2 3 30 13" xfId="23909"/>
    <cellStyle name="Normal 2 3 30 2" xfId="23910"/>
    <cellStyle name="Normal 2 3 30 2 2" xfId="23911"/>
    <cellStyle name="Normal 2 3 30 2 3" xfId="23912"/>
    <cellStyle name="Normal 2 3 30 2 4" xfId="23913"/>
    <cellStyle name="Normal 2 3 30 2 5" xfId="23914"/>
    <cellStyle name="Normal 2 3 30 3" xfId="23915"/>
    <cellStyle name="Normal 2 3 30 3 2" xfId="23916"/>
    <cellStyle name="Normal 2 3 30 3 3" xfId="23917"/>
    <cellStyle name="Normal 2 3 30 3 4" xfId="23918"/>
    <cellStyle name="Normal 2 3 30 3 5" xfId="23919"/>
    <cellStyle name="Normal 2 3 30 4" xfId="23920"/>
    <cellStyle name="Normal 2 3 30 4 2" xfId="23921"/>
    <cellStyle name="Normal 2 3 30 4 3" xfId="23922"/>
    <cellStyle name="Normal 2 3 30 4 4" xfId="23923"/>
    <cellStyle name="Normal 2 3 30 4 5" xfId="23924"/>
    <cellStyle name="Normal 2 3 30 5" xfId="23925"/>
    <cellStyle name="Normal 2 3 30 5 2" xfId="23926"/>
    <cellStyle name="Normal 2 3 30 5 3" xfId="23927"/>
    <cellStyle name="Normal 2 3 30 5 4" xfId="23928"/>
    <cellStyle name="Normal 2 3 30 5 5" xfId="23929"/>
    <cellStyle name="Normal 2 3 30 6" xfId="23930"/>
    <cellStyle name="Normal 2 3 30 6 2" xfId="23931"/>
    <cellStyle name="Normal 2 3 30 6 3" xfId="23932"/>
    <cellStyle name="Normal 2 3 30 6 4" xfId="23933"/>
    <cellStyle name="Normal 2 3 30 6 5" xfId="23934"/>
    <cellStyle name="Normal 2 3 30 7" xfId="23935"/>
    <cellStyle name="Normal 2 3 30 7 2" xfId="23936"/>
    <cellStyle name="Normal 2 3 30 7 3" xfId="23937"/>
    <cellStyle name="Normal 2 3 30 7 4" xfId="23938"/>
    <cellStyle name="Normal 2 3 30 7 5" xfId="23939"/>
    <cellStyle name="Normal 2 3 30 8" xfId="23940"/>
    <cellStyle name="Normal 2 3 30 8 2" xfId="23941"/>
    <cellStyle name="Normal 2 3 30 8 3" xfId="23942"/>
    <cellStyle name="Normal 2 3 30 8 4" xfId="23943"/>
    <cellStyle name="Normal 2 3 30 8 5" xfId="23944"/>
    <cellStyle name="Normal 2 3 30 9" xfId="23945"/>
    <cellStyle name="Normal 2 3 31" xfId="23946"/>
    <cellStyle name="Normal 2 3 31 10" xfId="23947"/>
    <cellStyle name="Normal 2 3 31 11" xfId="23948"/>
    <cellStyle name="Normal 2 3 31 12" xfId="23949"/>
    <cellStyle name="Normal 2 3 31 13" xfId="23950"/>
    <cellStyle name="Normal 2 3 31 2" xfId="23951"/>
    <cellStyle name="Normal 2 3 31 2 2" xfId="23952"/>
    <cellStyle name="Normal 2 3 31 2 3" xfId="23953"/>
    <cellStyle name="Normal 2 3 31 2 4" xfId="23954"/>
    <cellStyle name="Normal 2 3 31 2 5" xfId="23955"/>
    <cellStyle name="Normal 2 3 31 3" xfId="23956"/>
    <cellStyle name="Normal 2 3 31 3 2" xfId="23957"/>
    <cellStyle name="Normal 2 3 31 3 3" xfId="23958"/>
    <cellStyle name="Normal 2 3 31 3 4" xfId="23959"/>
    <cellStyle name="Normal 2 3 31 3 5" xfId="23960"/>
    <cellStyle name="Normal 2 3 31 4" xfId="23961"/>
    <cellStyle name="Normal 2 3 31 4 2" xfId="23962"/>
    <cellStyle name="Normal 2 3 31 4 3" xfId="23963"/>
    <cellStyle name="Normal 2 3 31 4 4" xfId="23964"/>
    <cellStyle name="Normal 2 3 31 4 5" xfId="23965"/>
    <cellStyle name="Normal 2 3 31 5" xfId="23966"/>
    <cellStyle name="Normal 2 3 31 5 2" xfId="23967"/>
    <cellStyle name="Normal 2 3 31 5 3" xfId="23968"/>
    <cellStyle name="Normal 2 3 31 5 4" xfId="23969"/>
    <cellStyle name="Normal 2 3 31 5 5" xfId="23970"/>
    <cellStyle name="Normal 2 3 31 6" xfId="23971"/>
    <cellStyle name="Normal 2 3 31 6 2" xfId="23972"/>
    <cellStyle name="Normal 2 3 31 6 3" xfId="23973"/>
    <cellStyle name="Normal 2 3 31 6 4" xfId="23974"/>
    <cellStyle name="Normal 2 3 31 6 5" xfId="23975"/>
    <cellStyle name="Normal 2 3 31 7" xfId="23976"/>
    <cellStyle name="Normal 2 3 31 7 2" xfId="23977"/>
    <cellStyle name="Normal 2 3 31 7 3" xfId="23978"/>
    <cellStyle name="Normal 2 3 31 7 4" xfId="23979"/>
    <cellStyle name="Normal 2 3 31 7 5" xfId="23980"/>
    <cellStyle name="Normal 2 3 31 8" xfId="23981"/>
    <cellStyle name="Normal 2 3 31 8 2" xfId="23982"/>
    <cellStyle name="Normal 2 3 31 8 3" xfId="23983"/>
    <cellStyle name="Normal 2 3 31 8 4" xfId="23984"/>
    <cellStyle name="Normal 2 3 31 8 5" xfId="23985"/>
    <cellStyle name="Normal 2 3 31 9" xfId="23986"/>
    <cellStyle name="Normal 2 3 32" xfId="23987"/>
    <cellStyle name="Normal 2 3 32 10" xfId="23988"/>
    <cellStyle name="Normal 2 3 32 11" xfId="23989"/>
    <cellStyle name="Normal 2 3 32 12" xfId="23990"/>
    <cellStyle name="Normal 2 3 32 13" xfId="23991"/>
    <cellStyle name="Normal 2 3 32 2" xfId="23992"/>
    <cellStyle name="Normal 2 3 32 2 2" xfId="23993"/>
    <cellStyle name="Normal 2 3 32 2 3" xfId="23994"/>
    <cellStyle name="Normal 2 3 32 2 4" xfId="23995"/>
    <cellStyle name="Normal 2 3 32 2 5" xfId="23996"/>
    <cellStyle name="Normal 2 3 32 3" xfId="23997"/>
    <cellStyle name="Normal 2 3 32 3 2" xfId="23998"/>
    <cellStyle name="Normal 2 3 32 3 3" xfId="23999"/>
    <cellStyle name="Normal 2 3 32 3 4" xfId="24000"/>
    <cellStyle name="Normal 2 3 32 3 5" xfId="24001"/>
    <cellStyle name="Normal 2 3 32 4" xfId="24002"/>
    <cellStyle name="Normal 2 3 32 4 2" xfId="24003"/>
    <cellStyle name="Normal 2 3 32 4 3" xfId="24004"/>
    <cellStyle name="Normal 2 3 32 4 4" xfId="24005"/>
    <cellStyle name="Normal 2 3 32 4 5" xfId="24006"/>
    <cellStyle name="Normal 2 3 32 5" xfId="24007"/>
    <cellStyle name="Normal 2 3 32 5 2" xfId="24008"/>
    <cellStyle name="Normal 2 3 32 5 3" xfId="24009"/>
    <cellStyle name="Normal 2 3 32 5 4" xfId="24010"/>
    <cellStyle name="Normal 2 3 32 5 5" xfId="24011"/>
    <cellStyle name="Normal 2 3 32 6" xfId="24012"/>
    <cellStyle name="Normal 2 3 32 6 2" xfId="24013"/>
    <cellStyle name="Normal 2 3 32 6 3" xfId="24014"/>
    <cellStyle name="Normal 2 3 32 6 4" xfId="24015"/>
    <cellStyle name="Normal 2 3 32 6 5" xfId="24016"/>
    <cellStyle name="Normal 2 3 32 7" xfId="24017"/>
    <cellStyle name="Normal 2 3 32 7 2" xfId="24018"/>
    <cellStyle name="Normal 2 3 32 7 3" xfId="24019"/>
    <cellStyle name="Normal 2 3 32 7 4" xfId="24020"/>
    <cellStyle name="Normal 2 3 32 7 5" xfId="24021"/>
    <cellStyle name="Normal 2 3 32 8" xfId="24022"/>
    <cellStyle name="Normal 2 3 32 8 2" xfId="24023"/>
    <cellStyle name="Normal 2 3 32 8 3" xfId="24024"/>
    <cellStyle name="Normal 2 3 32 8 4" xfId="24025"/>
    <cellStyle name="Normal 2 3 32 8 5" xfId="24026"/>
    <cellStyle name="Normal 2 3 32 9" xfId="24027"/>
    <cellStyle name="Normal 2 3 33" xfId="24028"/>
    <cellStyle name="Normal 2 3 33 10" xfId="24029"/>
    <cellStyle name="Normal 2 3 33 11" xfId="24030"/>
    <cellStyle name="Normal 2 3 33 12" xfId="24031"/>
    <cellStyle name="Normal 2 3 33 13" xfId="24032"/>
    <cellStyle name="Normal 2 3 33 2" xfId="24033"/>
    <cellStyle name="Normal 2 3 33 2 2" xfId="24034"/>
    <cellStyle name="Normal 2 3 33 2 3" xfId="24035"/>
    <cellStyle name="Normal 2 3 33 2 4" xfId="24036"/>
    <cellStyle name="Normal 2 3 33 2 5" xfId="24037"/>
    <cellStyle name="Normal 2 3 33 3" xfId="24038"/>
    <cellStyle name="Normal 2 3 33 3 2" xfId="24039"/>
    <cellStyle name="Normal 2 3 33 3 3" xfId="24040"/>
    <cellStyle name="Normal 2 3 33 3 4" xfId="24041"/>
    <cellStyle name="Normal 2 3 33 3 5" xfId="24042"/>
    <cellStyle name="Normal 2 3 33 4" xfId="24043"/>
    <cellStyle name="Normal 2 3 33 4 2" xfId="24044"/>
    <cellStyle name="Normal 2 3 33 4 3" xfId="24045"/>
    <cellStyle name="Normal 2 3 33 4 4" xfId="24046"/>
    <cellStyle name="Normal 2 3 33 4 5" xfId="24047"/>
    <cellStyle name="Normal 2 3 33 5" xfId="24048"/>
    <cellStyle name="Normal 2 3 33 5 2" xfId="24049"/>
    <cellStyle name="Normal 2 3 33 5 3" xfId="24050"/>
    <cellStyle name="Normal 2 3 33 5 4" xfId="24051"/>
    <cellStyle name="Normal 2 3 33 5 5" xfId="24052"/>
    <cellStyle name="Normal 2 3 33 6" xfId="24053"/>
    <cellStyle name="Normal 2 3 33 6 2" xfId="24054"/>
    <cellStyle name="Normal 2 3 33 6 3" xfId="24055"/>
    <cellStyle name="Normal 2 3 33 6 4" xfId="24056"/>
    <cellStyle name="Normal 2 3 33 6 5" xfId="24057"/>
    <cellStyle name="Normal 2 3 33 7" xfId="24058"/>
    <cellStyle name="Normal 2 3 33 7 2" xfId="24059"/>
    <cellStyle name="Normal 2 3 33 7 3" xfId="24060"/>
    <cellStyle name="Normal 2 3 33 7 4" xfId="24061"/>
    <cellStyle name="Normal 2 3 33 7 5" xfId="24062"/>
    <cellStyle name="Normal 2 3 33 8" xfId="24063"/>
    <cellStyle name="Normal 2 3 33 8 2" xfId="24064"/>
    <cellStyle name="Normal 2 3 33 8 3" xfId="24065"/>
    <cellStyle name="Normal 2 3 33 8 4" xfId="24066"/>
    <cellStyle name="Normal 2 3 33 8 5" xfId="24067"/>
    <cellStyle name="Normal 2 3 33 9" xfId="24068"/>
    <cellStyle name="Normal 2 3 34" xfId="24069"/>
    <cellStyle name="Normal 2 3 34 10" xfId="24070"/>
    <cellStyle name="Normal 2 3 34 11" xfId="24071"/>
    <cellStyle name="Normal 2 3 34 12" xfId="24072"/>
    <cellStyle name="Normal 2 3 34 13" xfId="24073"/>
    <cellStyle name="Normal 2 3 34 2" xfId="24074"/>
    <cellStyle name="Normal 2 3 34 2 2" xfId="24075"/>
    <cellStyle name="Normal 2 3 34 2 3" xfId="24076"/>
    <cellStyle name="Normal 2 3 34 2 4" xfId="24077"/>
    <cellStyle name="Normal 2 3 34 2 5" xfId="24078"/>
    <cellStyle name="Normal 2 3 34 3" xfId="24079"/>
    <cellStyle name="Normal 2 3 34 3 2" xfId="24080"/>
    <cellStyle name="Normal 2 3 34 3 3" xfId="24081"/>
    <cellStyle name="Normal 2 3 34 3 4" xfId="24082"/>
    <cellStyle name="Normal 2 3 34 3 5" xfId="24083"/>
    <cellStyle name="Normal 2 3 34 4" xfId="24084"/>
    <cellStyle name="Normal 2 3 34 4 2" xfId="24085"/>
    <cellStyle name="Normal 2 3 34 4 3" xfId="24086"/>
    <cellStyle name="Normal 2 3 34 4 4" xfId="24087"/>
    <cellStyle name="Normal 2 3 34 4 5" xfId="24088"/>
    <cellStyle name="Normal 2 3 34 5" xfId="24089"/>
    <cellStyle name="Normal 2 3 34 5 2" xfId="24090"/>
    <cellStyle name="Normal 2 3 34 5 3" xfId="24091"/>
    <cellStyle name="Normal 2 3 34 5 4" xfId="24092"/>
    <cellStyle name="Normal 2 3 34 5 5" xfId="24093"/>
    <cellStyle name="Normal 2 3 34 6" xfId="24094"/>
    <cellStyle name="Normal 2 3 34 6 2" xfId="24095"/>
    <cellStyle name="Normal 2 3 34 6 3" xfId="24096"/>
    <cellStyle name="Normal 2 3 34 6 4" xfId="24097"/>
    <cellStyle name="Normal 2 3 34 6 5" xfId="24098"/>
    <cellStyle name="Normal 2 3 34 7" xfId="24099"/>
    <cellStyle name="Normal 2 3 34 7 2" xfId="24100"/>
    <cellStyle name="Normal 2 3 34 7 3" xfId="24101"/>
    <cellStyle name="Normal 2 3 34 7 4" xfId="24102"/>
    <cellStyle name="Normal 2 3 34 7 5" xfId="24103"/>
    <cellStyle name="Normal 2 3 34 8" xfId="24104"/>
    <cellStyle name="Normal 2 3 34 8 2" xfId="24105"/>
    <cellStyle name="Normal 2 3 34 8 3" xfId="24106"/>
    <cellStyle name="Normal 2 3 34 8 4" xfId="24107"/>
    <cellStyle name="Normal 2 3 34 8 5" xfId="24108"/>
    <cellStyle name="Normal 2 3 34 9" xfId="24109"/>
    <cellStyle name="Normal 2 3 35" xfId="24110"/>
    <cellStyle name="Normal 2 3 35 10" xfId="24111"/>
    <cellStyle name="Normal 2 3 35 11" xfId="24112"/>
    <cellStyle name="Normal 2 3 35 12" xfId="24113"/>
    <cellStyle name="Normal 2 3 35 13" xfId="24114"/>
    <cellStyle name="Normal 2 3 35 2" xfId="24115"/>
    <cellStyle name="Normal 2 3 35 2 2" xfId="24116"/>
    <cellStyle name="Normal 2 3 35 2 3" xfId="24117"/>
    <cellStyle name="Normal 2 3 35 2 4" xfId="24118"/>
    <cellStyle name="Normal 2 3 35 2 5" xfId="24119"/>
    <cellStyle name="Normal 2 3 35 3" xfId="24120"/>
    <cellStyle name="Normal 2 3 35 3 2" xfId="24121"/>
    <cellStyle name="Normal 2 3 35 3 3" xfId="24122"/>
    <cellStyle name="Normal 2 3 35 3 4" xfId="24123"/>
    <cellStyle name="Normal 2 3 35 3 5" xfId="24124"/>
    <cellStyle name="Normal 2 3 35 4" xfId="24125"/>
    <cellStyle name="Normal 2 3 35 4 2" xfId="24126"/>
    <cellStyle name="Normal 2 3 35 4 3" xfId="24127"/>
    <cellStyle name="Normal 2 3 35 4 4" xfId="24128"/>
    <cellStyle name="Normal 2 3 35 4 5" xfId="24129"/>
    <cellStyle name="Normal 2 3 35 5" xfId="24130"/>
    <cellStyle name="Normal 2 3 35 5 2" xfId="24131"/>
    <cellStyle name="Normal 2 3 35 5 3" xfId="24132"/>
    <cellStyle name="Normal 2 3 35 5 4" xfId="24133"/>
    <cellStyle name="Normal 2 3 35 5 5" xfId="24134"/>
    <cellStyle name="Normal 2 3 35 6" xfId="24135"/>
    <cellStyle name="Normal 2 3 35 6 2" xfId="24136"/>
    <cellStyle name="Normal 2 3 35 6 3" xfId="24137"/>
    <cellStyle name="Normal 2 3 35 6 4" xfId="24138"/>
    <cellStyle name="Normal 2 3 35 6 5" xfId="24139"/>
    <cellStyle name="Normal 2 3 35 7" xfId="24140"/>
    <cellStyle name="Normal 2 3 35 7 2" xfId="24141"/>
    <cellStyle name="Normal 2 3 35 7 3" xfId="24142"/>
    <cellStyle name="Normal 2 3 35 7 4" xfId="24143"/>
    <cellStyle name="Normal 2 3 35 7 5" xfId="24144"/>
    <cellStyle name="Normal 2 3 35 8" xfId="24145"/>
    <cellStyle name="Normal 2 3 35 8 2" xfId="24146"/>
    <cellStyle name="Normal 2 3 35 8 3" xfId="24147"/>
    <cellStyle name="Normal 2 3 35 8 4" xfId="24148"/>
    <cellStyle name="Normal 2 3 35 8 5" xfId="24149"/>
    <cellStyle name="Normal 2 3 35 9" xfId="24150"/>
    <cellStyle name="Normal 2 3 36" xfId="24151"/>
    <cellStyle name="Normal 2 3 36 10" xfId="24152"/>
    <cellStyle name="Normal 2 3 36 11" xfId="24153"/>
    <cellStyle name="Normal 2 3 36 12" xfId="24154"/>
    <cellStyle name="Normal 2 3 36 13" xfId="24155"/>
    <cellStyle name="Normal 2 3 36 2" xfId="24156"/>
    <cellStyle name="Normal 2 3 36 2 2" xfId="24157"/>
    <cellStyle name="Normal 2 3 36 2 3" xfId="24158"/>
    <cellStyle name="Normal 2 3 36 2 4" xfId="24159"/>
    <cellStyle name="Normal 2 3 36 2 5" xfId="24160"/>
    <cellStyle name="Normal 2 3 36 3" xfId="24161"/>
    <cellStyle name="Normal 2 3 36 3 2" xfId="24162"/>
    <cellStyle name="Normal 2 3 36 3 3" xfId="24163"/>
    <cellStyle name="Normal 2 3 36 3 4" xfId="24164"/>
    <cellStyle name="Normal 2 3 36 3 5" xfId="24165"/>
    <cellStyle name="Normal 2 3 36 4" xfId="24166"/>
    <cellStyle name="Normal 2 3 36 4 2" xfId="24167"/>
    <cellStyle name="Normal 2 3 36 4 3" xfId="24168"/>
    <cellStyle name="Normal 2 3 36 4 4" xfId="24169"/>
    <cellStyle name="Normal 2 3 36 4 5" xfId="24170"/>
    <cellStyle name="Normal 2 3 36 5" xfId="24171"/>
    <cellStyle name="Normal 2 3 36 5 2" xfId="24172"/>
    <cellStyle name="Normal 2 3 36 5 3" xfId="24173"/>
    <cellStyle name="Normal 2 3 36 5 4" xfId="24174"/>
    <cellStyle name="Normal 2 3 36 5 5" xfId="24175"/>
    <cellStyle name="Normal 2 3 36 6" xfId="24176"/>
    <cellStyle name="Normal 2 3 36 6 2" xfId="24177"/>
    <cellStyle name="Normal 2 3 36 6 3" xfId="24178"/>
    <cellStyle name="Normal 2 3 36 6 4" xfId="24179"/>
    <cellStyle name="Normal 2 3 36 6 5" xfId="24180"/>
    <cellStyle name="Normal 2 3 36 7" xfId="24181"/>
    <cellStyle name="Normal 2 3 36 7 2" xfId="24182"/>
    <cellStyle name="Normal 2 3 36 7 3" xfId="24183"/>
    <cellStyle name="Normal 2 3 36 7 4" xfId="24184"/>
    <cellStyle name="Normal 2 3 36 7 5" xfId="24185"/>
    <cellStyle name="Normal 2 3 36 8" xfId="24186"/>
    <cellStyle name="Normal 2 3 36 8 2" xfId="24187"/>
    <cellStyle name="Normal 2 3 36 8 3" xfId="24188"/>
    <cellStyle name="Normal 2 3 36 8 4" xfId="24189"/>
    <cellStyle name="Normal 2 3 36 8 5" xfId="24190"/>
    <cellStyle name="Normal 2 3 36 9" xfId="24191"/>
    <cellStyle name="Normal 2 3 37" xfId="24192"/>
    <cellStyle name="Normal 2 3 37 10" xfId="24193"/>
    <cellStyle name="Normal 2 3 37 11" xfId="24194"/>
    <cellStyle name="Normal 2 3 37 12" xfId="24195"/>
    <cellStyle name="Normal 2 3 37 13" xfId="24196"/>
    <cellStyle name="Normal 2 3 37 2" xfId="24197"/>
    <cellStyle name="Normal 2 3 37 2 2" xfId="24198"/>
    <cellStyle name="Normal 2 3 37 2 3" xfId="24199"/>
    <cellStyle name="Normal 2 3 37 2 4" xfId="24200"/>
    <cellStyle name="Normal 2 3 37 2 5" xfId="24201"/>
    <cellStyle name="Normal 2 3 37 3" xfId="24202"/>
    <cellStyle name="Normal 2 3 37 3 2" xfId="24203"/>
    <cellStyle name="Normal 2 3 37 3 3" xfId="24204"/>
    <cellStyle name="Normal 2 3 37 3 4" xfId="24205"/>
    <cellStyle name="Normal 2 3 37 3 5" xfId="24206"/>
    <cellStyle name="Normal 2 3 37 4" xfId="24207"/>
    <cellStyle name="Normal 2 3 37 4 2" xfId="24208"/>
    <cellStyle name="Normal 2 3 37 4 3" xfId="24209"/>
    <cellStyle name="Normal 2 3 37 4 4" xfId="24210"/>
    <cellStyle name="Normal 2 3 37 4 5" xfId="24211"/>
    <cellStyle name="Normal 2 3 37 5" xfId="24212"/>
    <cellStyle name="Normal 2 3 37 5 2" xfId="24213"/>
    <cellStyle name="Normal 2 3 37 5 3" xfId="24214"/>
    <cellStyle name="Normal 2 3 37 5 4" xfId="24215"/>
    <cellStyle name="Normal 2 3 37 5 5" xfId="24216"/>
    <cellStyle name="Normal 2 3 37 6" xfId="24217"/>
    <cellStyle name="Normal 2 3 37 6 2" xfId="24218"/>
    <cellStyle name="Normal 2 3 37 6 3" xfId="24219"/>
    <cellStyle name="Normal 2 3 37 6 4" xfId="24220"/>
    <cellStyle name="Normal 2 3 37 6 5" xfId="24221"/>
    <cellStyle name="Normal 2 3 37 7" xfId="24222"/>
    <cellStyle name="Normal 2 3 37 7 2" xfId="24223"/>
    <cellStyle name="Normal 2 3 37 7 3" xfId="24224"/>
    <cellStyle name="Normal 2 3 37 7 4" xfId="24225"/>
    <cellStyle name="Normal 2 3 37 7 5" xfId="24226"/>
    <cellStyle name="Normal 2 3 37 8" xfId="24227"/>
    <cellStyle name="Normal 2 3 37 8 2" xfId="24228"/>
    <cellStyle name="Normal 2 3 37 8 3" xfId="24229"/>
    <cellStyle name="Normal 2 3 37 8 4" xfId="24230"/>
    <cellStyle name="Normal 2 3 37 8 5" xfId="24231"/>
    <cellStyle name="Normal 2 3 37 9" xfId="24232"/>
    <cellStyle name="Normal 2 3 38" xfId="24233"/>
    <cellStyle name="Normal 2 3 38 2" xfId="24234"/>
    <cellStyle name="Normal 2 3 38 3" xfId="24235"/>
    <cellStyle name="Normal 2 3 38 4" xfId="24236"/>
    <cellStyle name="Normal 2 3 38 5" xfId="24237"/>
    <cellStyle name="Normal 2 3 39" xfId="24238"/>
    <cellStyle name="Normal 2 3 39 2" xfId="24239"/>
    <cellStyle name="Normal 2 3 39 3" xfId="24240"/>
    <cellStyle name="Normal 2 3 39 4" xfId="24241"/>
    <cellStyle name="Normal 2 3 39 5" xfId="24242"/>
    <cellStyle name="Normal 2 3 4" xfId="24243"/>
    <cellStyle name="Normal 2 3 4 10" xfId="24244"/>
    <cellStyle name="Normal 2 3 4 10 10" xfId="24245"/>
    <cellStyle name="Normal 2 3 4 10 11" xfId="24246"/>
    <cellStyle name="Normal 2 3 4 10 12" xfId="24247"/>
    <cellStyle name="Normal 2 3 4 10 13" xfId="24248"/>
    <cellStyle name="Normal 2 3 4 10 14" xfId="24249"/>
    <cellStyle name="Normal 2 3 4 10 2" xfId="24250"/>
    <cellStyle name="Normal 2 3 4 10 2 2" xfId="24251"/>
    <cellStyle name="Normal 2 3 4 10 2 3" xfId="24252"/>
    <cellStyle name="Normal 2 3 4 10 2 4" xfId="24253"/>
    <cellStyle name="Normal 2 3 4 10 2 5" xfId="24254"/>
    <cellStyle name="Normal 2 3 4 10 3" xfId="24255"/>
    <cellStyle name="Normal 2 3 4 10 3 2" xfId="24256"/>
    <cellStyle name="Normal 2 3 4 10 3 3" xfId="24257"/>
    <cellStyle name="Normal 2 3 4 10 3 4" xfId="24258"/>
    <cellStyle name="Normal 2 3 4 10 3 5" xfId="24259"/>
    <cellStyle name="Normal 2 3 4 10 4" xfId="24260"/>
    <cellStyle name="Normal 2 3 4 10 4 2" xfId="24261"/>
    <cellStyle name="Normal 2 3 4 10 4 3" xfId="24262"/>
    <cellStyle name="Normal 2 3 4 10 4 4" xfId="24263"/>
    <cellStyle name="Normal 2 3 4 10 4 5" xfId="24264"/>
    <cellStyle name="Normal 2 3 4 10 5" xfId="24265"/>
    <cellStyle name="Normal 2 3 4 10 5 2" xfId="24266"/>
    <cellStyle name="Normal 2 3 4 10 5 3" xfId="24267"/>
    <cellStyle name="Normal 2 3 4 10 5 4" xfId="24268"/>
    <cellStyle name="Normal 2 3 4 10 5 5" xfId="24269"/>
    <cellStyle name="Normal 2 3 4 10 6" xfId="24270"/>
    <cellStyle name="Normal 2 3 4 10 6 2" xfId="24271"/>
    <cellStyle name="Normal 2 3 4 10 6 3" xfId="24272"/>
    <cellStyle name="Normal 2 3 4 10 6 4" xfId="24273"/>
    <cellStyle name="Normal 2 3 4 10 6 5" xfId="24274"/>
    <cellStyle name="Normal 2 3 4 10 7" xfId="24275"/>
    <cellStyle name="Normal 2 3 4 10 7 2" xfId="24276"/>
    <cellStyle name="Normal 2 3 4 10 7 3" xfId="24277"/>
    <cellStyle name="Normal 2 3 4 10 7 4" xfId="24278"/>
    <cellStyle name="Normal 2 3 4 10 7 5" xfId="24279"/>
    <cellStyle name="Normal 2 3 4 10 8" xfId="24280"/>
    <cellStyle name="Normal 2 3 4 10 8 2" xfId="24281"/>
    <cellStyle name="Normal 2 3 4 10 8 3" xfId="24282"/>
    <cellStyle name="Normal 2 3 4 10 8 4" xfId="24283"/>
    <cellStyle name="Normal 2 3 4 10 8 5" xfId="24284"/>
    <cellStyle name="Normal 2 3 4 10 9" xfId="24285"/>
    <cellStyle name="Normal 2 3 4 11" xfId="24286"/>
    <cellStyle name="Normal 2 3 4 11 10" xfId="24287"/>
    <cellStyle name="Normal 2 3 4 11 11" xfId="24288"/>
    <cellStyle name="Normal 2 3 4 11 12" xfId="24289"/>
    <cellStyle name="Normal 2 3 4 11 13" xfId="24290"/>
    <cellStyle name="Normal 2 3 4 11 14" xfId="24291"/>
    <cellStyle name="Normal 2 3 4 11 2" xfId="24292"/>
    <cellStyle name="Normal 2 3 4 11 2 2" xfId="24293"/>
    <cellStyle name="Normal 2 3 4 11 2 3" xfId="24294"/>
    <cellStyle name="Normal 2 3 4 11 2 4" xfId="24295"/>
    <cellStyle name="Normal 2 3 4 11 2 5" xfId="24296"/>
    <cellStyle name="Normal 2 3 4 11 3" xfId="24297"/>
    <cellStyle name="Normal 2 3 4 11 3 2" xfId="24298"/>
    <cellStyle name="Normal 2 3 4 11 3 3" xfId="24299"/>
    <cellStyle name="Normal 2 3 4 11 3 4" xfId="24300"/>
    <cellStyle name="Normal 2 3 4 11 3 5" xfId="24301"/>
    <cellStyle name="Normal 2 3 4 11 4" xfId="24302"/>
    <cellStyle name="Normal 2 3 4 11 4 2" xfId="24303"/>
    <cellStyle name="Normal 2 3 4 11 4 3" xfId="24304"/>
    <cellStyle name="Normal 2 3 4 11 4 4" xfId="24305"/>
    <cellStyle name="Normal 2 3 4 11 4 5" xfId="24306"/>
    <cellStyle name="Normal 2 3 4 11 5" xfId="24307"/>
    <cellStyle name="Normal 2 3 4 11 5 2" xfId="24308"/>
    <cellStyle name="Normal 2 3 4 11 5 3" xfId="24309"/>
    <cellStyle name="Normal 2 3 4 11 5 4" xfId="24310"/>
    <cellStyle name="Normal 2 3 4 11 5 5" xfId="24311"/>
    <cellStyle name="Normal 2 3 4 11 6" xfId="24312"/>
    <cellStyle name="Normal 2 3 4 11 6 2" xfId="24313"/>
    <cellStyle name="Normal 2 3 4 11 6 3" xfId="24314"/>
    <cellStyle name="Normal 2 3 4 11 6 4" xfId="24315"/>
    <cellStyle name="Normal 2 3 4 11 6 5" xfId="24316"/>
    <cellStyle name="Normal 2 3 4 11 7" xfId="24317"/>
    <cellStyle name="Normal 2 3 4 11 7 2" xfId="24318"/>
    <cellStyle name="Normal 2 3 4 11 7 3" xfId="24319"/>
    <cellStyle name="Normal 2 3 4 11 7 4" xfId="24320"/>
    <cellStyle name="Normal 2 3 4 11 7 5" xfId="24321"/>
    <cellStyle name="Normal 2 3 4 11 8" xfId="24322"/>
    <cellStyle name="Normal 2 3 4 11 8 2" xfId="24323"/>
    <cellStyle name="Normal 2 3 4 11 8 3" xfId="24324"/>
    <cellStyle name="Normal 2 3 4 11 8 4" xfId="24325"/>
    <cellStyle name="Normal 2 3 4 11 8 5" xfId="24326"/>
    <cellStyle name="Normal 2 3 4 11 9" xfId="24327"/>
    <cellStyle name="Normal 2 3 4 12" xfId="24328"/>
    <cellStyle name="Normal 2 3 4 12 10" xfId="24329"/>
    <cellStyle name="Normal 2 3 4 12 11" xfId="24330"/>
    <cellStyle name="Normal 2 3 4 12 12" xfId="24331"/>
    <cellStyle name="Normal 2 3 4 12 13" xfId="24332"/>
    <cellStyle name="Normal 2 3 4 12 14" xfId="24333"/>
    <cellStyle name="Normal 2 3 4 12 2" xfId="24334"/>
    <cellStyle name="Normal 2 3 4 12 2 2" xfId="24335"/>
    <cellStyle name="Normal 2 3 4 12 2 3" xfId="24336"/>
    <cellStyle name="Normal 2 3 4 12 2 4" xfId="24337"/>
    <cellStyle name="Normal 2 3 4 12 2 5" xfId="24338"/>
    <cellStyle name="Normal 2 3 4 12 3" xfId="24339"/>
    <cellStyle name="Normal 2 3 4 12 3 2" xfId="24340"/>
    <cellStyle name="Normal 2 3 4 12 3 3" xfId="24341"/>
    <cellStyle name="Normal 2 3 4 12 3 4" xfId="24342"/>
    <cellStyle name="Normal 2 3 4 12 3 5" xfId="24343"/>
    <cellStyle name="Normal 2 3 4 12 4" xfId="24344"/>
    <cellStyle name="Normal 2 3 4 12 4 2" xfId="24345"/>
    <cellStyle name="Normal 2 3 4 12 4 3" xfId="24346"/>
    <cellStyle name="Normal 2 3 4 12 4 4" xfId="24347"/>
    <cellStyle name="Normal 2 3 4 12 4 5" xfId="24348"/>
    <cellStyle name="Normal 2 3 4 12 5" xfId="24349"/>
    <cellStyle name="Normal 2 3 4 12 5 2" xfId="24350"/>
    <cellStyle name="Normal 2 3 4 12 5 3" xfId="24351"/>
    <cellStyle name="Normal 2 3 4 12 5 4" xfId="24352"/>
    <cellStyle name="Normal 2 3 4 12 5 5" xfId="24353"/>
    <cellStyle name="Normal 2 3 4 12 6" xfId="24354"/>
    <cellStyle name="Normal 2 3 4 12 6 2" xfId="24355"/>
    <cellStyle name="Normal 2 3 4 12 6 3" xfId="24356"/>
    <cellStyle name="Normal 2 3 4 12 6 4" xfId="24357"/>
    <cellStyle name="Normal 2 3 4 12 6 5" xfId="24358"/>
    <cellStyle name="Normal 2 3 4 12 7" xfId="24359"/>
    <cellStyle name="Normal 2 3 4 12 7 2" xfId="24360"/>
    <cellStyle name="Normal 2 3 4 12 7 3" xfId="24361"/>
    <cellStyle name="Normal 2 3 4 12 7 4" xfId="24362"/>
    <cellStyle name="Normal 2 3 4 12 7 5" xfId="24363"/>
    <cellStyle name="Normal 2 3 4 12 8" xfId="24364"/>
    <cellStyle name="Normal 2 3 4 12 8 2" xfId="24365"/>
    <cellStyle name="Normal 2 3 4 12 8 3" xfId="24366"/>
    <cellStyle name="Normal 2 3 4 12 8 4" xfId="24367"/>
    <cellStyle name="Normal 2 3 4 12 8 5" xfId="24368"/>
    <cellStyle name="Normal 2 3 4 12 9" xfId="24369"/>
    <cellStyle name="Normal 2 3 4 13" xfId="24370"/>
    <cellStyle name="Normal 2 3 4 13 10" xfId="24371"/>
    <cellStyle name="Normal 2 3 4 13 11" xfId="24372"/>
    <cellStyle name="Normal 2 3 4 13 12" xfId="24373"/>
    <cellStyle name="Normal 2 3 4 13 13" xfId="24374"/>
    <cellStyle name="Normal 2 3 4 13 14" xfId="24375"/>
    <cellStyle name="Normal 2 3 4 13 2" xfId="24376"/>
    <cellStyle name="Normal 2 3 4 13 2 2" xfId="24377"/>
    <cellStyle name="Normal 2 3 4 13 2 3" xfId="24378"/>
    <cellStyle name="Normal 2 3 4 13 2 4" xfId="24379"/>
    <cellStyle name="Normal 2 3 4 13 2 5" xfId="24380"/>
    <cellStyle name="Normal 2 3 4 13 3" xfId="24381"/>
    <cellStyle name="Normal 2 3 4 13 3 2" xfId="24382"/>
    <cellStyle name="Normal 2 3 4 13 3 3" xfId="24383"/>
    <cellStyle name="Normal 2 3 4 13 3 4" xfId="24384"/>
    <cellStyle name="Normal 2 3 4 13 3 5" xfId="24385"/>
    <cellStyle name="Normal 2 3 4 13 4" xfId="24386"/>
    <cellStyle name="Normal 2 3 4 13 4 2" xfId="24387"/>
    <cellStyle name="Normal 2 3 4 13 4 3" xfId="24388"/>
    <cellStyle name="Normal 2 3 4 13 4 4" xfId="24389"/>
    <cellStyle name="Normal 2 3 4 13 4 5" xfId="24390"/>
    <cellStyle name="Normal 2 3 4 13 5" xfId="24391"/>
    <cellStyle name="Normal 2 3 4 13 5 2" xfId="24392"/>
    <cellStyle name="Normal 2 3 4 13 5 3" xfId="24393"/>
    <cellStyle name="Normal 2 3 4 13 5 4" xfId="24394"/>
    <cellStyle name="Normal 2 3 4 13 5 5" xfId="24395"/>
    <cellStyle name="Normal 2 3 4 13 6" xfId="24396"/>
    <cellStyle name="Normal 2 3 4 13 6 2" xfId="24397"/>
    <cellStyle name="Normal 2 3 4 13 6 3" xfId="24398"/>
    <cellStyle name="Normal 2 3 4 13 6 4" xfId="24399"/>
    <cellStyle name="Normal 2 3 4 13 6 5" xfId="24400"/>
    <cellStyle name="Normal 2 3 4 13 7" xfId="24401"/>
    <cellStyle name="Normal 2 3 4 13 7 2" xfId="24402"/>
    <cellStyle name="Normal 2 3 4 13 7 3" xfId="24403"/>
    <cellStyle name="Normal 2 3 4 13 7 4" xfId="24404"/>
    <cellStyle name="Normal 2 3 4 13 7 5" xfId="24405"/>
    <cellStyle name="Normal 2 3 4 13 8" xfId="24406"/>
    <cellStyle name="Normal 2 3 4 13 8 2" xfId="24407"/>
    <cellStyle name="Normal 2 3 4 13 8 3" xfId="24408"/>
    <cellStyle name="Normal 2 3 4 13 8 4" xfId="24409"/>
    <cellStyle name="Normal 2 3 4 13 8 5" xfId="24410"/>
    <cellStyle name="Normal 2 3 4 13 9" xfId="24411"/>
    <cellStyle name="Normal 2 3 4 14" xfId="24412"/>
    <cellStyle name="Normal 2 3 4 14 10" xfId="24413"/>
    <cellStyle name="Normal 2 3 4 14 11" xfId="24414"/>
    <cellStyle name="Normal 2 3 4 14 12" xfId="24415"/>
    <cellStyle name="Normal 2 3 4 14 13" xfId="24416"/>
    <cellStyle name="Normal 2 3 4 14 14" xfId="24417"/>
    <cellStyle name="Normal 2 3 4 14 2" xfId="24418"/>
    <cellStyle name="Normal 2 3 4 14 2 2" xfId="24419"/>
    <cellStyle name="Normal 2 3 4 14 2 3" xfId="24420"/>
    <cellStyle name="Normal 2 3 4 14 2 4" xfId="24421"/>
    <cellStyle name="Normal 2 3 4 14 2 5" xfId="24422"/>
    <cellStyle name="Normal 2 3 4 14 3" xfId="24423"/>
    <cellStyle name="Normal 2 3 4 14 3 2" xfId="24424"/>
    <cellStyle name="Normal 2 3 4 14 3 3" xfId="24425"/>
    <cellStyle name="Normal 2 3 4 14 3 4" xfId="24426"/>
    <cellStyle name="Normal 2 3 4 14 3 5" xfId="24427"/>
    <cellStyle name="Normal 2 3 4 14 4" xfId="24428"/>
    <cellStyle name="Normal 2 3 4 14 4 2" xfId="24429"/>
    <cellStyle name="Normal 2 3 4 14 4 3" xfId="24430"/>
    <cellStyle name="Normal 2 3 4 14 4 4" xfId="24431"/>
    <cellStyle name="Normal 2 3 4 14 4 5" xfId="24432"/>
    <cellStyle name="Normal 2 3 4 14 5" xfId="24433"/>
    <cellStyle name="Normal 2 3 4 14 5 2" xfId="24434"/>
    <cellStyle name="Normal 2 3 4 14 5 3" xfId="24435"/>
    <cellStyle name="Normal 2 3 4 14 5 4" xfId="24436"/>
    <cellStyle name="Normal 2 3 4 14 5 5" xfId="24437"/>
    <cellStyle name="Normal 2 3 4 14 6" xfId="24438"/>
    <cellStyle name="Normal 2 3 4 14 6 2" xfId="24439"/>
    <cellStyle name="Normal 2 3 4 14 6 3" xfId="24440"/>
    <cellStyle name="Normal 2 3 4 14 6 4" xfId="24441"/>
    <cellStyle name="Normal 2 3 4 14 6 5" xfId="24442"/>
    <cellStyle name="Normal 2 3 4 14 7" xfId="24443"/>
    <cellStyle name="Normal 2 3 4 14 7 2" xfId="24444"/>
    <cellStyle name="Normal 2 3 4 14 7 3" xfId="24445"/>
    <cellStyle name="Normal 2 3 4 14 7 4" xfId="24446"/>
    <cellStyle name="Normal 2 3 4 14 7 5" xfId="24447"/>
    <cellStyle name="Normal 2 3 4 14 8" xfId="24448"/>
    <cellStyle name="Normal 2 3 4 14 8 2" xfId="24449"/>
    <cellStyle name="Normal 2 3 4 14 8 3" xfId="24450"/>
    <cellStyle name="Normal 2 3 4 14 8 4" xfId="24451"/>
    <cellStyle name="Normal 2 3 4 14 8 5" xfId="24452"/>
    <cellStyle name="Normal 2 3 4 14 9" xfId="24453"/>
    <cellStyle name="Normal 2 3 4 15" xfId="24454"/>
    <cellStyle name="Normal 2 3 4 15 10" xfId="24455"/>
    <cellStyle name="Normal 2 3 4 15 11" xfId="24456"/>
    <cellStyle name="Normal 2 3 4 15 12" xfId="24457"/>
    <cellStyle name="Normal 2 3 4 15 13" xfId="24458"/>
    <cellStyle name="Normal 2 3 4 15 14" xfId="24459"/>
    <cellStyle name="Normal 2 3 4 15 2" xfId="24460"/>
    <cellStyle name="Normal 2 3 4 15 2 2" xfId="24461"/>
    <cellStyle name="Normal 2 3 4 15 2 3" xfId="24462"/>
    <cellStyle name="Normal 2 3 4 15 2 4" xfId="24463"/>
    <cellStyle name="Normal 2 3 4 15 2 5" xfId="24464"/>
    <cellStyle name="Normal 2 3 4 15 3" xfId="24465"/>
    <cellStyle name="Normal 2 3 4 15 3 2" xfId="24466"/>
    <cellStyle name="Normal 2 3 4 15 3 3" xfId="24467"/>
    <cellStyle name="Normal 2 3 4 15 3 4" xfId="24468"/>
    <cellStyle name="Normal 2 3 4 15 3 5" xfId="24469"/>
    <cellStyle name="Normal 2 3 4 15 4" xfId="24470"/>
    <cellStyle name="Normal 2 3 4 15 4 2" xfId="24471"/>
    <cellStyle name="Normal 2 3 4 15 4 3" xfId="24472"/>
    <cellStyle name="Normal 2 3 4 15 4 4" xfId="24473"/>
    <cellStyle name="Normal 2 3 4 15 4 5" xfId="24474"/>
    <cellStyle name="Normal 2 3 4 15 5" xfId="24475"/>
    <cellStyle name="Normal 2 3 4 15 5 2" xfId="24476"/>
    <cellStyle name="Normal 2 3 4 15 5 3" xfId="24477"/>
    <cellStyle name="Normal 2 3 4 15 5 4" xfId="24478"/>
    <cellStyle name="Normal 2 3 4 15 5 5" xfId="24479"/>
    <cellStyle name="Normal 2 3 4 15 6" xfId="24480"/>
    <cellStyle name="Normal 2 3 4 15 6 2" xfId="24481"/>
    <cellStyle name="Normal 2 3 4 15 6 3" xfId="24482"/>
    <cellStyle name="Normal 2 3 4 15 6 4" xfId="24483"/>
    <cellStyle name="Normal 2 3 4 15 6 5" xfId="24484"/>
    <cellStyle name="Normal 2 3 4 15 7" xfId="24485"/>
    <cellStyle name="Normal 2 3 4 15 7 2" xfId="24486"/>
    <cellStyle name="Normal 2 3 4 15 7 3" xfId="24487"/>
    <cellStyle name="Normal 2 3 4 15 7 4" xfId="24488"/>
    <cellStyle name="Normal 2 3 4 15 7 5" xfId="24489"/>
    <cellStyle name="Normal 2 3 4 15 8" xfId="24490"/>
    <cellStyle name="Normal 2 3 4 15 8 2" xfId="24491"/>
    <cellStyle name="Normal 2 3 4 15 8 3" xfId="24492"/>
    <cellStyle name="Normal 2 3 4 15 8 4" xfId="24493"/>
    <cellStyle name="Normal 2 3 4 15 8 5" xfId="24494"/>
    <cellStyle name="Normal 2 3 4 15 9" xfId="24495"/>
    <cellStyle name="Normal 2 3 4 16" xfId="24496"/>
    <cellStyle name="Normal 2 3 4 16 10" xfId="24497"/>
    <cellStyle name="Normal 2 3 4 16 11" xfId="24498"/>
    <cellStyle name="Normal 2 3 4 16 12" xfId="24499"/>
    <cellStyle name="Normal 2 3 4 16 13" xfId="24500"/>
    <cellStyle name="Normal 2 3 4 16 14" xfId="24501"/>
    <cellStyle name="Normal 2 3 4 16 2" xfId="24502"/>
    <cellStyle name="Normal 2 3 4 16 2 2" xfId="24503"/>
    <cellStyle name="Normal 2 3 4 16 2 3" xfId="24504"/>
    <cellStyle name="Normal 2 3 4 16 2 4" xfId="24505"/>
    <cellStyle name="Normal 2 3 4 16 2 5" xfId="24506"/>
    <cellStyle name="Normal 2 3 4 16 3" xfId="24507"/>
    <cellStyle name="Normal 2 3 4 16 3 2" xfId="24508"/>
    <cellStyle name="Normal 2 3 4 16 3 3" xfId="24509"/>
    <cellStyle name="Normal 2 3 4 16 3 4" xfId="24510"/>
    <cellStyle name="Normal 2 3 4 16 3 5" xfId="24511"/>
    <cellStyle name="Normal 2 3 4 16 4" xfId="24512"/>
    <cellStyle name="Normal 2 3 4 16 4 2" xfId="24513"/>
    <cellStyle name="Normal 2 3 4 16 4 3" xfId="24514"/>
    <cellStyle name="Normal 2 3 4 16 4 4" xfId="24515"/>
    <cellStyle name="Normal 2 3 4 16 4 5" xfId="24516"/>
    <cellStyle name="Normal 2 3 4 16 5" xfId="24517"/>
    <cellStyle name="Normal 2 3 4 16 5 2" xfId="24518"/>
    <cellStyle name="Normal 2 3 4 16 5 3" xfId="24519"/>
    <cellStyle name="Normal 2 3 4 16 5 4" xfId="24520"/>
    <cellStyle name="Normal 2 3 4 16 5 5" xfId="24521"/>
    <cellStyle name="Normal 2 3 4 16 6" xfId="24522"/>
    <cellStyle name="Normal 2 3 4 16 6 2" xfId="24523"/>
    <cellStyle name="Normal 2 3 4 16 6 3" xfId="24524"/>
    <cellStyle name="Normal 2 3 4 16 6 4" xfId="24525"/>
    <cellStyle name="Normal 2 3 4 16 6 5" xfId="24526"/>
    <cellStyle name="Normal 2 3 4 16 7" xfId="24527"/>
    <cellStyle name="Normal 2 3 4 16 7 2" xfId="24528"/>
    <cellStyle name="Normal 2 3 4 16 7 3" xfId="24529"/>
    <cellStyle name="Normal 2 3 4 16 7 4" xfId="24530"/>
    <cellStyle name="Normal 2 3 4 16 7 5" xfId="24531"/>
    <cellStyle name="Normal 2 3 4 16 8" xfId="24532"/>
    <cellStyle name="Normal 2 3 4 16 8 2" xfId="24533"/>
    <cellStyle name="Normal 2 3 4 16 8 3" xfId="24534"/>
    <cellStyle name="Normal 2 3 4 16 8 4" xfId="24535"/>
    <cellStyle name="Normal 2 3 4 16 8 5" xfId="24536"/>
    <cellStyle name="Normal 2 3 4 16 9" xfId="24537"/>
    <cellStyle name="Normal 2 3 4 17" xfId="24538"/>
    <cellStyle name="Normal 2 3 4 17 10" xfId="24539"/>
    <cellStyle name="Normal 2 3 4 17 11" xfId="24540"/>
    <cellStyle name="Normal 2 3 4 17 12" xfId="24541"/>
    <cellStyle name="Normal 2 3 4 17 13" xfId="24542"/>
    <cellStyle name="Normal 2 3 4 17 14" xfId="24543"/>
    <cellStyle name="Normal 2 3 4 17 2" xfId="24544"/>
    <cellStyle name="Normal 2 3 4 17 2 2" xfId="24545"/>
    <cellStyle name="Normal 2 3 4 17 2 3" xfId="24546"/>
    <cellStyle name="Normal 2 3 4 17 2 4" xfId="24547"/>
    <cellStyle name="Normal 2 3 4 17 2 5" xfId="24548"/>
    <cellStyle name="Normal 2 3 4 17 3" xfId="24549"/>
    <cellStyle name="Normal 2 3 4 17 3 2" xfId="24550"/>
    <cellStyle name="Normal 2 3 4 17 3 3" xfId="24551"/>
    <cellStyle name="Normal 2 3 4 17 3 4" xfId="24552"/>
    <cellStyle name="Normal 2 3 4 17 3 5" xfId="24553"/>
    <cellStyle name="Normal 2 3 4 17 4" xfId="24554"/>
    <cellStyle name="Normal 2 3 4 17 4 2" xfId="24555"/>
    <cellStyle name="Normal 2 3 4 17 4 3" xfId="24556"/>
    <cellStyle name="Normal 2 3 4 17 4 4" xfId="24557"/>
    <cellStyle name="Normal 2 3 4 17 4 5" xfId="24558"/>
    <cellStyle name="Normal 2 3 4 17 5" xfId="24559"/>
    <cellStyle name="Normal 2 3 4 17 5 2" xfId="24560"/>
    <cellStyle name="Normal 2 3 4 17 5 3" xfId="24561"/>
    <cellStyle name="Normal 2 3 4 17 5 4" xfId="24562"/>
    <cellStyle name="Normal 2 3 4 17 5 5" xfId="24563"/>
    <cellStyle name="Normal 2 3 4 17 6" xfId="24564"/>
    <cellStyle name="Normal 2 3 4 17 6 2" xfId="24565"/>
    <cellStyle name="Normal 2 3 4 17 6 3" xfId="24566"/>
    <cellStyle name="Normal 2 3 4 17 6 4" xfId="24567"/>
    <cellStyle name="Normal 2 3 4 17 6 5" xfId="24568"/>
    <cellStyle name="Normal 2 3 4 17 7" xfId="24569"/>
    <cellStyle name="Normal 2 3 4 17 7 2" xfId="24570"/>
    <cellStyle name="Normal 2 3 4 17 7 3" xfId="24571"/>
    <cellStyle name="Normal 2 3 4 17 7 4" xfId="24572"/>
    <cellStyle name="Normal 2 3 4 17 7 5" xfId="24573"/>
    <cellStyle name="Normal 2 3 4 17 8" xfId="24574"/>
    <cellStyle name="Normal 2 3 4 17 8 2" xfId="24575"/>
    <cellStyle name="Normal 2 3 4 17 8 3" xfId="24576"/>
    <cellStyle name="Normal 2 3 4 17 8 4" xfId="24577"/>
    <cellStyle name="Normal 2 3 4 17 8 5" xfId="24578"/>
    <cellStyle name="Normal 2 3 4 17 9" xfId="24579"/>
    <cellStyle name="Normal 2 3 4 18" xfId="24580"/>
    <cellStyle name="Normal 2 3 4 18 10" xfId="24581"/>
    <cellStyle name="Normal 2 3 4 18 11" xfId="24582"/>
    <cellStyle name="Normal 2 3 4 18 12" xfId="24583"/>
    <cellStyle name="Normal 2 3 4 18 13" xfId="24584"/>
    <cellStyle name="Normal 2 3 4 18 14" xfId="24585"/>
    <cellStyle name="Normal 2 3 4 18 2" xfId="24586"/>
    <cellStyle name="Normal 2 3 4 18 2 2" xfId="24587"/>
    <cellStyle name="Normal 2 3 4 18 2 3" xfId="24588"/>
    <cellStyle name="Normal 2 3 4 18 2 4" xfId="24589"/>
    <cellStyle name="Normal 2 3 4 18 2 5" xfId="24590"/>
    <cellStyle name="Normal 2 3 4 18 3" xfId="24591"/>
    <cellStyle name="Normal 2 3 4 18 3 2" xfId="24592"/>
    <cellStyle name="Normal 2 3 4 18 3 3" xfId="24593"/>
    <cellStyle name="Normal 2 3 4 18 3 4" xfId="24594"/>
    <cellStyle name="Normal 2 3 4 18 3 5" xfId="24595"/>
    <cellStyle name="Normal 2 3 4 18 4" xfId="24596"/>
    <cellStyle name="Normal 2 3 4 18 4 2" xfId="24597"/>
    <cellStyle name="Normal 2 3 4 18 4 3" xfId="24598"/>
    <cellStyle name="Normal 2 3 4 18 4 4" xfId="24599"/>
    <cellStyle name="Normal 2 3 4 18 4 5" xfId="24600"/>
    <cellStyle name="Normal 2 3 4 18 5" xfId="24601"/>
    <cellStyle name="Normal 2 3 4 18 5 2" xfId="24602"/>
    <cellStyle name="Normal 2 3 4 18 5 3" xfId="24603"/>
    <cellStyle name="Normal 2 3 4 18 5 4" xfId="24604"/>
    <cellStyle name="Normal 2 3 4 18 5 5" xfId="24605"/>
    <cellStyle name="Normal 2 3 4 18 6" xfId="24606"/>
    <cellStyle name="Normal 2 3 4 18 6 2" xfId="24607"/>
    <cellStyle name="Normal 2 3 4 18 6 3" xfId="24608"/>
    <cellStyle name="Normal 2 3 4 18 6 4" xfId="24609"/>
    <cellStyle name="Normal 2 3 4 18 6 5" xfId="24610"/>
    <cellStyle name="Normal 2 3 4 18 7" xfId="24611"/>
    <cellStyle name="Normal 2 3 4 18 7 2" xfId="24612"/>
    <cellStyle name="Normal 2 3 4 18 7 3" xfId="24613"/>
    <cellStyle name="Normal 2 3 4 18 7 4" xfId="24614"/>
    <cellStyle name="Normal 2 3 4 18 7 5" xfId="24615"/>
    <cellStyle name="Normal 2 3 4 18 8" xfId="24616"/>
    <cellStyle name="Normal 2 3 4 18 8 2" xfId="24617"/>
    <cellStyle name="Normal 2 3 4 18 8 3" xfId="24618"/>
    <cellStyle name="Normal 2 3 4 18 8 4" xfId="24619"/>
    <cellStyle name="Normal 2 3 4 18 8 5" xfId="24620"/>
    <cellStyle name="Normal 2 3 4 18 9" xfId="24621"/>
    <cellStyle name="Normal 2 3 4 19" xfId="24622"/>
    <cellStyle name="Normal 2 3 4 19 10" xfId="24623"/>
    <cellStyle name="Normal 2 3 4 19 11" xfId="24624"/>
    <cellStyle name="Normal 2 3 4 19 12" xfId="24625"/>
    <cellStyle name="Normal 2 3 4 19 13" xfId="24626"/>
    <cellStyle name="Normal 2 3 4 19 14" xfId="24627"/>
    <cellStyle name="Normal 2 3 4 19 2" xfId="24628"/>
    <cellStyle name="Normal 2 3 4 19 2 2" xfId="24629"/>
    <cellStyle name="Normal 2 3 4 19 2 3" xfId="24630"/>
    <cellStyle name="Normal 2 3 4 19 2 4" xfId="24631"/>
    <cellStyle name="Normal 2 3 4 19 2 5" xfId="24632"/>
    <cellStyle name="Normal 2 3 4 19 3" xfId="24633"/>
    <cellStyle name="Normal 2 3 4 19 3 2" xfId="24634"/>
    <cellStyle name="Normal 2 3 4 19 3 3" xfId="24635"/>
    <cellStyle name="Normal 2 3 4 19 3 4" xfId="24636"/>
    <cellStyle name="Normal 2 3 4 19 3 5" xfId="24637"/>
    <cellStyle name="Normal 2 3 4 19 4" xfId="24638"/>
    <cellStyle name="Normal 2 3 4 19 4 2" xfId="24639"/>
    <cellStyle name="Normal 2 3 4 19 4 3" xfId="24640"/>
    <cellStyle name="Normal 2 3 4 19 4 4" xfId="24641"/>
    <cellStyle name="Normal 2 3 4 19 4 5" xfId="24642"/>
    <cellStyle name="Normal 2 3 4 19 5" xfId="24643"/>
    <cellStyle name="Normal 2 3 4 19 5 2" xfId="24644"/>
    <cellStyle name="Normal 2 3 4 19 5 3" xfId="24645"/>
    <cellStyle name="Normal 2 3 4 19 5 4" xfId="24646"/>
    <cellStyle name="Normal 2 3 4 19 5 5" xfId="24647"/>
    <cellStyle name="Normal 2 3 4 19 6" xfId="24648"/>
    <cellStyle name="Normal 2 3 4 19 6 2" xfId="24649"/>
    <cellStyle name="Normal 2 3 4 19 6 3" xfId="24650"/>
    <cellStyle name="Normal 2 3 4 19 6 4" xfId="24651"/>
    <cellStyle name="Normal 2 3 4 19 6 5" xfId="24652"/>
    <cellStyle name="Normal 2 3 4 19 7" xfId="24653"/>
    <cellStyle name="Normal 2 3 4 19 7 2" xfId="24654"/>
    <cellStyle name="Normal 2 3 4 19 7 3" xfId="24655"/>
    <cellStyle name="Normal 2 3 4 19 7 4" xfId="24656"/>
    <cellStyle name="Normal 2 3 4 19 7 5" xfId="24657"/>
    <cellStyle name="Normal 2 3 4 19 8" xfId="24658"/>
    <cellStyle name="Normal 2 3 4 19 8 2" xfId="24659"/>
    <cellStyle name="Normal 2 3 4 19 8 3" xfId="24660"/>
    <cellStyle name="Normal 2 3 4 19 8 4" xfId="24661"/>
    <cellStyle name="Normal 2 3 4 19 8 5" xfId="24662"/>
    <cellStyle name="Normal 2 3 4 19 9" xfId="24663"/>
    <cellStyle name="Normal 2 3 4 2" xfId="24664"/>
    <cellStyle name="Normal 2 3 4 2 10" xfId="24665"/>
    <cellStyle name="Normal 2 3 4 2 11" xfId="24666"/>
    <cellStyle name="Normal 2 3 4 2 12" xfId="24667"/>
    <cellStyle name="Normal 2 3 4 2 13" xfId="24668"/>
    <cellStyle name="Normal 2 3 4 2 14" xfId="24669"/>
    <cellStyle name="Normal 2 3 4 2 2" xfId="24670"/>
    <cellStyle name="Normal 2 3 4 2 2 2" xfId="24671"/>
    <cellStyle name="Normal 2 3 4 2 2 3" xfId="24672"/>
    <cellStyle name="Normal 2 3 4 2 2 4" xfId="24673"/>
    <cellStyle name="Normal 2 3 4 2 2 5" xfId="24674"/>
    <cellStyle name="Normal 2 3 4 2 3" xfId="24675"/>
    <cellStyle name="Normal 2 3 4 2 3 2" xfId="24676"/>
    <cellStyle name="Normal 2 3 4 2 3 3" xfId="24677"/>
    <cellStyle name="Normal 2 3 4 2 3 4" xfId="24678"/>
    <cellStyle name="Normal 2 3 4 2 3 5" xfId="24679"/>
    <cellStyle name="Normal 2 3 4 2 4" xfId="24680"/>
    <cellStyle name="Normal 2 3 4 2 4 2" xfId="24681"/>
    <cellStyle name="Normal 2 3 4 2 4 3" xfId="24682"/>
    <cellStyle name="Normal 2 3 4 2 4 4" xfId="24683"/>
    <cellStyle name="Normal 2 3 4 2 4 5" xfId="24684"/>
    <cellStyle name="Normal 2 3 4 2 5" xfId="24685"/>
    <cellStyle name="Normal 2 3 4 2 5 2" xfId="24686"/>
    <cellStyle name="Normal 2 3 4 2 5 3" xfId="24687"/>
    <cellStyle name="Normal 2 3 4 2 5 4" xfId="24688"/>
    <cellStyle name="Normal 2 3 4 2 5 5" xfId="24689"/>
    <cellStyle name="Normal 2 3 4 2 6" xfId="24690"/>
    <cellStyle name="Normal 2 3 4 2 6 2" xfId="24691"/>
    <cellStyle name="Normal 2 3 4 2 6 3" xfId="24692"/>
    <cellStyle name="Normal 2 3 4 2 6 4" xfId="24693"/>
    <cellStyle name="Normal 2 3 4 2 6 5" xfId="24694"/>
    <cellStyle name="Normal 2 3 4 2 7" xfId="24695"/>
    <cellStyle name="Normal 2 3 4 2 7 2" xfId="24696"/>
    <cellStyle name="Normal 2 3 4 2 7 3" xfId="24697"/>
    <cellStyle name="Normal 2 3 4 2 7 4" xfId="24698"/>
    <cellStyle name="Normal 2 3 4 2 7 5" xfId="24699"/>
    <cellStyle name="Normal 2 3 4 2 8" xfId="24700"/>
    <cellStyle name="Normal 2 3 4 2 8 2" xfId="24701"/>
    <cellStyle name="Normal 2 3 4 2 8 3" xfId="24702"/>
    <cellStyle name="Normal 2 3 4 2 8 4" xfId="24703"/>
    <cellStyle name="Normal 2 3 4 2 8 5" xfId="24704"/>
    <cellStyle name="Normal 2 3 4 2 9" xfId="24705"/>
    <cellStyle name="Normal 2 3 4 20" xfId="24706"/>
    <cellStyle name="Normal 2 3 4 20 10" xfId="24707"/>
    <cellStyle name="Normal 2 3 4 20 11" xfId="24708"/>
    <cellStyle name="Normal 2 3 4 20 12" xfId="24709"/>
    <cellStyle name="Normal 2 3 4 20 13" xfId="24710"/>
    <cellStyle name="Normal 2 3 4 20 2" xfId="24711"/>
    <cellStyle name="Normal 2 3 4 20 2 2" xfId="24712"/>
    <cellStyle name="Normal 2 3 4 20 2 3" xfId="24713"/>
    <cellStyle name="Normal 2 3 4 20 2 4" xfId="24714"/>
    <cellStyle name="Normal 2 3 4 20 2 5" xfId="24715"/>
    <cellStyle name="Normal 2 3 4 20 3" xfId="24716"/>
    <cellStyle name="Normal 2 3 4 20 3 2" xfId="24717"/>
    <cellStyle name="Normal 2 3 4 20 3 3" xfId="24718"/>
    <cellStyle name="Normal 2 3 4 20 3 4" xfId="24719"/>
    <cellStyle name="Normal 2 3 4 20 3 5" xfId="24720"/>
    <cellStyle name="Normal 2 3 4 20 4" xfId="24721"/>
    <cellStyle name="Normal 2 3 4 20 4 2" xfId="24722"/>
    <cellStyle name="Normal 2 3 4 20 4 3" xfId="24723"/>
    <cellStyle name="Normal 2 3 4 20 4 4" xfId="24724"/>
    <cellStyle name="Normal 2 3 4 20 4 5" xfId="24725"/>
    <cellStyle name="Normal 2 3 4 20 5" xfId="24726"/>
    <cellStyle name="Normal 2 3 4 20 5 2" xfId="24727"/>
    <cellStyle name="Normal 2 3 4 20 5 3" xfId="24728"/>
    <cellStyle name="Normal 2 3 4 20 5 4" xfId="24729"/>
    <cellStyle name="Normal 2 3 4 20 5 5" xfId="24730"/>
    <cellStyle name="Normal 2 3 4 20 6" xfId="24731"/>
    <cellStyle name="Normal 2 3 4 20 6 2" xfId="24732"/>
    <cellStyle name="Normal 2 3 4 20 6 3" xfId="24733"/>
    <cellStyle name="Normal 2 3 4 20 6 4" xfId="24734"/>
    <cellStyle name="Normal 2 3 4 20 6 5" xfId="24735"/>
    <cellStyle name="Normal 2 3 4 20 7" xfId="24736"/>
    <cellStyle name="Normal 2 3 4 20 7 2" xfId="24737"/>
    <cellStyle name="Normal 2 3 4 20 7 3" xfId="24738"/>
    <cellStyle name="Normal 2 3 4 20 7 4" xfId="24739"/>
    <cellStyle name="Normal 2 3 4 20 7 5" xfId="24740"/>
    <cellStyle name="Normal 2 3 4 20 8" xfId="24741"/>
    <cellStyle name="Normal 2 3 4 20 8 2" xfId="24742"/>
    <cellStyle name="Normal 2 3 4 20 8 3" xfId="24743"/>
    <cellStyle name="Normal 2 3 4 20 8 4" xfId="24744"/>
    <cellStyle name="Normal 2 3 4 20 8 5" xfId="24745"/>
    <cellStyle name="Normal 2 3 4 20 9" xfId="24746"/>
    <cellStyle name="Normal 2 3 4 21" xfId="24747"/>
    <cellStyle name="Normal 2 3 4 21 10" xfId="24748"/>
    <cellStyle name="Normal 2 3 4 21 11" xfId="24749"/>
    <cellStyle name="Normal 2 3 4 21 12" xfId="24750"/>
    <cellStyle name="Normal 2 3 4 21 13" xfId="24751"/>
    <cellStyle name="Normal 2 3 4 21 2" xfId="24752"/>
    <cellStyle name="Normal 2 3 4 21 2 2" xfId="24753"/>
    <cellStyle name="Normal 2 3 4 21 2 3" xfId="24754"/>
    <cellStyle name="Normal 2 3 4 21 2 4" xfId="24755"/>
    <cellStyle name="Normal 2 3 4 21 2 5" xfId="24756"/>
    <cellStyle name="Normal 2 3 4 21 3" xfId="24757"/>
    <cellStyle name="Normal 2 3 4 21 3 2" xfId="24758"/>
    <cellStyle name="Normal 2 3 4 21 3 3" xfId="24759"/>
    <cellStyle name="Normal 2 3 4 21 3 4" xfId="24760"/>
    <cellStyle name="Normal 2 3 4 21 3 5" xfId="24761"/>
    <cellStyle name="Normal 2 3 4 21 4" xfId="24762"/>
    <cellStyle name="Normal 2 3 4 21 4 2" xfId="24763"/>
    <cellStyle name="Normal 2 3 4 21 4 3" xfId="24764"/>
    <cellStyle name="Normal 2 3 4 21 4 4" xfId="24765"/>
    <cellStyle name="Normal 2 3 4 21 4 5" xfId="24766"/>
    <cellStyle name="Normal 2 3 4 21 5" xfId="24767"/>
    <cellStyle name="Normal 2 3 4 21 5 2" xfId="24768"/>
    <cellStyle name="Normal 2 3 4 21 5 3" xfId="24769"/>
    <cellStyle name="Normal 2 3 4 21 5 4" xfId="24770"/>
    <cellStyle name="Normal 2 3 4 21 5 5" xfId="24771"/>
    <cellStyle name="Normal 2 3 4 21 6" xfId="24772"/>
    <cellStyle name="Normal 2 3 4 21 6 2" xfId="24773"/>
    <cellStyle name="Normal 2 3 4 21 6 3" xfId="24774"/>
    <cellStyle name="Normal 2 3 4 21 6 4" xfId="24775"/>
    <cellStyle name="Normal 2 3 4 21 6 5" xfId="24776"/>
    <cellStyle name="Normal 2 3 4 21 7" xfId="24777"/>
    <cellStyle name="Normal 2 3 4 21 7 2" xfId="24778"/>
    <cellStyle name="Normal 2 3 4 21 7 3" xfId="24779"/>
    <cellStyle name="Normal 2 3 4 21 7 4" xfId="24780"/>
    <cellStyle name="Normal 2 3 4 21 7 5" xfId="24781"/>
    <cellStyle name="Normal 2 3 4 21 8" xfId="24782"/>
    <cellStyle name="Normal 2 3 4 21 8 2" xfId="24783"/>
    <cellStyle name="Normal 2 3 4 21 8 3" xfId="24784"/>
    <cellStyle name="Normal 2 3 4 21 8 4" xfId="24785"/>
    <cellStyle name="Normal 2 3 4 21 8 5" xfId="24786"/>
    <cellStyle name="Normal 2 3 4 21 9" xfId="24787"/>
    <cellStyle name="Normal 2 3 4 22" xfId="24788"/>
    <cellStyle name="Normal 2 3 4 22 10" xfId="24789"/>
    <cellStyle name="Normal 2 3 4 22 11" xfId="24790"/>
    <cellStyle name="Normal 2 3 4 22 12" xfId="24791"/>
    <cellStyle name="Normal 2 3 4 22 13" xfId="24792"/>
    <cellStyle name="Normal 2 3 4 22 2" xfId="24793"/>
    <cellStyle name="Normal 2 3 4 22 2 2" xfId="24794"/>
    <cellStyle name="Normal 2 3 4 22 2 3" xfId="24795"/>
    <cellStyle name="Normal 2 3 4 22 2 4" xfId="24796"/>
    <cellStyle name="Normal 2 3 4 22 2 5" xfId="24797"/>
    <cellStyle name="Normal 2 3 4 22 3" xfId="24798"/>
    <cellStyle name="Normal 2 3 4 22 3 2" xfId="24799"/>
    <cellStyle name="Normal 2 3 4 22 3 3" xfId="24800"/>
    <cellStyle name="Normal 2 3 4 22 3 4" xfId="24801"/>
    <cellStyle name="Normal 2 3 4 22 3 5" xfId="24802"/>
    <cellStyle name="Normal 2 3 4 22 4" xfId="24803"/>
    <cellStyle name="Normal 2 3 4 22 4 2" xfId="24804"/>
    <cellStyle name="Normal 2 3 4 22 4 3" xfId="24805"/>
    <cellStyle name="Normal 2 3 4 22 4 4" xfId="24806"/>
    <cellStyle name="Normal 2 3 4 22 4 5" xfId="24807"/>
    <cellStyle name="Normal 2 3 4 22 5" xfId="24808"/>
    <cellStyle name="Normal 2 3 4 22 5 2" xfId="24809"/>
    <cellStyle name="Normal 2 3 4 22 5 3" xfId="24810"/>
    <cellStyle name="Normal 2 3 4 22 5 4" xfId="24811"/>
    <cellStyle name="Normal 2 3 4 22 5 5" xfId="24812"/>
    <cellStyle name="Normal 2 3 4 22 6" xfId="24813"/>
    <cellStyle name="Normal 2 3 4 22 6 2" xfId="24814"/>
    <cellStyle name="Normal 2 3 4 22 6 3" xfId="24815"/>
    <cellStyle name="Normal 2 3 4 22 6 4" xfId="24816"/>
    <cellStyle name="Normal 2 3 4 22 6 5" xfId="24817"/>
    <cellStyle name="Normal 2 3 4 22 7" xfId="24818"/>
    <cellStyle name="Normal 2 3 4 22 7 2" xfId="24819"/>
    <cellStyle name="Normal 2 3 4 22 7 3" xfId="24820"/>
    <cellStyle name="Normal 2 3 4 22 7 4" xfId="24821"/>
    <cellStyle name="Normal 2 3 4 22 7 5" xfId="24822"/>
    <cellStyle name="Normal 2 3 4 22 8" xfId="24823"/>
    <cellStyle name="Normal 2 3 4 22 8 2" xfId="24824"/>
    <cellStyle name="Normal 2 3 4 22 8 3" xfId="24825"/>
    <cellStyle name="Normal 2 3 4 22 8 4" xfId="24826"/>
    <cellStyle name="Normal 2 3 4 22 8 5" xfId="24827"/>
    <cellStyle name="Normal 2 3 4 22 9" xfId="24828"/>
    <cellStyle name="Normal 2 3 4 23" xfId="24829"/>
    <cellStyle name="Normal 2 3 4 23 10" xfId="24830"/>
    <cellStyle name="Normal 2 3 4 23 11" xfId="24831"/>
    <cellStyle name="Normal 2 3 4 23 12" xfId="24832"/>
    <cellStyle name="Normal 2 3 4 23 13" xfId="24833"/>
    <cellStyle name="Normal 2 3 4 23 2" xfId="24834"/>
    <cellStyle name="Normal 2 3 4 23 2 2" xfId="24835"/>
    <cellStyle name="Normal 2 3 4 23 2 3" xfId="24836"/>
    <cellStyle name="Normal 2 3 4 23 2 4" xfId="24837"/>
    <cellStyle name="Normal 2 3 4 23 2 5" xfId="24838"/>
    <cellStyle name="Normal 2 3 4 23 3" xfId="24839"/>
    <cellStyle name="Normal 2 3 4 23 3 2" xfId="24840"/>
    <cellStyle name="Normal 2 3 4 23 3 3" xfId="24841"/>
    <cellStyle name="Normal 2 3 4 23 3 4" xfId="24842"/>
    <cellStyle name="Normal 2 3 4 23 3 5" xfId="24843"/>
    <cellStyle name="Normal 2 3 4 23 4" xfId="24844"/>
    <cellStyle name="Normal 2 3 4 23 4 2" xfId="24845"/>
    <cellStyle name="Normal 2 3 4 23 4 3" xfId="24846"/>
    <cellStyle name="Normal 2 3 4 23 4 4" xfId="24847"/>
    <cellStyle name="Normal 2 3 4 23 4 5" xfId="24848"/>
    <cellStyle name="Normal 2 3 4 23 5" xfId="24849"/>
    <cellStyle name="Normal 2 3 4 23 5 2" xfId="24850"/>
    <cellStyle name="Normal 2 3 4 23 5 3" xfId="24851"/>
    <cellStyle name="Normal 2 3 4 23 5 4" xfId="24852"/>
    <cellStyle name="Normal 2 3 4 23 5 5" xfId="24853"/>
    <cellStyle name="Normal 2 3 4 23 6" xfId="24854"/>
    <cellStyle name="Normal 2 3 4 23 6 2" xfId="24855"/>
    <cellStyle name="Normal 2 3 4 23 6 3" xfId="24856"/>
    <cellStyle name="Normal 2 3 4 23 6 4" xfId="24857"/>
    <cellStyle name="Normal 2 3 4 23 6 5" xfId="24858"/>
    <cellStyle name="Normal 2 3 4 23 7" xfId="24859"/>
    <cellStyle name="Normal 2 3 4 23 7 2" xfId="24860"/>
    <cellStyle name="Normal 2 3 4 23 7 3" xfId="24861"/>
    <cellStyle name="Normal 2 3 4 23 7 4" xfId="24862"/>
    <cellStyle name="Normal 2 3 4 23 7 5" xfId="24863"/>
    <cellStyle name="Normal 2 3 4 23 8" xfId="24864"/>
    <cellStyle name="Normal 2 3 4 23 8 2" xfId="24865"/>
    <cellStyle name="Normal 2 3 4 23 8 3" xfId="24866"/>
    <cellStyle name="Normal 2 3 4 23 8 4" xfId="24867"/>
    <cellStyle name="Normal 2 3 4 23 8 5" xfId="24868"/>
    <cellStyle name="Normal 2 3 4 23 9" xfId="24869"/>
    <cellStyle name="Normal 2 3 4 24" xfId="24870"/>
    <cellStyle name="Normal 2 3 4 24 10" xfId="24871"/>
    <cellStyle name="Normal 2 3 4 24 11" xfId="24872"/>
    <cellStyle name="Normal 2 3 4 24 12" xfId="24873"/>
    <cellStyle name="Normal 2 3 4 24 13" xfId="24874"/>
    <cellStyle name="Normal 2 3 4 24 2" xfId="24875"/>
    <cellStyle name="Normal 2 3 4 24 2 2" xfId="24876"/>
    <cellStyle name="Normal 2 3 4 24 2 3" xfId="24877"/>
    <cellStyle name="Normal 2 3 4 24 2 4" xfId="24878"/>
    <cellStyle name="Normal 2 3 4 24 2 5" xfId="24879"/>
    <cellStyle name="Normal 2 3 4 24 3" xfId="24880"/>
    <cellStyle name="Normal 2 3 4 24 3 2" xfId="24881"/>
    <cellStyle name="Normal 2 3 4 24 3 3" xfId="24882"/>
    <cellStyle name="Normal 2 3 4 24 3 4" xfId="24883"/>
    <cellStyle name="Normal 2 3 4 24 3 5" xfId="24884"/>
    <cellStyle name="Normal 2 3 4 24 4" xfId="24885"/>
    <cellStyle name="Normal 2 3 4 24 4 2" xfId="24886"/>
    <cellStyle name="Normal 2 3 4 24 4 3" xfId="24887"/>
    <cellStyle name="Normal 2 3 4 24 4 4" xfId="24888"/>
    <cellStyle name="Normal 2 3 4 24 4 5" xfId="24889"/>
    <cellStyle name="Normal 2 3 4 24 5" xfId="24890"/>
    <cellStyle name="Normal 2 3 4 24 5 2" xfId="24891"/>
    <cellStyle name="Normal 2 3 4 24 5 3" xfId="24892"/>
    <cellStyle name="Normal 2 3 4 24 5 4" xfId="24893"/>
    <cellStyle name="Normal 2 3 4 24 5 5" xfId="24894"/>
    <cellStyle name="Normal 2 3 4 24 6" xfId="24895"/>
    <cellStyle name="Normal 2 3 4 24 6 2" xfId="24896"/>
    <cellStyle name="Normal 2 3 4 24 6 3" xfId="24897"/>
    <cellStyle name="Normal 2 3 4 24 6 4" xfId="24898"/>
    <cellStyle name="Normal 2 3 4 24 6 5" xfId="24899"/>
    <cellStyle name="Normal 2 3 4 24 7" xfId="24900"/>
    <cellStyle name="Normal 2 3 4 24 7 2" xfId="24901"/>
    <cellStyle name="Normal 2 3 4 24 7 3" xfId="24902"/>
    <cellStyle name="Normal 2 3 4 24 7 4" xfId="24903"/>
    <cellStyle name="Normal 2 3 4 24 7 5" xfId="24904"/>
    <cellStyle name="Normal 2 3 4 24 8" xfId="24905"/>
    <cellStyle name="Normal 2 3 4 24 8 2" xfId="24906"/>
    <cellStyle name="Normal 2 3 4 24 8 3" xfId="24907"/>
    <cellStyle name="Normal 2 3 4 24 8 4" xfId="24908"/>
    <cellStyle name="Normal 2 3 4 24 8 5" xfId="24909"/>
    <cellStyle name="Normal 2 3 4 24 9" xfId="24910"/>
    <cellStyle name="Normal 2 3 4 25" xfId="24911"/>
    <cellStyle name="Normal 2 3 4 25 10" xfId="24912"/>
    <cellStyle name="Normal 2 3 4 25 11" xfId="24913"/>
    <cellStyle name="Normal 2 3 4 25 12" xfId="24914"/>
    <cellStyle name="Normal 2 3 4 25 13" xfId="24915"/>
    <cellStyle name="Normal 2 3 4 25 2" xfId="24916"/>
    <cellStyle name="Normal 2 3 4 25 2 2" xfId="24917"/>
    <cellStyle name="Normal 2 3 4 25 2 3" xfId="24918"/>
    <cellStyle name="Normal 2 3 4 25 2 4" xfId="24919"/>
    <cellStyle name="Normal 2 3 4 25 2 5" xfId="24920"/>
    <cellStyle name="Normal 2 3 4 25 3" xfId="24921"/>
    <cellStyle name="Normal 2 3 4 25 3 2" xfId="24922"/>
    <cellStyle name="Normal 2 3 4 25 3 3" xfId="24923"/>
    <cellStyle name="Normal 2 3 4 25 3 4" xfId="24924"/>
    <cellStyle name="Normal 2 3 4 25 3 5" xfId="24925"/>
    <cellStyle name="Normal 2 3 4 25 4" xfId="24926"/>
    <cellStyle name="Normal 2 3 4 25 4 2" xfId="24927"/>
    <cellStyle name="Normal 2 3 4 25 4 3" xfId="24928"/>
    <cellStyle name="Normal 2 3 4 25 4 4" xfId="24929"/>
    <cellStyle name="Normal 2 3 4 25 4 5" xfId="24930"/>
    <cellStyle name="Normal 2 3 4 25 5" xfId="24931"/>
    <cellStyle name="Normal 2 3 4 25 5 2" xfId="24932"/>
    <cellStyle name="Normal 2 3 4 25 5 3" xfId="24933"/>
    <cellStyle name="Normal 2 3 4 25 5 4" xfId="24934"/>
    <cellStyle name="Normal 2 3 4 25 5 5" xfId="24935"/>
    <cellStyle name="Normal 2 3 4 25 6" xfId="24936"/>
    <cellStyle name="Normal 2 3 4 25 6 2" xfId="24937"/>
    <cellStyle name="Normal 2 3 4 25 6 3" xfId="24938"/>
    <cellStyle name="Normal 2 3 4 25 6 4" xfId="24939"/>
    <cellStyle name="Normal 2 3 4 25 6 5" xfId="24940"/>
    <cellStyle name="Normal 2 3 4 25 7" xfId="24941"/>
    <cellStyle name="Normal 2 3 4 25 7 2" xfId="24942"/>
    <cellStyle name="Normal 2 3 4 25 7 3" xfId="24943"/>
    <cellStyle name="Normal 2 3 4 25 7 4" xfId="24944"/>
    <cellStyle name="Normal 2 3 4 25 7 5" xfId="24945"/>
    <cellStyle name="Normal 2 3 4 25 8" xfId="24946"/>
    <cellStyle name="Normal 2 3 4 25 8 2" xfId="24947"/>
    <cellStyle name="Normal 2 3 4 25 8 3" xfId="24948"/>
    <cellStyle name="Normal 2 3 4 25 8 4" xfId="24949"/>
    <cellStyle name="Normal 2 3 4 25 8 5" xfId="24950"/>
    <cellStyle name="Normal 2 3 4 25 9" xfId="24951"/>
    <cellStyle name="Normal 2 3 4 26" xfId="24952"/>
    <cellStyle name="Normal 2 3 4 26 10" xfId="24953"/>
    <cellStyle name="Normal 2 3 4 26 11" xfId="24954"/>
    <cellStyle name="Normal 2 3 4 26 12" xfId="24955"/>
    <cellStyle name="Normal 2 3 4 26 13" xfId="24956"/>
    <cellStyle name="Normal 2 3 4 26 2" xfId="24957"/>
    <cellStyle name="Normal 2 3 4 26 2 2" xfId="24958"/>
    <cellStyle name="Normal 2 3 4 26 2 3" xfId="24959"/>
    <cellStyle name="Normal 2 3 4 26 2 4" xfId="24960"/>
    <cellStyle name="Normal 2 3 4 26 2 5" xfId="24961"/>
    <cellStyle name="Normal 2 3 4 26 3" xfId="24962"/>
    <cellStyle name="Normal 2 3 4 26 3 2" xfId="24963"/>
    <cellStyle name="Normal 2 3 4 26 3 3" xfId="24964"/>
    <cellStyle name="Normal 2 3 4 26 3 4" xfId="24965"/>
    <cellStyle name="Normal 2 3 4 26 3 5" xfId="24966"/>
    <cellStyle name="Normal 2 3 4 26 4" xfId="24967"/>
    <cellStyle name="Normal 2 3 4 26 4 2" xfId="24968"/>
    <cellStyle name="Normal 2 3 4 26 4 3" xfId="24969"/>
    <cellStyle name="Normal 2 3 4 26 4 4" xfId="24970"/>
    <cellStyle name="Normal 2 3 4 26 4 5" xfId="24971"/>
    <cellStyle name="Normal 2 3 4 26 5" xfId="24972"/>
    <cellStyle name="Normal 2 3 4 26 5 2" xfId="24973"/>
    <cellStyle name="Normal 2 3 4 26 5 3" xfId="24974"/>
    <cellStyle name="Normal 2 3 4 26 5 4" xfId="24975"/>
    <cellStyle name="Normal 2 3 4 26 5 5" xfId="24976"/>
    <cellStyle name="Normal 2 3 4 26 6" xfId="24977"/>
    <cellStyle name="Normal 2 3 4 26 6 2" xfId="24978"/>
    <cellStyle name="Normal 2 3 4 26 6 3" xfId="24979"/>
    <cellStyle name="Normal 2 3 4 26 6 4" xfId="24980"/>
    <cellStyle name="Normal 2 3 4 26 6 5" xfId="24981"/>
    <cellStyle name="Normal 2 3 4 26 7" xfId="24982"/>
    <cellStyle name="Normal 2 3 4 26 7 2" xfId="24983"/>
    <cellStyle name="Normal 2 3 4 26 7 3" xfId="24984"/>
    <cellStyle name="Normal 2 3 4 26 7 4" xfId="24985"/>
    <cellStyle name="Normal 2 3 4 26 7 5" xfId="24986"/>
    <cellStyle name="Normal 2 3 4 26 8" xfId="24987"/>
    <cellStyle name="Normal 2 3 4 26 8 2" xfId="24988"/>
    <cellStyle name="Normal 2 3 4 26 8 3" xfId="24989"/>
    <cellStyle name="Normal 2 3 4 26 8 4" xfId="24990"/>
    <cellStyle name="Normal 2 3 4 26 8 5" xfId="24991"/>
    <cellStyle name="Normal 2 3 4 26 9" xfId="24992"/>
    <cellStyle name="Normal 2 3 4 27" xfId="24993"/>
    <cellStyle name="Normal 2 3 4 27 10" xfId="24994"/>
    <cellStyle name="Normal 2 3 4 27 11" xfId="24995"/>
    <cellStyle name="Normal 2 3 4 27 12" xfId="24996"/>
    <cellStyle name="Normal 2 3 4 27 13" xfId="24997"/>
    <cellStyle name="Normal 2 3 4 27 2" xfId="24998"/>
    <cellStyle name="Normal 2 3 4 27 2 2" xfId="24999"/>
    <cellStyle name="Normal 2 3 4 27 2 3" xfId="25000"/>
    <cellStyle name="Normal 2 3 4 27 2 4" xfId="25001"/>
    <cellStyle name="Normal 2 3 4 27 2 5" xfId="25002"/>
    <cellStyle name="Normal 2 3 4 27 3" xfId="25003"/>
    <cellStyle name="Normal 2 3 4 27 3 2" xfId="25004"/>
    <cellStyle name="Normal 2 3 4 27 3 3" xfId="25005"/>
    <cellStyle name="Normal 2 3 4 27 3 4" xfId="25006"/>
    <cellStyle name="Normal 2 3 4 27 3 5" xfId="25007"/>
    <cellStyle name="Normal 2 3 4 27 4" xfId="25008"/>
    <cellStyle name="Normal 2 3 4 27 4 2" xfId="25009"/>
    <cellStyle name="Normal 2 3 4 27 4 3" xfId="25010"/>
    <cellStyle name="Normal 2 3 4 27 4 4" xfId="25011"/>
    <cellStyle name="Normal 2 3 4 27 4 5" xfId="25012"/>
    <cellStyle name="Normal 2 3 4 27 5" xfId="25013"/>
    <cellStyle name="Normal 2 3 4 27 5 2" xfId="25014"/>
    <cellStyle name="Normal 2 3 4 27 5 3" xfId="25015"/>
    <cellStyle name="Normal 2 3 4 27 5 4" xfId="25016"/>
    <cellStyle name="Normal 2 3 4 27 5 5" xfId="25017"/>
    <cellStyle name="Normal 2 3 4 27 6" xfId="25018"/>
    <cellStyle name="Normal 2 3 4 27 6 2" xfId="25019"/>
    <cellStyle name="Normal 2 3 4 27 6 3" xfId="25020"/>
    <cellStyle name="Normal 2 3 4 27 6 4" xfId="25021"/>
    <cellStyle name="Normal 2 3 4 27 6 5" xfId="25022"/>
    <cellStyle name="Normal 2 3 4 27 7" xfId="25023"/>
    <cellStyle name="Normal 2 3 4 27 7 2" xfId="25024"/>
    <cellStyle name="Normal 2 3 4 27 7 3" xfId="25025"/>
    <cellStyle name="Normal 2 3 4 27 7 4" xfId="25026"/>
    <cellStyle name="Normal 2 3 4 27 7 5" xfId="25027"/>
    <cellStyle name="Normal 2 3 4 27 8" xfId="25028"/>
    <cellStyle name="Normal 2 3 4 27 8 2" xfId="25029"/>
    <cellStyle name="Normal 2 3 4 27 8 3" xfId="25030"/>
    <cellStyle name="Normal 2 3 4 27 8 4" xfId="25031"/>
    <cellStyle name="Normal 2 3 4 27 8 5" xfId="25032"/>
    <cellStyle name="Normal 2 3 4 27 9" xfId="25033"/>
    <cellStyle name="Normal 2 3 4 28" xfId="25034"/>
    <cellStyle name="Normal 2 3 4 28 10" xfId="25035"/>
    <cellStyle name="Normal 2 3 4 28 11" xfId="25036"/>
    <cellStyle name="Normal 2 3 4 28 12" xfId="25037"/>
    <cellStyle name="Normal 2 3 4 28 13" xfId="25038"/>
    <cellStyle name="Normal 2 3 4 28 2" xfId="25039"/>
    <cellStyle name="Normal 2 3 4 28 2 2" xfId="25040"/>
    <cellStyle name="Normal 2 3 4 28 2 3" xfId="25041"/>
    <cellStyle name="Normal 2 3 4 28 2 4" xfId="25042"/>
    <cellStyle name="Normal 2 3 4 28 2 5" xfId="25043"/>
    <cellStyle name="Normal 2 3 4 28 3" xfId="25044"/>
    <cellStyle name="Normal 2 3 4 28 3 2" xfId="25045"/>
    <cellStyle name="Normal 2 3 4 28 3 3" xfId="25046"/>
    <cellStyle name="Normal 2 3 4 28 3 4" xfId="25047"/>
    <cellStyle name="Normal 2 3 4 28 3 5" xfId="25048"/>
    <cellStyle name="Normal 2 3 4 28 4" xfId="25049"/>
    <cellStyle name="Normal 2 3 4 28 4 2" xfId="25050"/>
    <cellStyle name="Normal 2 3 4 28 4 3" xfId="25051"/>
    <cellStyle name="Normal 2 3 4 28 4 4" xfId="25052"/>
    <cellStyle name="Normal 2 3 4 28 4 5" xfId="25053"/>
    <cellStyle name="Normal 2 3 4 28 5" xfId="25054"/>
    <cellStyle name="Normal 2 3 4 28 5 2" xfId="25055"/>
    <cellStyle name="Normal 2 3 4 28 5 3" xfId="25056"/>
    <cellStyle name="Normal 2 3 4 28 5 4" xfId="25057"/>
    <cellStyle name="Normal 2 3 4 28 5 5" xfId="25058"/>
    <cellStyle name="Normal 2 3 4 28 6" xfId="25059"/>
    <cellStyle name="Normal 2 3 4 28 6 2" xfId="25060"/>
    <cellStyle name="Normal 2 3 4 28 6 3" xfId="25061"/>
    <cellStyle name="Normal 2 3 4 28 6 4" xfId="25062"/>
    <cellStyle name="Normal 2 3 4 28 6 5" xfId="25063"/>
    <cellStyle name="Normal 2 3 4 28 7" xfId="25064"/>
    <cellStyle name="Normal 2 3 4 28 7 2" xfId="25065"/>
    <cellStyle name="Normal 2 3 4 28 7 3" xfId="25066"/>
    <cellStyle name="Normal 2 3 4 28 7 4" xfId="25067"/>
    <cellStyle name="Normal 2 3 4 28 7 5" xfId="25068"/>
    <cellStyle name="Normal 2 3 4 28 8" xfId="25069"/>
    <cellStyle name="Normal 2 3 4 28 8 2" xfId="25070"/>
    <cellStyle name="Normal 2 3 4 28 8 3" xfId="25071"/>
    <cellStyle name="Normal 2 3 4 28 8 4" xfId="25072"/>
    <cellStyle name="Normal 2 3 4 28 8 5" xfId="25073"/>
    <cellStyle name="Normal 2 3 4 28 9" xfId="25074"/>
    <cellStyle name="Normal 2 3 4 29" xfId="25075"/>
    <cellStyle name="Normal 2 3 4 29 10" xfId="25076"/>
    <cellStyle name="Normal 2 3 4 29 11" xfId="25077"/>
    <cellStyle name="Normal 2 3 4 29 12" xfId="25078"/>
    <cellStyle name="Normal 2 3 4 29 13" xfId="25079"/>
    <cellStyle name="Normal 2 3 4 29 2" xfId="25080"/>
    <cellStyle name="Normal 2 3 4 29 2 2" xfId="25081"/>
    <cellStyle name="Normal 2 3 4 29 2 3" xfId="25082"/>
    <cellStyle name="Normal 2 3 4 29 2 4" xfId="25083"/>
    <cellStyle name="Normal 2 3 4 29 2 5" xfId="25084"/>
    <cellStyle name="Normal 2 3 4 29 3" xfId="25085"/>
    <cellStyle name="Normal 2 3 4 29 3 2" xfId="25086"/>
    <cellStyle name="Normal 2 3 4 29 3 3" xfId="25087"/>
    <cellStyle name="Normal 2 3 4 29 3 4" xfId="25088"/>
    <cellStyle name="Normal 2 3 4 29 3 5" xfId="25089"/>
    <cellStyle name="Normal 2 3 4 29 4" xfId="25090"/>
    <cellStyle name="Normal 2 3 4 29 4 2" xfId="25091"/>
    <cellStyle name="Normal 2 3 4 29 4 3" xfId="25092"/>
    <cellStyle name="Normal 2 3 4 29 4 4" xfId="25093"/>
    <cellStyle name="Normal 2 3 4 29 4 5" xfId="25094"/>
    <cellStyle name="Normal 2 3 4 29 5" xfId="25095"/>
    <cellStyle name="Normal 2 3 4 29 5 2" xfId="25096"/>
    <cellStyle name="Normal 2 3 4 29 5 3" xfId="25097"/>
    <cellStyle name="Normal 2 3 4 29 5 4" xfId="25098"/>
    <cellStyle name="Normal 2 3 4 29 5 5" xfId="25099"/>
    <cellStyle name="Normal 2 3 4 29 6" xfId="25100"/>
    <cellStyle name="Normal 2 3 4 29 6 2" xfId="25101"/>
    <cellStyle name="Normal 2 3 4 29 6 3" xfId="25102"/>
    <cellStyle name="Normal 2 3 4 29 6 4" xfId="25103"/>
    <cellStyle name="Normal 2 3 4 29 6 5" xfId="25104"/>
    <cellStyle name="Normal 2 3 4 29 7" xfId="25105"/>
    <cellStyle name="Normal 2 3 4 29 7 2" xfId="25106"/>
    <cellStyle name="Normal 2 3 4 29 7 3" xfId="25107"/>
    <cellStyle name="Normal 2 3 4 29 7 4" xfId="25108"/>
    <cellStyle name="Normal 2 3 4 29 7 5" xfId="25109"/>
    <cellStyle name="Normal 2 3 4 29 8" xfId="25110"/>
    <cellStyle name="Normal 2 3 4 29 8 2" xfId="25111"/>
    <cellStyle name="Normal 2 3 4 29 8 3" xfId="25112"/>
    <cellStyle name="Normal 2 3 4 29 8 4" xfId="25113"/>
    <cellStyle name="Normal 2 3 4 29 8 5" xfId="25114"/>
    <cellStyle name="Normal 2 3 4 29 9" xfId="25115"/>
    <cellStyle name="Normal 2 3 4 3" xfId="25116"/>
    <cellStyle name="Normal 2 3 4 3 10" xfId="25117"/>
    <cellStyle name="Normal 2 3 4 3 11" xfId="25118"/>
    <cellStyle name="Normal 2 3 4 3 12" xfId="25119"/>
    <cellStyle name="Normal 2 3 4 3 13" xfId="25120"/>
    <cellStyle name="Normal 2 3 4 3 14" xfId="25121"/>
    <cellStyle name="Normal 2 3 4 3 2" xfId="25122"/>
    <cellStyle name="Normal 2 3 4 3 2 2" xfId="25123"/>
    <cellStyle name="Normal 2 3 4 3 2 3" xfId="25124"/>
    <cellStyle name="Normal 2 3 4 3 2 4" xfId="25125"/>
    <cellStyle name="Normal 2 3 4 3 2 5" xfId="25126"/>
    <cellStyle name="Normal 2 3 4 3 3" xfId="25127"/>
    <cellStyle name="Normal 2 3 4 3 3 2" xfId="25128"/>
    <cellStyle name="Normal 2 3 4 3 3 3" xfId="25129"/>
    <cellStyle name="Normal 2 3 4 3 3 4" xfId="25130"/>
    <cellStyle name="Normal 2 3 4 3 3 5" xfId="25131"/>
    <cellStyle name="Normal 2 3 4 3 4" xfId="25132"/>
    <cellStyle name="Normal 2 3 4 3 4 2" xfId="25133"/>
    <cellStyle name="Normal 2 3 4 3 4 3" xfId="25134"/>
    <cellStyle name="Normal 2 3 4 3 4 4" xfId="25135"/>
    <cellStyle name="Normal 2 3 4 3 4 5" xfId="25136"/>
    <cellStyle name="Normal 2 3 4 3 5" xfId="25137"/>
    <cellStyle name="Normal 2 3 4 3 5 2" xfId="25138"/>
    <cellStyle name="Normal 2 3 4 3 5 3" xfId="25139"/>
    <cellStyle name="Normal 2 3 4 3 5 4" xfId="25140"/>
    <cellStyle name="Normal 2 3 4 3 5 5" xfId="25141"/>
    <cellStyle name="Normal 2 3 4 3 6" xfId="25142"/>
    <cellStyle name="Normal 2 3 4 3 6 2" xfId="25143"/>
    <cellStyle name="Normal 2 3 4 3 6 3" xfId="25144"/>
    <cellStyle name="Normal 2 3 4 3 6 4" xfId="25145"/>
    <cellStyle name="Normal 2 3 4 3 6 5" xfId="25146"/>
    <cellStyle name="Normal 2 3 4 3 7" xfId="25147"/>
    <cellStyle name="Normal 2 3 4 3 7 2" xfId="25148"/>
    <cellStyle name="Normal 2 3 4 3 7 3" xfId="25149"/>
    <cellStyle name="Normal 2 3 4 3 7 4" xfId="25150"/>
    <cellStyle name="Normal 2 3 4 3 7 5" xfId="25151"/>
    <cellStyle name="Normal 2 3 4 3 8" xfId="25152"/>
    <cellStyle name="Normal 2 3 4 3 8 2" xfId="25153"/>
    <cellStyle name="Normal 2 3 4 3 8 3" xfId="25154"/>
    <cellStyle name="Normal 2 3 4 3 8 4" xfId="25155"/>
    <cellStyle name="Normal 2 3 4 3 8 5" xfId="25156"/>
    <cellStyle name="Normal 2 3 4 3 9" xfId="25157"/>
    <cellStyle name="Normal 2 3 4 30" xfId="25158"/>
    <cellStyle name="Normal 2 3 4 30 10" xfId="25159"/>
    <cellStyle name="Normal 2 3 4 30 11" xfId="25160"/>
    <cellStyle name="Normal 2 3 4 30 12" xfId="25161"/>
    <cellStyle name="Normal 2 3 4 30 13" xfId="25162"/>
    <cellStyle name="Normal 2 3 4 30 2" xfId="25163"/>
    <cellStyle name="Normal 2 3 4 30 2 2" xfId="25164"/>
    <cellStyle name="Normal 2 3 4 30 2 3" xfId="25165"/>
    <cellStyle name="Normal 2 3 4 30 2 4" xfId="25166"/>
    <cellStyle name="Normal 2 3 4 30 2 5" xfId="25167"/>
    <cellStyle name="Normal 2 3 4 30 3" xfId="25168"/>
    <cellStyle name="Normal 2 3 4 30 3 2" xfId="25169"/>
    <cellStyle name="Normal 2 3 4 30 3 3" xfId="25170"/>
    <cellStyle name="Normal 2 3 4 30 3 4" xfId="25171"/>
    <cellStyle name="Normal 2 3 4 30 3 5" xfId="25172"/>
    <cellStyle name="Normal 2 3 4 30 4" xfId="25173"/>
    <cellStyle name="Normal 2 3 4 30 4 2" xfId="25174"/>
    <cellStyle name="Normal 2 3 4 30 4 3" xfId="25175"/>
    <cellStyle name="Normal 2 3 4 30 4 4" xfId="25176"/>
    <cellStyle name="Normal 2 3 4 30 4 5" xfId="25177"/>
    <cellStyle name="Normal 2 3 4 30 5" xfId="25178"/>
    <cellStyle name="Normal 2 3 4 30 5 2" xfId="25179"/>
    <cellStyle name="Normal 2 3 4 30 5 3" xfId="25180"/>
    <cellStyle name="Normal 2 3 4 30 5 4" xfId="25181"/>
    <cellStyle name="Normal 2 3 4 30 5 5" xfId="25182"/>
    <cellStyle name="Normal 2 3 4 30 6" xfId="25183"/>
    <cellStyle name="Normal 2 3 4 30 6 2" xfId="25184"/>
    <cellStyle name="Normal 2 3 4 30 6 3" xfId="25185"/>
    <cellStyle name="Normal 2 3 4 30 6 4" xfId="25186"/>
    <cellStyle name="Normal 2 3 4 30 6 5" xfId="25187"/>
    <cellStyle name="Normal 2 3 4 30 7" xfId="25188"/>
    <cellStyle name="Normal 2 3 4 30 7 2" xfId="25189"/>
    <cellStyle name="Normal 2 3 4 30 7 3" xfId="25190"/>
    <cellStyle name="Normal 2 3 4 30 7 4" xfId="25191"/>
    <cellStyle name="Normal 2 3 4 30 7 5" xfId="25192"/>
    <cellStyle name="Normal 2 3 4 30 8" xfId="25193"/>
    <cellStyle name="Normal 2 3 4 30 8 2" xfId="25194"/>
    <cellStyle name="Normal 2 3 4 30 8 3" xfId="25195"/>
    <cellStyle name="Normal 2 3 4 30 8 4" xfId="25196"/>
    <cellStyle name="Normal 2 3 4 30 8 5" xfId="25197"/>
    <cellStyle name="Normal 2 3 4 30 9" xfId="25198"/>
    <cellStyle name="Normal 2 3 4 31" xfId="25199"/>
    <cellStyle name="Normal 2 3 4 31 2" xfId="25200"/>
    <cellStyle name="Normal 2 3 4 31 3" xfId="25201"/>
    <cellStyle name="Normal 2 3 4 31 4" xfId="25202"/>
    <cellStyle name="Normal 2 3 4 31 5" xfId="25203"/>
    <cellStyle name="Normal 2 3 4 32" xfId="25204"/>
    <cellStyle name="Normal 2 3 4 32 2" xfId="25205"/>
    <cellStyle name="Normal 2 3 4 32 3" xfId="25206"/>
    <cellStyle name="Normal 2 3 4 32 4" xfId="25207"/>
    <cellStyle name="Normal 2 3 4 32 5" xfId="25208"/>
    <cellStyle name="Normal 2 3 4 33" xfId="25209"/>
    <cellStyle name="Normal 2 3 4 33 2" xfId="25210"/>
    <cellStyle name="Normal 2 3 4 33 3" xfId="25211"/>
    <cellStyle name="Normal 2 3 4 33 4" xfId="25212"/>
    <cellStyle name="Normal 2 3 4 33 5" xfId="25213"/>
    <cellStyle name="Normal 2 3 4 34" xfId="25214"/>
    <cellStyle name="Normal 2 3 4 34 2" xfId="25215"/>
    <cellStyle name="Normal 2 3 4 34 3" xfId="25216"/>
    <cellStyle name="Normal 2 3 4 34 4" xfId="25217"/>
    <cellStyle name="Normal 2 3 4 34 5" xfId="25218"/>
    <cellStyle name="Normal 2 3 4 35" xfId="25219"/>
    <cellStyle name="Normal 2 3 4 35 2" xfId="25220"/>
    <cellStyle name="Normal 2 3 4 35 3" xfId="25221"/>
    <cellStyle name="Normal 2 3 4 35 4" xfId="25222"/>
    <cellStyle name="Normal 2 3 4 35 5" xfId="25223"/>
    <cellStyle name="Normal 2 3 4 36" xfId="25224"/>
    <cellStyle name="Normal 2 3 4 36 2" xfId="25225"/>
    <cellStyle name="Normal 2 3 4 36 3" xfId="25226"/>
    <cellStyle name="Normal 2 3 4 36 4" xfId="25227"/>
    <cellStyle name="Normal 2 3 4 36 5" xfId="25228"/>
    <cellStyle name="Normal 2 3 4 37" xfId="25229"/>
    <cellStyle name="Normal 2 3 4 37 2" xfId="25230"/>
    <cellStyle name="Normal 2 3 4 37 3" xfId="25231"/>
    <cellStyle name="Normal 2 3 4 37 4" xfId="25232"/>
    <cellStyle name="Normal 2 3 4 37 5" xfId="25233"/>
    <cellStyle name="Normal 2 3 4 38" xfId="25234"/>
    <cellStyle name="Normal 2 3 4 39" xfId="25235"/>
    <cellStyle name="Normal 2 3 4 4" xfId="25236"/>
    <cellStyle name="Normal 2 3 4 4 10" xfId="25237"/>
    <cellStyle name="Normal 2 3 4 4 11" xfId="25238"/>
    <cellStyle name="Normal 2 3 4 4 12" xfId="25239"/>
    <cellStyle name="Normal 2 3 4 4 13" xfId="25240"/>
    <cellStyle name="Normal 2 3 4 4 14" xfId="25241"/>
    <cellStyle name="Normal 2 3 4 4 2" xfId="25242"/>
    <cellStyle name="Normal 2 3 4 4 2 2" xfId="25243"/>
    <cellStyle name="Normal 2 3 4 4 2 3" xfId="25244"/>
    <cellStyle name="Normal 2 3 4 4 2 4" xfId="25245"/>
    <cellStyle name="Normal 2 3 4 4 2 5" xfId="25246"/>
    <cellStyle name="Normal 2 3 4 4 3" xfId="25247"/>
    <cellStyle name="Normal 2 3 4 4 3 2" xfId="25248"/>
    <cellStyle name="Normal 2 3 4 4 3 3" xfId="25249"/>
    <cellStyle name="Normal 2 3 4 4 3 4" xfId="25250"/>
    <cellStyle name="Normal 2 3 4 4 3 5" xfId="25251"/>
    <cellStyle name="Normal 2 3 4 4 4" xfId="25252"/>
    <cellStyle name="Normal 2 3 4 4 4 2" xfId="25253"/>
    <cellStyle name="Normal 2 3 4 4 4 3" xfId="25254"/>
    <cellStyle name="Normal 2 3 4 4 4 4" xfId="25255"/>
    <cellStyle name="Normal 2 3 4 4 4 5" xfId="25256"/>
    <cellStyle name="Normal 2 3 4 4 5" xfId="25257"/>
    <cellStyle name="Normal 2 3 4 4 5 2" xfId="25258"/>
    <cellStyle name="Normal 2 3 4 4 5 3" xfId="25259"/>
    <cellStyle name="Normal 2 3 4 4 5 4" xfId="25260"/>
    <cellStyle name="Normal 2 3 4 4 5 5" xfId="25261"/>
    <cellStyle name="Normal 2 3 4 4 6" xfId="25262"/>
    <cellStyle name="Normal 2 3 4 4 6 2" xfId="25263"/>
    <cellStyle name="Normal 2 3 4 4 6 3" xfId="25264"/>
    <cellStyle name="Normal 2 3 4 4 6 4" xfId="25265"/>
    <cellStyle name="Normal 2 3 4 4 6 5" xfId="25266"/>
    <cellStyle name="Normal 2 3 4 4 7" xfId="25267"/>
    <cellStyle name="Normal 2 3 4 4 7 2" xfId="25268"/>
    <cellStyle name="Normal 2 3 4 4 7 3" xfId="25269"/>
    <cellStyle name="Normal 2 3 4 4 7 4" xfId="25270"/>
    <cellStyle name="Normal 2 3 4 4 7 5" xfId="25271"/>
    <cellStyle name="Normal 2 3 4 4 8" xfId="25272"/>
    <cellStyle name="Normal 2 3 4 4 8 2" xfId="25273"/>
    <cellStyle name="Normal 2 3 4 4 8 3" xfId="25274"/>
    <cellStyle name="Normal 2 3 4 4 8 4" xfId="25275"/>
    <cellStyle name="Normal 2 3 4 4 8 5" xfId="25276"/>
    <cellStyle name="Normal 2 3 4 4 9" xfId="25277"/>
    <cellStyle name="Normal 2 3 4 40" xfId="25278"/>
    <cellStyle name="Normal 2 3 4 41" xfId="25279"/>
    <cellStyle name="Normal 2 3 4 42" xfId="25280"/>
    <cellStyle name="Normal 2 3 4 5" xfId="25281"/>
    <cellStyle name="Normal 2 3 4 5 10" xfId="25282"/>
    <cellStyle name="Normal 2 3 4 5 11" xfId="25283"/>
    <cellStyle name="Normal 2 3 4 5 12" xfId="25284"/>
    <cellStyle name="Normal 2 3 4 5 13" xfId="25285"/>
    <cellStyle name="Normal 2 3 4 5 14" xfId="25286"/>
    <cellStyle name="Normal 2 3 4 5 2" xfId="25287"/>
    <cellStyle name="Normal 2 3 4 5 2 2" xfId="25288"/>
    <cellStyle name="Normal 2 3 4 5 2 3" xfId="25289"/>
    <cellStyle name="Normal 2 3 4 5 2 4" xfId="25290"/>
    <cellStyle name="Normal 2 3 4 5 2 5" xfId="25291"/>
    <cellStyle name="Normal 2 3 4 5 3" xfId="25292"/>
    <cellStyle name="Normal 2 3 4 5 3 2" xfId="25293"/>
    <cellStyle name="Normal 2 3 4 5 3 3" xfId="25294"/>
    <cellStyle name="Normal 2 3 4 5 3 4" xfId="25295"/>
    <cellStyle name="Normal 2 3 4 5 3 5" xfId="25296"/>
    <cellStyle name="Normal 2 3 4 5 4" xfId="25297"/>
    <cellStyle name="Normal 2 3 4 5 4 2" xfId="25298"/>
    <cellStyle name="Normal 2 3 4 5 4 3" xfId="25299"/>
    <cellStyle name="Normal 2 3 4 5 4 4" xfId="25300"/>
    <cellStyle name="Normal 2 3 4 5 4 5" xfId="25301"/>
    <cellStyle name="Normal 2 3 4 5 5" xfId="25302"/>
    <cellStyle name="Normal 2 3 4 5 5 2" xfId="25303"/>
    <cellStyle name="Normal 2 3 4 5 5 3" xfId="25304"/>
    <cellStyle name="Normal 2 3 4 5 5 4" xfId="25305"/>
    <cellStyle name="Normal 2 3 4 5 5 5" xfId="25306"/>
    <cellStyle name="Normal 2 3 4 5 6" xfId="25307"/>
    <cellStyle name="Normal 2 3 4 5 6 2" xfId="25308"/>
    <cellStyle name="Normal 2 3 4 5 6 3" xfId="25309"/>
    <cellStyle name="Normal 2 3 4 5 6 4" xfId="25310"/>
    <cellStyle name="Normal 2 3 4 5 6 5" xfId="25311"/>
    <cellStyle name="Normal 2 3 4 5 7" xfId="25312"/>
    <cellStyle name="Normal 2 3 4 5 7 2" xfId="25313"/>
    <cellStyle name="Normal 2 3 4 5 7 3" xfId="25314"/>
    <cellStyle name="Normal 2 3 4 5 7 4" xfId="25315"/>
    <cellStyle name="Normal 2 3 4 5 7 5" xfId="25316"/>
    <cellStyle name="Normal 2 3 4 5 8" xfId="25317"/>
    <cellStyle name="Normal 2 3 4 5 8 2" xfId="25318"/>
    <cellStyle name="Normal 2 3 4 5 8 3" xfId="25319"/>
    <cellStyle name="Normal 2 3 4 5 8 4" xfId="25320"/>
    <cellStyle name="Normal 2 3 4 5 8 5" xfId="25321"/>
    <cellStyle name="Normal 2 3 4 5 9" xfId="25322"/>
    <cellStyle name="Normal 2 3 4 6" xfId="25323"/>
    <cellStyle name="Normal 2 3 4 6 10" xfId="25324"/>
    <cellStyle name="Normal 2 3 4 6 11" xfId="25325"/>
    <cellStyle name="Normal 2 3 4 6 12" xfId="25326"/>
    <cellStyle name="Normal 2 3 4 6 13" xfId="25327"/>
    <cellStyle name="Normal 2 3 4 6 14" xfId="25328"/>
    <cellStyle name="Normal 2 3 4 6 2" xfId="25329"/>
    <cellStyle name="Normal 2 3 4 6 2 2" xfId="25330"/>
    <cellStyle name="Normal 2 3 4 6 2 3" xfId="25331"/>
    <cellStyle name="Normal 2 3 4 6 2 4" xfId="25332"/>
    <cellStyle name="Normal 2 3 4 6 2 5" xfId="25333"/>
    <cellStyle name="Normal 2 3 4 6 3" xfId="25334"/>
    <cellStyle name="Normal 2 3 4 6 3 2" xfId="25335"/>
    <cellStyle name="Normal 2 3 4 6 3 3" xfId="25336"/>
    <cellStyle name="Normal 2 3 4 6 3 4" xfId="25337"/>
    <cellStyle name="Normal 2 3 4 6 3 5" xfId="25338"/>
    <cellStyle name="Normal 2 3 4 6 4" xfId="25339"/>
    <cellStyle name="Normal 2 3 4 6 4 2" xfId="25340"/>
    <cellStyle name="Normal 2 3 4 6 4 3" xfId="25341"/>
    <cellStyle name="Normal 2 3 4 6 4 4" xfId="25342"/>
    <cellStyle name="Normal 2 3 4 6 4 5" xfId="25343"/>
    <cellStyle name="Normal 2 3 4 6 5" xfId="25344"/>
    <cellStyle name="Normal 2 3 4 6 5 2" xfId="25345"/>
    <cellStyle name="Normal 2 3 4 6 5 3" xfId="25346"/>
    <cellStyle name="Normal 2 3 4 6 5 4" xfId="25347"/>
    <cellStyle name="Normal 2 3 4 6 5 5" xfId="25348"/>
    <cellStyle name="Normal 2 3 4 6 6" xfId="25349"/>
    <cellStyle name="Normal 2 3 4 6 6 2" xfId="25350"/>
    <cellStyle name="Normal 2 3 4 6 6 3" xfId="25351"/>
    <cellStyle name="Normal 2 3 4 6 6 4" xfId="25352"/>
    <cellStyle name="Normal 2 3 4 6 6 5" xfId="25353"/>
    <cellStyle name="Normal 2 3 4 6 7" xfId="25354"/>
    <cellStyle name="Normal 2 3 4 6 7 2" xfId="25355"/>
    <cellStyle name="Normal 2 3 4 6 7 3" xfId="25356"/>
    <cellStyle name="Normal 2 3 4 6 7 4" xfId="25357"/>
    <cellStyle name="Normal 2 3 4 6 7 5" xfId="25358"/>
    <cellStyle name="Normal 2 3 4 6 8" xfId="25359"/>
    <cellStyle name="Normal 2 3 4 6 8 2" xfId="25360"/>
    <cellStyle name="Normal 2 3 4 6 8 3" xfId="25361"/>
    <cellStyle name="Normal 2 3 4 6 8 4" xfId="25362"/>
    <cellStyle name="Normal 2 3 4 6 8 5" xfId="25363"/>
    <cellStyle name="Normal 2 3 4 6 9" xfId="25364"/>
    <cellStyle name="Normal 2 3 4 7" xfId="25365"/>
    <cellStyle name="Normal 2 3 4 7 10" xfId="25366"/>
    <cellStyle name="Normal 2 3 4 7 11" xfId="25367"/>
    <cellStyle name="Normal 2 3 4 7 12" xfId="25368"/>
    <cellStyle name="Normal 2 3 4 7 13" xfId="25369"/>
    <cellStyle name="Normal 2 3 4 7 14" xfId="25370"/>
    <cellStyle name="Normal 2 3 4 7 2" xfId="25371"/>
    <cellStyle name="Normal 2 3 4 7 2 2" xfId="25372"/>
    <cellStyle name="Normal 2 3 4 7 2 3" xfId="25373"/>
    <cellStyle name="Normal 2 3 4 7 2 4" xfId="25374"/>
    <cellStyle name="Normal 2 3 4 7 2 5" xfId="25375"/>
    <cellStyle name="Normal 2 3 4 7 3" xfId="25376"/>
    <cellStyle name="Normal 2 3 4 7 3 2" xfId="25377"/>
    <cellStyle name="Normal 2 3 4 7 3 3" xfId="25378"/>
    <cellStyle name="Normal 2 3 4 7 3 4" xfId="25379"/>
    <cellStyle name="Normal 2 3 4 7 3 5" xfId="25380"/>
    <cellStyle name="Normal 2 3 4 7 4" xfId="25381"/>
    <cellStyle name="Normal 2 3 4 7 4 2" xfId="25382"/>
    <cellStyle name="Normal 2 3 4 7 4 3" xfId="25383"/>
    <cellStyle name="Normal 2 3 4 7 4 4" xfId="25384"/>
    <cellStyle name="Normal 2 3 4 7 4 5" xfId="25385"/>
    <cellStyle name="Normal 2 3 4 7 5" xfId="25386"/>
    <cellStyle name="Normal 2 3 4 7 5 2" xfId="25387"/>
    <cellStyle name="Normal 2 3 4 7 5 3" xfId="25388"/>
    <cellStyle name="Normal 2 3 4 7 5 4" xfId="25389"/>
    <cellStyle name="Normal 2 3 4 7 5 5" xfId="25390"/>
    <cellStyle name="Normal 2 3 4 7 6" xfId="25391"/>
    <cellStyle name="Normal 2 3 4 7 6 2" xfId="25392"/>
    <cellStyle name="Normal 2 3 4 7 6 3" xfId="25393"/>
    <cellStyle name="Normal 2 3 4 7 6 4" xfId="25394"/>
    <cellStyle name="Normal 2 3 4 7 6 5" xfId="25395"/>
    <cellStyle name="Normal 2 3 4 7 7" xfId="25396"/>
    <cellStyle name="Normal 2 3 4 7 7 2" xfId="25397"/>
    <cellStyle name="Normal 2 3 4 7 7 3" xfId="25398"/>
    <cellStyle name="Normal 2 3 4 7 7 4" xfId="25399"/>
    <cellStyle name="Normal 2 3 4 7 7 5" xfId="25400"/>
    <cellStyle name="Normal 2 3 4 7 8" xfId="25401"/>
    <cellStyle name="Normal 2 3 4 7 8 2" xfId="25402"/>
    <cellStyle name="Normal 2 3 4 7 8 3" xfId="25403"/>
    <cellStyle name="Normal 2 3 4 7 8 4" xfId="25404"/>
    <cellStyle name="Normal 2 3 4 7 8 5" xfId="25405"/>
    <cellStyle name="Normal 2 3 4 7 9" xfId="25406"/>
    <cellStyle name="Normal 2 3 4 8" xfId="25407"/>
    <cellStyle name="Normal 2 3 4 8 10" xfId="25408"/>
    <cellStyle name="Normal 2 3 4 8 11" xfId="25409"/>
    <cellStyle name="Normal 2 3 4 8 12" xfId="25410"/>
    <cellStyle name="Normal 2 3 4 8 13" xfId="25411"/>
    <cellStyle name="Normal 2 3 4 8 14" xfId="25412"/>
    <cellStyle name="Normal 2 3 4 8 2" xfId="25413"/>
    <cellStyle name="Normal 2 3 4 8 2 2" xfId="25414"/>
    <cellStyle name="Normal 2 3 4 8 2 3" xfId="25415"/>
    <cellStyle name="Normal 2 3 4 8 2 4" xfId="25416"/>
    <cellStyle name="Normal 2 3 4 8 2 5" xfId="25417"/>
    <cellStyle name="Normal 2 3 4 8 3" xfId="25418"/>
    <cellStyle name="Normal 2 3 4 8 3 2" xfId="25419"/>
    <cellStyle name="Normal 2 3 4 8 3 3" xfId="25420"/>
    <cellStyle name="Normal 2 3 4 8 3 4" xfId="25421"/>
    <cellStyle name="Normal 2 3 4 8 3 5" xfId="25422"/>
    <cellStyle name="Normal 2 3 4 8 4" xfId="25423"/>
    <cellStyle name="Normal 2 3 4 8 4 2" xfId="25424"/>
    <cellStyle name="Normal 2 3 4 8 4 3" xfId="25425"/>
    <cellStyle name="Normal 2 3 4 8 4 4" xfId="25426"/>
    <cellStyle name="Normal 2 3 4 8 4 5" xfId="25427"/>
    <cellStyle name="Normal 2 3 4 8 5" xfId="25428"/>
    <cellStyle name="Normal 2 3 4 8 5 2" xfId="25429"/>
    <cellStyle name="Normal 2 3 4 8 5 3" xfId="25430"/>
    <cellStyle name="Normal 2 3 4 8 5 4" xfId="25431"/>
    <cellStyle name="Normal 2 3 4 8 5 5" xfId="25432"/>
    <cellStyle name="Normal 2 3 4 8 6" xfId="25433"/>
    <cellStyle name="Normal 2 3 4 8 6 2" xfId="25434"/>
    <cellStyle name="Normal 2 3 4 8 6 3" xfId="25435"/>
    <cellStyle name="Normal 2 3 4 8 6 4" xfId="25436"/>
    <cellStyle name="Normal 2 3 4 8 6 5" xfId="25437"/>
    <cellStyle name="Normal 2 3 4 8 7" xfId="25438"/>
    <cellStyle name="Normal 2 3 4 8 7 2" xfId="25439"/>
    <cellStyle name="Normal 2 3 4 8 7 3" xfId="25440"/>
    <cellStyle name="Normal 2 3 4 8 7 4" xfId="25441"/>
    <cellStyle name="Normal 2 3 4 8 7 5" xfId="25442"/>
    <cellStyle name="Normal 2 3 4 8 8" xfId="25443"/>
    <cellStyle name="Normal 2 3 4 8 8 2" xfId="25444"/>
    <cellStyle name="Normal 2 3 4 8 8 3" xfId="25445"/>
    <cellStyle name="Normal 2 3 4 8 8 4" xfId="25446"/>
    <cellStyle name="Normal 2 3 4 8 8 5" xfId="25447"/>
    <cellStyle name="Normal 2 3 4 8 9" xfId="25448"/>
    <cellStyle name="Normal 2 3 4 9" xfId="25449"/>
    <cellStyle name="Normal 2 3 4 9 10" xfId="25450"/>
    <cellStyle name="Normal 2 3 4 9 11" xfId="25451"/>
    <cellStyle name="Normal 2 3 4 9 12" xfId="25452"/>
    <cellStyle name="Normal 2 3 4 9 13" xfId="25453"/>
    <cellStyle name="Normal 2 3 4 9 14" xfId="25454"/>
    <cellStyle name="Normal 2 3 4 9 2" xfId="25455"/>
    <cellStyle name="Normal 2 3 4 9 2 2" xfId="25456"/>
    <cellStyle name="Normal 2 3 4 9 2 3" xfId="25457"/>
    <cellStyle name="Normal 2 3 4 9 2 4" xfId="25458"/>
    <cellStyle name="Normal 2 3 4 9 2 5" xfId="25459"/>
    <cellStyle name="Normal 2 3 4 9 3" xfId="25460"/>
    <cellStyle name="Normal 2 3 4 9 3 2" xfId="25461"/>
    <cellStyle name="Normal 2 3 4 9 3 3" xfId="25462"/>
    <cellStyle name="Normal 2 3 4 9 3 4" xfId="25463"/>
    <cellStyle name="Normal 2 3 4 9 3 5" xfId="25464"/>
    <cellStyle name="Normal 2 3 4 9 4" xfId="25465"/>
    <cellStyle name="Normal 2 3 4 9 4 2" xfId="25466"/>
    <cellStyle name="Normal 2 3 4 9 4 3" xfId="25467"/>
    <cellStyle name="Normal 2 3 4 9 4 4" xfId="25468"/>
    <cellStyle name="Normal 2 3 4 9 4 5" xfId="25469"/>
    <cellStyle name="Normal 2 3 4 9 5" xfId="25470"/>
    <cellStyle name="Normal 2 3 4 9 5 2" xfId="25471"/>
    <cellStyle name="Normal 2 3 4 9 5 3" xfId="25472"/>
    <cellStyle name="Normal 2 3 4 9 5 4" xfId="25473"/>
    <cellStyle name="Normal 2 3 4 9 5 5" xfId="25474"/>
    <cellStyle name="Normal 2 3 4 9 6" xfId="25475"/>
    <cellStyle name="Normal 2 3 4 9 6 2" xfId="25476"/>
    <cellStyle name="Normal 2 3 4 9 6 3" xfId="25477"/>
    <cellStyle name="Normal 2 3 4 9 6 4" xfId="25478"/>
    <cellStyle name="Normal 2 3 4 9 6 5" xfId="25479"/>
    <cellStyle name="Normal 2 3 4 9 7" xfId="25480"/>
    <cellStyle name="Normal 2 3 4 9 7 2" xfId="25481"/>
    <cellStyle name="Normal 2 3 4 9 7 3" xfId="25482"/>
    <cellStyle name="Normal 2 3 4 9 7 4" xfId="25483"/>
    <cellStyle name="Normal 2 3 4 9 7 5" xfId="25484"/>
    <cellStyle name="Normal 2 3 4 9 8" xfId="25485"/>
    <cellStyle name="Normal 2 3 4 9 8 2" xfId="25486"/>
    <cellStyle name="Normal 2 3 4 9 8 3" xfId="25487"/>
    <cellStyle name="Normal 2 3 4 9 8 4" xfId="25488"/>
    <cellStyle name="Normal 2 3 4 9 8 5" xfId="25489"/>
    <cellStyle name="Normal 2 3 4 9 9" xfId="25490"/>
    <cellStyle name="Normal 2 3 40" xfId="25491"/>
    <cellStyle name="Normal 2 3 40 2" xfId="25492"/>
    <cellStyle name="Normal 2 3 40 3" xfId="25493"/>
    <cellStyle name="Normal 2 3 40 4" xfId="25494"/>
    <cellStyle name="Normal 2 3 40 5" xfId="25495"/>
    <cellStyle name="Normal 2 3 41" xfId="25496"/>
    <cellStyle name="Normal 2 3 41 2" xfId="25497"/>
    <cellStyle name="Normal 2 3 41 3" xfId="25498"/>
    <cellStyle name="Normal 2 3 41 4" xfId="25499"/>
    <cellStyle name="Normal 2 3 41 5" xfId="25500"/>
    <cellStyle name="Normal 2 3 42" xfId="25501"/>
    <cellStyle name="Normal 2 3 42 2" xfId="25502"/>
    <cellStyle name="Normal 2 3 42 3" xfId="25503"/>
    <cellStyle name="Normal 2 3 42 4" xfId="25504"/>
    <cellStyle name="Normal 2 3 42 5" xfId="25505"/>
    <cellStyle name="Normal 2 3 43" xfId="25506"/>
    <cellStyle name="Normal 2 3 43 2" xfId="25507"/>
    <cellStyle name="Normal 2 3 43 3" xfId="25508"/>
    <cellStyle name="Normal 2 3 43 4" xfId="25509"/>
    <cellStyle name="Normal 2 3 43 5" xfId="25510"/>
    <cellStyle name="Normal 2 3 44" xfId="25511"/>
    <cellStyle name="Normal 2 3 44 2" xfId="25512"/>
    <cellStyle name="Normal 2 3 44 3" xfId="25513"/>
    <cellStyle name="Normal 2 3 44 4" xfId="25514"/>
    <cellStyle name="Normal 2 3 44 5" xfId="25515"/>
    <cellStyle name="Normal 2 3 45" xfId="25516"/>
    <cellStyle name="Normal 2 3 46" xfId="25517"/>
    <cellStyle name="Normal 2 3 47" xfId="25518"/>
    <cellStyle name="Normal 2 3 48" xfId="25519"/>
    <cellStyle name="Normal 2 3 49" xfId="25520"/>
    <cellStyle name="Normal 2 3 5" xfId="25521"/>
    <cellStyle name="Normal 2 3 5 10" xfId="25522"/>
    <cellStyle name="Normal 2 3 5 10 10" xfId="25523"/>
    <cellStyle name="Normal 2 3 5 10 11" xfId="25524"/>
    <cellStyle name="Normal 2 3 5 10 12" xfId="25525"/>
    <cellStyle name="Normal 2 3 5 10 13" xfId="25526"/>
    <cellStyle name="Normal 2 3 5 10 14" xfId="25527"/>
    <cellStyle name="Normal 2 3 5 10 2" xfId="25528"/>
    <cellStyle name="Normal 2 3 5 10 2 2" xfId="25529"/>
    <cellStyle name="Normal 2 3 5 10 2 3" xfId="25530"/>
    <cellStyle name="Normal 2 3 5 10 2 4" xfId="25531"/>
    <cellStyle name="Normal 2 3 5 10 2 5" xfId="25532"/>
    <cellStyle name="Normal 2 3 5 10 3" xfId="25533"/>
    <cellStyle name="Normal 2 3 5 10 3 2" xfId="25534"/>
    <cellStyle name="Normal 2 3 5 10 3 3" xfId="25535"/>
    <cellStyle name="Normal 2 3 5 10 3 4" xfId="25536"/>
    <cellStyle name="Normal 2 3 5 10 3 5" xfId="25537"/>
    <cellStyle name="Normal 2 3 5 10 4" xfId="25538"/>
    <cellStyle name="Normal 2 3 5 10 4 2" xfId="25539"/>
    <cellStyle name="Normal 2 3 5 10 4 3" xfId="25540"/>
    <cellStyle name="Normal 2 3 5 10 4 4" xfId="25541"/>
    <cellStyle name="Normal 2 3 5 10 4 5" xfId="25542"/>
    <cellStyle name="Normal 2 3 5 10 5" xfId="25543"/>
    <cellStyle name="Normal 2 3 5 10 5 2" xfId="25544"/>
    <cellStyle name="Normal 2 3 5 10 5 3" xfId="25545"/>
    <cellStyle name="Normal 2 3 5 10 5 4" xfId="25546"/>
    <cellStyle name="Normal 2 3 5 10 5 5" xfId="25547"/>
    <cellStyle name="Normal 2 3 5 10 6" xfId="25548"/>
    <cellStyle name="Normal 2 3 5 10 6 2" xfId="25549"/>
    <cellStyle name="Normal 2 3 5 10 6 3" xfId="25550"/>
    <cellStyle name="Normal 2 3 5 10 6 4" xfId="25551"/>
    <cellStyle name="Normal 2 3 5 10 6 5" xfId="25552"/>
    <cellStyle name="Normal 2 3 5 10 7" xfId="25553"/>
    <cellStyle name="Normal 2 3 5 10 7 2" xfId="25554"/>
    <cellStyle name="Normal 2 3 5 10 7 3" xfId="25555"/>
    <cellStyle name="Normal 2 3 5 10 7 4" xfId="25556"/>
    <cellStyle name="Normal 2 3 5 10 7 5" xfId="25557"/>
    <cellStyle name="Normal 2 3 5 10 8" xfId="25558"/>
    <cellStyle name="Normal 2 3 5 10 8 2" xfId="25559"/>
    <cellStyle name="Normal 2 3 5 10 8 3" xfId="25560"/>
    <cellStyle name="Normal 2 3 5 10 8 4" xfId="25561"/>
    <cellStyle name="Normal 2 3 5 10 8 5" xfId="25562"/>
    <cellStyle name="Normal 2 3 5 10 9" xfId="25563"/>
    <cellStyle name="Normal 2 3 5 11" xfId="25564"/>
    <cellStyle name="Normal 2 3 5 11 10" xfId="25565"/>
    <cellStyle name="Normal 2 3 5 11 11" xfId="25566"/>
    <cellStyle name="Normal 2 3 5 11 12" xfId="25567"/>
    <cellStyle name="Normal 2 3 5 11 13" xfId="25568"/>
    <cellStyle name="Normal 2 3 5 11 14" xfId="25569"/>
    <cellStyle name="Normal 2 3 5 11 2" xfId="25570"/>
    <cellStyle name="Normal 2 3 5 11 2 2" xfId="25571"/>
    <cellStyle name="Normal 2 3 5 11 2 3" xfId="25572"/>
    <cellStyle name="Normal 2 3 5 11 2 4" xfId="25573"/>
    <cellStyle name="Normal 2 3 5 11 2 5" xfId="25574"/>
    <cellStyle name="Normal 2 3 5 11 3" xfId="25575"/>
    <cellStyle name="Normal 2 3 5 11 3 2" xfId="25576"/>
    <cellStyle name="Normal 2 3 5 11 3 3" xfId="25577"/>
    <cellStyle name="Normal 2 3 5 11 3 4" xfId="25578"/>
    <cellStyle name="Normal 2 3 5 11 3 5" xfId="25579"/>
    <cellStyle name="Normal 2 3 5 11 4" xfId="25580"/>
    <cellStyle name="Normal 2 3 5 11 4 2" xfId="25581"/>
    <cellStyle name="Normal 2 3 5 11 4 3" xfId="25582"/>
    <cellStyle name="Normal 2 3 5 11 4 4" xfId="25583"/>
    <cellStyle name="Normal 2 3 5 11 4 5" xfId="25584"/>
    <cellStyle name="Normal 2 3 5 11 5" xfId="25585"/>
    <cellStyle name="Normal 2 3 5 11 5 2" xfId="25586"/>
    <cellStyle name="Normal 2 3 5 11 5 3" xfId="25587"/>
    <cellStyle name="Normal 2 3 5 11 5 4" xfId="25588"/>
    <cellStyle name="Normal 2 3 5 11 5 5" xfId="25589"/>
    <cellStyle name="Normal 2 3 5 11 6" xfId="25590"/>
    <cellStyle name="Normal 2 3 5 11 6 2" xfId="25591"/>
    <cellStyle name="Normal 2 3 5 11 6 3" xfId="25592"/>
    <cellStyle name="Normal 2 3 5 11 6 4" xfId="25593"/>
    <cellStyle name="Normal 2 3 5 11 6 5" xfId="25594"/>
    <cellStyle name="Normal 2 3 5 11 7" xfId="25595"/>
    <cellStyle name="Normal 2 3 5 11 7 2" xfId="25596"/>
    <cellStyle name="Normal 2 3 5 11 7 3" xfId="25597"/>
    <cellStyle name="Normal 2 3 5 11 7 4" xfId="25598"/>
    <cellStyle name="Normal 2 3 5 11 7 5" xfId="25599"/>
    <cellStyle name="Normal 2 3 5 11 8" xfId="25600"/>
    <cellStyle name="Normal 2 3 5 11 8 2" xfId="25601"/>
    <cellStyle name="Normal 2 3 5 11 8 3" xfId="25602"/>
    <cellStyle name="Normal 2 3 5 11 8 4" xfId="25603"/>
    <cellStyle name="Normal 2 3 5 11 8 5" xfId="25604"/>
    <cellStyle name="Normal 2 3 5 11 9" xfId="25605"/>
    <cellStyle name="Normal 2 3 5 12" xfId="25606"/>
    <cellStyle name="Normal 2 3 5 12 10" xfId="25607"/>
    <cellStyle name="Normal 2 3 5 12 11" xfId="25608"/>
    <cellStyle name="Normal 2 3 5 12 12" xfId="25609"/>
    <cellStyle name="Normal 2 3 5 12 13" xfId="25610"/>
    <cellStyle name="Normal 2 3 5 12 14" xfId="25611"/>
    <cellStyle name="Normal 2 3 5 12 2" xfId="25612"/>
    <cellStyle name="Normal 2 3 5 12 2 2" xfId="25613"/>
    <cellStyle name="Normal 2 3 5 12 2 3" xfId="25614"/>
    <cellStyle name="Normal 2 3 5 12 2 4" xfId="25615"/>
    <cellStyle name="Normal 2 3 5 12 2 5" xfId="25616"/>
    <cellStyle name="Normal 2 3 5 12 3" xfId="25617"/>
    <cellStyle name="Normal 2 3 5 12 3 2" xfId="25618"/>
    <cellStyle name="Normal 2 3 5 12 3 3" xfId="25619"/>
    <cellStyle name="Normal 2 3 5 12 3 4" xfId="25620"/>
    <cellStyle name="Normal 2 3 5 12 3 5" xfId="25621"/>
    <cellStyle name="Normal 2 3 5 12 4" xfId="25622"/>
    <cellStyle name="Normal 2 3 5 12 4 2" xfId="25623"/>
    <cellStyle name="Normal 2 3 5 12 4 3" xfId="25624"/>
    <cellStyle name="Normal 2 3 5 12 4 4" xfId="25625"/>
    <cellStyle name="Normal 2 3 5 12 4 5" xfId="25626"/>
    <cellStyle name="Normal 2 3 5 12 5" xfId="25627"/>
    <cellStyle name="Normal 2 3 5 12 5 2" xfId="25628"/>
    <cellStyle name="Normal 2 3 5 12 5 3" xfId="25629"/>
    <cellStyle name="Normal 2 3 5 12 5 4" xfId="25630"/>
    <cellStyle name="Normal 2 3 5 12 5 5" xfId="25631"/>
    <cellStyle name="Normal 2 3 5 12 6" xfId="25632"/>
    <cellStyle name="Normal 2 3 5 12 6 2" xfId="25633"/>
    <cellStyle name="Normal 2 3 5 12 6 3" xfId="25634"/>
    <cellStyle name="Normal 2 3 5 12 6 4" xfId="25635"/>
    <cellStyle name="Normal 2 3 5 12 6 5" xfId="25636"/>
    <cellStyle name="Normal 2 3 5 12 7" xfId="25637"/>
    <cellStyle name="Normal 2 3 5 12 7 2" xfId="25638"/>
    <cellStyle name="Normal 2 3 5 12 7 3" xfId="25639"/>
    <cellStyle name="Normal 2 3 5 12 7 4" xfId="25640"/>
    <cellStyle name="Normal 2 3 5 12 7 5" xfId="25641"/>
    <cellStyle name="Normal 2 3 5 12 8" xfId="25642"/>
    <cellStyle name="Normal 2 3 5 12 8 2" xfId="25643"/>
    <cellStyle name="Normal 2 3 5 12 8 3" xfId="25644"/>
    <cellStyle name="Normal 2 3 5 12 8 4" xfId="25645"/>
    <cellStyle name="Normal 2 3 5 12 8 5" xfId="25646"/>
    <cellStyle name="Normal 2 3 5 12 9" xfId="25647"/>
    <cellStyle name="Normal 2 3 5 13" xfId="25648"/>
    <cellStyle name="Normal 2 3 5 13 10" xfId="25649"/>
    <cellStyle name="Normal 2 3 5 13 11" xfId="25650"/>
    <cellStyle name="Normal 2 3 5 13 12" xfId="25651"/>
    <cellStyle name="Normal 2 3 5 13 13" xfId="25652"/>
    <cellStyle name="Normal 2 3 5 13 14" xfId="25653"/>
    <cellStyle name="Normal 2 3 5 13 2" xfId="25654"/>
    <cellStyle name="Normal 2 3 5 13 2 2" xfId="25655"/>
    <cellStyle name="Normal 2 3 5 13 2 3" xfId="25656"/>
    <cellStyle name="Normal 2 3 5 13 2 4" xfId="25657"/>
    <cellStyle name="Normal 2 3 5 13 2 5" xfId="25658"/>
    <cellStyle name="Normal 2 3 5 13 3" xfId="25659"/>
    <cellStyle name="Normal 2 3 5 13 3 2" xfId="25660"/>
    <cellStyle name="Normal 2 3 5 13 3 3" xfId="25661"/>
    <cellStyle name="Normal 2 3 5 13 3 4" xfId="25662"/>
    <cellStyle name="Normal 2 3 5 13 3 5" xfId="25663"/>
    <cellStyle name="Normal 2 3 5 13 4" xfId="25664"/>
    <cellStyle name="Normal 2 3 5 13 4 2" xfId="25665"/>
    <cellStyle name="Normal 2 3 5 13 4 3" xfId="25666"/>
    <cellStyle name="Normal 2 3 5 13 4 4" xfId="25667"/>
    <cellStyle name="Normal 2 3 5 13 4 5" xfId="25668"/>
    <cellStyle name="Normal 2 3 5 13 5" xfId="25669"/>
    <cellStyle name="Normal 2 3 5 13 5 2" xfId="25670"/>
    <cellStyle name="Normal 2 3 5 13 5 3" xfId="25671"/>
    <cellStyle name="Normal 2 3 5 13 5 4" xfId="25672"/>
    <cellStyle name="Normal 2 3 5 13 5 5" xfId="25673"/>
    <cellStyle name="Normal 2 3 5 13 6" xfId="25674"/>
    <cellStyle name="Normal 2 3 5 13 6 2" xfId="25675"/>
    <cellStyle name="Normal 2 3 5 13 6 3" xfId="25676"/>
    <cellStyle name="Normal 2 3 5 13 6 4" xfId="25677"/>
    <cellStyle name="Normal 2 3 5 13 6 5" xfId="25678"/>
    <cellStyle name="Normal 2 3 5 13 7" xfId="25679"/>
    <cellStyle name="Normal 2 3 5 13 7 2" xfId="25680"/>
    <cellStyle name="Normal 2 3 5 13 7 3" xfId="25681"/>
    <cellStyle name="Normal 2 3 5 13 7 4" xfId="25682"/>
    <cellStyle name="Normal 2 3 5 13 7 5" xfId="25683"/>
    <cellStyle name="Normal 2 3 5 13 8" xfId="25684"/>
    <cellStyle name="Normal 2 3 5 13 8 2" xfId="25685"/>
    <cellStyle name="Normal 2 3 5 13 8 3" xfId="25686"/>
    <cellStyle name="Normal 2 3 5 13 8 4" xfId="25687"/>
    <cellStyle name="Normal 2 3 5 13 8 5" xfId="25688"/>
    <cellStyle name="Normal 2 3 5 13 9" xfId="25689"/>
    <cellStyle name="Normal 2 3 5 14" xfId="25690"/>
    <cellStyle name="Normal 2 3 5 14 10" xfId="25691"/>
    <cellStyle name="Normal 2 3 5 14 11" xfId="25692"/>
    <cellStyle name="Normal 2 3 5 14 12" xfId="25693"/>
    <cellStyle name="Normal 2 3 5 14 13" xfId="25694"/>
    <cellStyle name="Normal 2 3 5 14 14" xfId="25695"/>
    <cellStyle name="Normal 2 3 5 14 2" xfId="25696"/>
    <cellStyle name="Normal 2 3 5 14 2 2" xfId="25697"/>
    <cellStyle name="Normal 2 3 5 14 2 3" xfId="25698"/>
    <cellStyle name="Normal 2 3 5 14 2 4" xfId="25699"/>
    <cellStyle name="Normal 2 3 5 14 2 5" xfId="25700"/>
    <cellStyle name="Normal 2 3 5 14 3" xfId="25701"/>
    <cellStyle name="Normal 2 3 5 14 3 2" xfId="25702"/>
    <cellStyle name="Normal 2 3 5 14 3 3" xfId="25703"/>
    <cellStyle name="Normal 2 3 5 14 3 4" xfId="25704"/>
    <cellStyle name="Normal 2 3 5 14 3 5" xfId="25705"/>
    <cellStyle name="Normal 2 3 5 14 4" xfId="25706"/>
    <cellStyle name="Normal 2 3 5 14 4 2" xfId="25707"/>
    <cellStyle name="Normal 2 3 5 14 4 3" xfId="25708"/>
    <cellStyle name="Normal 2 3 5 14 4 4" xfId="25709"/>
    <cellStyle name="Normal 2 3 5 14 4 5" xfId="25710"/>
    <cellStyle name="Normal 2 3 5 14 5" xfId="25711"/>
    <cellStyle name="Normal 2 3 5 14 5 2" xfId="25712"/>
    <cellStyle name="Normal 2 3 5 14 5 3" xfId="25713"/>
    <cellStyle name="Normal 2 3 5 14 5 4" xfId="25714"/>
    <cellStyle name="Normal 2 3 5 14 5 5" xfId="25715"/>
    <cellStyle name="Normal 2 3 5 14 6" xfId="25716"/>
    <cellStyle name="Normal 2 3 5 14 6 2" xfId="25717"/>
    <cellStyle name="Normal 2 3 5 14 6 3" xfId="25718"/>
    <cellStyle name="Normal 2 3 5 14 6 4" xfId="25719"/>
    <cellStyle name="Normal 2 3 5 14 6 5" xfId="25720"/>
    <cellStyle name="Normal 2 3 5 14 7" xfId="25721"/>
    <cellStyle name="Normal 2 3 5 14 7 2" xfId="25722"/>
    <cellStyle name="Normal 2 3 5 14 7 3" xfId="25723"/>
    <cellStyle name="Normal 2 3 5 14 7 4" xfId="25724"/>
    <cellStyle name="Normal 2 3 5 14 7 5" xfId="25725"/>
    <cellStyle name="Normal 2 3 5 14 8" xfId="25726"/>
    <cellStyle name="Normal 2 3 5 14 8 2" xfId="25727"/>
    <cellStyle name="Normal 2 3 5 14 8 3" xfId="25728"/>
    <cellStyle name="Normal 2 3 5 14 8 4" xfId="25729"/>
    <cellStyle name="Normal 2 3 5 14 8 5" xfId="25730"/>
    <cellStyle name="Normal 2 3 5 14 9" xfId="25731"/>
    <cellStyle name="Normal 2 3 5 15" xfId="25732"/>
    <cellStyle name="Normal 2 3 5 15 10" xfId="25733"/>
    <cellStyle name="Normal 2 3 5 15 11" xfId="25734"/>
    <cellStyle name="Normal 2 3 5 15 12" xfId="25735"/>
    <cellStyle name="Normal 2 3 5 15 13" xfId="25736"/>
    <cellStyle name="Normal 2 3 5 15 14" xfId="25737"/>
    <cellStyle name="Normal 2 3 5 15 2" xfId="25738"/>
    <cellStyle name="Normal 2 3 5 15 2 2" xfId="25739"/>
    <cellStyle name="Normal 2 3 5 15 2 3" xfId="25740"/>
    <cellStyle name="Normal 2 3 5 15 2 4" xfId="25741"/>
    <cellStyle name="Normal 2 3 5 15 2 5" xfId="25742"/>
    <cellStyle name="Normal 2 3 5 15 3" xfId="25743"/>
    <cellStyle name="Normal 2 3 5 15 3 2" xfId="25744"/>
    <cellStyle name="Normal 2 3 5 15 3 3" xfId="25745"/>
    <cellStyle name="Normal 2 3 5 15 3 4" xfId="25746"/>
    <cellStyle name="Normal 2 3 5 15 3 5" xfId="25747"/>
    <cellStyle name="Normal 2 3 5 15 4" xfId="25748"/>
    <cellStyle name="Normal 2 3 5 15 4 2" xfId="25749"/>
    <cellStyle name="Normal 2 3 5 15 4 3" xfId="25750"/>
    <cellStyle name="Normal 2 3 5 15 4 4" xfId="25751"/>
    <cellStyle name="Normal 2 3 5 15 4 5" xfId="25752"/>
    <cellStyle name="Normal 2 3 5 15 5" xfId="25753"/>
    <cellStyle name="Normal 2 3 5 15 5 2" xfId="25754"/>
    <cellStyle name="Normal 2 3 5 15 5 3" xfId="25755"/>
    <cellStyle name="Normal 2 3 5 15 5 4" xfId="25756"/>
    <cellStyle name="Normal 2 3 5 15 5 5" xfId="25757"/>
    <cellStyle name="Normal 2 3 5 15 6" xfId="25758"/>
    <cellStyle name="Normal 2 3 5 15 6 2" xfId="25759"/>
    <cellStyle name="Normal 2 3 5 15 6 3" xfId="25760"/>
    <cellStyle name="Normal 2 3 5 15 6 4" xfId="25761"/>
    <cellStyle name="Normal 2 3 5 15 6 5" xfId="25762"/>
    <cellStyle name="Normal 2 3 5 15 7" xfId="25763"/>
    <cellStyle name="Normal 2 3 5 15 7 2" xfId="25764"/>
    <cellStyle name="Normal 2 3 5 15 7 3" xfId="25765"/>
    <cellStyle name="Normal 2 3 5 15 7 4" xfId="25766"/>
    <cellStyle name="Normal 2 3 5 15 7 5" xfId="25767"/>
    <cellStyle name="Normal 2 3 5 15 8" xfId="25768"/>
    <cellStyle name="Normal 2 3 5 15 8 2" xfId="25769"/>
    <cellStyle name="Normal 2 3 5 15 8 3" xfId="25770"/>
    <cellStyle name="Normal 2 3 5 15 8 4" xfId="25771"/>
    <cellStyle name="Normal 2 3 5 15 8 5" xfId="25772"/>
    <cellStyle name="Normal 2 3 5 15 9" xfId="25773"/>
    <cellStyle name="Normal 2 3 5 16" xfId="25774"/>
    <cellStyle name="Normal 2 3 5 16 10" xfId="25775"/>
    <cellStyle name="Normal 2 3 5 16 11" xfId="25776"/>
    <cellStyle name="Normal 2 3 5 16 12" xfId="25777"/>
    <cellStyle name="Normal 2 3 5 16 13" xfId="25778"/>
    <cellStyle name="Normal 2 3 5 16 14" xfId="25779"/>
    <cellStyle name="Normal 2 3 5 16 2" xfId="25780"/>
    <cellStyle name="Normal 2 3 5 16 2 2" xfId="25781"/>
    <cellStyle name="Normal 2 3 5 16 2 3" xfId="25782"/>
    <cellStyle name="Normal 2 3 5 16 2 4" xfId="25783"/>
    <cellStyle name="Normal 2 3 5 16 2 5" xfId="25784"/>
    <cellStyle name="Normal 2 3 5 16 3" xfId="25785"/>
    <cellStyle name="Normal 2 3 5 16 3 2" xfId="25786"/>
    <cellStyle name="Normal 2 3 5 16 3 3" xfId="25787"/>
    <cellStyle name="Normal 2 3 5 16 3 4" xfId="25788"/>
    <cellStyle name="Normal 2 3 5 16 3 5" xfId="25789"/>
    <cellStyle name="Normal 2 3 5 16 4" xfId="25790"/>
    <cellStyle name="Normal 2 3 5 16 4 2" xfId="25791"/>
    <cellStyle name="Normal 2 3 5 16 4 3" xfId="25792"/>
    <cellStyle name="Normal 2 3 5 16 4 4" xfId="25793"/>
    <cellStyle name="Normal 2 3 5 16 4 5" xfId="25794"/>
    <cellStyle name="Normal 2 3 5 16 5" xfId="25795"/>
    <cellStyle name="Normal 2 3 5 16 5 2" xfId="25796"/>
    <cellStyle name="Normal 2 3 5 16 5 3" xfId="25797"/>
    <cellStyle name="Normal 2 3 5 16 5 4" xfId="25798"/>
    <cellStyle name="Normal 2 3 5 16 5 5" xfId="25799"/>
    <cellStyle name="Normal 2 3 5 16 6" xfId="25800"/>
    <cellStyle name="Normal 2 3 5 16 6 2" xfId="25801"/>
    <cellStyle name="Normal 2 3 5 16 6 3" xfId="25802"/>
    <cellStyle name="Normal 2 3 5 16 6 4" xfId="25803"/>
    <cellStyle name="Normal 2 3 5 16 6 5" xfId="25804"/>
    <cellStyle name="Normal 2 3 5 16 7" xfId="25805"/>
    <cellStyle name="Normal 2 3 5 16 7 2" xfId="25806"/>
    <cellStyle name="Normal 2 3 5 16 7 3" xfId="25807"/>
    <cellStyle name="Normal 2 3 5 16 7 4" xfId="25808"/>
    <cellStyle name="Normal 2 3 5 16 7 5" xfId="25809"/>
    <cellStyle name="Normal 2 3 5 16 8" xfId="25810"/>
    <cellStyle name="Normal 2 3 5 16 8 2" xfId="25811"/>
    <cellStyle name="Normal 2 3 5 16 8 3" xfId="25812"/>
    <cellStyle name="Normal 2 3 5 16 8 4" xfId="25813"/>
    <cellStyle name="Normal 2 3 5 16 8 5" xfId="25814"/>
    <cellStyle name="Normal 2 3 5 16 9" xfId="25815"/>
    <cellStyle name="Normal 2 3 5 17" xfId="25816"/>
    <cellStyle name="Normal 2 3 5 17 10" xfId="25817"/>
    <cellStyle name="Normal 2 3 5 17 11" xfId="25818"/>
    <cellStyle name="Normal 2 3 5 17 12" xfId="25819"/>
    <cellStyle name="Normal 2 3 5 17 13" xfId="25820"/>
    <cellStyle name="Normal 2 3 5 17 14" xfId="25821"/>
    <cellStyle name="Normal 2 3 5 17 2" xfId="25822"/>
    <cellStyle name="Normal 2 3 5 17 2 2" xfId="25823"/>
    <cellStyle name="Normal 2 3 5 17 2 3" xfId="25824"/>
    <cellStyle name="Normal 2 3 5 17 2 4" xfId="25825"/>
    <cellStyle name="Normal 2 3 5 17 2 5" xfId="25826"/>
    <cellStyle name="Normal 2 3 5 17 3" xfId="25827"/>
    <cellStyle name="Normal 2 3 5 17 3 2" xfId="25828"/>
    <cellStyle name="Normal 2 3 5 17 3 3" xfId="25829"/>
    <cellStyle name="Normal 2 3 5 17 3 4" xfId="25830"/>
    <cellStyle name="Normal 2 3 5 17 3 5" xfId="25831"/>
    <cellStyle name="Normal 2 3 5 17 4" xfId="25832"/>
    <cellStyle name="Normal 2 3 5 17 4 2" xfId="25833"/>
    <cellStyle name="Normal 2 3 5 17 4 3" xfId="25834"/>
    <cellStyle name="Normal 2 3 5 17 4 4" xfId="25835"/>
    <cellStyle name="Normal 2 3 5 17 4 5" xfId="25836"/>
    <cellStyle name="Normal 2 3 5 17 5" xfId="25837"/>
    <cellStyle name="Normal 2 3 5 17 5 2" xfId="25838"/>
    <cellStyle name="Normal 2 3 5 17 5 3" xfId="25839"/>
    <cellStyle name="Normal 2 3 5 17 5 4" xfId="25840"/>
    <cellStyle name="Normal 2 3 5 17 5 5" xfId="25841"/>
    <cellStyle name="Normal 2 3 5 17 6" xfId="25842"/>
    <cellStyle name="Normal 2 3 5 17 6 2" xfId="25843"/>
    <cellStyle name="Normal 2 3 5 17 6 3" xfId="25844"/>
    <cellStyle name="Normal 2 3 5 17 6 4" xfId="25845"/>
    <cellStyle name="Normal 2 3 5 17 6 5" xfId="25846"/>
    <cellStyle name="Normal 2 3 5 17 7" xfId="25847"/>
    <cellStyle name="Normal 2 3 5 17 7 2" xfId="25848"/>
    <cellStyle name="Normal 2 3 5 17 7 3" xfId="25849"/>
    <cellStyle name="Normal 2 3 5 17 7 4" xfId="25850"/>
    <cellStyle name="Normal 2 3 5 17 7 5" xfId="25851"/>
    <cellStyle name="Normal 2 3 5 17 8" xfId="25852"/>
    <cellStyle name="Normal 2 3 5 17 8 2" xfId="25853"/>
    <cellStyle name="Normal 2 3 5 17 8 3" xfId="25854"/>
    <cellStyle name="Normal 2 3 5 17 8 4" xfId="25855"/>
    <cellStyle name="Normal 2 3 5 17 8 5" xfId="25856"/>
    <cellStyle name="Normal 2 3 5 17 9" xfId="25857"/>
    <cellStyle name="Normal 2 3 5 18" xfId="25858"/>
    <cellStyle name="Normal 2 3 5 18 10" xfId="25859"/>
    <cellStyle name="Normal 2 3 5 18 11" xfId="25860"/>
    <cellStyle name="Normal 2 3 5 18 12" xfId="25861"/>
    <cellStyle name="Normal 2 3 5 18 13" xfId="25862"/>
    <cellStyle name="Normal 2 3 5 18 14" xfId="25863"/>
    <cellStyle name="Normal 2 3 5 18 2" xfId="25864"/>
    <cellStyle name="Normal 2 3 5 18 2 2" xfId="25865"/>
    <cellStyle name="Normal 2 3 5 18 2 3" xfId="25866"/>
    <cellStyle name="Normal 2 3 5 18 2 4" xfId="25867"/>
    <cellStyle name="Normal 2 3 5 18 2 5" xfId="25868"/>
    <cellStyle name="Normal 2 3 5 18 3" xfId="25869"/>
    <cellStyle name="Normal 2 3 5 18 3 2" xfId="25870"/>
    <cellStyle name="Normal 2 3 5 18 3 3" xfId="25871"/>
    <cellStyle name="Normal 2 3 5 18 3 4" xfId="25872"/>
    <cellStyle name="Normal 2 3 5 18 3 5" xfId="25873"/>
    <cellStyle name="Normal 2 3 5 18 4" xfId="25874"/>
    <cellStyle name="Normal 2 3 5 18 4 2" xfId="25875"/>
    <cellStyle name="Normal 2 3 5 18 4 3" xfId="25876"/>
    <cellStyle name="Normal 2 3 5 18 4 4" xfId="25877"/>
    <cellStyle name="Normal 2 3 5 18 4 5" xfId="25878"/>
    <cellStyle name="Normal 2 3 5 18 5" xfId="25879"/>
    <cellStyle name="Normal 2 3 5 18 5 2" xfId="25880"/>
    <cellStyle name="Normal 2 3 5 18 5 3" xfId="25881"/>
    <cellStyle name="Normal 2 3 5 18 5 4" xfId="25882"/>
    <cellStyle name="Normal 2 3 5 18 5 5" xfId="25883"/>
    <cellStyle name="Normal 2 3 5 18 6" xfId="25884"/>
    <cellStyle name="Normal 2 3 5 18 6 2" xfId="25885"/>
    <cellStyle name="Normal 2 3 5 18 6 3" xfId="25886"/>
    <cellStyle name="Normal 2 3 5 18 6 4" xfId="25887"/>
    <cellStyle name="Normal 2 3 5 18 6 5" xfId="25888"/>
    <cellStyle name="Normal 2 3 5 18 7" xfId="25889"/>
    <cellStyle name="Normal 2 3 5 18 7 2" xfId="25890"/>
    <cellStyle name="Normal 2 3 5 18 7 3" xfId="25891"/>
    <cellStyle name="Normal 2 3 5 18 7 4" xfId="25892"/>
    <cellStyle name="Normal 2 3 5 18 7 5" xfId="25893"/>
    <cellStyle name="Normal 2 3 5 18 8" xfId="25894"/>
    <cellStyle name="Normal 2 3 5 18 8 2" xfId="25895"/>
    <cellStyle name="Normal 2 3 5 18 8 3" xfId="25896"/>
    <cellStyle name="Normal 2 3 5 18 8 4" xfId="25897"/>
    <cellStyle name="Normal 2 3 5 18 8 5" xfId="25898"/>
    <cellStyle name="Normal 2 3 5 18 9" xfId="25899"/>
    <cellStyle name="Normal 2 3 5 19" xfId="25900"/>
    <cellStyle name="Normal 2 3 5 19 10" xfId="25901"/>
    <cellStyle name="Normal 2 3 5 19 11" xfId="25902"/>
    <cellStyle name="Normal 2 3 5 19 12" xfId="25903"/>
    <cellStyle name="Normal 2 3 5 19 13" xfId="25904"/>
    <cellStyle name="Normal 2 3 5 19 14" xfId="25905"/>
    <cellStyle name="Normal 2 3 5 19 2" xfId="25906"/>
    <cellStyle name="Normal 2 3 5 19 2 2" xfId="25907"/>
    <cellStyle name="Normal 2 3 5 19 2 3" xfId="25908"/>
    <cellStyle name="Normal 2 3 5 19 2 4" xfId="25909"/>
    <cellStyle name="Normal 2 3 5 19 2 5" xfId="25910"/>
    <cellStyle name="Normal 2 3 5 19 3" xfId="25911"/>
    <cellStyle name="Normal 2 3 5 19 3 2" xfId="25912"/>
    <cellStyle name="Normal 2 3 5 19 3 3" xfId="25913"/>
    <cellStyle name="Normal 2 3 5 19 3 4" xfId="25914"/>
    <cellStyle name="Normal 2 3 5 19 3 5" xfId="25915"/>
    <cellStyle name="Normal 2 3 5 19 4" xfId="25916"/>
    <cellStyle name="Normal 2 3 5 19 4 2" xfId="25917"/>
    <cellStyle name="Normal 2 3 5 19 4 3" xfId="25918"/>
    <cellStyle name="Normal 2 3 5 19 4 4" xfId="25919"/>
    <cellStyle name="Normal 2 3 5 19 4 5" xfId="25920"/>
    <cellStyle name="Normal 2 3 5 19 5" xfId="25921"/>
    <cellStyle name="Normal 2 3 5 19 5 2" xfId="25922"/>
    <cellStyle name="Normal 2 3 5 19 5 3" xfId="25923"/>
    <cellStyle name="Normal 2 3 5 19 5 4" xfId="25924"/>
    <cellStyle name="Normal 2 3 5 19 5 5" xfId="25925"/>
    <cellStyle name="Normal 2 3 5 19 6" xfId="25926"/>
    <cellStyle name="Normal 2 3 5 19 6 2" xfId="25927"/>
    <cellStyle name="Normal 2 3 5 19 6 3" xfId="25928"/>
    <cellStyle name="Normal 2 3 5 19 6 4" xfId="25929"/>
    <cellStyle name="Normal 2 3 5 19 6 5" xfId="25930"/>
    <cellStyle name="Normal 2 3 5 19 7" xfId="25931"/>
    <cellStyle name="Normal 2 3 5 19 7 2" xfId="25932"/>
    <cellStyle name="Normal 2 3 5 19 7 3" xfId="25933"/>
    <cellStyle name="Normal 2 3 5 19 7 4" xfId="25934"/>
    <cellStyle name="Normal 2 3 5 19 7 5" xfId="25935"/>
    <cellStyle name="Normal 2 3 5 19 8" xfId="25936"/>
    <cellStyle name="Normal 2 3 5 19 8 2" xfId="25937"/>
    <cellStyle name="Normal 2 3 5 19 8 3" xfId="25938"/>
    <cellStyle name="Normal 2 3 5 19 8 4" xfId="25939"/>
    <cellStyle name="Normal 2 3 5 19 8 5" xfId="25940"/>
    <cellStyle name="Normal 2 3 5 19 9" xfId="25941"/>
    <cellStyle name="Normal 2 3 5 2" xfId="25942"/>
    <cellStyle name="Normal 2 3 5 2 10" xfId="25943"/>
    <cellStyle name="Normal 2 3 5 2 11" xfId="25944"/>
    <cellStyle name="Normal 2 3 5 2 12" xfId="25945"/>
    <cellStyle name="Normal 2 3 5 2 13" xfId="25946"/>
    <cellStyle name="Normal 2 3 5 2 14" xfId="25947"/>
    <cellStyle name="Normal 2 3 5 2 2" xfId="25948"/>
    <cellStyle name="Normal 2 3 5 2 2 2" xfId="25949"/>
    <cellStyle name="Normal 2 3 5 2 2 3" xfId="25950"/>
    <cellStyle name="Normal 2 3 5 2 2 4" xfId="25951"/>
    <cellStyle name="Normal 2 3 5 2 2 5" xfId="25952"/>
    <cellStyle name="Normal 2 3 5 2 3" xfId="25953"/>
    <cellStyle name="Normal 2 3 5 2 3 2" xfId="25954"/>
    <cellStyle name="Normal 2 3 5 2 3 3" xfId="25955"/>
    <cellStyle name="Normal 2 3 5 2 3 4" xfId="25956"/>
    <cellStyle name="Normal 2 3 5 2 3 5" xfId="25957"/>
    <cellStyle name="Normal 2 3 5 2 4" xfId="25958"/>
    <cellStyle name="Normal 2 3 5 2 4 2" xfId="25959"/>
    <cellStyle name="Normal 2 3 5 2 4 3" xfId="25960"/>
    <cellStyle name="Normal 2 3 5 2 4 4" xfId="25961"/>
    <cellStyle name="Normal 2 3 5 2 4 5" xfId="25962"/>
    <cellStyle name="Normal 2 3 5 2 5" xfId="25963"/>
    <cellStyle name="Normal 2 3 5 2 5 2" xfId="25964"/>
    <cellStyle name="Normal 2 3 5 2 5 3" xfId="25965"/>
    <cellStyle name="Normal 2 3 5 2 5 4" xfId="25966"/>
    <cellStyle name="Normal 2 3 5 2 5 5" xfId="25967"/>
    <cellStyle name="Normal 2 3 5 2 6" xfId="25968"/>
    <cellStyle name="Normal 2 3 5 2 6 2" xfId="25969"/>
    <cellStyle name="Normal 2 3 5 2 6 3" xfId="25970"/>
    <cellStyle name="Normal 2 3 5 2 6 4" xfId="25971"/>
    <cellStyle name="Normal 2 3 5 2 6 5" xfId="25972"/>
    <cellStyle name="Normal 2 3 5 2 7" xfId="25973"/>
    <cellStyle name="Normal 2 3 5 2 7 2" xfId="25974"/>
    <cellStyle name="Normal 2 3 5 2 7 3" xfId="25975"/>
    <cellStyle name="Normal 2 3 5 2 7 4" xfId="25976"/>
    <cellStyle name="Normal 2 3 5 2 7 5" xfId="25977"/>
    <cellStyle name="Normal 2 3 5 2 8" xfId="25978"/>
    <cellStyle name="Normal 2 3 5 2 8 2" xfId="25979"/>
    <cellStyle name="Normal 2 3 5 2 8 3" xfId="25980"/>
    <cellStyle name="Normal 2 3 5 2 8 4" xfId="25981"/>
    <cellStyle name="Normal 2 3 5 2 8 5" xfId="25982"/>
    <cellStyle name="Normal 2 3 5 2 9" xfId="25983"/>
    <cellStyle name="Normal 2 3 5 20" xfId="25984"/>
    <cellStyle name="Normal 2 3 5 20 2" xfId="25985"/>
    <cellStyle name="Normal 2 3 5 20 3" xfId="25986"/>
    <cellStyle name="Normal 2 3 5 20 4" xfId="25987"/>
    <cellStyle name="Normal 2 3 5 20 5" xfId="25988"/>
    <cellStyle name="Normal 2 3 5 21" xfId="25989"/>
    <cellStyle name="Normal 2 3 5 21 2" xfId="25990"/>
    <cellStyle name="Normal 2 3 5 21 3" xfId="25991"/>
    <cellStyle name="Normal 2 3 5 21 4" xfId="25992"/>
    <cellStyle name="Normal 2 3 5 21 5" xfId="25993"/>
    <cellStyle name="Normal 2 3 5 22" xfId="25994"/>
    <cellStyle name="Normal 2 3 5 22 2" xfId="25995"/>
    <cellStyle name="Normal 2 3 5 22 3" xfId="25996"/>
    <cellStyle name="Normal 2 3 5 22 4" xfId="25997"/>
    <cellStyle name="Normal 2 3 5 22 5" xfId="25998"/>
    <cellStyle name="Normal 2 3 5 23" xfId="25999"/>
    <cellStyle name="Normal 2 3 5 23 2" xfId="26000"/>
    <cellStyle name="Normal 2 3 5 23 3" xfId="26001"/>
    <cellStyle name="Normal 2 3 5 23 4" xfId="26002"/>
    <cellStyle name="Normal 2 3 5 23 5" xfId="26003"/>
    <cellStyle name="Normal 2 3 5 24" xfId="26004"/>
    <cellStyle name="Normal 2 3 5 24 2" xfId="26005"/>
    <cellStyle name="Normal 2 3 5 24 3" xfId="26006"/>
    <cellStyle name="Normal 2 3 5 24 4" xfId="26007"/>
    <cellStyle name="Normal 2 3 5 24 5" xfId="26008"/>
    <cellStyle name="Normal 2 3 5 25" xfId="26009"/>
    <cellStyle name="Normal 2 3 5 25 2" xfId="26010"/>
    <cellStyle name="Normal 2 3 5 25 3" xfId="26011"/>
    <cellStyle name="Normal 2 3 5 25 4" xfId="26012"/>
    <cellStyle name="Normal 2 3 5 25 5" xfId="26013"/>
    <cellStyle name="Normal 2 3 5 26" xfId="26014"/>
    <cellStyle name="Normal 2 3 5 26 2" xfId="26015"/>
    <cellStyle name="Normal 2 3 5 26 3" xfId="26016"/>
    <cellStyle name="Normal 2 3 5 26 4" xfId="26017"/>
    <cellStyle name="Normal 2 3 5 26 5" xfId="26018"/>
    <cellStyle name="Normal 2 3 5 27" xfId="26019"/>
    <cellStyle name="Normal 2 3 5 28" xfId="26020"/>
    <cellStyle name="Normal 2 3 5 29" xfId="26021"/>
    <cellStyle name="Normal 2 3 5 3" xfId="26022"/>
    <cellStyle name="Normal 2 3 5 3 10" xfId="26023"/>
    <cellStyle name="Normal 2 3 5 3 11" xfId="26024"/>
    <cellStyle name="Normal 2 3 5 3 12" xfId="26025"/>
    <cellStyle name="Normal 2 3 5 3 13" xfId="26026"/>
    <cellStyle name="Normal 2 3 5 3 14" xfId="26027"/>
    <cellStyle name="Normal 2 3 5 3 2" xfId="26028"/>
    <cellStyle name="Normal 2 3 5 3 2 2" xfId="26029"/>
    <cellStyle name="Normal 2 3 5 3 2 3" xfId="26030"/>
    <cellStyle name="Normal 2 3 5 3 2 4" xfId="26031"/>
    <cellStyle name="Normal 2 3 5 3 2 5" xfId="26032"/>
    <cellStyle name="Normal 2 3 5 3 3" xfId="26033"/>
    <cellStyle name="Normal 2 3 5 3 3 2" xfId="26034"/>
    <cellStyle name="Normal 2 3 5 3 3 3" xfId="26035"/>
    <cellStyle name="Normal 2 3 5 3 3 4" xfId="26036"/>
    <cellStyle name="Normal 2 3 5 3 3 5" xfId="26037"/>
    <cellStyle name="Normal 2 3 5 3 4" xfId="26038"/>
    <cellStyle name="Normal 2 3 5 3 4 2" xfId="26039"/>
    <cellStyle name="Normal 2 3 5 3 4 3" xfId="26040"/>
    <cellStyle name="Normal 2 3 5 3 4 4" xfId="26041"/>
    <cellStyle name="Normal 2 3 5 3 4 5" xfId="26042"/>
    <cellStyle name="Normal 2 3 5 3 5" xfId="26043"/>
    <cellStyle name="Normal 2 3 5 3 5 2" xfId="26044"/>
    <cellStyle name="Normal 2 3 5 3 5 3" xfId="26045"/>
    <cellStyle name="Normal 2 3 5 3 5 4" xfId="26046"/>
    <cellStyle name="Normal 2 3 5 3 5 5" xfId="26047"/>
    <cellStyle name="Normal 2 3 5 3 6" xfId="26048"/>
    <cellStyle name="Normal 2 3 5 3 6 2" xfId="26049"/>
    <cellStyle name="Normal 2 3 5 3 6 3" xfId="26050"/>
    <cellStyle name="Normal 2 3 5 3 6 4" xfId="26051"/>
    <cellStyle name="Normal 2 3 5 3 6 5" xfId="26052"/>
    <cellStyle name="Normal 2 3 5 3 7" xfId="26053"/>
    <cellStyle name="Normal 2 3 5 3 7 2" xfId="26054"/>
    <cellStyle name="Normal 2 3 5 3 7 3" xfId="26055"/>
    <cellStyle name="Normal 2 3 5 3 7 4" xfId="26056"/>
    <cellStyle name="Normal 2 3 5 3 7 5" xfId="26057"/>
    <cellStyle name="Normal 2 3 5 3 8" xfId="26058"/>
    <cellStyle name="Normal 2 3 5 3 8 2" xfId="26059"/>
    <cellStyle name="Normal 2 3 5 3 8 3" xfId="26060"/>
    <cellStyle name="Normal 2 3 5 3 8 4" xfId="26061"/>
    <cellStyle name="Normal 2 3 5 3 8 5" xfId="26062"/>
    <cellStyle name="Normal 2 3 5 3 9" xfId="26063"/>
    <cellStyle name="Normal 2 3 5 30" xfId="26064"/>
    <cellStyle name="Normal 2 3 5 31" xfId="26065"/>
    <cellStyle name="Normal 2 3 5 32" xfId="26066"/>
    <cellStyle name="Normal 2 3 5 4" xfId="26067"/>
    <cellStyle name="Normal 2 3 5 4 10" xfId="26068"/>
    <cellStyle name="Normal 2 3 5 4 11" xfId="26069"/>
    <cellStyle name="Normal 2 3 5 4 12" xfId="26070"/>
    <cellStyle name="Normal 2 3 5 4 13" xfId="26071"/>
    <cellStyle name="Normal 2 3 5 4 14" xfId="26072"/>
    <cellStyle name="Normal 2 3 5 4 2" xfId="26073"/>
    <cellStyle name="Normal 2 3 5 4 2 2" xfId="26074"/>
    <cellStyle name="Normal 2 3 5 4 2 3" xfId="26075"/>
    <cellStyle name="Normal 2 3 5 4 2 4" xfId="26076"/>
    <cellStyle name="Normal 2 3 5 4 2 5" xfId="26077"/>
    <cellStyle name="Normal 2 3 5 4 3" xfId="26078"/>
    <cellStyle name="Normal 2 3 5 4 3 2" xfId="26079"/>
    <cellStyle name="Normal 2 3 5 4 3 3" xfId="26080"/>
    <cellStyle name="Normal 2 3 5 4 3 4" xfId="26081"/>
    <cellStyle name="Normal 2 3 5 4 3 5" xfId="26082"/>
    <cellStyle name="Normal 2 3 5 4 4" xfId="26083"/>
    <cellStyle name="Normal 2 3 5 4 4 2" xfId="26084"/>
    <cellStyle name="Normal 2 3 5 4 4 3" xfId="26085"/>
    <cellStyle name="Normal 2 3 5 4 4 4" xfId="26086"/>
    <cellStyle name="Normal 2 3 5 4 4 5" xfId="26087"/>
    <cellStyle name="Normal 2 3 5 4 5" xfId="26088"/>
    <cellStyle name="Normal 2 3 5 4 5 2" xfId="26089"/>
    <cellStyle name="Normal 2 3 5 4 5 3" xfId="26090"/>
    <cellStyle name="Normal 2 3 5 4 5 4" xfId="26091"/>
    <cellStyle name="Normal 2 3 5 4 5 5" xfId="26092"/>
    <cellStyle name="Normal 2 3 5 4 6" xfId="26093"/>
    <cellStyle name="Normal 2 3 5 4 6 2" xfId="26094"/>
    <cellStyle name="Normal 2 3 5 4 6 3" xfId="26095"/>
    <cellStyle name="Normal 2 3 5 4 6 4" xfId="26096"/>
    <cellStyle name="Normal 2 3 5 4 6 5" xfId="26097"/>
    <cellStyle name="Normal 2 3 5 4 7" xfId="26098"/>
    <cellStyle name="Normal 2 3 5 4 7 2" xfId="26099"/>
    <cellStyle name="Normal 2 3 5 4 7 3" xfId="26100"/>
    <cellStyle name="Normal 2 3 5 4 7 4" xfId="26101"/>
    <cellStyle name="Normal 2 3 5 4 7 5" xfId="26102"/>
    <cellStyle name="Normal 2 3 5 4 8" xfId="26103"/>
    <cellStyle name="Normal 2 3 5 4 8 2" xfId="26104"/>
    <cellStyle name="Normal 2 3 5 4 8 3" xfId="26105"/>
    <cellStyle name="Normal 2 3 5 4 8 4" xfId="26106"/>
    <cellStyle name="Normal 2 3 5 4 8 5" xfId="26107"/>
    <cellStyle name="Normal 2 3 5 4 9" xfId="26108"/>
    <cellStyle name="Normal 2 3 5 5" xfId="26109"/>
    <cellStyle name="Normal 2 3 5 5 10" xfId="26110"/>
    <cellStyle name="Normal 2 3 5 5 11" xfId="26111"/>
    <cellStyle name="Normal 2 3 5 5 12" xfId="26112"/>
    <cellStyle name="Normal 2 3 5 5 13" xfId="26113"/>
    <cellStyle name="Normal 2 3 5 5 14" xfId="26114"/>
    <cellStyle name="Normal 2 3 5 5 2" xfId="26115"/>
    <cellStyle name="Normal 2 3 5 5 2 2" xfId="26116"/>
    <cellStyle name="Normal 2 3 5 5 2 3" xfId="26117"/>
    <cellStyle name="Normal 2 3 5 5 2 4" xfId="26118"/>
    <cellStyle name="Normal 2 3 5 5 2 5" xfId="26119"/>
    <cellStyle name="Normal 2 3 5 5 3" xfId="26120"/>
    <cellStyle name="Normal 2 3 5 5 3 2" xfId="26121"/>
    <cellStyle name="Normal 2 3 5 5 3 3" xfId="26122"/>
    <cellStyle name="Normal 2 3 5 5 3 4" xfId="26123"/>
    <cellStyle name="Normal 2 3 5 5 3 5" xfId="26124"/>
    <cellStyle name="Normal 2 3 5 5 4" xfId="26125"/>
    <cellStyle name="Normal 2 3 5 5 4 2" xfId="26126"/>
    <cellStyle name="Normal 2 3 5 5 4 3" xfId="26127"/>
    <cellStyle name="Normal 2 3 5 5 4 4" xfId="26128"/>
    <cellStyle name="Normal 2 3 5 5 4 5" xfId="26129"/>
    <cellStyle name="Normal 2 3 5 5 5" xfId="26130"/>
    <cellStyle name="Normal 2 3 5 5 5 2" xfId="26131"/>
    <cellStyle name="Normal 2 3 5 5 5 3" xfId="26132"/>
    <cellStyle name="Normal 2 3 5 5 5 4" xfId="26133"/>
    <cellStyle name="Normal 2 3 5 5 5 5" xfId="26134"/>
    <cellStyle name="Normal 2 3 5 5 6" xfId="26135"/>
    <cellStyle name="Normal 2 3 5 5 6 2" xfId="26136"/>
    <cellStyle name="Normal 2 3 5 5 6 3" xfId="26137"/>
    <cellStyle name="Normal 2 3 5 5 6 4" xfId="26138"/>
    <cellStyle name="Normal 2 3 5 5 6 5" xfId="26139"/>
    <cellStyle name="Normal 2 3 5 5 7" xfId="26140"/>
    <cellStyle name="Normal 2 3 5 5 7 2" xfId="26141"/>
    <cellStyle name="Normal 2 3 5 5 7 3" xfId="26142"/>
    <cellStyle name="Normal 2 3 5 5 7 4" xfId="26143"/>
    <cellStyle name="Normal 2 3 5 5 7 5" xfId="26144"/>
    <cellStyle name="Normal 2 3 5 5 8" xfId="26145"/>
    <cellStyle name="Normal 2 3 5 5 8 2" xfId="26146"/>
    <cellStyle name="Normal 2 3 5 5 8 3" xfId="26147"/>
    <cellStyle name="Normal 2 3 5 5 8 4" xfId="26148"/>
    <cellStyle name="Normal 2 3 5 5 8 5" xfId="26149"/>
    <cellStyle name="Normal 2 3 5 5 9" xfId="26150"/>
    <cellStyle name="Normal 2 3 5 6" xfId="26151"/>
    <cellStyle name="Normal 2 3 5 6 10" xfId="26152"/>
    <cellStyle name="Normal 2 3 5 6 11" xfId="26153"/>
    <cellStyle name="Normal 2 3 5 6 12" xfId="26154"/>
    <cellStyle name="Normal 2 3 5 6 13" xfId="26155"/>
    <cellStyle name="Normal 2 3 5 6 14" xfId="26156"/>
    <cellStyle name="Normal 2 3 5 6 2" xfId="26157"/>
    <cellStyle name="Normal 2 3 5 6 2 2" xfId="26158"/>
    <cellStyle name="Normal 2 3 5 6 2 3" xfId="26159"/>
    <cellStyle name="Normal 2 3 5 6 2 4" xfId="26160"/>
    <cellStyle name="Normal 2 3 5 6 2 5" xfId="26161"/>
    <cellStyle name="Normal 2 3 5 6 3" xfId="26162"/>
    <cellStyle name="Normal 2 3 5 6 3 2" xfId="26163"/>
    <cellStyle name="Normal 2 3 5 6 3 3" xfId="26164"/>
    <cellStyle name="Normal 2 3 5 6 3 4" xfId="26165"/>
    <cellStyle name="Normal 2 3 5 6 3 5" xfId="26166"/>
    <cellStyle name="Normal 2 3 5 6 4" xfId="26167"/>
    <cellStyle name="Normal 2 3 5 6 4 2" xfId="26168"/>
    <cellStyle name="Normal 2 3 5 6 4 3" xfId="26169"/>
    <cellStyle name="Normal 2 3 5 6 4 4" xfId="26170"/>
    <cellStyle name="Normal 2 3 5 6 4 5" xfId="26171"/>
    <cellStyle name="Normal 2 3 5 6 5" xfId="26172"/>
    <cellStyle name="Normal 2 3 5 6 5 2" xfId="26173"/>
    <cellStyle name="Normal 2 3 5 6 5 3" xfId="26174"/>
    <cellStyle name="Normal 2 3 5 6 5 4" xfId="26175"/>
    <cellStyle name="Normal 2 3 5 6 5 5" xfId="26176"/>
    <cellStyle name="Normal 2 3 5 6 6" xfId="26177"/>
    <cellStyle name="Normal 2 3 5 6 6 2" xfId="26178"/>
    <cellStyle name="Normal 2 3 5 6 6 3" xfId="26179"/>
    <cellStyle name="Normal 2 3 5 6 6 4" xfId="26180"/>
    <cellStyle name="Normal 2 3 5 6 6 5" xfId="26181"/>
    <cellStyle name="Normal 2 3 5 6 7" xfId="26182"/>
    <cellStyle name="Normal 2 3 5 6 7 2" xfId="26183"/>
    <cellStyle name="Normal 2 3 5 6 7 3" xfId="26184"/>
    <cellStyle name="Normal 2 3 5 6 7 4" xfId="26185"/>
    <cellStyle name="Normal 2 3 5 6 7 5" xfId="26186"/>
    <cellStyle name="Normal 2 3 5 6 8" xfId="26187"/>
    <cellStyle name="Normal 2 3 5 6 8 2" xfId="26188"/>
    <cellStyle name="Normal 2 3 5 6 8 3" xfId="26189"/>
    <cellStyle name="Normal 2 3 5 6 8 4" xfId="26190"/>
    <cellStyle name="Normal 2 3 5 6 8 5" xfId="26191"/>
    <cellStyle name="Normal 2 3 5 6 9" xfId="26192"/>
    <cellStyle name="Normal 2 3 5 7" xfId="26193"/>
    <cellStyle name="Normal 2 3 5 7 10" xfId="26194"/>
    <cellStyle name="Normal 2 3 5 7 11" xfId="26195"/>
    <cellStyle name="Normal 2 3 5 7 12" xfId="26196"/>
    <cellStyle name="Normal 2 3 5 7 13" xfId="26197"/>
    <cellStyle name="Normal 2 3 5 7 14" xfId="26198"/>
    <cellStyle name="Normal 2 3 5 7 2" xfId="26199"/>
    <cellStyle name="Normal 2 3 5 7 2 2" xfId="26200"/>
    <cellStyle name="Normal 2 3 5 7 2 3" xfId="26201"/>
    <cellStyle name="Normal 2 3 5 7 2 4" xfId="26202"/>
    <cellStyle name="Normal 2 3 5 7 2 5" xfId="26203"/>
    <cellStyle name="Normal 2 3 5 7 3" xfId="26204"/>
    <cellStyle name="Normal 2 3 5 7 3 2" xfId="26205"/>
    <cellStyle name="Normal 2 3 5 7 3 3" xfId="26206"/>
    <cellStyle name="Normal 2 3 5 7 3 4" xfId="26207"/>
    <cellStyle name="Normal 2 3 5 7 3 5" xfId="26208"/>
    <cellStyle name="Normal 2 3 5 7 4" xfId="26209"/>
    <cellStyle name="Normal 2 3 5 7 4 2" xfId="26210"/>
    <cellStyle name="Normal 2 3 5 7 4 3" xfId="26211"/>
    <cellStyle name="Normal 2 3 5 7 4 4" xfId="26212"/>
    <cellStyle name="Normal 2 3 5 7 4 5" xfId="26213"/>
    <cellStyle name="Normal 2 3 5 7 5" xfId="26214"/>
    <cellStyle name="Normal 2 3 5 7 5 2" xfId="26215"/>
    <cellStyle name="Normal 2 3 5 7 5 3" xfId="26216"/>
    <cellStyle name="Normal 2 3 5 7 5 4" xfId="26217"/>
    <cellStyle name="Normal 2 3 5 7 5 5" xfId="26218"/>
    <cellStyle name="Normal 2 3 5 7 6" xfId="26219"/>
    <cellStyle name="Normal 2 3 5 7 6 2" xfId="26220"/>
    <cellStyle name="Normal 2 3 5 7 6 3" xfId="26221"/>
    <cellStyle name="Normal 2 3 5 7 6 4" xfId="26222"/>
    <cellStyle name="Normal 2 3 5 7 6 5" xfId="26223"/>
    <cellStyle name="Normal 2 3 5 7 7" xfId="26224"/>
    <cellStyle name="Normal 2 3 5 7 7 2" xfId="26225"/>
    <cellStyle name="Normal 2 3 5 7 7 3" xfId="26226"/>
    <cellStyle name="Normal 2 3 5 7 7 4" xfId="26227"/>
    <cellStyle name="Normal 2 3 5 7 7 5" xfId="26228"/>
    <cellStyle name="Normal 2 3 5 7 8" xfId="26229"/>
    <cellStyle name="Normal 2 3 5 7 8 2" xfId="26230"/>
    <cellStyle name="Normal 2 3 5 7 8 3" xfId="26231"/>
    <cellStyle name="Normal 2 3 5 7 8 4" xfId="26232"/>
    <cellStyle name="Normal 2 3 5 7 8 5" xfId="26233"/>
    <cellStyle name="Normal 2 3 5 7 9" xfId="26234"/>
    <cellStyle name="Normal 2 3 5 8" xfId="26235"/>
    <cellStyle name="Normal 2 3 5 8 10" xfId="26236"/>
    <cellStyle name="Normal 2 3 5 8 11" xfId="26237"/>
    <cellStyle name="Normal 2 3 5 8 12" xfId="26238"/>
    <cellStyle name="Normal 2 3 5 8 13" xfId="26239"/>
    <cellStyle name="Normal 2 3 5 8 14" xfId="26240"/>
    <cellStyle name="Normal 2 3 5 8 2" xfId="26241"/>
    <cellStyle name="Normal 2 3 5 8 2 2" xfId="26242"/>
    <cellStyle name="Normal 2 3 5 8 2 3" xfId="26243"/>
    <cellStyle name="Normal 2 3 5 8 2 4" xfId="26244"/>
    <cellStyle name="Normal 2 3 5 8 2 5" xfId="26245"/>
    <cellStyle name="Normal 2 3 5 8 3" xfId="26246"/>
    <cellStyle name="Normal 2 3 5 8 3 2" xfId="26247"/>
    <cellStyle name="Normal 2 3 5 8 3 3" xfId="26248"/>
    <cellStyle name="Normal 2 3 5 8 3 4" xfId="26249"/>
    <cellStyle name="Normal 2 3 5 8 3 5" xfId="26250"/>
    <cellStyle name="Normal 2 3 5 8 4" xfId="26251"/>
    <cellStyle name="Normal 2 3 5 8 4 2" xfId="26252"/>
    <cellStyle name="Normal 2 3 5 8 4 3" xfId="26253"/>
    <cellStyle name="Normal 2 3 5 8 4 4" xfId="26254"/>
    <cellStyle name="Normal 2 3 5 8 4 5" xfId="26255"/>
    <cellStyle name="Normal 2 3 5 8 5" xfId="26256"/>
    <cellStyle name="Normal 2 3 5 8 5 2" xfId="26257"/>
    <cellStyle name="Normal 2 3 5 8 5 3" xfId="26258"/>
    <cellStyle name="Normal 2 3 5 8 5 4" xfId="26259"/>
    <cellStyle name="Normal 2 3 5 8 5 5" xfId="26260"/>
    <cellStyle name="Normal 2 3 5 8 6" xfId="26261"/>
    <cellStyle name="Normal 2 3 5 8 6 2" xfId="26262"/>
    <cellStyle name="Normal 2 3 5 8 6 3" xfId="26263"/>
    <cellStyle name="Normal 2 3 5 8 6 4" xfId="26264"/>
    <cellStyle name="Normal 2 3 5 8 6 5" xfId="26265"/>
    <cellStyle name="Normal 2 3 5 8 7" xfId="26266"/>
    <cellStyle name="Normal 2 3 5 8 7 2" xfId="26267"/>
    <cellStyle name="Normal 2 3 5 8 7 3" xfId="26268"/>
    <cellStyle name="Normal 2 3 5 8 7 4" xfId="26269"/>
    <cellStyle name="Normal 2 3 5 8 7 5" xfId="26270"/>
    <cellStyle name="Normal 2 3 5 8 8" xfId="26271"/>
    <cellStyle name="Normal 2 3 5 8 8 2" xfId="26272"/>
    <cellStyle name="Normal 2 3 5 8 8 3" xfId="26273"/>
    <cellStyle name="Normal 2 3 5 8 8 4" xfId="26274"/>
    <cellStyle name="Normal 2 3 5 8 8 5" xfId="26275"/>
    <cellStyle name="Normal 2 3 5 8 9" xfId="26276"/>
    <cellStyle name="Normal 2 3 5 9" xfId="26277"/>
    <cellStyle name="Normal 2 3 5 9 10" xfId="26278"/>
    <cellStyle name="Normal 2 3 5 9 11" xfId="26279"/>
    <cellStyle name="Normal 2 3 5 9 12" xfId="26280"/>
    <cellStyle name="Normal 2 3 5 9 13" xfId="26281"/>
    <cellStyle name="Normal 2 3 5 9 14" xfId="26282"/>
    <cellStyle name="Normal 2 3 5 9 2" xfId="26283"/>
    <cellStyle name="Normal 2 3 5 9 2 2" xfId="26284"/>
    <cellStyle name="Normal 2 3 5 9 2 3" xfId="26285"/>
    <cellStyle name="Normal 2 3 5 9 2 4" xfId="26286"/>
    <cellStyle name="Normal 2 3 5 9 2 5" xfId="26287"/>
    <cellStyle name="Normal 2 3 5 9 3" xfId="26288"/>
    <cellStyle name="Normal 2 3 5 9 3 2" xfId="26289"/>
    <cellStyle name="Normal 2 3 5 9 3 3" xfId="26290"/>
    <cellStyle name="Normal 2 3 5 9 3 4" xfId="26291"/>
    <cellStyle name="Normal 2 3 5 9 3 5" xfId="26292"/>
    <cellStyle name="Normal 2 3 5 9 4" xfId="26293"/>
    <cellStyle name="Normal 2 3 5 9 4 2" xfId="26294"/>
    <cellStyle name="Normal 2 3 5 9 4 3" xfId="26295"/>
    <cellStyle name="Normal 2 3 5 9 4 4" xfId="26296"/>
    <cellStyle name="Normal 2 3 5 9 4 5" xfId="26297"/>
    <cellStyle name="Normal 2 3 5 9 5" xfId="26298"/>
    <cellStyle name="Normal 2 3 5 9 5 2" xfId="26299"/>
    <cellStyle name="Normal 2 3 5 9 5 3" xfId="26300"/>
    <cellStyle name="Normal 2 3 5 9 5 4" xfId="26301"/>
    <cellStyle name="Normal 2 3 5 9 5 5" xfId="26302"/>
    <cellStyle name="Normal 2 3 5 9 6" xfId="26303"/>
    <cellStyle name="Normal 2 3 5 9 6 2" xfId="26304"/>
    <cellStyle name="Normal 2 3 5 9 6 3" xfId="26305"/>
    <cellStyle name="Normal 2 3 5 9 6 4" xfId="26306"/>
    <cellStyle name="Normal 2 3 5 9 6 5" xfId="26307"/>
    <cellStyle name="Normal 2 3 5 9 7" xfId="26308"/>
    <cellStyle name="Normal 2 3 5 9 7 2" xfId="26309"/>
    <cellStyle name="Normal 2 3 5 9 7 3" xfId="26310"/>
    <cellStyle name="Normal 2 3 5 9 7 4" xfId="26311"/>
    <cellStyle name="Normal 2 3 5 9 7 5" xfId="26312"/>
    <cellStyle name="Normal 2 3 5 9 8" xfId="26313"/>
    <cellStyle name="Normal 2 3 5 9 8 2" xfId="26314"/>
    <cellStyle name="Normal 2 3 5 9 8 3" xfId="26315"/>
    <cellStyle name="Normal 2 3 5 9 8 4" xfId="26316"/>
    <cellStyle name="Normal 2 3 5 9 8 5" xfId="26317"/>
    <cellStyle name="Normal 2 3 5 9 9" xfId="26318"/>
    <cellStyle name="Normal 2 3 50" xfId="26319"/>
    <cellStyle name="Normal 2 3 51" xfId="20571"/>
    <cellStyle name="Normal 2 3 6" xfId="26320"/>
    <cellStyle name="Normal 2 3 6 10" xfId="26321"/>
    <cellStyle name="Normal 2 3 6 10 10" xfId="26322"/>
    <cellStyle name="Normal 2 3 6 10 11" xfId="26323"/>
    <cellStyle name="Normal 2 3 6 10 12" xfId="26324"/>
    <cellStyle name="Normal 2 3 6 10 13" xfId="26325"/>
    <cellStyle name="Normal 2 3 6 10 14" xfId="26326"/>
    <cellStyle name="Normal 2 3 6 10 2" xfId="26327"/>
    <cellStyle name="Normal 2 3 6 10 2 2" xfId="26328"/>
    <cellStyle name="Normal 2 3 6 10 2 3" xfId="26329"/>
    <cellStyle name="Normal 2 3 6 10 2 4" xfId="26330"/>
    <cellStyle name="Normal 2 3 6 10 2 5" xfId="26331"/>
    <cellStyle name="Normal 2 3 6 10 3" xfId="26332"/>
    <cellStyle name="Normal 2 3 6 10 3 2" xfId="26333"/>
    <cellStyle name="Normal 2 3 6 10 3 3" xfId="26334"/>
    <cellStyle name="Normal 2 3 6 10 3 4" xfId="26335"/>
    <cellStyle name="Normal 2 3 6 10 3 5" xfId="26336"/>
    <cellStyle name="Normal 2 3 6 10 4" xfId="26337"/>
    <cellStyle name="Normal 2 3 6 10 4 2" xfId="26338"/>
    <cellStyle name="Normal 2 3 6 10 4 3" xfId="26339"/>
    <cellStyle name="Normal 2 3 6 10 4 4" xfId="26340"/>
    <cellStyle name="Normal 2 3 6 10 4 5" xfId="26341"/>
    <cellStyle name="Normal 2 3 6 10 5" xfId="26342"/>
    <cellStyle name="Normal 2 3 6 10 5 2" xfId="26343"/>
    <cellStyle name="Normal 2 3 6 10 5 3" xfId="26344"/>
    <cellStyle name="Normal 2 3 6 10 5 4" xfId="26345"/>
    <cellStyle name="Normal 2 3 6 10 5 5" xfId="26346"/>
    <cellStyle name="Normal 2 3 6 10 6" xfId="26347"/>
    <cellStyle name="Normal 2 3 6 10 6 2" xfId="26348"/>
    <cellStyle name="Normal 2 3 6 10 6 3" xfId="26349"/>
    <cellStyle name="Normal 2 3 6 10 6 4" xfId="26350"/>
    <cellStyle name="Normal 2 3 6 10 6 5" xfId="26351"/>
    <cellStyle name="Normal 2 3 6 10 7" xfId="26352"/>
    <cellStyle name="Normal 2 3 6 10 7 2" xfId="26353"/>
    <cellStyle name="Normal 2 3 6 10 7 3" xfId="26354"/>
    <cellStyle name="Normal 2 3 6 10 7 4" xfId="26355"/>
    <cellStyle name="Normal 2 3 6 10 7 5" xfId="26356"/>
    <cellStyle name="Normal 2 3 6 10 8" xfId="26357"/>
    <cellStyle name="Normal 2 3 6 10 8 2" xfId="26358"/>
    <cellStyle name="Normal 2 3 6 10 8 3" xfId="26359"/>
    <cellStyle name="Normal 2 3 6 10 8 4" xfId="26360"/>
    <cellStyle name="Normal 2 3 6 10 8 5" xfId="26361"/>
    <cellStyle name="Normal 2 3 6 10 9" xfId="26362"/>
    <cellStyle name="Normal 2 3 6 11" xfId="26363"/>
    <cellStyle name="Normal 2 3 6 11 10" xfId="26364"/>
    <cellStyle name="Normal 2 3 6 11 11" xfId="26365"/>
    <cellStyle name="Normal 2 3 6 11 12" xfId="26366"/>
    <cellStyle name="Normal 2 3 6 11 13" xfId="26367"/>
    <cellStyle name="Normal 2 3 6 11 14" xfId="26368"/>
    <cellStyle name="Normal 2 3 6 11 2" xfId="26369"/>
    <cellStyle name="Normal 2 3 6 11 2 2" xfId="26370"/>
    <cellStyle name="Normal 2 3 6 11 2 3" xfId="26371"/>
    <cellStyle name="Normal 2 3 6 11 2 4" xfId="26372"/>
    <cellStyle name="Normal 2 3 6 11 2 5" xfId="26373"/>
    <cellStyle name="Normal 2 3 6 11 3" xfId="26374"/>
    <cellStyle name="Normal 2 3 6 11 3 2" xfId="26375"/>
    <cellStyle name="Normal 2 3 6 11 3 3" xfId="26376"/>
    <cellStyle name="Normal 2 3 6 11 3 4" xfId="26377"/>
    <cellStyle name="Normal 2 3 6 11 3 5" xfId="26378"/>
    <cellStyle name="Normal 2 3 6 11 4" xfId="26379"/>
    <cellStyle name="Normal 2 3 6 11 4 2" xfId="26380"/>
    <cellStyle name="Normal 2 3 6 11 4 3" xfId="26381"/>
    <cellStyle name="Normal 2 3 6 11 4 4" xfId="26382"/>
    <cellStyle name="Normal 2 3 6 11 4 5" xfId="26383"/>
    <cellStyle name="Normal 2 3 6 11 5" xfId="26384"/>
    <cellStyle name="Normal 2 3 6 11 5 2" xfId="26385"/>
    <cellStyle name="Normal 2 3 6 11 5 3" xfId="26386"/>
    <cellStyle name="Normal 2 3 6 11 5 4" xfId="26387"/>
    <cellStyle name="Normal 2 3 6 11 5 5" xfId="26388"/>
    <cellStyle name="Normal 2 3 6 11 6" xfId="26389"/>
    <cellStyle name="Normal 2 3 6 11 6 2" xfId="26390"/>
    <cellStyle name="Normal 2 3 6 11 6 3" xfId="26391"/>
    <cellStyle name="Normal 2 3 6 11 6 4" xfId="26392"/>
    <cellStyle name="Normal 2 3 6 11 6 5" xfId="26393"/>
    <cellStyle name="Normal 2 3 6 11 7" xfId="26394"/>
    <cellStyle name="Normal 2 3 6 11 7 2" xfId="26395"/>
    <cellStyle name="Normal 2 3 6 11 7 3" xfId="26396"/>
    <cellStyle name="Normal 2 3 6 11 7 4" xfId="26397"/>
    <cellStyle name="Normal 2 3 6 11 7 5" xfId="26398"/>
    <cellStyle name="Normal 2 3 6 11 8" xfId="26399"/>
    <cellStyle name="Normal 2 3 6 11 8 2" xfId="26400"/>
    <cellStyle name="Normal 2 3 6 11 8 3" xfId="26401"/>
    <cellStyle name="Normal 2 3 6 11 8 4" xfId="26402"/>
    <cellStyle name="Normal 2 3 6 11 8 5" xfId="26403"/>
    <cellStyle name="Normal 2 3 6 11 9" xfId="26404"/>
    <cellStyle name="Normal 2 3 6 12" xfId="26405"/>
    <cellStyle name="Normal 2 3 6 12 10" xfId="26406"/>
    <cellStyle name="Normal 2 3 6 12 11" xfId="26407"/>
    <cellStyle name="Normal 2 3 6 12 12" xfId="26408"/>
    <cellStyle name="Normal 2 3 6 12 13" xfId="26409"/>
    <cellStyle name="Normal 2 3 6 12 14" xfId="26410"/>
    <cellStyle name="Normal 2 3 6 12 2" xfId="26411"/>
    <cellStyle name="Normal 2 3 6 12 2 2" xfId="26412"/>
    <cellStyle name="Normal 2 3 6 12 2 3" xfId="26413"/>
    <cellStyle name="Normal 2 3 6 12 2 4" xfId="26414"/>
    <cellStyle name="Normal 2 3 6 12 2 5" xfId="26415"/>
    <cellStyle name="Normal 2 3 6 12 3" xfId="26416"/>
    <cellStyle name="Normal 2 3 6 12 3 2" xfId="26417"/>
    <cellStyle name="Normal 2 3 6 12 3 3" xfId="26418"/>
    <cellStyle name="Normal 2 3 6 12 3 4" xfId="26419"/>
    <cellStyle name="Normal 2 3 6 12 3 5" xfId="26420"/>
    <cellStyle name="Normal 2 3 6 12 4" xfId="26421"/>
    <cellStyle name="Normal 2 3 6 12 4 2" xfId="26422"/>
    <cellStyle name="Normal 2 3 6 12 4 3" xfId="26423"/>
    <cellStyle name="Normal 2 3 6 12 4 4" xfId="26424"/>
    <cellStyle name="Normal 2 3 6 12 4 5" xfId="26425"/>
    <cellStyle name="Normal 2 3 6 12 5" xfId="26426"/>
    <cellStyle name="Normal 2 3 6 12 5 2" xfId="26427"/>
    <cellStyle name="Normal 2 3 6 12 5 3" xfId="26428"/>
    <cellStyle name="Normal 2 3 6 12 5 4" xfId="26429"/>
    <cellStyle name="Normal 2 3 6 12 5 5" xfId="26430"/>
    <cellStyle name="Normal 2 3 6 12 6" xfId="26431"/>
    <cellStyle name="Normal 2 3 6 12 6 2" xfId="26432"/>
    <cellStyle name="Normal 2 3 6 12 6 3" xfId="26433"/>
    <cellStyle name="Normal 2 3 6 12 6 4" xfId="26434"/>
    <cellStyle name="Normal 2 3 6 12 6 5" xfId="26435"/>
    <cellStyle name="Normal 2 3 6 12 7" xfId="26436"/>
    <cellStyle name="Normal 2 3 6 12 7 2" xfId="26437"/>
    <cellStyle name="Normal 2 3 6 12 7 3" xfId="26438"/>
    <cellStyle name="Normal 2 3 6 12 7 4" xfId="26439"/>
    <cellStyle name="Normal 2 3 6 12 7 5" xfId="26440"/>
    <cellStyle name="Normal 2 3 6 12 8" xfId="26441"/>
    <cellStyle name="Normal 2 3 6 12 8 2" xfId="26442"/>
    <cellStyle name="Normal 2 3 6 12 8 3" xfId="26443"/>
    <cellStyle name="Normal 2 3 6 12 8 4" xfId="26444"/>
    <cellStyle name="Normal 2 3 6 12 8 5" xfId="26445"/>
    <cellStyle name="Normal 2 3 6 12 9" xfId="26446"/>
    <cellStyle name="Normal 2 3 6 13" xfId="26447"/>
    <cellStyle name="Normal 2 3 6 13 10" xfId="26448"/>
    <cellStyle name="Normal 2 3 6 13 11" xfId="26449"/>
    <cellStyle name="Normal 2 3 6 13 12" xfId="26450"/>
    <cellStyle name="Normal 2 3 6 13 13" xfId="26451"/>
    <cellStyle name="Normal 2 3 6 13 14" xfId="26452"/>
    <cellStyle name="Normal 2 3 6 13 2" xfId="26453"/>
    <cellStyle name="Normal 2 3 6 13 2 2" xfId="26454"/>
    <cellStyle name="Normal 2 3 6 13 2 3" xfId="26455"/>
    <cellStyle name="Normal 2 3 6 13 2 4" xfId="26456"/>
    <cellStyle name="Normal 2 3 6 13 2 5" xfId="26457"/>
    <cellStyle name="Normal 2 3 6 13 3" xfId="26458"/>
    <cellStyle name="Normal 2 3 6 13 3 2" xfId="26459"/>
    <cellStyle name="Normal 2 3 6 13 3 3" xfId="26460"/>
    <cellStyle name="Normal 2 3 6 13 3 4" xfId="26461"/>
    <cellStyle name="Normal 2 3 6 13 3 5" xfId="26462"/>
    <cellStyle name="Normal 2 3 6 13 4" xfId="26463"/>
    <cellStyle name="Normal 2 3 6 13 4 2" xfId="26464"/>
    <cellStyle name="Normal 2 3 6 13 4 3" xfId="26465"/>
    <cellStyle name="Normal 2 3 6 13 4 4" xfId="26466"/>
    <cellStyle name="Normal 2 3 6 13 4 5" xfId="26467"/>
    <cellStyle name="Normal 2 3 6 13 5" xfId="26468"/>
    <cellStyle name="Normal 2 3 6 13 5 2" xfId="26469"/>
    <cellStyle name="Normal 2 3 6 13 5 3" xfId="26470"/>
    <cellStyle name="Normal 2 3 6 13 5 4" xfId="26471"/>
    <cellStyle name="Normal 2 3 6 13 5 5" xfId="26472"/>
    <cellStyle name="Normal 2 3 6 13 6" xfId="26473"/>
    <cellStyle name="Normal 2 3 6 13 6 2" xfId="26474"/>
    <cellStyle name="Normal 2 3 6 13 6 3" xfId="26475"/>
    <cellStyle name="Normal 2 3 6 13 6 4" xfId="26476"/>
    <cellStyle name="Normal 2 3 6 13 6 5" xfId="26477"/>
    <cellStyle name="Normal 2 3 6 13 7" xfId="26478"/>
    <cellStyle name="Normal 2 3 6 13 7 2" xfId="26479"/>
    <cellStyle name="Normal 2 3 6 13 7 3" xfId="26480"/>
    <cellStyle name="Normal 2 3 6 13 7 4" xfId="26481"/>
    <cellStyle name="Normal 2 3 6 13 7 5" xfId="26482"/>
    <cellStyle name="Normal 2 3 6 13 8" xfId="26483"/>
    <cellStyle name="Normal 2 3 6 13 8 2" xfId="26484"/>
    <cellStyle name="Normal 2 3 6 13 8 3" xfId="26485"/>
    <cellStyle name="Normal 2 3 6 13 8 4" xfId="26486"/>
    <cellStyle name="Normal 2 3 6 13 8 5" xfId="26487"/>
    <cellStyle name="Normal 2 3 6 13 9" xfId="26488"/>
    <cellStyle name="Normal 2 3 6 14" xfId="26489"/>
    <cellStyle name="Normal 2 3 6 14 10" xfId="26490"/>
    <cellStyle name="Normal 2 3 6 14 11" xfId="26491"/>
    <cellStyle name="Normal 2 3 6 14 12" xfId="26492"/>
    <cellStyle name="Normal 2 3 6 14 13" xfId="26493"/>
    <cellStyle name="Normal 2 3 6 14 14" xfId="26494"/>
    <cellStyle name="Normal 2 3 6 14 2" xfId="26495"/>
    <cellStyle name="Normal 2 3 6 14 2 2" xfId="26496"/>
    <cellStyle name="Normal 2 3 6 14 2 3" xfId="26497"/>
    <cellStyle name="Normal 2 3 6 14 2 4" xfId="26498"/>
    <cellStyle name="Normal 2 3 6 14 2 5" xfId="26499"/>
    <cellStyle name="Normal 2 3 6 14 3" xfId="26500"/>
    <cellStyle name="Normal 2 3 6 14 3 2" xfId="26501"/>
    <cellStyle name="Normal 2 3 6 14 3 3" xfId="26502"/>
    <cellStyle name="Normal 2 3 6 14 3 4" xfId="26503"/>
    <cellStyle name="Normal 2 3 6 14 3 5" xfId="26504"/>
    <cellStyle name="Normal 2 3 6 14 4" xfId="26505"/>
    <cellStyle name="Normal 2 3 6 14 4 2" xfId="26506"/>
    <cellStyle name="Normal 2 3 6 14 4 3" xfId="26507"/>
    <cellStyle name="Normal 2 3 6 14 4 4" xfId="26508"/>
    <cellStyle name="Normal 2 3 6 14 4 5" xfId="26509"/>
    <cellStyle name="Normal 2 3 6 14 5" xfId="26510"/>
    <cellStyle name="Normal 2 3 6 14 5 2" xfId="26511"/>
    <cellStyle name="Normal 2 3 6 14 5 3" xfId="26512"/>
    <cellStyle name="Normal 2 3 6 14 5 4" xfId="26513"/>
    <cellStyle name="Normal 2 3 6 14 5 5" xfId="26514"/>
    <cellStyle name="Normal 2 3 6 14 6" xfId="26515"/>
    <cellStyle name="Normal 2 3 6 14 6 2" xfId="26516"/>
    <cellStyle name="Normal 2 3 6 14 6 3" xfId="26517"/>
    <cellStyle name="Normal 2 3 6 14 6 4" xfId="26518"/>
    <cellStyle name="Normal 2 3 6 14 6 5" xfId="26519"/>
    <cellStyle name="Normal 2 3 6 14 7" xfId="26520"/>
    <cellStyle name="Normal 2 3 6 14 7 2" xfId="26521"/>
    <cellStyle name="Normal 2 3 6 14 7 3" xfId="26522"/>
    <cellStyle name="Normal 2 3 6 14 7 4" xfId="26523"/>
    <cellStyle name="Normal 2 3 6 14 7 5" xfId="26524"/>
    <cellStyle name="Normal 2 3 6 14 8" xfId="26525"/>
    <cellStyle name="Normal 2 3 6 14 8 2" xfId="26526"/>
    <cellStyle name="Normal 2 3 6 14 8 3" xfId="26527"/>
    <cellStyle name="Normal 2 3 6 14 8 4" xfId="26528"/>
    <cellStyle name="Normal 2 3 6 14 8 5" xfId="26529"/>
    <cellStyle name="Normal 2 3 6 14 9" xfId="26530"/>
    <cellStyle name="Normal 2 3 6 15" xfId="26531"/>
    <cellStyle name="Normal 2 3 6 15 10" xfId="26532"/>
    <cellStyle name="Normal 2 3 6 15 11" xfId="26533"/>
    <cellStyle name="Normal 2 3 6 15 12" xfId="26534"/>
    <cellStyle name="Normal 2 3 6 15 13" xfId="26535"/>
    <cellStyle name="Normal 2 3 6 15 14" xfId="26536"/>
    <cellStyle name="Normal 2 3 6 15 2" xfId="26537"/>
    <cellStyle name="Normal 2 3 6 15 2 2" xfId="26538"/>
    <cellStyle name="Normal 2 3 6 15 2 3" xfId="26539"/>
    <cellStyle name="Normal 2 3 6 15 2 4" xfId="26540"/>
    <cellStyle name="Normal 2 3 6 15 2 5" xfId="26541"/>
    <cellStyle name="Normal 2 3 6 15 3" xfId="26542"/>
    <cellStyle name="Normal 2 3 6 15 3 2" xfId="26543"/>
    <cellStyle name="Normal 2 3 6 15 3 3" xfId="26544"/>
    <cellStyle name="Normal 2 3 6 15 3 4" xfId="26545"/>
    <cellStyle name="Normal 2 3 6 15 3 5" xfId="26546"/>
    <cellStyle name="Normal 2 3 6 15 4" xfId="26547"/>
    <cellStyle name="Normal 2 3 6 15 4 2" xfId="26548"/>
    <cellStyle name="Normal 2 3 6 15 4 3" xfId="26549"/>
    <cellStyle name="Normal 2 3 6 15 4 4" xfId="26550"/>
    <cellStyle name="Normal 2 3 6 15 4 5" xfId="26551"/>
    <cellStyle name="Normal 2 3 6 15 5" xfId="26552"/>
    <cellStyle name="Normal 2 3 6 15 5 2" xfId="26553"/>
    <cellStyle name="Normal 2 3 6 15 5 3" xfId="26554"/>
    <cellStyle name="Normal 2 3 6 15 5 4" xfId="26555"/>
    <cellStyle name="Normal 2 3 6 15 5 5" xfId="26556"/>
    <cellStyle name="Normal 2 3 6 15 6" xfId="26557"/>
    <cellStyle name="Normal 2 3 6 15 6 2" xfId="26558"/>
    <cellStyle name="Normal 2 3 6 15 6 3" xfId="26559"/>
    <cellStyle name="Normal 2 3 6 15 6 4" xfId="26560"/>
    <cellStyle name="Normal 2 3 6 15 6 5" xfId="26561"/>
    <cellStyle name="Normal 2 3 6 15 7" xfId="26562"/>
    <cellStyle name="Normal 2 3 6 15 7 2" xfId="26563"/>
    <cellStyle name="Normal 2 3 6 15 7 3" xfId="26564"/>
    <cellStyle name="Normal 2 3 6 15 7 4" xfId="26565"/>
    <cellStyle name="Normal 2 3 6 15 7 5" xfId="26566"/>
    <cellStyle name="Normal 2 3 6 15 8" xfId="26567"/>
    <cellStyle name="Normal 2 3 6 15 8 2" xfId="26568"/>
    <cellStyle name="Normal 2 3 6 15 8 3" xfId="26569"/>
    <cellStyle name="Normal 2 3 6 15 8 4" xfId="26570"/>
    <cellStyle name="Normal 2 3 6 15 8 5" xfId="26571"/>
    <cellStyle name="Normal 2 3 6 15 9" xfId="26572"/>
    <cellStyle name="Normal 2 3 6 16" xfId="26573"/>
    <cellStyle name="Normal 2 3 6 16 10" xfId="26574"/>
    <cellStyle name="Normal 2 3 6 16 11" xfId="26575"/>
    <cellStyle name="Normal 2 3 6 16 12" xfId="26576"/>
    <cellStyle name="Normal 2 3 6 16 13" xfId="26577"/>
    <cellStyle name="Normal 2 3 6 16 14" xfId="26578"/>
    <cellStyle name="Normal 2 3 6 16 2" xfId="26579"/>
    <cellStyle name="Normal 2 3 6 16 2 2" xfId="26580"/>
    <cellStyle name="Normal 2 3 6 16 2 3" xfId="26581"/>
    <cellStyle name="Normal 2 3 6 16 2 4" xfId="26582"/>
    <cellStyle name="Normal 2 3 6 16 2 5" xfId="26583"/>
    <cellStyle name="Normal 2 3 6 16 3" xfId="26584"/>
    <cellStyle name="Normal 2 3 6 16 3 2" xfId="26585"/>
    <cellStyle name="Normal 2 3 6 16 3 3" xfId="26586"/>
    <cellStyle name="Normal 2 3 6 16 3 4" xfId="26587"/>
    <cellStyle name="Normal 2 3 6 16 3 5" xfId="26588"/>
    <cellStyle name="Normal 2 3 6 16 4" xfId="26589"/>
    <cellStyle name="Normal 2 3 6 16 4 2" xfId="26590"/>
    <cellStyle name="Normal 2 3 6 16 4 3" xfId="26591"/>
    <cellStyle name="Normal 2 3 6 16 4 4" xfId="26592"/>
    <cellStyle name="Normal 2 3 6 16 4 5" xfId="26593"/>
    <cellStyle name="Normal 2 3 6 16 5" xfId="26594"/>
    <cellStyle name="Normal 2 3 6 16 5 2" xfId="26595"/>
    <cellStyle name="Normal 2 3 6 16 5 3" xfId="26596"/>
    <cellStyle name="Normal 2 3 6 16 5 4" xfId="26597"/>
    <cellStyle name="Normal 2 3 6 16 5 5" xfId="26598"/>
    <cellStyle name="Normal 2 3 6 16 6" xfId="26599"/>
    <cellStyle name="Normal 2 3 6 16 6 2" xfId="26600"/>
    <cellStyle name="Normal 2 3 6 16 6 3" xfId="26601"/>
    <cellStyle name="Normal 2 3 6 16 6 4" xfId="26602"/>
    <cellStyle name="Normal 2 3 6 16 6 5" xfId="26603"/>
    <cellStyle name="Normal 2 3 6 16 7" xfId="26604"/>
    <cellStyle name="Normal 2 3 6 16 7 2" xfId="26605"/>
    <cellStyle name="Normal 2 3 6 16 7 3" xfId="26606"/>
    <cellStyle name="Normal 2 3 6 16 7 4" xfId="26607"/>
    <cellStyle name="Normal 2 3 6 16 7 5" xfId="26608"/>
    <cellStyle name="Normal 2 3 6 16 8" xfId="26609"/>
    <cellStyle name="Normal 2 3 6 16 8 2" xfId="26610"/>
    <cellStyle name="Normal 2 3 6 16 8 3" xfId="26611"/>
    <cellStyle name="Normal 2 3 6 16 8 4" xfId="26612"/>
    <cellStyle name="Normal 2 3 6 16 8 5" xfId="26613"/>
    <cellStyle name="Normal 2 3 6 16 9" xfId="26614"/>
    <cellStyle name="Normal 2 3 6 17" xfId="26615"/>
    <cellStyle name="Normal 2 3 6 17 10" xfId="26616"/>
    <cellStyle name="Normal 2 3 6 17 11" xfId="26617"/>
    <cellStyle name="Normal 2 3 6 17 12" xfId="26618"/>
    <cellStyle name="Normal 2 3 6 17 13" xfId="26619"/>
    <cellStyle name="Normal 2 3 6 17 14" xfId="26620"/>
    <cellStyle name="Normal 2 3 6 17 2" xfId="26621"/>
    <cellStyle name="Normal 2 3 6 17 2 2" xfId="26622"/>
    <cellStyle name="Normal 2 3 6 17 2 3" xfId="26623"/>
    <cellStyle name="Normal 2 3 6 17 2 4" xfId="26624"/>
    <cellStyle name="Normal 2 3 6 17 2 5" xfId="26625"/>
    <cellStyle name="Normal 2 3 6 17 3" xfId="26626"/>
    <cellStyle name="Normal 2 3 6 17 3 2" xfId="26627"/>
    <cellStyle name="Normal 2 3 6 17 3 3" xfId="26628"/>
    <cellStyle name="Normal 2 3 6 17 3 4" xfId="26629"/>
    <cellStyle name="Normal 2 3 6 17 3 5" xfId="26630"/>
    <cellStyle name="Normal 2 3 6 17 4" xfId="26631"/>
    <cellStyle name="Normal 2 3 6 17 4 2" xfId="26632"/>
    <cellStyle name="Normal 2 3 6 17 4 3" xfId="26633"/>
    <cellStyle name="Normal 2 3 6 17 4 4" xfId="26634"/>
    <cellStyle name="Normal 2 3 6 17 4 5" xfId="26635"/>
    <cellStyle name="Normal 2 3 6 17 5" xfId="26636"/>
    <cellStyle name="Normal 2 3 6 17 5 2" xfId="26637"/>
    <cellStyle name="Normal 2 3 6 17 5 3" xfId="26638"/>
    <cellStyle name="Normal 2 3 6 17 5 4" xfId="26639"/>
    <cellStyle name="Normal 2 3 6 17 5 5" xfId="26640"/>
    <cellStyle name="Normal 2 3 6 17 6" xfId="26641"/>
    <cellStyle name="Normal 2 3 6 17 6 2" xfId="26642"/>
    <cellStyle name="Normal 2 3 6 17 6 3" xfId="26643"/>
    <cellStyle name="Normal 2 3 6 17 6 4" xfId="26644"/>
    <cellStyle name="Normal 2 3 6 17 6 5" xfId="26645"/>
    <cellStyle name="Normal 2 3 6 17 7" xfId="26646"/>
    <cellStyle name="Normal 2 3 6 17 7 2" xfId="26647"/>
    <cellStyle name="Normal 2 3 6 17 7 3" xfId="26648"/>
    <cellStyle name="Normal 2 3 6 17 7 4" xfId="26649"/>
    <cellStyle name="Normal 2 3 6 17 7 5" xfId="26650"/>
    <cellStyle name="Normal 2 3 6 17 8" xfId="26651"/>
    <cellStyle name="Normal 2 3 6 17 8 2" xfId="26652"/>
    <cellStyle name="Normal 2 3 6 17 8 3" xfId="26653"/>
    <cellStyle name="Normal 2 3 6 17 8 4" xfId="26654"/>
    <cellStyle name="Normal 2 3 6 17 8 5" xfId="26655"/>
    <cellStyle name="Normal 2 3 6 17 9" xfId="26656"/>
    <cellStyle name="Normal 2 3 6 18" xfId="26657"/>
    <cellStyle name="Normal 2 3 6 18 10" xfId="26658"/>
    <cellStyle name="Normal 2 3 6 18 11" xfId="26659"/>
    <cellStyle name="Normal 2 3 6 18 12" xfId="26660"/>
    <cellStyle name="Normal 2 3 6 18 13" xfId="26661"/>
    <cellStyle name="Normal 2 3 6 18 14" xfId="26662"/>
    <cellStyle name="Normal 2 3 6 18 2" xfId="26663"/>
    <cellStyle name="Normal 2 3 6 18 2 2" xfId="26664"/>
    <cellStyle name="Normal 2 3 6 18 2 3" xfId="26665"/>
    <cellStyle name="Normal 2 3 6 18 2 4" xfId="26666"/>
    <cellStyle name="Normal 2 3 6 18 2 5" xfId="26667"/>
    <cellStyle name="Normal 2 3 6 18 3" xfId="26668"/>
    <cellStyle name="Normal 2 3 6 18 3 2" xfId="26669"/>
    <cellStyle name="Normal 2 3 6 18 3 3" xfId="26670"/>
    <cellStyle name="Normal 2 3 6 18 3 4" xfId="26671"/>
    <cellStyle name="Normal 2 3 6 18 3 5" xfId="26672"/>
    <cellStyle name="Normal 2 3 6 18 4" xfId="26673"/>
    <cellStyle name="Normal 2 3 6 18 4 2" xfId="26674"/>
    <cellStyle name="Normal 2 3 6 18 4 3" xfId="26675"/>
    <cellStyle name="Normal 2 3 6 18 4 4" xfId="26676"/>
    <cellStyle name="Normal 2 3 6 18 4 5" xfId="26677"/>
    <cellStyle name="Normal 2 3 6 18 5" xfId="26678"/>
    <cellStyle name="Normal 2 3 6 18 5 2" xfId="26679"/>
    <cellStyle name="Normal 2 3 6 18 5 3" xfId="26680"/>
    <cellStyle name="Normal 2 3 6 18 5 4" xfId="26681"/>
    <cellStyle name="Normal 2 3 6 18 5 5" xfId="26682"/>
    <cellStyle name="Normal 2 3 6 18 6" xfId="26683"/>
    <cellStyle name="Normal 2 3 6 18 6 2" xfId="26684"/>
    <cellStyle name="Normal 2 3 6 18 6 3" xfId="26685"/>
    <cellStyle name="Normal 2 3 6 18 6 4" xfId="26686"/>
    <cellStyle name="Normal 2 3 6 18 6 5" xfId="26687"/>
    <cellStyle name="Normal 2 3 6 18 7" xfId="26688"/>
    <cellStyle name="Normal 2 3 6 18 7 2" xfId="26689"/>
    <cellStyle name="Normal 2 3 6 18 7 3" xfId="26690"/>
    <cellStyle name="Normal 2 3 6 18 7 4" xfId="26691"/>
    <cellStyle name="Normal 2 3 6 18 7 5" xfId="26692"/>
    <cellStyle name="Normal 2 3 6 18 8" xfId="26693"/>
    <cellStyle name="Normal 2 3 6 18 8 2" xfId="26694"/>
    <cellStyle name="Normal 2 3 6 18 8 3" xfId="26695"/>
    <cellStyle name="Normal 2 3 6 18 8 4" xfId="26696"/>
    <cellStyle name="Normal 2 3 6 18 8 5" xfId="26697"/>
    <cellStyle name="Normal 2 3 6 18 9" xfId="26698"/>
    <cellStyle name="Normal 2 3 6 19" xfId="26699"/>
    <cellStyle name="Normal 2 3 6 19 10" xfId="26700"/>
    <cellStyle name="Normal 2 3 6 19 11" xfId="26701"/>
    <cellStyle name="Normal 2 3 6 19 12" xfId="26702"/>
    <cellStyle name="Normal 2 3 6 19 13" xfId="26703"/>
    <cellStyle name="Normal 2 3 6 19 14" xfId="26704"/>
    <cellStyle name="Normal 2 3 6 19 2" xfId="26705"/>
    <cellStyle name="Normal 2 3 6 19 2 2" xfId="26706"/>
    <cellStyle name="Normal 2 3 6 19 2 3" xfId="26707"/>
    <cellStyle name="Normal 2 3 6 19 2 4" xfId="26708"/>
    <cellStyle name="Normal 2 3 6 19 2 5" xfId="26709"/>
    <cellStyle name="Normal 2 3 6 19 3" xfId="26710"/>
    <cellStyle name="Normal 2 3 6 19 3 2" xfId="26711"/>
    <cellStyle name="Normal 2 3 6 19 3 3" xfId="26712"/>
    <cellStyle name="Normal 2 3 6 19 3 4" xfId="26713"/>
    <cellStyle name="Normal 2 3 6 19 3 5" xfId="26714"/>
    <cellStyle name="Normal 2 3 6 19 4" xfId="26715"/>
    <cellStyle name="Normal 2 3 6 19 4 2" xfId="26716"/>
    <cellStyle name="Normal 2 3 6 19 4 3" xfId="26717"/>
    <cellStyle name="Normal 2 3 6 19 4 4" xfId="26718"/>
    <cellStyle name="Normal 2 3 6 19 4 5" xfId="26719"/>
    <cellStyle name="Normal 2 3 6 19 5" xfId="26720"/>
    <cellStyle name="Normal 2 3 6 19 5 2" xfId="26721"/>
    <cellStyle name="Normal 2 3 6 19 5 3" xfId="26722"/>
    <cellStyle name="Normal 2 3 6 19 5 4" xfId="26723"/>
    <cellStyle name="Normal 2 3 6 19 5 5" xfId="26724"/>
    <cellStyle name="Normal 2 3 6 19 6" xfId="26725"/>
    <cellStyle name="Normal 2 3 6 19 6 2" xfId="26726"/>
    <cellStyle name="Normal 2 3 6 19 6 3" xfId="26727"/>
    <cellStyle name="Normal 2 3 6 19 6 4" xfId="26728"/>
    <cellStyle name="Normal 2 3 6 19 6 5" xfId="26729"/>
    <cellStyle name="Normal 2 3 6 19 7" xfId="26730"/>
    <cellStyle name="Normal 2 3 6 19 7 2" xfId="26731"/>
    <cellStyle name="Normal 2 3 6 19 7 3" xfId="26732"/>
    <cellStyle name="Normal 2 3 6 19 7 4" xfId="26733"/>
    <cellStyle name="Normal 2 3 6 19 7 5" xfId="26734"/>
    <cellStyle name="Normal 2 3 6 19 8" xfId="26735"/>
    <cellStyle name="Normal 2 3 6 19 8 2" xfId="26736"/>
    <cellStyle name="Normal 2 3 6 19 8 3" xfId="26737"/>
    <cellStyle name="Normal 2 3 6 19 8 4" xfId="26738"/>
    <cellStyle name="Normal 2 3 6 19 8 5" xfId="26739"/>
    <cellStyle name="Normal 2 3 6 19 9" xfId="26740"/>
    <cellStyle name="Normal 2 3 6 2" xfId="26741"/>
    <cellStyle name="Normal 2 3 6 2 10" xfId="26742"/>
    <cellStyle name="Normal 2 3 6 2 11" xfId="26743"/>
    <cellStyle name="Normal 2 3 6 2 12" xfId="26744"/>
    <cellStyle name="Normal 2 3 6 2 13" xfId="26745"/>
    <cellStyle name="Normal 2 3 6 2 14" xfId="26746"/>
    <cellStyle name="Normal 2 3 6 2 2" xfId="26747"/>
    <cellStyle name="Normal 2 3 6 2 2 2" xfId="26748"/>
    <cellStyle name="Normal 2 3 6 2 2 3" xfId="26749"/>
    <cellStyle name="Normal 2 3 6 2 2 4" xfId="26750"/>
    <cellStyle name="Normal 2 3 6 2 2 5" xfId="26751"/>
    <cellStyle name="Normal 2 3 6 2 3" xfId="26752"/>
    <cellStyle name="Normal 2 3 6 2 3 2" xfId="26753"/>
    <cellStyle name="Normal 2 3 6 2 3 3" xfId="26754"/>
    <cellStyle name="Normal 2 3 6 2 3 4" xfId="26755"/>
    <cellStyle name="Normal 2 3 6 2 3 5" xfId="26756"/>
    <cellStyle name="Normal 2 3 6 2 4" xfId="26757"/>
    <cellStyle name="Normal 2 3 6 2 4 2" xfId="26758"/>
    <cellStyle name="Normal 2 3 6 2 4 3" xfId="26759"/>
    <cellStyle name="Normal 2 3 6 2 4 4" xfId="26760"/>
    <cellStyle name="Normal 2 3 6 2 4 5" xfId="26761"/>
    <cellStyle name="Normal 2 3 6 2 5" xfId="26762"/>
    <cellStyle name="Normal 2 3 6 2 5 2" xfId="26763"/>
    <cellStyle name="Normal 2 3 6 2 5 3" xfId="26764"/>
    <cellStyle name="Normal 2 3 6 2 5 4" xfId="26765"/>
    <cellStyle name="Normal 2 3 6 2 5 5" xfId="26766"/>
    <cellStyle name="Normal 2 3 6 2 6" xfId="26767"/>
    <cellStyle name="Normal 2 3 6 2 6 2" xfId="26768"/>
    <cellStyle name="Normal 2 3 6 2 6 3" xfId="26769"/>
    <cellStyle name="Normal 2 3 6 2 6 4" xfId="26770"/>
    <cellStyle name="Normal 2 3 6 2 6 5" xfId="26771"/>
    <cellStyle name="Normal 2 3 6 2 7" xfId="26772"/>
    <cellStyle name="Normal 2 3 6 2 7 2" xfId="26773"/>
    <cellStyle name="Normal 2 3 6 2 7 3" xfId="26774"/>
    <cellStyle name="Normal 2 3 6 2 7 4" xfId="26775"/>
    <cellStyle name="Normal 2 3 6 2 7 5" xfId="26776"/>
    <cellStyle name="Normal 2 3 6 2 8" xfId="26777"/>
    <cellStyle name="Normal 2 3 6 2 8 2" xfId="26778"/>
    <cellStyle name="Normal 2 3 6 2 8 3" xfId="26779"/>
    <cellStyle name="Normal 2 3 6 2 8 4" xfId="26780"/>
    <cellStyle name="Normal 2 3 6 2 8 5" xfId="26781"/>
    <cellStyle name="Normal 2 3 6 2 9" xfId="26782"/>
    <cellStyle name="Normal 2 3 6 20" xfId="26783"/>
    <cellStyle name="Normal 2 3 6 20 2" xfId="26784"/>
    <cellStyle name="Normal 2 3 6 20 3" xfId="26785"/>
    <cellStyle name="Normal 2 3 6 20 4" xfId="26786"/>
    <cellStyle name="Normal 2 3 6 20 5" xfId="26787"/>
    <cellStyle name="Normal 2 3 6 21" xfId="26788"/>
    <cellStyle name="Normal 2 3 6 21 2" xfId="26789"/>
    <cellStyle name="Normal 2 3 6 21 3" xfId="26790"/>
    <cellStyle name="Normal 2 3 6 21 4" xfId="26791"/>
    <cellStyle name="Normal 2 3 6 21 5" xfId="26792"/>
    <cellStyle name="Normal 2 3 6 22" xfId="26793"/>
    <cellStyle name="Normal 2 3 6 22 2" xfId="26794"/>
    <cellStyle name="Normal 2 3 6 22 3" xfId="26795"/>
    <cellStyle name="Normal 2 3 6 22 4" xfId="26796"/>
    <cellStyle name="Normal 2 3 6 22 5" xfId="26797"/>
    <cellStyle name="Normal 2 3 6 23" xfId="26798"/>
    <cellStyle name="Normal 2 3 6 23 2" xfId="26799"/>
    <cellStyle name="Normal 2 3 6 23 3" xfId="26800"/>
    <cellStyle name="Normal 2 3 6 23 4" xfId="26801"/>
    <cellStyle name="Normal 2 3 6 23 5" xfId="26802"/>
    <cellStyle name="Normal 2 3 6 24" xfId="26803"/>
    <cellStyle name="Normal 2 3 6 24 2" xfId="26804"/>
    <cellStyle name="Normal 2 3 6 24 3" xfId="26805"/>
    <cellStyle name="Normal 2 3 6 24 4" xfId="26806"/>
    <cellStyle name="Normal 2 3 6 24 5" xfId="26807"/>
    <cellStyle name="Normal 2 3 6 25" xfId="26808"/>
    <cellStyle name="Normal 2 3 6 25 2" xfId="26809"/>
    <cellStyle name="Normal 2 3 6 25 3" xfId="26810"/>
    <cellStyle name="Normal 2 3 6 25 4" xfId="26811"/>
    <cellStyle name="Normal 2 3 6 25 5" xfId="26812"/>
    <cellStyle name="Normal 2 3 6 26" xfId="26813"/>
    <cellStyle name="Normal 2 3 6 26 2" xfId="26814"/>
    <cellStyle name="Normal 2 3 6 26 3" xfId="26815"/>
    <cellStyle name="Normal 2 3 6 26 4" xfId="26816"/>
    <cellStyle name="Normal 2 3 6 26 5" xfId="26817"/>
    <cellStyle name="Normal 2 3 6 27" xfId="26818"/>
    <cellStyle name="Normal 2 3 6 28" xfId="26819"/>
    <cellStyle name="Normal 2 3 6 29" xfId="26820"/>
    <cellStyle name="Normal 2 3 6 3" xfId="26821"/>
    <cellStyle name="Normal 2 3 6 3 10" xfId="26822"/>
    <cellStyle name="Normal 2 3 6 3 11" xfId="26823"/>
    <cellStyle name="Normal 2 3 6 3 12" xfId="26824"/>
    <cellStyle name="Normal 2 3 6 3 13" xfId="26825"/>
    <cellStyle name="Normal 2 3 6 3 14" xfId="26826"/>
    <cellStyle name="Normal 2 3 6 3 2" xfId="26827"/>
    <cellStyle name="Normal 2 3 6 3 2 2" xfId="26828"/>
    <cellStyle name="Normal 2 3 6 3 2 3" xfId="26829"/>
    <cellStyle name="Normal 2 3 6 3 2 4" xfId="26830"/>
    <cellStyle name="Normal 2 3 6 3 2 5" xfId="26831"/>
    <cellStyle name="Normal 2 3 6 3 3" xfId="26832"/>
    <cellStyle name="Normal 2 3 6 3 3 2" xfId="26833"/>
    <cellStyle name="Normal 2 3 6 3 3 3" xfId="26834"/>
    <cellStyle name="Normal 2 3 6 3 3 4" xfId="26835"/>
    <cellStyle name="Normal 2 3 6 3 3 5" xfId="26836"/>
    <cellStyle name="Normal 2 3 6 3 4" xfId="26837"/>
    <cellStyle name="Normal 2 3 6 3 4 2" xfId="26838"/>
    <cellStyle name="Normal 2 3 6 3 4 3" xfId="26839"/>
    <cellStyle name="Normal 2 3 6 3 4 4" xfId="26840"/>
    <cellStyle name="Normal 2 3 6 3 4 5" xfId="26841"/>
    <cellStyle name="Normal 2 3 6 3 5" xfId="26842"/>
    <cellStyle name="Normal 2 3 6 3 5 2" xfId="26843"/>
    <cellStyle name="Normal 2 3 6 3 5 3" xfId="26844"/>
    <cellStyle name="Normal 2 3 6 3 5 4" xfId="26845"/>
    <cellStyle name="Normal 2 3 6 3 5 5" xfId="26846"/>
    <cellStyle name="Normal 2 3 6 3 6" xfId="26847"/>
    <cellStyle name="Normal 2 3 6 3 6 2" xfId="26848"/>
    <cellStyle name="Normal 2 3 6 3 6 3" xfId="26849"/>
    <cellStyle name="Normal 2 3 6 3 6 4" xfId="26850"/>
    <cellStyle name="Normal 2 3 6 3 6 5" xfId="26851"/>
    <cellStyle name="Normal 2 3 6 3 7" xfId="26852"/>
    <cellStyle name="Normal 2 3 6 3 7 2" xfId="26853"/>
    <cellStyle name="Normal 2 3 6 3 7 3" xfId="26854"/>
    <cellStyle name="Normal 2 3 6 3 7 4" xfId="26855"/>
    <cellStyle name="Normal 2 3 6 3 7 5" xfId="26856"/>
    <cellStyle name="Normal 2 3 6 3 8" xfId="26857"/>
    <cellStyle name="Normal 2 3 6 3 8 2" xfId="26858"/>
    <cellStyle name="Normal 2 3 6 3 8 3" xfId="26859"/>
    <cellStyle name="Normal 2 3 6 3 8 4" xfId="26860"/>
    <cellStyle name="Normal 2 3 6 3 8 5" xfId="26861"/>
    <cellStyle name="Normal 2 3 6 3 9" xfId="26862"/>
    <cellStyle name="Normal 2 3 6 30" xfId="26863"/>
    <cellStyle name="Normal 2 3 6 31" xfId="26864"/>
    <cellStyle name="Normal 2 3 6 32" xfId="26865"/>
    <cellStyle name="Normal 2 3 6 4" xfId="26866"/>
    <cellStyle name="Normal 2 3 6 4 10" xfId="26867"/>
    <cellStyle name="Normal 2 3 6 4 11" xfId="26868"/>
    <cellStyle name="Normal 2 3 6 4 12" xfId="26869"/>
    <cellStyle name="Normal 2 3 6 4 13" xfId="26870"/>
    <cellStyle name="Normal 2 3 6 4 14" xfId="26871"/>
    <cellStyle name="Normal 2 3 6 4 2" xfId="26872"/>
    <cellStyle name="Normal 2 3 6 4 2 2" xfId="26873"/>
    <cellStyle name="Normal 2 3 6 4 2 3" xfId="26874"/>
    <cellStyle name="Normal 2 3 6 4 2 4" xfId="26875"/>
    <cellStyle name="Normal 2 3 6 4 2 5" xfId="26876"/>
    <cellStyle name="Normal 2 3 6 4 3" xfId="26877"/>
    <cellStyle name="Normal 2 3 6 4 3 2" xfId="26878"/>
    <cellStyle name="Normal 2 3 6 4 3 3" xfId="26879"/>
    <cellStyle name="Normal 2 3 6 4 3 4" xfId="26880"/>
    <cellStyle name="Normal 2 3 6 4 3 5" xfId="26881"/>
    <cellStyle name="Normal 2 3 6 4 4" xfId="26882"/>
    <cellStyle name="Normal 2 3 6 4 4 2" xfId="26883"/>
    <cellStyle name="Normal 2 3 6 4 4 3" xfId="26884"/>
    <cellStyle name="Normal 2 3 6 4 4 4" xfId="26885"/>
    <cellStyle name="Normal 2 3 6 4 4 5" xfId="26886"/>
    <cellStyle name="Normal 2 3 6 4 5" xfId="26887"/>
    <cellStyle name="Normal 2 3 6 4 5 2" xfId="26888"/>
    <cellStyle name="Normal 2 3 6 4 5 3" xfId="26889"/>
    <cellStyle name="Normal 2 3 6 4 5 4" xfId="26890"/>
    <cellStyle name="Normal 2 3 6 4 5 5" xfId="26891"/>
    <cellStyle name="Normal 2 3 6 4 6" xfId="26892"/>
    <cellStyle name="Normal 2 3 6 4 6 2" xfId="26893"/>
    <cellStyle name="Normal 2 3 6 4 6 3" xfId="26894"/>
    <cellStyle name="Normal 2 3 6 4 6 4" xfId="26895"/>
    <cellStyle name="Normal 2 3 6 4 6 5" xfId="26896"/>
    <cellStyle name="Normal 2 3 6 4 7" xfId="26897"/>
    <cellStyle name="Normal 2 3 6 4 7 2" xfId="26898"/>
    <cellStyle name="Normal 2 3 6 4 7 3" xfId="26899"/>
    <cellStyle name="Normal 2 3 6 4 7 4" xfId="26900"/>
    <cellStyle name="Normal 2 3 6 4 7 5" xfId="26901"/>
    <cellStyle name="Normal 2 3 6 4 8" xfId="26902"/>
    <cellStyle name="Normal 2 3 6 4 8 2" xfId="26903"/>
    <cellStyle name="Normal 2 3 6 4 8 3" xfId="26904"/>
    <cellStyle name="Normal 2 3 6 4 8 4" xfId="26905"/>
    <cellStyle name="Normal 2 3 6 4 8 5" xfId="26906"/>
    <cellStyle name="Normal 2 3 6 4 9" xfId="26907"/>
    <cellStyle name="Normal 2 3 6 5" xfId="26908"/>
    <cellStyle name="Normal 2 3 6 5 10" xfId="26909"/>
    <cellStyle name="Normal 2 3 6 5 11" xfId="26910"/>
    <cellStyle name="Normal 2 3 6 5 12" xfId="26911"/>
    <cellStyle name="Normal 2 3 6 5 13" xfId="26912"/>
    <cellStyle name="Normal 2 3 6 5 14" xfId="26913"/>
    <cellStyle name="Normal 2 3 6 5 2" xfId="26914"/>
    <cellStyle name="Normal 2 3 6 5 2 2" xfId="26915"/>
    <cellStyle name="Normal 2 3 6 5 2 3" xfId="26916"/>
    <cellStyle name="Normal 2 3 6 5 2 4" xfId="26917"/>
    <cellStyle name="Normal 2 3 6 5 2 5" xfId="26918"/>
    <cellStyle name="Normal 2 3 6 5 3" xfId="26919"/>
    <cellStyle name="Normal 2 3 6 5 3 2" xfId="26920"/>
    <cellStyle name="Normal 2 3 6 5 3 3" xfId="26921"/>
    <cellStyle name="Normal 2 3 6 5 3 4" xfId="26922"/>
    <cellStyle name="Normal 2 3 6 5 3 5" xfId="26923"/>
    <cellStyle name="Normal 2 3 6 5 4" xfId="26924"/>
    <cellStyle name="Normal 2 3 6 5 4 2" xfId="26925"/>
    <cellStyle name="Normal 2 3 6 5 4 3" xfId="26926"/>
    <cellStyle name="Normal 2 3 6 5 4 4" xfId="26927"/>
    <cellStyle name="Normal 2 3 6 5 4 5" xfId="26928"/>
    <cellStyle name="Normal 2 3 6 5 5" xfId="26929"/>
    <cellStyle name="Normal 2 3 6 5 5 2" xfId="26930"/>
    <cellStyle name="Normal 2 3 6 5 5 3" xfId="26931"/>
    <cellStyle name="Normal 2 3 6 5 5 4" xfId="26932"/>
    <cellStyle name="Normal 2 3 6 5 5 5" xfId="26933"/>
    <cellStyle name="Normal 2 3 6 5 6" xfId="26934"/>
    <cellStyle name="Normal 2 3 6 5 6 2" xfId="26935"/>
    <cellStyle name="Normal 2 3 6 5 6 3" xfId="26936"/>
    <cellStyle name="Normal 2 3 6 5 6 4" xfId="26937"/>
    <cellStyle name="Normal 2 3 6 5 6 5" xfId="26938"/>
    <cellStyle name="Normal 2 3 6 5 7" xfId="26939"/>
    <cellStyle name="Normal 2 3 6 5 7 2" xfId="26940"/>
    <cellStyle name="Normal 2 3 6 5 7 3" xfId="26941"/>
    <cellStyle name="Normal 2 3 6 5 7 4" xfId="26942"/>
    <cellStyle name="Normal 2 3 6 5 7 5" xfId="26943"/>
    <cellStyle name="Normal 2 3 6 5 8" xfId="26944"/>
    <cellStyle name="Normal 2 3 6 5 8 2" xfId="26945"/>
    <cellStyle name="Normal 2 3 6 5 8 3" xfId="26946"/>
    <cellStyle name="Normal 2 3 6 5 8 4" xfId="26947"/>
    <cellStyle name="Normal 2 3 6 5 8 5" xfId="26948"/>
    <cellStyle name="Normal 2 3 6 5 9" xfId="26949"/>
    <cellStyle name="Normal 2 3 6 6" xfId="26950"/>
    <cellStyle name="Normal 2 3 6 6 10" xfId="26951"/>
    <cellStyle name="Normal 2 3 6 6 11" xfId="26952"/>
    <cellStyle name="Normal 2 3 6 6 12" xfId="26953"/>
    <cellStyle name="Normal 2 3 6 6 13" xfId="26954"/>
    <cellStyle name="Normal 2 3 6 6 14" xfId="26955"/>
    <cellStyle name="Normal 2 3 6 6 2" xfId="26956"/>
    <cellStyle name="Normal 2 3 6 6 2 2" xfId="26957"/>
    <cellStyle name="Normal 2 3 6 6 2 3" xfId="26958"/>
    <cellStyle name="Normal 2 3 6 6 2 4" xfId="26959"/>
    <cellStyle name="Normal 2 3 6 6 2 5" xfId="26960"/>
    <cellStyle name="Normal 2 3 6 6 3" xfId="26961"/>
    <cellStyle name="Normal 2 3 6 6 3 2" xfId="26962"/>
    <cellStyle name="Normal 2 3 6 6 3 3" xfId="26963"/>
    <cellStyle name="Normal 2 3 6 6 3 4" xfId="26964"/>
    <cellStyle name="Normal 2 3 6 6 3 5" xfId="26965"/>
    <cellStyle name="Normal 2 3 6 6 4" xfId="26966"/>
    <cellStyle name="Normal 2 3 6 6 4 2" xfId="26967"/>
    <cellStyle name="Normal 2 3 6 6 4 3" xfId="26968"/>
    <cellStyle name="Normal 2 3 6 6 4 4" xfId="26969"/>
    <cellStyle name="Normal 2 3 6 6 4 5" xfId="26970"/>
    <cellStyle name="Normal 2 3 6 6 5" xfId="26971"/>
    <cellStyle name="Normal 2 3 6 6 5 2" xfId="26972"/>
    <cellStyle name="Normal 2 3 6 6 5 3" xfId="26973"/>
    <cellStyle name="Normal 2 3 6 6 5 4" xfId="26974"/>
    <cellStyle name="Normal 2 3 6 6 5 5" xfId="26975"/>
    <cellStyle name="Normal 2 3 6 6 6" xfId="26976"/>
    <cellStyle name="Normal 2 3 6 6 6 2" xfId="26977"/>
    <cellStyle name="Normal 2 3 6 6 6 3" xfId="26978"/>
    <cellStyle name="Normal 2 3 6 6 6 4" xfId="26979"/>
    <cellStyle name="Normal 2 3 6 6 6 5" xfId="26980"/>
    <cellStyle name="Normal 2 3 6 6 7" xfId="26981"/>
    <cellStyle name="Normal 2 3 6 6 7 2" xfId="26982"/>
    <cellStyle name="Normal 2 3 6 6 7 3" xfId="26983"/>
    <cellStyle name="Normal 2 3 6 6 7 4" xfId="26984"/>
    <cellStyle name="Normal 2 3 6 6 7 5" xfId="26985"/>
    <cellStyle name="Normal 2 3 6 6 8" xfId="26986"/>
    <cellStyle name="Normal 2 3 6 6 8 2" xfId="26987"/>
    <cellStyle name="Normal 2 3 6 6 8 3" xfId="26988"/>
    <cellStyle name="Normal 2 3 6 6 8 4" xfId="26989"/>
    <cellStyle name="Normal 2 3 6 6 8 5" xfId="26990"/>
    <cellStyle name="Normal 2 3 6 6 9" xfId="26991"/>
    <cellStyle name="Normal 2 3 6 7" xfId="26992"/>
    <cellStyle name="Normal 2 3 6 7 10" xfId="26993"/>
    <cellStyle name="Normal 2 3 6 7 11" xfId="26994"/>
    <cellStyle name="Normal 2 3 6 7 12" xfId="26995"/>
    <cellStyle name="Normal 2 3 6 7 13" xfId="26996"/>
    <cellStyle name="Normal 2 3 6 7 14" xfId="26997"/>
    <cellStyle name="Normal 2 3 6 7 2" xfId="26998"/>
    <cellStyle name="Normal 2 3 6 7 2 2" xfId="26999"/>
    <cellStyle name="Normal 2 3 6 7 2 3" xfId="27000"/>
    <cellStyle name="Normal 2 3 6 7 2 4" xfId="27001"/>
    <cellStyle name="Normal 2 3 6 7 2 5" xfId="27002"/>
    <cellStyle name="Normal 2 3 6 7 3" xfId="27003"/>
    <cellStyle name="Normal 2 3 6 7 3 2" xfId="27004"/>
    <cellStyle name="Normal 2 3 6 7 3 3" xfId="27005"/>
    <cellStyle name="Normal 2 3 6 7 3 4" xfId="27006"/>
    <cellStyle name="Normal 2 3 6 7 3 5" xfId="27007"/>
    <cellStyle name="Normal 2 3 6 7 4" xfId="27008"/>
    <cellStyle name="Normal 2 3 6 7 4 2" xfId="27009"/>
    <cellStyle name="Normal 2 3 6 7 4 3" xfId="27010"/>
    <cellStyle name="Normal 2 3 6 7 4 4" xfId="27011"/>
    <cellStyle name="Normal 2 3 6 7 4 5" xfId="27012"/>
    <cellStyle name="Normal 2 3 6 7 5" xfId="27013"/>
    <cellStyle name="Normal 2 3 6 7 5 2" xfId="27014"/>
    <cellStyle name="Normal 2 3 6 7 5 3" xfId="27015"/>
    <cellStyle name="Normal 2 3 6 7 5 4" xfId="27016"/>
    <cellStyle name="Normal 2 3 6 7 5 5" xfId="27017"/>
    <cellStyle name="Normal 2 3 6 7 6" xfId="27018"/>
    <cellStyle name="Normal 2 3 6 7 6 2" xfId="27019"/>
    <cellStyle name="Normal 2 3 6 7 6 3" xfId="27020"/>
    <cellStyle name="Normal 2 3 6 7 6 4" xfId="27021"/>
    <cellStyle name="Normal 2 3 6 7 6 5" xfId="27022"/>
    <cellStyle name="Normal 2 3 6 7 7" xfId="27023"/>
    <cellStyle name="Normal 2 3 6 7 7 2" xfId="27024"/>
    <cellStyle name="Normal 2 3 6 7 7 3" xfId="27025"/>
    <cellStyle name="Normal 2 3 6 7 7 4" xfId="27026"/>
    <cellStyle name="Normal 2 3 6 7 7 5" xfId="27027"/>
    <cellStyle name="Normal 2 3 6 7 8" xfId="27028"/>
    <cellStyle name="Normal 2 3 6 7 8 2" xfId="27029"/>
    <cellStyle name="Normal 2 3 6 7 8 3" xfId="27030"/>
    <cellStyle name="Normal 2 3 6 7 8 4" xfId="27031"/>
    <cellStyle name="Normal 2 3 6 7 8 5" xfId="27032"/>
    <cellStyle name="Normal 2 3 6 7 9" xfId="27033"/>
    <cellStyle name="Normal 2 3 6 8" xfId="27034"/>
    <cellStyle name="Normal 2 3 6 8 10" xfId="27035"/>
    <cellStyle name="Normal 2 3 6 8 11" xfId="27036"/>
    <cellStyle name="Normal 2 3 6 8 12" xfId="27037"/>
    <cellStyle name="Normal 2 3 6 8 13" xfId="27038"/>
    <cellStyle name="Normal 2 3 6 8 14" xfId="27039"/>
    <cellStyle name="Normal 2 3 6 8 2" xfId="27040"/>
    <cellStyle name="Normal 2 3 6 8 2 2" xfId="27041"/>
    <cellStyle name="Normal 2 3 6 8 2 3" xfId="27042"/>
    <cellStyle name="Normal 2 3 6 8 2 4" xfId="27043"/>
    <cellStyle name="Normal 2 3 6 8 2 5" xfId="27044"/>
    <cellStyle name="Normal 2 3 6 8 3" xfId="27045"/>
    <cellStyle name="Normal 2 3 6 8 3 2" xfId="27046"/>
    <cellStyle name="Normal 2 3 6 8 3 3" xfId="27047"/>
    <cellStyle name="Normal 2 3 6 8 3 4" xfId="27048"/>
    <cellStyle name="Normal 2 3 6 8 3 5" xfId="27049"/>
    <cellStyle name="Normal 2 3 6 8 4" xfId="27050"/>
    <cellStyle name="Normal 2 3 6 8 4 2" xfId="27051"/>
    <cellStyle name="Normal 2 3 6 8 4 3" xfId="27052"/>
    <cellStyle name="Normal 2 3 6 8 4 4" xfId="27053"/>
    <cellStyle name="Normal 2 3 6 8 4 5" xfId="27054"/>
    <cellStyle name="Normal 2 3 6 8 5" xfId="27055"/>
    <cellStyle name="Normal 2 3 6 8 5 2" xfId="27056"/>
    <cellStyle name="Normal 2 3 6 8 5 3" xfId="27057"/>
    <cellStyle name="Normal 2 3 6 8 5 4" xfId="27058"/>
    <cellStyle name="Normal 2 3 6 8 5 5" xfId="27059"/>
    <cellStyle name="Normal 2 3 6 8 6" xfId="27060"/>
    <cellStyle name="Normal 2 3 6 8 6 2" xfId="27061"/>
    <cellStyle name="Normal 2 3 6 8 6 3" xfId="27062"/>
    <cellStyle name="Normal 2 3 6 8 6 4" xfId="27063"/>
    <cellStyle name="Normal 2 3 6 8 6 5" xfId="27064"/>
    <cellStyle name="Normal 2 3 6 8 7" xfId="27065"/>
    <cellStyle name="Normal 2 3 6 8 7 2" xfId="27066"/>
    <cellStyle name="Normal 2 3 6 8 7 3" xfId="27067"/>
    <cellStyle name="Normal 2 3 6 8 7 4" xfId="27068"/>
    <cellStyle name="Normal 2 3 6 8 7 5" xfId="27069"/>
    <cellStyle name="Normal 2 3 6 8 8" xfId="27070"/>
    <cellStyle name="Normal 2 3 6 8 8 2" xfId="27071"/>
    <cellStyle name="Normal 2 3 6 8 8 3" xfId="27072"/>
    <cellStyle name="Normal 2 3 6 8 8 4" xfId="27073"/>
    <cellStyle name="Normal 2 3 6 8 8 5" xfId="27074"/>
    <cellStyle name="Normal 2 3 6 8 9" xfId="27075"/>
    <cellStyle name="Normal 2 3 6 9" xfId="27076"/>
    <cellStyle name="Normal 2 3 6 9 10" xfId="27077"/>
    <cellStyle name="Normal 2 3 6 9 11" xfId="27078"/>
    <cellStyle name="Normal 2 3 6 9 12" xfId="27079"/>
    <cellStyle name="Normal 2 3 6 9 13" xfId="27080"/>
    <cellStyle name="Normal 2 3 6 9 14" xfId="27081"/>
    <cellStyle name="Normal 2 3 6 9 2" xfId="27082"/>
    <cellStyle name="Normal 2 3 6 9 2 2" xfId="27083"/>
    <cellStyle name="Normal 2 3 6 9 2 3" xfId="27084"/>
    <cellStyle name="Normal 2 3 6 9 2 4" xfId="27085"/>
    <cellStyle name="Normal 2 3 6 9 2 5" xfId="27086"/>
    <cellStyle name="Normal 2 3 6 9 3" xfId="27087"/>
    <cellStyle name="Normal 2 3 6 9 3 2" xfId="27088"/>
    <cellStyle name="Normal 2 3 6 9 3 3" xfId="27089"/>
    <cellStyle name="Normal 2 3 6 9 3 4" xfId="27090"/>
    <cellStyle name="Normal 2 3 6 9 3 5" xfId="27091"/>
    <cellStyle name="Normal 2 3 6 9 4" xfId="27092"/>
    <cellStyle name="Normal 2 3 6 9 4 2" xfId="27093"/>
    <cellStyle name="Normal 2 3 6 9 4 3" xfId="27094"/>
    <cellStyle name="Normal 2 3 6 9 4 4" xfId="27095"/>
    <cellStyle name="Normal 2 3 6 9 4 5" xfId="27096"/>
    <cellStyle name="Normal 2 3 6 9 5" xfId="27097"/>
    <cellStyle name="Normal 2 3 6 9 5 2" xfId="27098"/>
    <cellStyle name="Normal 2 3 6 9 5 3" xfId="27099"/>
    <cellStyle name="Normal 2 3 6 9 5 4" xfId="27100"/>
    <cellStyle name="Normal 2 3 6 9 5 5" xfId="27101"/>
    <cellStyle name="Normal 2 3 6 9 6" xfId="27102"/>
    <cellStyle name="Normal 2 3 6 9 6 2" xfId="27103"/>
    <cellStyle name="Normal 2 3 6 9 6 3" xfId="27104"/>
    <cellStyle name="Normal 2 3 6 9 6 4" xfId="27105"/>
    <cellStyle name="Normal 2 3 6 9 6 5" xfId="27106"/>
    <cellStyle name="Normal 2 3 6 9 7" xfId="27107"/>
    <cellStyle name="Normal 2 3 6 9 7 2" xfId="27108"/>
    <cellStyle name="Normal 2 3 6 9 7 3" xfId="27109"/>
    <cellStyle name="Normal 2 3 6 9 7 4" xfId="27110"/>
    <cellStyle name="Normal 2 3 6 9 7 5" xfId="27111"/>
    <cellStyle name="Normal 2 3 6 9 8" xfId="27112"/>
    <cellStyle name="Normal 2 3 6 9 8 2" xfId="27113"/>
    <cellStyle name="Normal 2 3 6 9 8 3" xfId="27114"/>
    <cellStyle name="Normal 2 3 6 9 8 4" xfId="27115"/>
    <cellStyle name="Normal 2 3 6 9 8 5" xfId="27116"/>
    <cellStyle name="Normal 2 3 6 9 9" xfId="27117"/>
    <cellStyle name="Normal 2 3 7" xfId="27118"/>
    <cellStyle name="Normal 2 3 7 10" xfId="27119"/>
    <cellStyle name="Normal 2 3 7 10 10" xfId="27120"/>
    <cellStyle name="Normal 2 3 7 10 11" xfId="27121"/>
    <cellStyle name="Normal 2 3 7 10 12" xfId="27122"/>
    <cellStyle name="Normal 2 3 7 10 13" xfId="27123"/>
    <cellStyle name="Normal 2 3 7 10 14" xfId="27124"/>
    <cellStyle name="Normal 2 3 7 10 2" xfId="27125"/>
    <cellStyle name="Normal 2 3 7 10 2 2" xfId="27126"/>
    <cellStyle name="Normal 2 3 7 10 2 3" xfId="27127"/>
    <cellStyle name="Normal 2 3 7 10 2 4" xfId="27128"/>
    <cellStyle name="Normal 2 3 7 10 2 5" xfId="27129"/>
    <cellStyle name="Normal 2 3 7 10 3" xfId="27130"/>
    <cellStyle name="Normal 2 3 7 10 3 2" xfId="27131"/>
    <cellStyle name="Normal 2 3 7 10 3 3" xfId="27132"/>
    <cellStyle name="Normal 2 3 7 10 3 4" xfId="27133"/>
    <cellStyle name="Normal 2 3 7 10 3 5" xfId="27134"/>
    <cellStyle name="Normal 2 3 7 10 4" xfId="27135"/>
    <cellStyle name="Normal 2 3 7 10 4 2" xfId="27136"/>
    <cellStyle name="Normal 2 3 7 10 4 3" xfId="27137"/>
    <cellStyle name="Normal 2 3 7 10 4 4" xfId="27138"/>
    <cellStyle name="Normal 2 3 7 10 4 5" xfId="27139"/>
    <cellStyle name="Normal 2 3 7 10 5" xfId="27140"/>
    <cellStyle name="Normal 2 3 7 10 5 2" xfId="27141"/>
    <cellStyle name="Normal 2 3 7 10 5 3" xfId="27142"/>
    <cellStyle name="Normal 2 3 7 10 5 4" xfId="27143"/>
    <cellStyle name="Normal 2 3 7 10 5 5" xfId="27144"/>
    <cellStyle name="Normal 2 3 7 10 6" xfId="27145"/>
    <cellStyle name="Normal 2 3 7 10 6 2" xfId="27146"/>
    <cellStyle name="Normal 2 3 7 10 6 3" xfId="27147"/>
    <cellStyle name="Normal 2 3 7 10 6 4" xfId="27148"/>
    <cellStyle name="Normal 2 3 7 10 6 5" xfId="27149"/>
    <cellStyle name="Normal 2 3 7 10 7" xfId="27150"/>
    <cellStyle name="Normal 2 3 7 10 7 2" xfId="27151"/>
    <cellStyle name="Normal 2 3 7 10 7 3" xfId="27152"/>
    <cellStyle name="Normal 2 3 7 10 7 4" xfId="27153"/>
    <cellStyle name="Normal 2 3 7 10 7 5" xfId="27154"/>
    <cellStyle name="Normal 2 3 7 10 8" xfId="27155"/>
    <cellStyle name="Normal 2 3 7 10 8 2" xfId="27156"/>
    <cellStyle name="Normal 2 3 7 10 8 3" xfId="27157"/>
    <cellStyle name="Normal 2 3 7 10 8 4" xfId="27158"/>
    <cellStyle name="Normal 2 3 7 10 8 5" xfId="27159"/>
    <cellStyle name="Normal 2 3 7 10 9" xfId="27160"/>
    <cellStyle name="Normal 2 3 7 11" xfId="27161"/>
    <cellStyle name="Normal 2 3 7 11 10" xfId="27162"/>
    <cellStyle name="Normal 2 3 7 11 11" xfId="27163"/>
    <cellStyle name="Normal 2 3 7 11 12" xfId="27164"/>
    <cellStyle name="Normal 2 3 7 11 13" xfId="27165"/>
    <cellStyle name="Normal 2 3 7 11 14" xfId="27166"/>
    <cellStyle name="Normal 2 3 7 11 2" xfId="27167"/>
    <cellStyle name="Normal 2 3 7 11 2 2" xfId="27168"/>
    <cellStyle name="Normal 2 3 7 11 2 3" xfId="27169"/>
    <cellStyle name="Normal 2 3 7 11 2 4" xfId="27170"/>
    <cellStyle name="Normal 2 3 7 11 2 5" xfId="27171"/>
    <cellStyle name="Normal 2 3 7 11 3" xfId="27172"/>
    <cellStyle name="Normal 2 3 7 11 3 2" xfId="27173"/>
    <cellStyle name="Normal 2 3 7 11 3 3" xfId="27174"/>
    <cellStyle name="Normal 2 3 7 11 3 4" xfId="27175"/>
    <cellStyle name="Normal 2 3 7 11 3 5" xfId="27176"/>
    <cellStyle name="Normal 2 3 7 11 4" xfId="27177"/>
    <cellStyle name="Normal 2 3 7 11 4 2" xfId="27178"/>
    <cellStyle name="Normal 2 3 7 11 4 3" xfId="27179"/>
    <cellStyle name="Normal 2 3 7 11 4 4" xfId="27180"/>
    <cellStyle name="Normal 2 3 7 11 4 5" xfId="27181"/>
    <cellStyle name="Normal 2 3 7 11 5" xfId="27182"/>
    <cellStyle name="Normal 2 3 7 11 5 2" xfId="27183"/>
    <cellStyle name="Normal 2 3 7 11 5 3" xfId="27184"/>
    <cellStyle name="Normal 2 3 7 11 5 4" xfId="27185"/>
    <cellStyle name="Normal 2 3 7 11 5 5" xfId="27186"/>
    <cellStyle name="Normal 2 3 7 11 6" xfId="27187"/>
    <cellStyle name="Normal 2 3 7 11 6 2" xfId="27188"/>
    <cellStyle name="Normal 2 3 7 11 6 3" xfId="27189"/>
    <cellStyle name="Normal 2 3 7 11 6 4" xfId="27190"/>
    <cellStyle name="Normal 2 3 7 11 6 5" xfId="27191"/>
    <cellStyle name="Normal 2 3 7 11 7" xfId="27192"/>
    <cellStyle name="Normal 2 3 7 11 7 2" xfId="27193"/>
    <cellStyle name="Normal 2 3 7 11 7 3" xfId="27194"/>
    <cellStyle name="Normal 2 3 7 11 7 4" xfId="27195"/>
    <cellStyle name="Normal 2 3 7 11 7 5" xfId="27196"/>
    <cellStyle name="Normal 2 3 7 11 8" xfId="27197"/>
    <cellStyle name="Normal 2 3 7 11 8 2" xfId="27198"/>
    <cellStyle name="Normal 2 3 7 11 8 3" xfId="27199"/>
    <cellStyle name="Normal 2 3 7 11 8 4" xfId="27200"/>
    <cellStyle name="Normal 2 3 7 11 8 5" xfId="27201"/>
    <cellStyle name="Normal 2 3 7 11 9" xfId="27202"/>
    <cellStyle name="Normal 2 3 7 12" xfId="27203"/>
    <cellStyle name="Normal 2 3 7 12 10" xfId="27204"/>
    <cellStyle name="Normal 2 3 7 12 11" xfId="27205"/>
    <cellStyle name="Normal 2 3 7 12 12" xfId="27206"/>
    <cellStyle name="Normal 2 3 7 12 13" xfId="27207"/>
    <cellStyle name="Normal 2 3 7 12 14" xfId="27208"/>
    <cellStyle name="Normal 2 3 7 12 2" xfId="27209"/>
    <cellStyle name="Normal 2 3 7 12 2 2" xfId="27210"/>
    <cellStyle name="Normal 2 3 7 12 2 3" xfId="27211"/>
    <cellStyle name="Normal 2 3 7 12 2 4" xfId="27212"/>
    <cellStyle name="Normal 2 3 7 12 2 5" xfId="27213"/>
    <cellStyle name="Normal 2 3 7 12 3" xfId="27214"/>
    <cellStyle name="Normal 2 3 7 12 3 2" xfId="27215"/>
    <cellStyle name="Normal 2 3 7 12 3 3" xfId="27216"/>
    <cellStyle name="Normal 2 3 7 12 3 4" xfId="27217"/>
    <cellStyle name="Normal 2 3 7 12 3 5" xfId="27218"/>
    <cellStyle name="Normal 2 3 7 12 4" xfId="27219"/>
    <cellStyle name="Normal 2 3 7 12 4 2" xfId="27220"/>
    <cellStyle name="Normal 2 3 7 12 4 3" xfId="27221"/>
    <cellStyle name="Normal 2 3 7 12 4 4" xfId="27222"/>
    <cellStyle name="Normal 2 3 7 12 4 5" xfId="27223"/>
    <cellStyle name="Normal 2 3 7 12 5" xfId="27224"/>
    <cellStyle name="Normal 2 3 7 12 5 2" xfId="27225"/>
    <cellStyle name="Normal 2 3 7 12 5 3" xfId="27226"/>
    <cellStyle name="Normal 2 3 7 12 5 4" xfId="27227"/>
    <cellStyle name="Normal 2 3 7 12 5 5" xfId="27228"/>
    <cellStyle name="Normal 2 3 7 12 6" xfId="27229"/>
    <cellStyle name="Normal 2 3 7 12 6 2" xfId="27230"/>
    <cellStyle name="Normal 2 3 7 12 6 3" xfId="27231"/>
    <cellStyle name="Normal 2 3 7 12 6 4" xfId="27232"/>
    <cellStyle name="Normal 2 3 7 12 6 5" xfId="27233"/>
    <cellStyle name="Normal 2 3 7 12 7" xfId="27234"/>
    <cellStyle name="Normal 2 3 7 12 7 2" xfId="27235"/>
    <cellStyle name="Normal 2 3 7 12 7 3" xfId="27236"/>
    <cellStyle name="Normal 2 3 7 12 7 4" xfId="27237"/>
    <cellStyle name="Normal 2 3 7 12 7 5" xfId="27238"/>
    <cellStyle name="Normal 2 3 7 12 8" xfId="27239"/>
    <cellStyle name="Normal 2 3 7 12 8 2" xfId="27240"/>
    <cellStyle name="Normal 2 3 7 12 8 3" xfId="27241"/>
    <cellStyle name="Normal 2 3 7 12 8 4" xfId="27242"/>
    <cellStyle name="Normal 2 3 7 12 8 5" xfId="27243"/>
    <cellStyle name="Normal 2 3 7 12 9" xfId="27244"/>
    <cellStyle name="Normal 2 3 7 13" xfId="27245"/>
    <cellStyle name="Normal 2 3 7 13 10" xfId="27246"/>
    <cellStyle name="Normal 2 3 7 13 11" xfId="27247"/>
    <cellStyle name="Normal 2 3 7 13 12" xfId="27248"/>
    <cellStyle name="Normal 2 3 7 13 13" xfId="27249"/>
    <cellStyle name="Normal 2 3 7 13 14" xfId="27250"/>
    <cellStyle name="Normal 2 3 7 13 2" xfId="27251"/>
    <cellStyle name="Normal 2 3 7 13 2 2" xfId="27252"/>
    <cellStyle name="Normal 2 3 7 13 2 3" xfId="27253"/>
    <cellStyle name="Normal 2 3 7 13 2 4" xfId="27254"/>
    <cellStyle name="Normal 2 3 7 13 2 5" xfId="27255"/>
    <cellStyle name="Normal 2 3 7 13 3" xfId="27256"/>
    <cellStyle name="Normal 2 3 7 13 3 2" xfId="27257"/>
    <cellStyle name="Normal 2 3 7 13 3 3" xfId="27258"/>
    <cellStyle name="Normal 2 3 7 13 3 4" xfId="27259"/>
    <cellStyle name="Normal 2 3 7 13 3 5" xfId="27260"/>
    <cellStyle name="Normal 2 3 7 13 4" xfId="27261"/>
    <cellStyle name="Normal 2 3 7 13 4 2" xfId="27262"/>
    <cellStyle name="Normal 2 3 7 13 4 3" xfId="27263"/>
    <cellStyle name="Normal 2 3 7 13 4 4" xfId="27264"/>
    <cellStyle name="Normal 2 3 7 13 4 5" xfId="27265"/>
    <cellStyle name="Normal 2 3 7 13 5" xfId="27266"/>
    <cellStyle name="Normal 2 3 7 13 5 2" xfId="27267"/>
    <cellStyle name="Normal 2 3 7 13 5 3" xfId="27268"/>
    <cellStyle name="Normal 2 3 7 13 5 4" xfId="27269"/>
    <cellStyle name="Normal 2 3 7 13 5 5" xfId="27270"/>
    <cellStyle name="Normal 2 3 7 13 6" xfId="27271"/>
    <cellStyle name="Normal 2 3 7 13 6 2" xfId="27272"/>
    <cellStyle name="Normal 2 3 7 13 6 3" xfId="27273"/>
    <cellStyle name="Normal 2 3 7 13 6 4" xfId="27274"/>
    <cellStyle name="Normal 2 3 7 13 6 5" xfId="27275"/>
    <cellStyle name="Normal 2 3 7 13 7" xfId="27276"/>
    <cellStyle name="Normal 2 3 7 13 7 2" xfId="27277"/>
    <cellStyle name="Normal 2 3 7 13 7 3" xfId="27278"/>
    <cellStyle name="Normal 2 3 7 13 7 4" xfId="27279"/>
    <cellStyle name="Normal 2 3 7 13 7 5" xfId="27280"/>
    <cellStyle name="Normal 2 3 7 13 8" xfId="27281"/>
    <cellStyle name="Normal 2 3 7 13 8 2" xfId="27282"/>
    <cellStyle name="Normal 2 3 7 13 8 3" xfId="27283"/>
    <cellStyle name="Normal 2 3 7 13 8 4" xfId="27284"/>
    <cellStyle name="Normal 2 3 7 13 8 5" xfId="27285"/>
    <cellStyle name="Normal 2 3 7 13 9" xfId="27286"/>
    <cellStyle name="Normal 2 3 7 14" xfId="27287"/>
    <cellStyle name="Normal 2 3 7 14 10" xfId="27288"/>
    <cellStyle name="Normal 2 3 7 14 11" xfId="27289"/>
    <cellStyle name="Normal 2 3 7 14 12" xfId="27290"/>
    <cellStyle name="Normal 2 3 7 14 13" xfId="27291"/>
    <cellStyle name="Normal 2 3 7 14 14" xfId="27292"/>
    <cellStyle name="Normal 2 3 7 14 2" xfId="27293"/>
    <cellStyle name="Normal 2 3 7 14 2 2" xfId="27294"/>
    <cellStyle name="Normal 2 3 7 14 2 3" xfId="27295"/>
    <cellStyle name="Normal 2 3 7 14 2 4" xfId="27296"/>
    <cellStyle name="Normal 2 3 7 14 2 5" xfId="27297"/>
    <cellStyle name="Normal 2 3 7 14 3" xfId="27298"/>
    <cellStyle name="Normal 2 3 7 14 3 2" xfId="27299"/>
    <cellStyle name="Normal 2 3 7 14 3 3" xfId="27300"/>
    <cellStyle name="Normal 2 3 7 14 3 4" xfId="27301"/>
    <cellStyle name="Normal 2 3 7 14 3 5" xfId="27302"/>
    <cellStyle name="Normal 2 3 7 14 4" xfId="27303"/>
    <cellStyle name="Normal 2 3 7 14 4 2" xfId="27304"/>
    <cellStyle name="Normal 2 3 7 14 4 3" xfId="27305"/>
    <cellStyle name="Normal 2 3 7 14 4 4" xfId="27306"/>
    <cellStyle name="Normal 2 3 7 14 4 5" xfId="27307"/>
    <cellStyle name="Normal 2 3 7 14 5" xfId="27308"/>
    <cellStyle name="Normal 2 3 7 14 5 2" xfId="27309"/>
    <cellStyle name="Normal 2 3 7 14 5 3" xfId="27310"/>
    <cellStyle name="Normal 2 3 7 14 5 4" xfId="27311"/>
    <cellStyle name="Normal 2 3 7 14 5 5" xfId="27312"/>
    <cellStyle name="Normal 2 3 7 14 6" xfId="27313"/>
    <cellStyle name="Normal 2 3 7 14 6 2" xfId="27314"/>
    <cellStyle name="Normal 2 3 7 14 6 3" xfId="27315"/>
    <cellStyle name="Normal 2 3 7 14 6 4" xfId="27316"/>
    <cellStyle name="Normal 2 3 7 14 6 5" xfId="27317"/>
    <cellStyle name="Normal 2 3 7 14 7" xfId="27318"/>
    <cellStyle name="Normal 2 3 7 14 7 2" xfId="27319"/>
    <cellStyle name="Normal 2 3 7 14 7 3" xfId="27320"/>
    <cellStyle name="Normal 2 3 7 14 7 4" xfId="27321"/>
    <cellStyle name="Normal 2 3 7 14 7 5" xfId="27322"/>
    <cellStyle name="Normal 2 3 7 14 8" xfId="27323"/>
    <cellStyle name="Normal 2 3 7 14 8 2" xfId="27324"/>
    <cellStyle name="Normal 2 3 7 14 8 3" xfId="27325"/>
    <cellStyle name="Normal 2 3 7 14 8 4" xfId="27326"/>
    <cellStyle name="Normal 2 3 7 14 8 5" xfId="27327"/>
    <cellStyle name="Normal 2 3 7 14 9" xfId="27328"/>
    <cellStyle name="Normal 2 3 7 15" xfId="27329"/>
    <cellStyle name="Normal 2 3 7 15 10" xfId="27330"/>
    <cellStyle name="Normal 2 3 7 15 11" xfId="27331"/>
    <cellStyle name="Normal 2 3 7 15 12" xfId="27332"/>
    <cellStyle name="Normal 2 3 7 15 13" xfId="27333"/>
    <cellStyle name="Normal 2 3 7 15 14" xfId="27334"/>
    <cellStyle name="Normal 2 3 7 15 2" xfId="27335"/>
    <cellStyle name="Normal 2 3 7 15 2 2" xfId="27336"/>
    <cellStyle name="Normal 2 3 7 15 2 3" xfId="27337"/>
    <cellStyle name="Normal 2 3 7 15 2 4" xfId="27338"/>
    <cellStyle name="Normal 2 3 7 15 2 5" xfId="27339"/>
    <cellStyle name="Normal 2 3 7 15 3" xfId="27340"/>
    <cellStyle name="Normal 2 3 7 15 3 2" xfId="27341"/>
    <cellStyle name="Normal 2 3 7 15 3 3" xfId="27342"/>
    <cellStyle name="Normal 2 3 7 15 3 4" xfId="27343"/>
    <cellStyle name="Normal 2 3 7 15 3 5" xfId="27344"/>
    <cellStyle name="Normal 2 3 7 15 4" xfId="27345"/>
    <cellStyle name="Normal 2 3 7 15 4 2" xfId="27346"/>
    <cellStyle name="Normal 2 3 7 15 4 3" xfId="27347"/>
    <cellStyle name="Normal 2 3 7 15 4 4" xfId="27348"/>
    <cellStyle name="Normal 2 3 7 15 4 5" xfId="27349"/>
    <cellStyle name="Normal 2 3 7 15 5" xfId="27350"/>
    <cellStyle name="Normal 2 3 7 15 5 2" xfId="27351"/>
    <cellStyle name="Normal 2 3 7 15 5 3" xfId="27352"/>
    <cellStyle name="Normal 2 3 7 15 5 4" xfId="27353"/>
    <cellStyle name="Normal 2 3 7 15 5 5" xfId="27354"/>
    <cellStyle name="Normal 2 3 7 15 6" xfId="27355"/>
    <cellStyle name="Normal 2 3 7 15 6 2" xfId="27356"/>
    <cellStyle name="Normal 2 3 7 15 6 3" xfId="27357"/>
    <cellStyle name="Normal 2 3 7 15 6 4" xfId="27358"/>
    <cellStyle name="Normal 2 3 7 15 6 5" xfId="27359"/>
    <cellStyle name="Normal 2 3 7 15 7" xfId="27360"/>
    <cellStyle name="Normal 2 3 7 15 7 2" xfId="27361"/>
    <cellStyle name="Normal 2 3 7 15 7 3" xfId="27362"/>
    <cellStyle name="Normal 2 3 7 15 7 4" xfId="27363"/>
    <cellStyle name="Normal 2 3 7 15 7 5" xfId="27364"/>
    <cellStyle name="Normal 2 3 7 15 8" xfId="27365"/>
    <cellStyle name="Normal 2 3 7 15 8 2" xfId="27366"/>
    <cellStyle name="Normal 2 3 7 15 8 3" xfId="27367"/>
    <cellStyle name="Normal 2 3 7 15 8 4" xfId="27368"/>
    <cellStyle name="Normal 2 3 7 15 8 5" xfId="27369"/>
    <cellStyle name="Normal 2 3 7 15 9" xfId="27370"/>
    <cellStyle name="Normal 2 3 7 16" xfId="27371"/>
    <cellStyle name="Normal 2 3 7 16 10" xfId="27372"/>
    <cellStyle name="Normal 2 3 7 16 11" xfId="27373"/>
    <cellStyle name="Normal 2 3 7 16 12" xfId="27374"/>
    <cellStyle name="Normal 2 3 7 16 13" xfId="27375"/>
    <cellStyle name="Normal 2 3 7 16 14" xfId="27376"/>
    <cellStyle name="Normal 2 3 7 16 2" xfId="27377"/>
    <cellStyle name="Normal 2 3 7 16 2 2" xfId="27378"/>
    <cellStyle name="Normal 2 3 7 16 2 3" xfId="27379"/>
    <cellStyle name="Normal 2 3 7 16 2 4" xfId="27380"/>
    <cellStyle name="Normal 2 3 7 16 2 5" xfId="27381"/>
    <cellStyle name="Normal 2 3 7 16 3" xfId="27382"/>
    <cellStyle name="Normal 2 3 7 16 3 2" xfId="27383"/>
    <cellStyle name="Normal 2 3 7 16 3 3" xfId="27384"/>
    <cellStyle name="Normal 2 3 7 16 3 4" xfId="27385"/>
    <cellStyle name="Normal 2 3 7 16 3 5" xfId="27386"/>
    <cellStyle name="Normal 2 3 7 16 4" xfId="27387"/>
    <cellStyle name="Normal 2 3 7 16 4 2" xfId="27388"/>
    <cellStyle name="Normal 2 3 7 16 4 3" xfId="27389"/>
    <cellStyle name="Normal 2 3 7 16 4 4" xfId="27390"/>
    <cellStyle name="Normal 2 3 7 16 4 5" xfId="27391"/>
    <cellStyle name="Normal 2 3 7 16 5" xfId="27392"/>
    <cellStyle name="Normal 2 3 7 16 5 2" xfId="27393"/>
    <cellStyle name="Normal 2 3 7 16 5 3" xfId="27394"/>
    <cellStyle name="Normal 2 3 7 16 5 4" xfId="27395"/>
    <cellStyle name="Normal 2 3 7 16 5 5" xfId="27396"/>
    <cellStyle name="Normal 2 3 7 16 6" xfId="27397"/>
    <cellStyle name="Normal 2 3 7 16 6 2" xfId="27398"/>
    <cellStyle name="Normal 2 3 7 16 6 3" xfId="27399"/>
    <cellStyle name="Normal 2 3 7 16 6 4" xfId="27400"/>
    <cellStyle name="Normal 2 3 7 16 6 5" xfId="27401"/>
    <cellStyle name="Normal 2 3 7 16 7" xfId="27402"/>
    <cellStyle name="Normal 2 3 7 16 7 2" xfId="27403"/>
    <cellStyle name="Normal 2 3 7 16 7 3" xfId="27404"/>
    <cellStyle name="Normal 2 3 7 16 7 4" xfId="27405"/>
    <cellStyle name="Normal 2 3 7 16 7 5" xfId="27406"/>
    <cellStyle name="Normal 2 3 7 16 8" xfId="27407"/>
    <cellStyle name="Normal 2 3 7 16 8 2" xfId="27408"/>
    <cellStyle name="Normal 2 3 7 16 8 3" xfId="27409"/>
    <cellStyle name="Normal 2 3 7 16 8 4" xfId="27410"/>
    <cellStyle name="Normal 2 3 7 16 8 5" xfId="27411"/>
    <cellStyle name="Normal 2 3 7 16 9" xfId="27412"/>
    <cellStyle name="Normal 2 3 7 17" xfId="27413"/>
    <cellStyle name="Normal 2 3 7 17 2" xfId="27414"/>
    <cellStyle name="Normal 2 3 7 17 3" xfId="27415"/>
    <cellStyle name="Normal 2 3 7 17 4" xfId="27416"/>
    <cellStyle name="Normal 2 3 7 17 5" xfId="27417"/>
    <cellStyle name="Normal 2 3 7 18" xfId="27418"/>
    <cellStyle name="Normal 2 3 7 18 2" xfId="27419"/>
    <cellStyle name="Normal 2 3 7 18 3" xfId="27420"/>
    <cellStyle name="Normal 2 3 7 18 4" xfId="27421"/>
    <cellStyle name="Normal 2 3 7 18 5" xfId="27422"/>
    <cellStyle name="Normal 2 3 7 19" xfId="27423"/>
    <cellStyle name="Normal 2 3 7 19 2" xfId="27424"/>
    <cellStyle name="Normal 2 3 7 19 3" xfId="27425"/>
    <cellStyle name="Normal 2 3 7 19 4" xfId="27426"/>
    <cellStyle name="Normal 2 3 7 19 5" xfId="27427"/>
    <cellStyle name="Normal 2 3 7 2" xfId="27428"/>
    <cellStyle name="Normal 2 3 7 2 10" xfId="27429"/>
    <cellStyle name="Normal 2 3 7 2 11" xfId="27430"/>
    <cellStyle name="Normal 2 3 7 2 12" xfId="27431"/>
    <cellStyle name="Normal 2 3 7 2 13" xfId="27432"/>
    <cellStyle name="Normal 2 3 7 2 14" xfId="27433"/>
    <cellStyle name="Normal 2 3 7 2 2" xfId="27434"/>
    <cellStyle name="Normal 2 3 7 2 2 2" xfId="27435"/>
    <cellStyle name="Normal 2 3 7 2 2 3" xfId="27436"/>
    <cellStyle name="Normal 2 3 7 2 2 4" xfId="27437"/>
    <cellStyle name="Normal 2 3 7 2 2 5" xfId="27438"/>
    <cellStyle name="Normal 2 3 7 2 3" xfId="27439"/>
    <cellStyle name="Normal 2 3 7 2 3 2" xfId="27440"/>
    <cellStyle name="Normal 2 3 7 2 3 3" xfId="27441"/>
    <cellStyle name="Normal 2 3 7 2 3 4" xfId="27442"/>
    <cellStyle name="Normal 2 3 7 2 3 5" xfId="27443"/>
    <cellStyle name="Normal 2 3 7 2 4" xfId="27444"/>
    <cellStyle name="Normal 2 3 7 2 4 2" xfId="27445"/>
    <cellStyle name="Normal 2 3 7 2 4 3" xfId="27446"/>
    <cellStyle name="Normal 2 3 7 2 4 4" xfId="27447"/>
    <cellStyle name="Normal 2 3 7 2 4 5" xfId="27448"/>
    <cellStyle name="Normal 2 3 7 2 5" xfId="27449"/>
    <cellStyle name="Normal 2 3 7 2 5 2" xfId="27450"/>
    <cellStyle name="Normal 2 3 7 2 5 3" xfId="27451"/>
    <cellStyle name="Normal 2 3 7 2 5 4" xfId="27452"/>
    <cellStyle name="Normal 2 3 7 2 5 5" xfId="27453"/>
    <cellStyle name="Normal 2 3 7 2 6" xfId="27454"/>
    <cellStyle name="Normal 2 3 7 2 6 2" xfId="27455"/>
    <cellStyle name="Normal 2 3 7 2 6 3" xfId="27456"/>
    <cellStyle name="Normal 2 3 7 2 6 4" xfId="27457"/>
    <cellStyle name="Normal 2 3 7 2 6 5" xfId="27458"/>
    <cellStyle name="Normal 2 3 7 2 7" xfId="27459"/>
    <cellStyle name="Normal 2 3 7 2 7 2" xfId="27460"/>
    <cellStyle name="Normal 2 3 7 2 7 3" xfId="27461"/>
    <cellStyle name="Normal 2 3 7 2 7 4" xfId="27462"/>
    <cellStyle name="Normal 2 3 7 2 7 5" xfId="27463"/>
    <cellStyle name="Normal 2 3 7 2 8" xfId="27464"/>
    <cellStyle name="Normal 2 3 7 2 8 2" xfId="27465"/>
    <cellStyle name="Normal 2 3 7 2 8 3" xfId="27466"/>
    <cellStyle name="Normal 2 3 7 2 8 4" xfId="27467"/>
    <cellStyle name="Normal 2 3 7 2 8 5" xfId="27468"/>
    <cellStyle name="Normal 2 3 7 2 9" xfId="27469"/>
    <cellStyle name="Normal 2 3 7 20" xfId="27470"/>
    <cellStyle name="Normal 2 3 7 20 2" xfId="27471"/>
    <cellStyle name="Normal 2 3 7 20 3" xfId="27472"/>
    <cellStyle name="Normal 2 3 7 20 4" xfId="27473"/>
    <cellStyle name="Normal 2 3 7 20 5" xfId="27474"/>
    <cellStyle name="Normal 2 3 7 21" xfId="27475"/>
    <cellStyle name="Normal 2 3 7 21 2" xfId="27476"/>
    <cellStyle name="Normal 2 3 7 21 3" xfId="27477"/>
    <cellStyle name="Normal 2 3 7 21 4" xfId="27478"/>
    <cellStyle name="Normal 2 3 7 21 5" xfId="27479"/>
    <cellStyle name="Normal 2 3 7 22" xfId="27480"/>
    <cellStyle name="Normal 2 3 7 22 2" xfId="27481"/>
    <cellStyle name="Normal 2 3 7 22 3" xfId="27482"/>
    <cellStyle name="Normal 2 3 7 22 4" xfId="27483"/>
    <cellStyle name="Normal 2 3 7 22 5" xfId="27484"/>
    <cellStyle name="Normal 2 3 7 23" xfId="27485"/>
    <cellStyle name="Normal 2 3 7 23 2" xfId="27486"/>
    <cellStyle name="Normal 2 3 7 23 3" xfId="27487"/>
    <cellStyle name="Normal 2 3 7 23 4" xfId="27488"/>
    <cellStyle name="Normal 2 3 7 23 5" xfId="27489"/>
    <cellStyle name="Normal 2 3 7 24" xfId="27490"/>
    <cellStyle name="Normal 2 3 7 25" xfId="27491"/>
    <cellStyle name="Normal 2 3 7 26" xfId="27492"/>
    <cellStyle name="Normal 2 3 7 27" xfId="27493"/>
    <cellStyle name="Normal 2 3 7 28" xfId="27494"/>
    <cellStyle name="Normal 2 3 7 29" xfId="27495"/>
    <cellStyle name="Normal 2 3 7 3" xfId="27496"/>
    <cellStyle name="Normal 2 3 7 3 10" xfId="27497"/>
    <cellStyle name="Normal 2 3 7 3 11" xfId="27498"/>
    <cellStyle name="Normal 2 3 7 3 12" xfId="27499"/>
    <cellStyle name="Normal 2 3 7 3 13" xfId="27500"/>
    <cellStyle name="Normal 2 3 7 3 14" xfId="27501"/>
    <cellStyle name="Normal 2 3 7 3 2" xfId="27502"/>
    <cellStyle name="Normal 2 3 7 3 2 2" xfId="27503"/>
    <cellStyle name="Normal 2 3 7 3 2 3" xfId="27504"/>
    <cellStyle name="Normal 2 3 7 3 2 4" xfId="27505"/>
    <cellStyle name="Normal 2 3 7 3 2 5" xfId="27506"/>
    <cellStyle name="Normal 2 3 7 3 3" xfId="27507"/>
    <cellStyle name="Normal 2 3 7 3 3 2" xfId="27508"/>
    <cellStyle name="Normal 2 3 7 3 3 3" xfId="27509"/>
    <cellStyle name="Normal 2 3 7 3 3 4" xfId="27510"/>
    <cellStyle name="Normal 2 3 7 3 3 5" xfId="27511"/>
    <cellStyle name="Normal 2 3 7 3 4" xfId="27512"/>
    <cellStyle name="Normal 2 3 7 3 4 2" xfId="27513"/>
    <cellStyle name="Normal 2 3 7 3 4 3" xfId="27514"/>
    <cellStyle name="Normal 2 3 7 3 4 4" xfId="27515"/>
    <cellStyle name="Normal 2 3 7 3 4 5" xfId="27516"/>
    <cellStyle name="Normal 2 3 7 3 5" xfId="27517"/>
    <cellStyle name="Normal 2 3 7 3 5 2" xfId="27518"/>
    <cellStyle name="Normal 2 3 7 3 5 3" xfId="27519"/>
    <cellStyle name="Normal 2 3 7 3 5 4" xfId="27520"/>
    <cellStyle name="Normal 2 3 7 3 5 5" xfId="27521"/>
    <cellStyle name="Normal 2 3 7 3 6" xfId="27522"/>
    <cellStyle name="Normal 2 3 7 3 6 2" xfId="27523"/>
    <cellStyle name="Normal 2 3 7 3 6 3" xfId="27524"/>
    <cellStyle name="Normal 2 3 7 3 6 4" xfId="27525"/>
    <cellStyle name="Normal 2 3 7 3 6 5" xfId="27526"/>
    <cellStyle name="Normal 2 3 7 3 7" xfId="27527"/>
    <cellStyle name="Normal 2 3 7 3 7 2" xfId="27528"/>
    <cellStyle name="Normal 2 3 7 3 7 3" xfId="27529"/>
    <cellStyle name="Normal 2 3 7 3 7 4" xfId="27530"/>
    <cellStyle name="Normal 2 3 7 3 7 5" xfId="27531"/>
    <cellStyle name="Normal 2 3 7 3 8" xfId="27532"/>
    <cellStyle name="Normal 2 3 7 3 8 2" xfId="27533"/>
    <cellStyle name="Normal 2 3 7 3 8 3" xfId="27534"/>
    <cellStyle name="Normal 2 3 7 3 8 4" xfId="27535"/>
    <cellStyle name="Normal 2 3 7 3 8 5" xfId="27536"/>
    <cellStyle name="Normal 2 3 7 3 9" xfId="27537"/>
    <cellStyle name="Normal 2 3 7 4" xfId="27538"/>
    <cellStyle name="Normal 2 3 7 4 10" xfId="27539"/>
    <cellStyle name="Normal 2 3 7 4 11" xfId="27540"/>
    <cellStyle name="Normal 2 3 7 4 12" xfId="27541"/>
    <cellStyle name="Normal 2 3 7 4 13" xfId="27542"/>
    <cellStyle name="Normal 2 3 7 4 14" xfId="27543"/>
    <cellStyle name="Normal 2 3 7 4 2" xfId="27544"/>
    <cellStyle name="Normal 2 3 7 4 2 2" xfId="27545"/>
    <cellStyle name="Normal 2 3 7 4 2 3" xfId="27546"/>
    <cellStyle name="Normal 2 3 7 4 2 4" xfId="27547"/>
    <cellStyle name="Normal 2 3 7 4 2 5" xfId="27548"/>
    <cellStyle name="Normal 2 3 7 4 3" xfId="27549"/>
    <cellStyle name="Normal 2 3 7 4 3 2" xfId="27550"/>
    <cellStyle name="Normal 2 3 7 4 3 3" xfId="27551"/>
    <cellStyle name="Normal 2 3 7 4 3 4" xfId="27552"/>
    <cellStyle name="Normal 2 3 7 4 3 5" xfId="27553"/>
    <cellStyle name="Normal 2 3 7 4 4" xfId="27554"/>
    <cellStyle name="Normal 2 3 7 4 4 2" xfId="27555"/>
    <cellStyle name="Normal 2 3 7 4 4 3" xfId="27556"/>
    <cellStyle name="Normal 2 3 7 4 4 4" xfId="27557"/>
    <cellStyle name="Normal 2 3 7 4 4 5" xfId="27558"/>
    <cellStyle name="Normal 2 3 7 4 5" xfId="27559"/>
    <cellStyle name="Normal 2 3 7 4 5 2" xfId="27560"/>
    <cellStyle name="Normal 2 3 7 4 5 3" xfId="27561"/>
    <cellStyle name="Normal 2 3 7 4 5 4" xfId="27562"/>
    <cellStyle name="Normal 2 3 7 4 5 5" xfId="27563"/>
    <cellStyle name="Normal 2 3 7 4 6" xfId="27564"/>
    <cellStyle name="Normal 2 3 7 4 6 2" xfId="27565"/>
    <cellStyle name="Normal 2 3 7 4 6 3" xfId="27566"/>
    <cellStyle name="Normal 2 3 7 4 6 4" xfId="27567"/>
    <cellStyle name="Normal 2 3 7 4 6 5" xfId="27568"/>
    <cellStyle name="Normal 2 3 7 4 7" xfId="27569"/>
    <cellStyle name="Normal 2 3 7 4 7 2" xfId="27570"/>
    <cellStyle name="Normal 2 3 7 4 7 3" xfId="27571"/>
    <cellStyle name="Normal 2 3 7 4 7 4" xfId="27572"/>
    <cellStyle name="Normal 2 3 7 4 7 5" xfId="27573"/>
    <cellStyle name="Normal 2 3 7 4 8" xfId="27574"/>
    <cellStyle name="Normal 2 3 7 4 8 2" xfId="27575"/>
    <cellStyle name="Normal 2 3 7 4 8 3" xfId="27576"/>
    <cellStyle name="Normal 2 3 7 4 8 4" xfId="27577"/>
    <cellStyle name="Normal 2 3 7 4 8 5" xfId="27578"/>
    <cellStyle name="Normal 2 3 7 4 9" xfId="27579"/>
    <cellStyle name="Normal 2 3 7 5" xfId="27580"/>
    <cellStyle name="Normal 2 3 7 5 10" xfId="27581"/>
    <cellStyle name="Normal 2 3 7 5 11" xfId="27582"/>
    <cellStyle name="Normal 2 3 7 5 12" xfId="27583"/>
    <cellStyle name="Normal 2 3 7 5 13" xfId="27584"/>
    <cellStyle name="Normal 2 3 7 5 14" xfId="27585"/>
    <cellStyle name="Normal 2 3 7 5 2" xfId="27586"/>
    <cellStyle name="Normal 2 3 7 5 2 2" xfId="27587"/>
    <cellStyle name="Normal 2 3 7 5 2 3" xfId="27588"/>
    <cellStyle name="Normal 2 3 7 5 2 4" xfId="27589"/>
    <cellStyle name="Normal 2 3 7 5 2 5" xfId="27590"/>
    <cellStyle name="Normal 2 3 7 5 3" xfId="27591"/>
    <cellStyle name="Normal 2 3 7 5 3 2" xfId="27592"/>
    <cellStyle name="Normal 2 3 7 5 3 3" xfId="27593"/>
    <cellStyle name="Normal 2 3 7 5 3 4" xfId="27594"/>
    <cellStyle name="Normal 2 3 7 5 3 5" xfId="27595"/>
    <cellStyle name="Normal 2 3 7 5 4" xfId="27596"/>
    <cellStyle name="Normal 2 3 7 5 4 2" xfId="27597"/>
    <cellStyle name="Normal 2 3 7 5 4 3" xfId="27598"/>
    <cellStyle name="Normal 2 3 7 5 4 4" xfId="27599"/>
    <cellStyle name="Normal 2 3 7 5 4 5" xfId="27600"/>
    <cellStyle name="Normal 2 3 7 5 5" xfId="27601"/>
    <cellStyle name="Normal 2 3 7 5 5 2" xfId="27602"/>
    <cellStyle name="Normal 2 3 7 5 5 3" xfId="27603"/>
    <cellStyle name="Normal 2 3 7 5 5 4" xfId="27604"/>
    <cellStyle name="Normal 2 3 7 5 5 5" xfId="27605"/>
    <cellStyle name="Normal 2 3 7 5 6" xfId="27606"/>
    <cellStyle name="Normal 2 3 7 5 6 2" xfId="27607"/>
    <cellStyle name="Normal 2 3 7 5 6 3" xfId="27608"/>
    <cellStyle name="Normal 2 3 7 5 6 4" xfId="27609"/>
    <cellStyle name="Normal 2 3 7 5 6 5" xfId="27610"/>
    <cellStyle name="Normal 2 3 7 5 7" xfId="27611"/>
    <cellStyle name="Normal 2 3 7 5 7 2" xfId="27612"/>
    <cellStyle name="Normal 2 3 7 5 7 3" xfId="27613"/>
    <cellStyle name="Normal 2 3 7 5 7 4" xfId="27614"/>
    <cellStyle name="Normal 2 3 7 5 7 5" xfId="27615"/>
    <cellStyle name="Normal 2 3 7 5 8" xfId="27616"/>
    <cellStyle name="Normal 2 3 7 5 8 2" xfId="27617"/>
    <cellStyle name="Normal 2 3 7 5 8 3" xfId="27618"/>
    <cellStyle name="Normal 2 3 7 5 8 4" xfId="27619"/>
    <cellStyle name="Normal 2 3 7 5 8 5" xfId="27620"/>
    <cellStyle name="Normal 2 3 7 5 9" xfId="27621"/>
    <cellStyle name="Normal 2 3 7 6" xfId="27622"/>
    <cellStyle name="Normal 2 3 7 6 10" xfId="27623"/>
    <cellStyle name="Normal 2 3 7 6 11" xfId="27624"/>
    <cellStyle name="Normal 2 3 7 6 12" xfId="27625"/>
    <cellStyle name="Normal 2 3 7 6 13" xfId="27626"/>
    <cellStyle name="Normal 2 3 7 6 14" xfId="27627"/>
    <cellStyle name="Normal 2 3 7 6 2" xfId="27628"/>
    <cellStyle name="Normal 2 3 7 6 2 2" xfId="27629"/>
    <cellStyle name="Normal 2 3 7 6 2 3" xfId="27630"/>
    <cellStyle name="Normal 2 3 7 6 2 4" xfId="27631"/>
    <cellStyle name="Normal 2 3 7 6 2 5" xfId="27632"/>
    <cellStyle name="Normal 2 3 7 6 3" xfId="27633"/>
    <cellStyle name="Normal 2 3 7 6 3 2" xfId="27634"/>
    <cellStyle name="Normal 2 3 7 6 3 3" xfId="27635"/>
    <cellStyle name="Normal 2 3 7 6 3 4" xfId="27636"/>
    <cellStyle name="Normal 2 3 7 6 3 5" xfId="27637"/>
    <cellStyle name="Normal 2 3 7 6 4" xfId="27638"/>
    <cellStyle name="Normal 2 3 7 6 4 2" xfId="27639"/>
    <cellStyle name="Normal 2 3 7 6 4 3" xfId="27640"/>
    <cellStyle name="Normal 2 3 7 6 4 4" xfId="27641"/>
    <cellStyle name="Normal 2 3 7 6 4 5" xfId="27642"/>
    <cellStyle name="Normal 2 3 7 6 5" xfId="27643"/>
    <cellStyle name="Normal 2 3 7 6 5 2" xfId="27644"/>
    <cellStyle name="Normal 2 3 7 6 5 3" xfId="27645"/>
    <cellStyle name="Normal 2 3 7 6 5 4" xfId="27646"/>
    <cellStyle name="Normal 2 3 7 6 5 5" xfId="27647"/>
    <cellStyle name="Normal 2 3 7 6 6" xfId="27648"/>
    <cellStyle name="Normal 2 3 7 6 6 2" xfId="27649"/>
    <cellStyle name="Normal 2 3 7 6 6 3" xfId="27650"/>
    <cellStyle name="Normal 2 3 7 6 6 4" xfId="27651"/>
    <cellStyle name="Normal 2 3 7 6 6 5" xfId="27652"/>
    <cellStyle name="Normal 2 3 7 6 7" xfId="27653"/>
    <cellStyle name="Normal 2 3 7 6 7 2" xfId="27654"/>
    <cellStyle name="Normal 2 3 7 6 7 3" xfId="27655"/>
    <cellStyle name="Normal 2 3 7 6 7 4" xfId="27656"/>
    <cellStyle name="Normal 2 3 7 6 7 5" xfId="27657"/>
    <cellStyle name="Normal 2 3 7 6 8" xfId="27658"/>
    <cellStyle name="Normal 2 3 7 6 8 2" xfId="27659"/>
    <cellStyle name="Normal 2 3 7 6 8 3" xfId="27660"/>
    <cellStyle name="Normal 2 3 7 6 8 4" xfId="27661"/>
    <cellStyle name="Normal 2 3 7 6 8 5" xfId="27662"/>
    <cellStyle name="Normal 2 3 7 6 9" xfId="27663"/>
    <cellStyle name="Normal 2 3 7 7" xfId="27664"/>
    <cellStyle name="Normal 2 3 7 7 10" xfId="27665"/>
    <cellStyle name="Normal 2 3 7 7 11" xfId="27666"/>
    <cellStyle name="Normal 2 3 7 7 12" xfId="27667"/>
    <cellStyle name="Normal 2 3 7 7 13" xfId="27668"/>
    <cellStyle name="Normal 2 3 7 7 14" xfId="27669"/>
    <cellStyle name="Normal 2 3 7 7 2" xfId="27670"/>
    <cellStyle name="Normal 2 3 7 7 2 2" xfId="27671"/>
    <cellStyle name="Normal 2 3 7 7 2 3" xfId="27672"/>
    <cellStyle name="Normal 2 3 7 7 2 4" xfId="27673"/>
    <cellStyle name="Normal 2 3 7 7 2 5" xfId="27674"/>
    <cellStyle name="Normal 2 3 7 7 3" xfId="27675"/>
    <cellStyle name="Normal 2 3 7 7 3 2" xfId="27676"/>
    <cellStyle name="Normal 2 3 7 7 3 3" xfId="27677"/>
    <cellStyle name="Normal 2 3 7 7 3 4" xfId="27678"/>
    <cellStyle name="Normal 2 3 7 7 3 5" xfId="27679"/>
    <cellStyle name="Normal 2 3 7 7 4" xfId="27680"/>
    <cellStyle name="Normal 2 3 7 7 4 2" xfId="27681"/>
    <cellStyle name="Normal 2 3 7 7 4 3" xfId="27682"/>
    <cellStyle name="Normal 2 3 7 7 4 4" xfId="27683"/>
    <cellStyle name="Normal 2 3 7 7 4 5" xfId="27684"/>
    <cellStyle name="Normal 2 3 7 7 5" xfId="27685"/>
    <cellStyle name="Normal 2 3 7 7 5 2" xfId="27686"/>
    <cellStyle name="Normal 2 3 7 7 5 3" xfId="27687"/>
    <cellStyle name="Normal 2 3 7 7 5 4" xfId="27688"/>
    <cellStyle name="Normal 2 3 7 7 5 5" xfId="27689"/>
    <cellStyle name="Normal 2 3 7 7 6" xfId="27690"/>
    <cellStyle name="Normal 2 3 7 7 6 2" xfId="27691"/>
    <cellStyle name="Normal 2 3 7 7 6 3" xfId="27692"/>
    <cellStyle name="Normal 2 3 7 7 6 4" xfId="27693"/>
    <cellStyle name="Normal 2 3 7 7 6 5" xfId="27694"/>
    <cellStyle name="Normal 2 3 7 7 7" xfId="27695"/>
    <cellStyle name="Normal 2 3 7 7 7 2" xfId="27696"/>
    <cellStyle name="Normal 2 3 7 7 7 3" xfId="27697"/>
    <cellStyle name="Normal 2 3 7 7 7 4" xfId="27698"/>
    <cellStyle name="Normal 2 3 7 7 7 5" xfId="27699"/>
    <cellStyle name="Normal 2 3 7 7 8" xfId="27700"/>
    <cellStyle name="Normal 2 3 7 7 8 2" xfId="27701"/>
    <cellStyle name="Normal 2 3 7 7 8 3" xfId="27702"/>
    <cellStyle name="Normal 2 3 7 7 8 4" xfId="27703"/>
    <cellStyle name="Normal 2 3 7 7 8 5" xfId="27704"/>
    <cellStyle name="Normal 2 3 7 7 9" xfId="27705"/>
    <cellStyle name="Normal 2 3 7 8" xfId="27706"/>
    <cellStyle name="Normal 2 3 7 8 10" xfId="27707"/>
    <cellStyle name="Normal 2 3 7 8 11" xfId="27708"/>
    <cellStyle name="Normal 2 3 7 8 12" xfId="27709"/>
    <cellStyle name="Normal 2 3 7 8 13" xfId="27710"/>
    <cellStyle name="Normal 2 3 7 8 14" xfId="27711"/>
    <cellStyle name="Normal 2 3 7 8 2" xfId="27712"/>
    <cellStyle name="Normal 2 3 7 8 2 2" xfId="27713"/>
    <cellStyle name="Normal 2 3 7 8 2 3" xfId="27714"/>
    <cellStyle name="Normal 2 3 7 8 2 4" xfId="27715"/>
    <cellStyle name="Normal 2 3 7 8 2 5" xfId="27716"/>
    <cellStyle name="Normal 2 3 7 8 3" xfId="27717"/>
    <cellStyle name="Normal 2 3 7 8 3 2" xfId="27718"/>
    <cellStyle name="Normal 2 3 7 8 3 3" xfId="27719"/>
    <cellStyle name="Normal 2 3 7 8 3 4" xfId="27720"/>
    <cellStyle name="Normal 2 3 7 8 3 5" xfId="27721"/>
    <cellStyle name="Normal 2 3 7 8 4" xfId="27722"/>
    <cellStyle name="Normal 2 3 7 8 4 2" xfId="27723"/>
    <cellStyle name="Normal 2 3 7 8 4 3" xfId="27724"/>
    <cellStyle name="Normal 2 3 7 8 4 4" xfId="27725"/>
    <cellStyle name="Normal 2 3 7 8 4 5" xfId="27726"/>
    <cellStyle name="Normal 2 3 7 8 5" xfId="27727"/>
    <cellStyle name="Normal 2 3 7 8 5 2" xfId="27728"/>
    <cellStyle name="Normal 2 3 7 8 5 3" xfId="27729"/>
    <cellStyle name="Normal 2 3 7 8 5 4" xfId="27730"/>
    <cellStyle name="Normal 2 3 7 8 5 5" xfId="27731"/>
    <cellStyle name="Normal 2 3 7 8 6" xfId="27732"/>
    <cellStyle name="Normal 2 3 7 8 6 2" xfId="27733"/>
    <cellStyle name="Normal 2 3 7 8 6 3" xfId="27734"/>
    <cellStyle name="Normal 2 3 7 8 6 4" xfId="27735"/>
    <cellStyle name="Normal 2 3 7 8 6 5" xfId="27736"/>
    <cellStyle name="Normal 2 3 7 8 7" xfId="27737"/>
    <cellStyle name="Normal 2 3 7 8 7 2" xfId="27738"/>
    <cellStyle name="Normal 2 3 7 8 7 3" xfId="27739"/>
    <cellStyle name="Normal 2 3 7 8 7 4" xfId="27740"/>
    <cellStyle name="Normal 2 3 7 8 7 5" xfId="27741"/>
    <cellStyle name="Normal 2 3 7 8 8" xfId="27742"/>
    <cellStyle name="Normal 2 3 7 8 8 2" xfId="27743"/>
    <cellStyle name="Normal 2 3 7 8 8 3" xfId="27744"/>
    <cellStyle name="Normal 2 3 7 8 8 4" xfId="27745"/>
    <cellStyle name="Normal 2 3 7 8 8 5" xfId="27746"/>
    <cellStyle name="Normal 2 3 7 8 9" xfId="27747"/>
    <cellStyle name="Normal 2 3 7 9" xfId="27748"/>
    <cellStyle name="Normal 2 3 7 9 10" xfId="27749"/>
    <cellStyle name="Normal 2 3 7 9 11" xfId="27750"/>
    <cellStyle name="Normal 2 3 7 9 12" xfId="27751"/>
    <cellStyle name="Normal 2 3 7 9 13" xfId="27752"/>
    <cellStyle name="Normal 2 3 7 9 14" xfId="27753"/>
    <cellStyle name="Normal 2 3 7 9 2" xfId="27754"/>
    <cellStyle name="Normal 2 3 7 9 2 2" xfId="27755"/>
    <cellStyle name="Normal 2 3 7 9 2 3" xfId="27756"/>
    <cellStyle name="Normal 2 3 7 9 2 4" xfId="27757"/>
    <cellStyle name="Normal 2 3 7 9 2 5" xfId="27758"/>
    <cellStyle name="Normal 2 3 7 9 3" xfId="27759"/>
    <cellStyle name="Normal 2 3 7 9 3 2" xfId="27760"/>
    <cellStyle name="Normal 2 3 7 9 3 3" xfId="27761"/>
    <cellStyle name="Normal 2 3 7 9 3 4" xfId="27762"/>
    <cellStyle name="Normal 2 3 7 9 3 5" xfId="27763"/>
    <cellStyle name="Normal 2 3 7 9 4" xfId="27764"/>
    <cellStyle name="Normal 2 3 7 9 4 2" xfId="27765"/>
    <cellStyle name="Normal 2 3 7 9 4 3" xfId="27766"/>
    <cellStyle name="Normal 2 3 7 9 4 4" xfId="27767"/>
    <cellStyle name="Normal 2 3 7 9 4 5" xfId="27768"/>
    <cellStyle name="Normal 2 3 7 9 5" xfId="27769"/>
    <cellStyle name="Normal 2 3 7 9 5 2" xfId="27770"/>
    <cellStyle name="Normal 2 3 7 9 5 3" xfId="27771"/>
    <cellStyle name="Normal 2 3 7 9 5 4" xfId="27772"/>
    <cellStyle name="Normal 2 3 7 9 5 5" xfId="27773"/>
    <cellStyle name="Normal 2 3 7 9 6" xfId="27774"/>
    <cellStyle name="Normal 2 3 7 9 6 2" xfId="27775"/>
    <cellStyle name="Normal 2 3 7 9 6 3" xfId="27776"/>
    <cellStyle name="Normal 2 3 7 9 6 4" xfId="27777"/>
    <cellStyle name="Normal 2 3 7 9 6 5" xfId="27778"/>
    <cellStyle name="Normal 2 3 7 9 7" xfId="27779"/>
    <cellStyle name="Normal 2 3 7 9 7 2" xfId="27780"/>
    <cellStyle name="Normal 2 3 7 9 7 3" xfId="27781"/>
    <cellStyle name="Normal 2 3 7 9 7 4" xfId="27782"/>
    <cellStyle name="Normal 2 3 7 9 7 5" xfId="27783"/>
    <cellStyle name="Normal 2 3 7 9 8" xfId="27784"/>
    <cellStyle name="Normal 2 3 7 9 8 2" xfId="27785"/>
    <cellStyle name="Normal 2 3 7 9 8 3" xfId="27786"/>
    <cellStyle name="Normal 2 3 7 9 8 4" xfId="27787"/>
    <cellStyle name="Normal 2 3 7 9 8 5" xfId="27788"/>
    <cellStyle name="Normal 2 3 7 9 9" xfId="27789"/>
    <cellStyle name="Normal 2 3 8" xfId="27790"/>
    <cellStyle name="Normal 2 3 8 10" xfId="27791"/>
    <cellStyle name="Normal 2 3 8 10 10" xfId="27792"/>
    <cellStyle name="Normal 2 3 8 10 11" xfId="27793"/>
    <cellStyle name="Normal 2 3 8 10 12" xfId="27794"/>
    <cellStyle name="Normal 2 3 8 10 13" xfId="27795"/>
    <cellStyle name="Normal 2 3 8 10 14" xfId="27796"/>
    <cellStyle name="Normal 2 3 8 10 2" xfId="27797"/>
    <cellStyle name="Normal 2 3 8 10 2 2" xfId="27798"/>
    <cellStyle name="Normal 2 3 8 10 2 3" xfId="27799"/>
    <cellStyle name="Normal 2 3 8 10 2 4" xfId="27800"/>
    <cellStyle name="Normal 2 3 8 10 2 5" xfId="27801"/>
    <cellStyle name="Normal 2 3 8 10 3" xfId="27802"/>
    <cellStyle name="Normal 2 3 8 10 3 2" xfId="27803"/>
    <cellStyle name="Normal 2 3 8 10 3 3" xfId="27804"/>
    <cellStyle name="Normal 2 3 8 10 3 4" xfId="27805"/>
    <cellStyle name="Normal 2 3 8 10 3 5" xfId="27806"/>
    <cellStyle name="Normal 2 3 8 10 4" xfId="27807"/>
    <cellStyle name="Normal 2 3 8 10 4 2" xfId="27808"/>
    <cellStyle name="Normal 2 3 8 10 4 3" xfId="27809"/>
    <cellStyle name="Normal 2 3 8 10 4 4" xfId="27810"/>
    <cellStyle name="Normal 2 3 8 10 4 5" xfId="27811"/>
    <cellStyle name="Normal 2 3 8 10 5" xfId="27812"/>
    <cellStyle name="Normal 2 3 8 10 5 2" xfId="27813"/>
    <cellStyle name="Normal 2 3 8 10 5 3" xfId="27814"/>
    <cellStyle name="Normal 2 3 8 10 5 4" xfId="27815"/>
    <cellStyle name="Normal 2 3 8 10 5 5" xfId="27816"/>
    <cellStyle name="Normal 2 3 8 10 6" xfId="27817"/>
    <cellStyle name="Normal 2 3 8 10 6 2" xfId="27818"/>
    <cellStyle name="Normal 2 3 8 10 6 3" xfId="27819"/>
    <cellStyle name="Normal 2 3 8 10 6 4" xfId="27820"/>
    <cellStyle name="Normal 2 3 8 10 6 5" xfId="27821"/>
    <cellStyle name="Normal 2 3 8 10 7" xfId="27822"/>
    <cellStyle name="Normal 2 3 8 10 7 2" xfId="27823"/>
    <cellStyle name="Normal 2 3 8 10 7 3" xfId="27824"/>
    <cellStyle name="Normal 2 3 8 10 7 4" xfId="27825"/>
    <cellStyle name="Normal 2 3 8 10 7 5" xfId="27826"/>
    <cellStyle name="Normal 2 3 8 10 8" xfId="27827"/>
    <cellStyle name="Normal 2 3 8 10 8 2" xfId="27828"/>
    <cellStyle name="Normal 2 3 8 10 8 3" xfId="27829"/>
    <cellStyle name="Normal 2 3 8 10 8 4" xfId="27830"/>
    <cellStyle name="Normal 2 3 8 10 8 5" xfId="27831"/>
    <cellStyle name="Normal 2 3 8 10 9" xfId="27832"/>
    <cellStyle name="Normal 2 3 8 11" xfId="27833"/>
    <cellStyle name="Normal 2 3 8 11 10" xfId="27834"/>
    <cellStyle name="Normal 2 3 8 11 11" xfId="27835"/>
    <cellStyle name="Normal 2 3 8 11 12" xfId="27836"/>
    <cellStyle name="Normal 2 3 8 11 13" xfId="27837"/>
    <cellStyle name="Normal 2 3 8 11 14" xfId="27838"/>
    <cellStyle name="Normal 2 3 8 11 2" xfId="27839"/>
    <cellStyle name="Normal 2 3 8 11 2 2" xfId="27840"/>
    <cellStyle name="Normal 2 3 8 11 2 3" xfId="27841"/>
    <cellStyle name="Normal 2 3 8 11 2 4" xfId="27842"/>
    <cellStyle name="Normal 2 3 8 11 2 5" xfId="27843"/>
    <cellStyle name="Normal 2 3 8 11 3" xfId="27844"/>
    <cellStyle name="Normal 2 3 8 11 3 2" xfId="27845"/>
    <cellStyle name="Normal 2 3 8 11 3 3" xfId="27846"/>
    <cellStyle name="Normal 2 3 8 11 3 4" xfId="27847"/>
    <cellStyle name="Normal 2 3 8 11 3 5" xfId="27848"/>
    <cellStyle name="Normal 2 3 8 11 4" xfId="27849"/>
    <cellStyle name="Normal 2 3 8 11 4 2" xfId="27850"/>
    <cellStyle name="Normal 2 3 8 11 4 3" xfId="27851"/>
    <cellStyle name="Normal 2 3 8 11 4 4" xfId="27852"/>
    <cellStyle name="Normal 2 3 8 11 4 5" xfId="27853"/>
    <cellStyle name="Normal 2 3 8 11 5" xfId="27854"/>
    <cellStyle name="Normal 2 3 8 11 5 2" xfId="27855"/>
    <cellStyle name="Normal 2 3 8 11 5 3" xfId="27856"/>
    <cellStyle name="Normal 2 3 8 11 5 4" xfId="27857"/>
    <cellStyle name="Normal 2 3 8 11 5 5" xfId="27858"/>
    <cellStyle name="Normal 2 3 8 11 6" xfId="27859"/>
    <cellStyle name="Normal 2 3 8 11 6 2" xfId="27860"/>
    <cellStyle name="Normal 2 3 8 11 6 3" xfId="27861"/>
    <cellStyle name="Normal 2 3 8 11 6 4" xfId="27862"/>
    <cellStyle name="Normal 2 3 8 11 6 5" xfId="27863"/>
    <cellStyle name="Normal 2 3 8 11 7" xfId="27864"/>
    <cellStyle name="Normal 2 3 8 11 7 2" xfId="27865"/>
    <cellStyle name="Normal 2 3 8 11 7 3" xfId="27866"/>
    <cellStyle name="Normal 2 3 8 11 7 4" xfId="27867"/>
    <cellStyle name="Normal 2 3 8 11 7 5" xfId="27868"/>
    <cellStyle name="Normal 2 3 8 11 8" xfId="27869"/>
    <cellStyle name="Normal 2 3 8 11 8 2" xfId="27870"/>
    <cellStyle name="Normal 2 3 8 11 8 3" xfId="27871"/>
    <cellStyle name="Normal 2 3 8 11 8 4" xfId="27872"/>
    <cellStyle name="Normal 2 3 8 11 8 5" xfId="27873"/>
    <cellStyle name="Normal 2 3 8 11 9" xfId="27874"/>
    <cellStyle name="Normal 2 3 8 12" xfId="27875"/>
    <cellStyle name="Normal 2 3 8 12 10" xfId="27876"/>
    <cellStyle name="Normal 2 3 8 12 11" xfId="27877"/>
    <cellStyle name="Normal 2 3 8 12 12" xfId="27878"/>
    <cellStyle name="Normal 2 3 8 12 13" xfId="27879"/>
    <cellStyle name="Normal 2 3 8 12 14" xfId="27880"/>
    <cellStyle name="Normal 2 3 8 12 2" xfId="27881"/>
    <cellStyle name="Normal 2 3 8 12 2 2" xfId="27882"/>
    <cellStyle name="Normal 2 3 8 12 2 3" xfId="27883"/>
    <cellStyle name="Normal 2 3 8 12 2 4" xfId="27884"/>
    <cellStyle name="Normal 2 3 8 12 2 5" xfId="27885"/>
    <cellStyle name="Normal 2 3 8 12 3" xfId="27886"/>
    <cellStyle name="Normal 2 3 8 12 3 2" xfId="27887"/>
    <cellStyle name="Normal 2 3 8 12 3 3" xfId="27888"/>
    <cellStyle name="Normal 2 3 8 12 3 4" xfId="27889"/>
    <cellStyle name="Normal 2 3 8 12 3 5" xfId="27890"/>
    <cellStyle name="Normal 2 3 8 12 4" xfId="27891"/>
    <cellStyle name="Normal 2 3 8 12 4 2" xfId="27892"/>
    <cellStyle name="Normal 2 3 8 12 4 3" xfId="27893"/>
    <cellStyle name="Normal 2 3 8 12 4 4" xfId="27894"/>
    <cellStyle name="Normal 2 3 8 12 4 5" xfId="27895"/>
    <cellStyle name="Normal 2 3 8 12 5" xfId="27896"/>
    <cellStyle name="Normal 2 3 8 12 5 2" xfId="27897"/>
    <cellStyle name="Normal 2 3 8 12 5 3" xfId="27898"/>
    <cellStyle name="Normal 2 3 8 12 5 4" xfId="27899"/>
    <cellStyle name="Normal 2 3 8 12 5 5" xfId="27900"/>
    <cellStyle name="Normal 2 3 8 12 6" xfId="27901"/>
    <cellStyle name="Normal 2 3 8 12 6 2" xfId="27902"/>
    <cellStyle name="Normal 2 3 8 12 6 3" xfId="27903"/>
    <cellStyle name="Normal 2 3 8 12 6 4" xfId="27904"/>
    <cellStyle name="Normal 2 3 8 12 6 5" xfId="27905"/>
    <cellStyle name="Normal 2 3 8 12 7" xfId="27906"/>
    <cellStyle name="Normal 2 3 8 12 7 2" xfId="27907"/>
    <cellStyle name="Normal 2 3 8 12 7 3" xfId="27908"/>
    <cellStyle name="Normal 2 3 8 12 7 4" xfId="27909"/>
    <cellStyle name="Normal 2 3 8 12 7 5" xfId="27910"/>
    <cellStyle name="Normal 2 3 8 12 8" xfId="27911"/>
    <cellStyle name="Normal 2 3 8 12 8 2" xfId="27912"/>
    <cellStyle name="Normal 2 3 8 12 8 3" xfId="27913"/>
    <cellStyle name="Normal 2 3 8 12 8 4" xfId="27914"/>
    <cellStyle name="Normal 2 3 8 12 8 5" xfId="27915"/>
    <cellStyle name="Normal 2 3 8 12 9" xfId="27916"/>
    <cellStyle name="Normal 2 3 8 13" xfId="27917"/>
    <cellStyle name="Normal 2 3 8 13 10" xfId="27918"/>
    <cellStyle name="Normal 2 3 8 13 11" xfId="27919"/>
    <cellStyle name="Normal 2 3 8 13 12" xfId="27920"/>
    <cellStyle name="Normal 2 3 8 13 13" xfId="27921"/>
    <cellStyle name="Normal 2 3 8 13 14" xfId="27922"/>
    <cellStyle name="Normal 2 3 8 13 2" xfId="27923"/>
    <cellStyle name="Normal 2 3 8 13 2 2" xfId="27924"/>
    <cellStyle name="Normal 2 3 8 13 2 3" xfId="27925"/>
    <cellStyle name="Normal 2 3 8 13 2 4" xfId="27926"/>
    <cellStyle name="Normal 2 3 8 13 2 5" xfId="27927"/>
    <cellStyle name="Normal 2 3 8 13 3" xfId="27928"/>
    <cellStyle name="Normal 2 3 8 13 3 2" xfId="27929"/>
    <cellStyle name="Normal 2 3 8 13 3 3" xfId="27930"/>
    <cellStyle name="Normal 2 3 8 13 3 4" xfId="27931"/>
    <cellStyle name="Normal 2 3 8 13 3 5" xfId="27932"/>
    <cellStyle name="Normal 2 3 8 13 4" xfId="27933"/>
    <cellStyle name="Normal 2 3 8 13 4 2" xfId="27934"/>
    <cellStyle name="Normal 2 3 8 13 4 3" xfId="27935"/>
    <cellStyle name="Normal 2 3 8 13 4 4" xfId="27936"/>
    <cellStyle name="Normal 2 3 8 13 4 5" xfId="27937"/>
    <cellStyle name="Normal 2 3 8 13 5" xfId="27938"/>
    <cellStyle name="Normal 2 3 8 13 5 2" xfId="27939"/>
    <cellStyle name="Normal 2 3 8 13 5 3" xfId="27940"/>
    <cellStyle name="Normal 2 3 8 13 5 4" xfId="27941"/>
    <cellStyle name="Normal 2 3 8 13 5 5" xfId="27942"/>
    <cellStyle name="Normal 2 3 8 13 6" xfId="27943"/>
    <cellStyle name="Normal 2 3 8 13 6 2" xfId="27944"/>
    <cellStyle name="Normal 2 3 8 13 6 3" xfId="27945"/>
    <cellStyle name="Normal 2 3 8 13 6 4" xfId="27946"/>
    <cellStyle name="Normal 2 3 8 13 6 5" xfId="27947"/>
    <cellStyle name="Normal 2 3 8 13 7" xfId="27948"/>
    <cellStyle name="Normal 2 3 8 13 7 2" xfId="27949"/>
    <cellStyle name="Normal 2 3 8 13 7 3" xfId="27950"/>
    <cellStyle name="Normal 2 3 8 13 7 4" xfId="27951"/>
    <cellStyle name="Normal 2 3 8 13 7 5" xfId="27952"/>
    <cellStyle name="Normal 2 3 8 13 8" xfId="27953"/>
    <cellStyle name="Normal 2 3 8 13 8 2" xfId="27954"/>
    <cellStyle name="Normal 2 3 8 13 8 3" xfId="27955"/>
    <cellStyle name="Normal 2 3 8 13 8 4" xfId="27956"/>
    <cellStyle name="Normal 2 3 8 13 8 5" xfId="27957"/>
    <cellStyle name="Normal 2 3 8 13 9" xfId="27958"/>
    <cellStyle name="Normal 2 3 8 14" xfId="27959"/>
    <cellStyle name="Normal 2 3 8 14 10" xfId="27960"/>
    <cellStyle name="Normal 2 3 8 14 11" xfId="27961"/>
    <cellStyle name="Normal 2 3 8 14 12" xfId="27962"/>
    <cellStyle name="Normal 2 3 8 14 13" xfId="27963"/>
    <cellStyle name="Normal 2 3 8 14 14" xfId="27964"/>
    <cellStyle name="Normal 2 3 8 14 2" xfId="27965"/>
    <cellStyle name="Normal 2 3 8 14 2 2" xfId="27966"/>
    <cellStyle name="Normal 2 3 8 14 2 3" xfId="27967"/>
    <cellStyle name="Normal 2 3 8 14 2 4" xfId="27968"/>
    <cellStyle name="Normal 2 3 8 14 2 5" xfId="27969"/>
    <cellStyle name="Normal 2 3 8 14 3" xfId="27970"/>
    <cellStyle name="Normal 2 3 8 14 3 2" xfId="27971"/>
    <cellStyle name="Normal 2 3 8 14 3 3" xfId="27972"/>
    <cellStyle name="Normal 2 3 8 14 3 4" xfId="27973"/>
    <cellStyle name="Normal 2 3 8 14 3 5" xfId="27974"/>
    <cellStyle name="Normal 2 3 8 14 4" xfId="27975"/>
    <cellStyle name="Normal 2 3 8 14 4 2" xfId="27976"/>
    <cellStyle name="Normal 2 3 8 14 4 3" xfId="27977"/>
    <cellStyle name="Normal 2 3 8 14 4 4" xfId="27978"/>
    <cellStyle name="Normal 2 3 8 14 4 5" xfId="27979"/>
    <cellStyle name="Normal 2 3 8 14 5" xfId="27980"/>
    <cellStyle name="Normal 2 3 8 14 5 2" xfId="27981"/>
    <cellStyle name="Normal 2 3 8 14 5 3" xfId="27982"/>
    <cellStyle name="Normal 2 3 8 14 5 4" xfId="27983"/>
    <cellStyle name="Normal 2 3 8 14 5 5" xfId="27984"/>
    <cellStyle name="Normal 2 3 8 14 6" xfId="27985"/>
    <cellStyle name="Normal 2 3 8 14 6 2" xfId="27986"/>
    <cellStyle name="Normal 2 3 8 14 6 3" xfId="27987"/>
    <cellStyle name="Normal 2 3 8 14 6 4" xfId="27988"/>
    <cellStyle name="Normal 2 3 8 14 6 5" xfId="27989"/>
    <cellStyle name="Normal 2 3 8 14 7" xfId="27990"/>
    <cellStyle name="Normal 2 3 8 14 7 2" xfId="27991"/>
    <cellStyle name="Normal 2 3 8 14 7 3" xfId="27992"/>
    <cellStyle name="Normal 2 3 8 14 7 4" xfId="27993"/>
    <cellStyle name="Normal 2 3 8 14 7 5" xfId="27994"/>
    <cellStyle name="Normal 2 3 8 14 8" xfId="27995"/>
    <cellStyle name="Normal 2 3 8 14 8 2" xfId="27996"/>
    <cellStyle name="Normal 2 3 8 14 8 3" xfId="27997"/>
    <cellStyle name="Normal 2 3 8 14 8 4" xfId="27998"/>
    <cellStyle name="Normal 2 3 8 14 8 5" xfId="27999"/>
    <cellStyle name="Normal 2 3 8 14 9" xfId="28000"/>
    <cellStyle name="Normal 2 3 8 15" xfId="28001"/>
    <cellStyle name="Normal 2 3 8 15 10" xfId="28002"/>
    <cellStyle name="Normal 2 3 8 15 11" xfId="28003"/>
    <cellStyle name="Normal 2 3 8 15 12" xfId="28004"/>
    <cellStyle name="Normal 2 3 8 15 13" xfId="28005"/>
    <cellStyle name="Normal 2 3 8 15 14" xfId="28006"/>
    <cellStyle name="Normal 2 3 8 15 2" xfId="28007"/>
    <cellStyle name="Normal 2 3 8 15 2 2" xfId="28008"/>
    <cellStyle name="Normal 2 3 8 15 2 3" xfId="28009"/>
    <cellStyle name="Normal 2 3 8 15 2 4" xfId="28010"/>
    <cellStyle name="Normal 2 3 8 15 2 5" xfId="28011"/>
    <cellStyle name="Normal 2 3 8 15 3" xfId="28012"/>
    <cellStyle name="Normal 2 3 8 15 3 2" xfId="28013"/>
    <cellStyle name="Normal 2 3 8 15 3 3" xfId="28014"/>
    <cellStyle name="Normal 2 3 8 15 3 4" xfId="28015"/>
    <cellStyle name="Normal 2 3 8 15 3 5" xfId="28016"/>
    <cellStyle name="Normal 2 3 8 15 4" xfId="28017"/>
    <cellStyle name="Normal 2 3 8 15 4 2" xfId="28018"/>
    <cellStyle name="Normal 2 3 8 15 4 3" xfId="28019"/>
    <cellStyle name="Normal 2 3 8 15 4 4" xfId="28020"/>
    <cellStyle name="Normal 2 3 8 15 4 5" xfId="28021"/>
    <cellStyle name="Normal 2 3 8 15 5" xfId="28022"/>
    <cellStyle name="Normal 2 3 8 15 5 2" xfId="28023"/>
    <cellStyle name="Normal 2 3 8 15 5 3" xfId="28024"/>
    <cellStyle name="Normal 2 3 8 15 5 4" xfId="28025"/>
    <cellStyle name="Normal 2 3 8 15 5 5" xfId="28026"/>
    <cellStyle name="Normal 2 3 8 15 6" xfId="28027"/>
    <cellStyle name="Normal 2 3 8 15 6 2" xfId="28028"/>
    <cellStyle name="Normal 2 3 8 15 6 3" xfId="28029"/>
    <cellStyle name="Normal 2 3 8 15 6 4" xfId="28030"/>
    <cellStyle name="Normal 2 3 8 15 6 5" xfId="28031"/>
    <cellStyle name="Normal 2 3 8 15 7" xfId="28032"/>
    <cellStyle name="Normal 2 3 8 15 7 2" xfId="28033"/>
    <cellStyle name="Normal 2 3 8 15 7 3" xfId="28034"/>
    <cellStyle name="Normal 2 3 8 15 7 4" xfId="28035"/>
    <cellStyle name="Normal 2 3 8 15 7 5" xfId="28036"/>
    <cellStyle name="Normal 2 3 8 15 8" xfId="28037"/>
    <cellStyle name="Normal 2 3 8 15 8 2" xfId="28038"/>
    <cellStyle name="Normal 2 3 8 15 8 3" xfId="28039"/>
    <cellStyle name="Normal 2 3 8 15 8 4" xfId="28040"/>
    <cellStyle name="Normal 2 3 8 15 8 5" xfId="28041"/>
    <cellStyle name="Normal 2 3 8 15 9" xfId="28042"/>
    <cellStyle name="Normal 2 3 8 16" xfId="28043"/>
    <cellStyle name="Normal 2 3 8 16 10" xfId="28044"/>
    <cellStyle name="Normal 2 3 8 16 11" xfId="28045"/>
    <cellStyle name="Normal 2 3 8 16 12" xfId="28046"/>
    <cellStyle name="Normal 2 3 8 16 13" xfId="28047"/>
    <cellStyle name="Normal 2 3 8 16 14" xfId="28048"/>
    <cellStyle name="Normal 2 3 8 16 2" xfId="28049"/>
    <cellStyle name="Normal 2 3 8 16 2 2" xfId="28050"/>
    <cellStyle name="Normal 2 3 8 16 2 3" xfId="28051"/>
    <cellStyle name="Normal 2 3 8 16 2 4" xfId="28052"/>
    <cellStyle name="Normal 2 3 8 16 2 5" xfId="28053"/>
    <cellStyle name="Normal 2 3 8 16 3" xfId="28054"/>
    <cellStyle name="Normal 2 3 8 16 3 2" xfId="28055"/>
    <cellStyle name="Normal 2 3 8 16 3 3" xfId="28056"/>
    <cellStyle name="Normal 2 3 8 16 3 4" xfId="28057"/>
    <cellStyle name="Normal 2 3 8 16 3 5" xfId="28058"/>
    <cellStyle name="Normal 2 3 8 16 4" xfId="28059"/>
    <cellStyle name="Normal 2 3 8 16 4 2" xfId="28060"/>
    <cellStyle name="Normal 2 3 8 16 4 3" xfId="28061"/>
    <cellStyle name="Normal 2 3 8 16 4 4" xfId="28062"/>
    <cellStyle name="Normal 2 3 8 16 4 5" xfId="28063"/>
    <cellStyle name="Normal 2 3 8 16 5" xfId="28064"/>
    <cellStyle name="Normal 2 3 8 16 5 2" xfId="28065"/>
    <cellStyle name="Normal 2 3 8 16 5 3" xfId="28066"/>
    <cellStyle name="Normal 2 3 8 16 5 4" xfId="28067"/>
    <cellStyle name="Normal 2 3 8 16 5 5" xfId="28068"/>
    <cellStyle name="Normal 2 3 8 16 6" xfId="28069"/>
    <cellStyle name="Normal 2 3 8 16 6 2" xfId="28070"/>
    <cellStyle name="Normal 2 3 8 16 6 3" xfId="28071"/>
    <cellStyle name="Normal 2 3 8 16 6 4" xfId="28072"/>
    <cellStyle name="Normal 2 3 8 16 6 5" xfId="28073"/>
    <cellStyle name="Normal 2 3 8 16 7" xfId="28074"/>
    <cellStyle name="Normal 2 3 8 16 7 2" xfId="28075"/>
    <cellStyle name="Normal 2 3 8 16 7 3" xfId="28076"/>
    <cellStyle name="Normal 2 3 8 16 7 4" xfId="28077"/>
    <cellStyle name="Normal 2 3 8 16 7 5" xfId="28078"/>
    <cellStyle name="Normal 2 3 8 16 8" xfId="28079"/>
    <cellStyle name="Normal 2 3 8 16 8 2" xfId="28080"/>
    <cellStyle name="Normal 2 3 8 16 8 3" xfId="28081"/>
    <cellStyle name="Normal 2 3 8 16 8 4" xfId="28082"/>
    <cellStyle name="Normal 2 3 8 16 8 5" xfId="28083"/>
    <cellStyle name="Normal 2 3 8 16 9" xfId="28084"/>
    <cellStyle name="Normal 2 3 8 17" xfId="28085"/>
    <cellStyle name="Normal 2 3 8 17 2" xfId="28086"/>
    <cellStyle name="Normal 2 3 8 17 3" xfId="28087"/>
    <cellStyle name="Normal 2 3 8 17 4" xfId="28088"/>
    <cellStyle name="Normal 2 3 8 17 5" xfId="28089"/>
    <cellStyle name="Normal 2 3 8 18" xfId="28090"/>
    <cellStyle name="Normal 2 3 8 18 2" xfId="28091"/>
    <cellStyle name="Normal 2 3 8 18 3" xfId="28092"/>
    <cellStyle name="Normal 2 3 8 18 4" xfId="28093"/>
    <cellStyle name="Normal 2 3 8 18 5" xfId="28094"/>
    <cellStyle name="Normal 2 3 8 19" xfId="28095"/>
    <cellStyle name="Normal 2 3 8 19 2" xfId="28096"/>
    <cellStyle name="Normal 2 3 8 19 3" xfId="28097"/>
    <cellStyle name="Normal 2 3 8 19 4" xfId="28098"/>
    <cellStyle name="Normal 2 3 8 19 5" xfId="28099"/>
    <cellStyle name="Normal 2 3 8 2" xfId="28100"/>
    <cellStyle name="Normal 2 3 8 2 10" xfId="28101"/>
    <cellStyle name="Normal 2 3 8 2 11" xfId="28102"/>
    <cellStyle name="Normal 2 3 8 2 12" xfId="28103"/>
    <cellStyle name="Normal 2 3 8 2 13" xfId="28104"/>
    <cellStyle name="Normal 2 3 8 2 14" xfId="28105"/>
    <cellStyle name="Normal 2 3 8 2 2" xfId="28106"/>
    <cellStyle name="Normal 2 3 8 2 2 2" xfId="28107"/>
    <cellStyle name="Normal 2 3 8 2 2 3" xfId="28108"/>
    <cellStyle name="Normal 2 3 8 2 2 4" xfId="28109"/>
    <cellStyle name="Normal 2 3 8 2 2 5" xfId="28110"/>
    <cellStyle name="Normal 2 3 8 2 3" xfId="28111"/>
    <cellStyle name="Normal 2 3 8 2 3 2" xfId="28112"/>
    <cellStyle name="Normal 2 3 8 2 3 3" xfId="28113"/>
    <cellStyle name="Normal 2 3 8 2 3 4" xfId="28114"/>
    <cellStyle name="Normal 2 3 8 2 3 5" xfId="28115"/>
    <cellStyle name="Normal 2 3 8 2 4" xfId="28116"/>
    <cellStyle name="Normal 2 3 8 2 4 2" xfId="28117"/>
    <cellStyle name="Normal 2 3 8 2 4 3" xfId="28118"/>
    <cellStyle name="Normal 2 3 8 2 4 4" xfId="28119"/>
    <cellStyle name="Normal 2 3 8 2 4 5" xfId="28120"/>
    <cellStyle name="Normal 2 3 8 2 5" xfId="28121"/>
    <cellStyle name="Normal 2 3 8 2 5 2" xfId="28122"/>
    <cellStyle name="Normal 2 3 8 2 5 3" xfId="28123"/>
    <cellStyle name="Normal 2 3 8 2 5 4" xfId="28124"/>
    <cellStyle name="Normal 2 3 8 2 5 5" xfId="28125"/>
    <cellStyle name="Normal 2 3 8 2 6" xfId="28126"/>
    <cellStyle name="Normal 2 3 8 2 6 2" xfId="28127"/>
    <cellStyle name="Normal 2 3 8 2 6 3" xfId="28128"/>
    <cellStyle name="Normal 2 3 8 2 6 4" xfId="28129"/>
    <cellStyle name="Normal 2 3 8 2 6 5" xfId="28130"/>
    <cellStyle name="Normal 2 3 8 2 7" xfId="28131"/>
    <cellStyle name="Normal 2 3 8 2 7 2" xfId="28132"/>
    <cellStyle name="Normal 2 3 8 2 7 3" xfId="28133"/>
    <cellStyle name="Normal 2 3 8 2 7 4" xfId="28134"/>
    <cellStyle name="Normal 2 3 8 2 7 5" xfId="28135"/>
    <cellStyle name="Normal 2 3 8 2 8" xfId="28136"/>
    <cellStyle name="Normal 2 3 8 2 8 2" xfId="28137"/>
    <cellStyle name="Normal 2 3 8 2 8 3" xfId="28138"/>
    <cellStyle name="Normal 2 3 8 2 8 4" xfId="28139"/>
    <cellStyle name="Normal 2 3 8 2 8 5" xfId="28140"/>
    <cellStyle name="Normal 2 3 8 2 9" xfId="28141"/>
    <cellStyle name="Normal 2 3 8 20" xfId="28142"/>
    <cellStyle name="Normal 2 3 8 20 2" xfId="28143"/>
    <cellStyle name="Normal 2 3 8 20 3" xfId="28144"/>
    <cellStyle name="Normal 2 3 8 20 4" xfId="28145"/>
    <cellStyle name="Normal 2 3 8 20 5" xfId="28146"/>
    <cellStyle name="Normal 2 3 8 21" xfId="28147"/>
    <cellStyle name="Normal 2 3 8 21 2" xfId="28148"/>
    <cellStyle name="Normal 2 3 8 21 3" xfId="28149"/>
    <cellStyle name="Normal 2 3 8 21 4" xfId="28150"/>
    <cellStyle name="Normal 2 3 8 21 5" xfId="28151"/>
    <cellStyle name="Normal 2 3 8 22" xfId="28152"/>
    <cellStyle name="Normal 2 3 8 22 2" xfId="28153"/>
    <cellStyle name="Normal 2 3 8 22 3" xfId="28154"/>
    <cellStyle name="Normal 2 3 8 22 4" xfId="28155"/>
    <cellStyle name="Normal 2 3 8 22 5" xfId="28156"/>
    <cellStyle name="Normal 2 3 8 23" xfId="28157"/>
    <cellStyle name="Normal 2 3 8 23 2" xfId="28158"/>
    <cellStyle name="Normal 2 3 8 23 3" xfId="28159"/>
    <cellStyle name="Normal 2 3 8 23 4" xfId="28160"/>
    <cellStyle name="Normal 2 3 8 23 5" xfId="28161"/>
    <cellStyle name="Normal 2 3 8 24" xfId="28162"/>
    <cellStyle name="Normal 2 3 8 25" xfId="28163"/>
    <cellStyle name="Normal 2 3 8 26" xfId="28164"/>
    <cellStyle name="Normal 2 3 8 27" xfId="28165"/>
    <cellStyle name="Normal 2 3 8 28" xfId="28166"/>
    <cellStyle name="Normal 2 3 8 29" xfId="28167"/>
    <cellStyle name="Normal 2 3 8 3" xfId="28168"/>
    <cellStyle name="Normal 2 3 8 3 10" xfId="28169"/>
    <cellStyle name="Normal 2 3 8 3 11" xfId="28170"/>
    <cellStyle name="Normal 2 3 8 3 12" xfId="28171"/>
    <cellStyle name="Normal 2 3 8 3 13" xfId="28172"/>
    <cellStyle name="Normal 2 3 8 3 14" xfId="28173"/>
    <cellStyle name="Normal 2 3 8 3 2" xfId="28174"/>
    <cellStyle name="Normal 2 3 8 3 2 2" xfId="28175"/>
    <cellStyle name="Normal 2 3 8 3 2 3" xfId="28176"/>
    <cellStyle name="Normal 2 3 8 3 2 4" xfId="28177"/>
    <cellStyle name="Normal 2 3 8 3 2 5" xfId="28178"/>
    <cellStyle name="Normal 2 3 8 3 3" xfId="28179"/>
    <cellStyle name="Normal 2 3 8 3 3 2" xfId="28180"/>
    <cellStyle name="Normal 2 3 8 3 3 3" xfId="28181"/>
    <cellStyle name="Normal 2 3 8 3 3 4" xfId="28182"/>
    <cellStyle name="Normal 2 3 8 3 3 5" xfId="28183"/>
    <cellStyle name="Normal 2 3 8 3 4" xfId="28184"/>
    <cellStyle name="Normal 2 3 8 3 4 2" xfId="28185"/>
    <cellStyle name="Normal 2 3 8 3 4 3" xfId="28186"/>
    <cellStyle name="Normal 2 3 8 3 4 4" xfId="28187"/>
    <cellStyle name="Normal 2 3 8 3 4 5" xfId="28188"/>
    <cellStyle name="Normal 2 3 8 3 5" xfId="28189"/>
    <cellStyle name="Normal 2 3 8 3 5 2" xfId="28190"/>
    <cellStyle name="Normal 2 3 8 3 5 3" xfId="28191"/>
    <cellStyle name="Normal 2 3 8 3 5 4" xfId="28192"/>
    <cellStyle name="Normal 2 3 8 3 5 5" xfId="28193"/>
    <cellStyle name="Normal 2 3 8 3 6" xfId="28194"/>
    <cellStyle name="Normal 2 3 8 3 6 2" xfId="28195"/>
    <cellStyle name="Normal 2 3 8 3 6 3" xfId="28196"/>
    <cellStyle name="Normal 2 3 8 3 6 4" xfId="28197"/>
    <cellStyle name="Normal 2 3 8 3 6 5" xfId="28198"/>
    <cellStyle name="Normal 2 3 8 3 7" xfId="28199"/>
    <cellStyle name="Normal 2 3 8 3 7 2" xfId="28200"/>
    <cellStyle name="Normal 2 3 8 3 7 3" xfId="28201"/>
    <cellStyle name="Normal 2 3 8 3 7 4" xfId="28202"/>
    <cellStyle name="Normal 2 3 8 3 7 5" xfId="28203"/>
    <cellStyle name="Normal 2 3 8 3 8" xfId="28204"/>
    <cellStyle name="Normal 2 3 8 3 8 2" xfId="28205"/>
    <cellStyle name="Normal 2 3 8 3 8 3" xfId="28206"/>
    <cellStyle name="Normal 2 3 8 3 8 4" xfId="28207"/>
    <cellStyle name="Normal 2 3 8 3 8 5" xfId="28208"/>
    <cellStyle name="Normal 2 3 8 3 9" xfId="28209"/>
    <cellStyle name="Normal 2 3 8 4" xfId="28210"/>
    <cellStyle name="Normal 2 3 8 4 10" xfId="28211"/>
    <cellStyle name="Normal 2 3 8 4 11" xfId="28212"/>
    <cellStyle name="Normal 2 3 8 4 12" xfId="28213"/>
    <cellStyle name="Normal 2 3 8 4 13" xfId="28214"/>
    <cellStyle name="Normal 2 3 8 4 14" xfId="28215"/>
    <cellStyle name="Normal 2 3 8 4 2" xfId="28216"/>
    <cellStyle name="Normal 2 3 8 4 2 2" xfId="28217"/>
    <cellStyle name="Normal 2 3 8 4 2 3" xfId="28218"/>
    <cellStyle name="Normal 2 3 8 4 2 4" xfId="28219"/>
    <cellStyle name="Normal 2 3 8 4 2 5" xfId="28220"/>
    <cellStyle name="Normal 2 3 8 4 3" xfId="28221"/>
    <cellStyle name="Normal 2 3 8 4 3 2" xfId="28222"/>
    <cellStyle name="Normal 2 3 8 4 3 3" xfId="28223"/>
    <cellStyle name="Normal 2 3 8 4 3 4" xfId="28224"/>
    <cellStyle name="Normal 2 3 8 4 3 5" xfId="28225"/>
    <cellStyle name="Normal 2 3 8 4 4" xfId="28226"/>
    <cellStyle name="Normal 2 3 8 4 4 2" xfId="28227"/>
    <cellStyle name="Normal 2 3 8 4 4 3" xfId="28228"/>
    <cellStyle name="Normal 2 3 8 4 4 4" xfId="28229"/>
    <cellStyle name="Normal 2 3 8 4 4 5" xfId="28230"/>
    <cellStyle name="Normal 2 3 8 4 5" xfId="28231"/>
    <cellStyle name="Normal 2 3 8 4 5 2" xfId="28232"/>
    <cellStyle name="Normal 2 3 8 4 5 3" xfId="28233"/>
    <cellStyle name="Normal 2 3 8 4 5 4" xfId="28234"/>
    <cellStyle name="Normal 2 3 8 4 5 5" xfId="28235"/>
    <cellStyle name="Normal 2 3 8 4 6" xfId="28236"/>
    <cellStyle name="Normal 2 3 8 4 6 2" xfId="28237"/>
    <cellStyle name="Normal 2 3 8 4 6 3" xfId="28238"/>
    <cellStyle name="Normal 2 3 8 4 6 4" xfId="28239"/>
    <cellStyle name="Normal 2 3 8 4 6 5" xfId="28240"/>
    <cellStyle name="Normal 2 3 8 4 7" xfId="28241"/>
    <cellStyle name="Normal 2 3 8 4 7 2" xfId="28242"/>
    <cellStyle name="Normal 2 3 8 4 7 3" xfId="28243"/>
    <cellStyle name="Normal 2 3 8 4 7 4" xfId="28244"/>
    <cellStyle name="Normal 2 3 8 4 7 5" xfId="28245"/>
    <cellStyle name="Normal 2 3 8 4 8" xfId="28246"/>
    <cellStyle name="Normal 2 3 8 4 8 2" xfId="28247"/>
    <cellStyle name="Normal 2 3 8 4 8 3" xfId="28248"/>
    <cellStyle name="Normal 2 3 8 4 8 4" xfId="28249"/>
    <cellStyle name="Normal 2 3 8 4 8 5" xfId="28250"/>
    <cellStyle name="Normal 2 3 8 4 9" xfId="28251"/>
    <cellStyle name="Normal 2 3 8 5" xfId="28252"/>
    <cellStyle name="Normal 2 3 8 5 10" xfId="28253"/>
    <cellStyle name="Normal 2 3 8 5 11" xfId="28254"/>
    <cellStyle name="Normal 2 3 8 5 12" xfId="28255"/>
    <cellStyle name="Normal 2 3 8 5 13" xfId="28256"/>
    <cellStyle name="Normal 2 3 8 5 14" xfId="28257"/>
    <cellStyle name="Normal 2 3 8 5 2" xfId="28258"/>
    <cellStyle name="Normal 2 3 8 5 2 2" xfId="28259"/>
    <cellStyle name="Normal 2 3 8 5 2 3" xfId="28260"/>
    <cellStyle name="Normal 2 3 8 5 2 4" xfId="28261"/>
    <cellStyle name="Normal 2 3 8 5 2 5" xfId="28262"/>
    <cellStyle name="Normal 2 3 8 5 3" xfId="28263"/>
    <cellStyle name="Normal 2 3 8 5 3 2" xfId="28264"/>
    <cellStyle name="Normal 2 3 8 5 3 3" xfId="28265"/>
    <cellStyle name="Normal 2 3 8 5 3 4" xfId="28266"/>
    <cellStyle name="Normal 2 3 8 5 3 5" xfId="28267"/>
    <cellStyle name="Normal 2 3 8 5 4" xfId="28268"/>
    <cellStyle name="Normal 2 3 8 5 4 2" xfId="28269"/>
    <cellStyle name="Normal 2 3 8 5 4 3" xfId="28270"/>
    <cellStyle name="Normal 2 3 8 5 4 4" xfId="28271"/>
    <cellStyle name="Normal 2 3 8 5 4 5" xfId="28272"/>
    <cellStyle name="Normal 2 3 8 5 5" xfId="28273"/>
    <cellStyle name="Normal 2 3 8 5 5 2" xfId="28274"/>
    <cellStyle name="Normal 2 3 8 5 5 3" xfId="28275"/>
    <cellStyle name="Normal 2 3 8 5 5 4" xfId="28276"/>
    <cellStyle name="Normal 2 3 8 5 5 5" xfId="28277"/>
    <cellStyle name="Normal 2 3 8 5 6" xfId="28278"/>
    <cellStyle name="Normal 2 3 8 5 6 2" xfId="28279"/>
    <cellStyle name="Normal 2 3 8 5 6 3" xfId="28280"/>
    <cellStyle name="Normal 2 3 8 5 6 4" xfId="28281"/>
    <cellStyle name="Normal 2 3 8 5 6 5" xfId="28282"/>
    <cellStyle name="Normal 2 3 8 5 7" xfId="28283"/>
    <cellStyle name="Normal 2 3 8 5 7 2" xfId="28284"/>
    <cellStyle name="Normal 2 3 8 5 7 3" xfId="28285"/>
    <cellStyle name="Normal 2 3 8 5 7 4" xfId="28286"/>
    <cellStyle name="Normal 2 3 8 5 7 5" xfId="28287"/>
    <cellStyle name="Normal 2 3 8 5 8" xfId="28288"/>
    <cellStyle name="Normal 2 3 8 5 8 2" xfId="28289"/>
    <cellStyle name="Normal 2 3 8 5 8 3" xfId="28290"/>
    <cellStyle name="Normal 2 3 8 5 8 4" xfId="28291"/>
    <cellStyle name="Normal 2 3 8 5 8 5" xfId="28292"/>
    <cellStyle name="Normal 2 3 8 5 9" xfId="28293"/>
    <cellStyle name="Normal 2 3 8 6" xfId="28294"/>
    <cellStyle name="Normal 2 3 8 6 10" xfId="28295"/>
    <cellStyle name="Normal 2 3 8 6 11" xfId="28296"/>
    <cellStyle name="Normal 2 3 8 6 12" xfId="28297"/>
    <cellStyle name="Normal 2 3 8 6 13" xfId="28298"/>
    <cellStyle name="Normal 2 3 8 6 14" xfId="28299"/>
    <cellStyle name="Normal 2 3 8 6 2" xfId="28300"/>
    <cellStyle name="Normal 2 3 8 6 2 2" xfId="28301"/>
    <cellStyle name="Normal 2 3 8 6 2 3" xfId="28302"/>
    <cellStyle name="Normal 2 3 8 6 2 4" xfId="28303"/>
    <cellStyle name="Normal 2 3 8 6 2 5" xfId="28304"/>
    <cellStyle name="Normal 2 3 8 6 3" xfId="28305"/>
    <cellStyle name="Normal 2 3 8 6 3 2" xfId="28306"/>
    <cellStyle name="Normal 2 3 8 6 3 3" xfId="28307"/>
    <cellStyle name="Normal 2 3 8 6 3 4" xfId="28308"/>
    <cellStyle name="Normal 2 3 8 6 3 5" xfId="28309"/>
    <cellStyle name="Normal 2 3 8 6 4" xfId="28310"/>
    <cellStyle name="Normal 2 3 8 6 4 2" xfId="28311"/>
    <cellStyle name="Normal 2 3 8 6 4 3" xfId="28312"/>
    <cellStyle name="Normal 2 3 8 6 4 4" xfId="28313"/>
    <cellStyle name="Normal 2 3 8 6 4 5" xfId="28314"/>
    <cellStyle name="Normal 2 3 8 6 5" xfId="28315"/>
    <cellStyle name="Normal 2 3 8 6 5 2" xfId="28316"/>
    <cellStyle name="Normal 2 3 8 6 5 3" xfId="28317"/>
    <cellStyle name="Normal 2 3 8 6 5 4" xfId="28318"/>
    <cellStyle name="Normal 2 3 8 6 5 5" xfId="28319"/>
    <cellStyle name="Normal 2 3 8 6 6" xfId="28320"/>
    <cellStyle name="Normal 2 3 8 6 6 2" xfId="28321"/>
    <cellStyle name="Normal 2 3 8 6 6 3" xfId="28322"/>
    <cellStyle name="Normal 2 3 8 6 6 4" xfId="28323"/>
    <cellStyle name="Normal 2 3 8 6 6 5" xfId="28324"/>
    <cellStyle name="Normal 2 3 8 6 7" xfId="28325"/>
    <cellStyle name="Normal 2 3 8 6 7 2" xfId="28326"/>
    <cellStyle name="Normal 2 3 8 6 7 3" xfId="28327"/>
    <cellStyle name="Normal 2 3 8 6 7 4" xfId="28328"/>
    <cellStyle name="Normal 2 3 8 6 7 5" xfId="28329"/>
    <cellStyle name="Normal 2 3 8 6 8" xfId="28330"/>
    <cellStyle name="Normal 2 3 8 6 8 2" xfId="28331"/>
    <cellStyle name="Normal 2 3 8 6 8 3" xfId="28332"/>
    <cellStyle name="Normal 2 3 8 6 8 4" xfId="28333"/>
    <cellStyle name="Normal 2 3 8 6 8 5" xfId="28334"/>
    <cellStyle name="Normal 2 3 8 6 9" xfId="28335"/>
    <cellStyle name="Normal 2 3 8 7" xfId="28336"/>
    <cellStyle name="Normal 2 3 8 7 10" xfId="28337"/>
    <cellStyle name="Normal 2 3 8 7 11" xfId="28338"/>
    <cellStyle name="Normal 2 3 8 7 12" xfId="28339"/>
    <cellStyle name="Normal 2 3 8 7 13" xfId="28340"/>
    <cellStyle name="Normal 2 3 8 7 14" xfId="28341"/>
    <cellStyle name="Normal 2 3 8 7 2" xfId="28342"/>
    <cellStyle name="Normal 2 3 8 7 2 2" xfId="28343"/>
    <cellStyle name="Normal 2 3 8 7 2 3" xfId="28344"/>
    <cellStyle name="Normal 2 3 8 7 2 4" xfId="28345"/>
    <cellStyle name="Normal 2 3 8 7 2 5" xfId="28346"/>
    <cellStyle name="Normal 2 3 8 7 3" xfId="28347"/>
    <cellStyle name="Normal 2 3 8 7 3 2" xfId="28348"/>
    <cellStyle name="Normal 2 3 8 7 3 3" xfId="28349"/>
    <cellStyle name="Normal 2 3 8 7 3 4" xfId="28350"/>
    <cellStyle name="Normal 2 3 8 7 3 5" xfId="28351"/>
    <cellStyle name="Normal 2 3 8 7 4" xfId="28352"/>
    <cellStyle name="Normal 2 3 8 7 4 2" xfId="28353"/>
    <cellStyle name="Normal 2 3 8 7 4 3" xfId="28354"/>
    <cellStyle name="Normal 2 3 8 7 4 4" xfId="28355"/>
    <cellStyle name="Normal 2 3 8 7 4 5" xfId="28356"/>
    <cellStyle name="Normal 2 3 8 7 5" xfId="28357"/>
    <cellStyle name="Normal 2 3 8 7 5 2" xfId="28358"/>
    <cellStyle name="Normal 2 3 8 7 5 3" xfId="28359"/>
    <cellStyle name="Normal 2 3 8 7 5 4" xfId="28360"/>
    <cellStyle name="Normal 2 3 8 7 5 5" xfId="28361"/>
    <cellStyle name="Normal 2 3 8 7 6" xfId="28362"/>
    <cellStyle name="Normal 2 3 8 7 6 2" xfId="28363"/>
    <cellStyle name="Normal 2 3 8 7 6 3" xfId="28364"/>
    <cellStyle name="Normal 2 3 8 7 6 4" xfId="28365"/>
    <cellStyle name="Normal 2 3 8 7 6 5" xfId="28366"/>
    <cellStyle name="Normal 2 3 8 7 7" xfId="28367"/>
    <cellStyle name="Normal 2 3 8 7 7 2" xfId="28368"/>
    <cellStyle name="Normal 2 3 8 7 7 3" xfId="28369"/>
    <cellStyle name="Normal 2 3 8 7 7 4" xfId="28370"/>
    <cellStyle name="Normal 2 3 8 7 7 5" xfId="28371"/>
    <cellStyle name="Normal 2 3 8 7 8" xfId="28372"/>
    <cellStyle name="Normal 2 3 8 7 8 2" xfId="28373"/>
    <cellStyle name="Normal 2 3 8 7 8 3" xfId="28374"/>
    <cellStyle name="Normal 2 3 8 7 8 4" xfId="28375"/>
    <cellStyle name="Normal 2 3 8 7 8 5" xfId="28376"/>
    <cellStyle name="Normal 2 3 8 7 9" xfId="28377"/>
    <cellStyle name="Normal 2 3 8 8" xfId="28378"/>
    <cellStyle name="Normal 2 3 8 8 10" xfId="28379"/>
    <cellStyle name="Normal 2 3 8 8 11" xfId="28380"/>
    <cellStyle name="Normal 2 3 8 8 12" xfId="28381"/>
    <cellStyle name="Normal 2 3 8 8 13" xfId="28382"/>
    <cellStyle name="Normal 2 3 8 8 14" xfId="28383"/>
    <cellStyle name="Normal 2 3 8 8 2" xfId="28384"/>
    <cellStyle name="Normal 2 3 8 8 2 2" xfId="28385"/>
    <cellStyle name="Normal 2 3 8 8 2 3" xfId="28386"/>
    <cellStyle name="Normal 2 3 8 8 2 4" xfId="28387"/>
    <cellStyle name="Normal 2 3 8 8 2 5" xfId="28388"/>
    <cellStyle name="Normal 2 3 8 8 3" xfId="28389"/>
    <cellStyle name="Normal 2 3 8 8 3 2" xfId="28390"/>
    <cellStyle name="Normal 2 3 8 8 3 3" xfId="28391"/>
    <cellStyle name="Normal 2 3 8 8 3 4" xfId="28392"/>
    <cellStyle name="Normal 2 3 8 8 3 5" xfId="28393"/>
    <cellStyle name="Normal 2 3 8 8 4" xfId="28394"/>
    <cellStyle name="Normal 2 3 8 8 4 2" xfId="28395"/>
    <cellStyle name="Normal 2 3 8 8 4 3" xfId="28396"/>
    <cellStyle name="Normal 2 3 8 8 4 4" xfId="28397"/>
    <cellStyle name="Normal 2 3 8 8 4 5" xfId="28398"/>
    <cellStyle name="Normal 2 3 8 8 5" xfId="28399"/>
    <cellStyle name="Normal 2 3 8 8 5 2" xfId="28400"/>
    <cellStyle name="Normal 2 3 8 8 5 3" xfId="28401"/>
    <cellStyle name="Normal 2 3 8 8 5 4" xfId="28402"/>
    <cellStyle name="Normal 2 3 8 8 5 5" xfId="28403"/>
    <cellStyle name="Normal 2 3 8 8 6" xfId="28404"/>
    <cellStyle name="Normal 2 3 8 8 6 2" xfId="28405"/>
    <cellStyle name="Normal 2 3 8 8 6 3" xfId="28406"/>
    <cellStyle name="Normal 2 3 8 8 6 4" xfId="28407"/>
    <cellStyle name="Normal 2 3 8 8 6 5" xfId="28408"/>
    <cellStyle name="Normal 2 3 8 8 7" xfId="28409"/>
    <cellStyle name="Normal 2 3 8 8 7 2" xfId="28410"/>
    <cellStyle name="Normal 2 3 8 8 7 3" xfId="28411"/>
    <cellStyle name="Normal 2 3 8 8 7 4" xfId="28412"/>
    <cellStyle name="Normal 2 3 8 8 7 5" xfId="28413"/>
    <cellStyle name="Normal 2 3 8 8 8" xfId="28414"/>
    <cellStyle name="Normal 2 3 8 8 8 2" xfId="28415"/>
    <cellStyle name="Normal 2 3 8 8 8 3" xfId="28416"/>
    <cellStyle name="Normal 2 3 8 8 8 4" xfId="28417"/>
    <cellStyle name="Normal 2 3 8 8 8 5" xfId="28418"/>
    <cellStyle name="Normal 2 3 8 8 9" xfId="28419"/>
    <cellStyle name="Normal 2 3 8 9" xfId="28420"/>
    <cellStyle name="Normal 2 3 8 9 10" xfId="28421"/>
    <cellStyle name="Normal 2 3 8 9 11" xfId="28422"/>
    <cellStyle name="Normal 2 3 8 9 12" xfId="28423"/>
    <cellStyle name="Normal 2 3 8 9 13" xfId="28424"/>
    <cellStyle name="Normal 2 3 8 9 14" xfId="28425"/>
    <cellStyle name="Normal 2 3 8 9 2" xfId="28426"/>
    <cellStyle name="Normal 2 3 8 9 2 2" xfId="28427"/>
    <cellStyle name="Normal 2 3 8 9 2 3" xfId="28428"/>
    <cellStyle name="Normal 2 3 8 9 2 4" xfId="28429"/>
    <cellStyle name="Normal 2 3 8 9 2 5" xfId="28430"/>
    <cellStyle name="Normal 2 3 8 9 3" xfId="28431"/>
    <cellStyle name="Normal 2 3 8 9 3 2" xfId="28432"/>
    <cellStyle name="Normal 2 3 8 9 3 3" xfId="28433"/>
    <cellStyle name="Normal 2 3 8 9 3 4" xfId="28434"/>
    <cellStyle name="Normal 2 3 8 9 3 5" xfId="28435"/>
    <cellStyle name="Normal 2 3 8 9 4" xfId="28436"/>
    <cellStyle name="Normal 2 3 8 9 4 2" xfId="28437"/>
    <cellStyle name="Normal 2 3 8 9 4 3" xfId="28438"/>
    <cellStyle name="Normal 2 3 8 9 4 4" xfId="28439"/>
    <cellStyle name="Normal 2 3 8 9 4 5" xfId="28440"/>
    <cellStyle name="Normal 2 3 8 9 5" xfId="28441"/>
    <cellStyle name="Normal 2 3 8 9 5 2" xfId="28442"/>
    <cellStyle name="Normal 2 3 8 9 5 3" xfId="28443"/>
    <cellStyle name="Normal 2 3 8 9 5 4" xfId="28444"/>
    <cellStyle name="Normal 2 3 8 9 5 5" xfId="28445"/>
    <cellStyle name="Normal 2 3 8 9 6" xfId="28446"/>
    <cellStyle name="Normal 2 3 8 9 6 2" xfId="28447"/>
    <cellStyle name="Normal 2 3 8 9 6 3" xfId="28448"/>
    <cellStyle name="Normal 2 3 8 9 6 4" xfId="28449"/>
    <cellStyle name="Normal 2 3 8 9 6 5" xfId="28450"/>
    <cellStyle name="Normal 2 3 8 9 7" xfId="28451"/>
    <cellStyle name="Normal 2 3 8 9 7 2" xfId="28452"/>
    <cellStyle name="Normal 2 3 8 9 7 3" xfId="28453"/>
    <cellStyle name="Normal 2 3 8 9 7 4" xfId="28454"/>
    <cellStyle name="Normal 2 3 8 9 7 5" xfId="28455"/>
    <cellStyle name="Normal 2 3 8 9 8" xfId="28456"/>
    <cellStyle name="Normal 2 3 8 9 8 2" xfId="28457"/>
    <cellStyle name="Normal 2 3 8 9 8 3" xfId="28458"/>
    <cellStyle name="Normal 2 3 8 9 8 4" xfId="28459"/>
    <cellStyle name="Normal 2 3 8 9 8 5" xfId="28460"/>
    <cellStyle name="Normal 2 3 8 9 9" xfId="28461"/>
    <cellStyle name="Normal 2 3 9" xfId="28462"/>
    <cellStyle name="Normal 2 3 9 10" xfId="28463"/>
    <cellStyle name="Normal 2 3 9 10 10" xfId="28464"/>
    <cellStyle name="Normal 2 3 9 10 11" xfId="28465"/>
    <cellStyle name="Normal 2 3 9 10 12" xfId="28466"/>
    <cellStyle name="Normal 2 3 9 10 13" xfId="28467"/>
    <cellStyle name="Normal 2 3 9 10 14" xfId="28468"/>
    <cellStyle name="Normal 2 3 9 10 2" xfId="28469"/>
    <cellStyle name="Normal 2 3 9 10 2 2" xfId="28470"/>
    <cellStyle name="Normal 2 3 9 10 2 3" xfId="28471"/>
    <cellStyle name="Normal 2 3 9 10 2 4" xfId="28472"/>
    <cellStyle name="Normal 2 3 9 10 2 5" xfId="28473"/>
    <cellStyle name="Normal 2 3 9 10 3" xfId="28474"/>
    <cellStyle name="Normal 2 3 9 10 3 2" xfId="28475"/>
    <cellStyle name="Normal 2 3 9 10 3 3" xfId="28476"/>
    <cellStyle name="Normal 2 3 9 10 3 4" xfId="28477"/>
    <cellStyle name="Normal 2 3 9 10 3 5" xfId="28478"/>
    <cellStyle name="Normal 2 3 9 10 4" xfId="28479"/>
    <cellStyle name="Normal 2 3 9 10 4 2" xfId="28480"/>
    <cellStyle name="Normal 2 3 9 10 4 3" xfId="28481"/>
    <cellStyle name="Normal 2 3 9 10 4 4" xfId="28482"/>
    <cellStyle name="Normal 2 3 9 10 4 5" xfId="28483"/>
    <cellStyle name="Normal 2 3 9 10 5" xfId="28484"/>
    <cellStyle name="Normal 2 3 9 10 5 2" xfId="28485"/>
    <cellStyle name="Normal 2 3 9 10 5 3" xfId="28486"/>
    <cellStyle name="Normal 2 3 9 10 5 4" xfId="28487"/>
    <cellStyle name="Normal 2 3 9 10 5 5" xfId="28488"/>
    <cellStyle name="Normal 2 3 9 10 6" xfId="28489"/>
    <cellStyle name="Normal 2 3 9 10 6 2" xfId="28490"/>
    <cellStyle name="Normal 2 3 9 10 6 3" xfId="28491"/>
    <cellStyle name="Normal 2 3 9 10 6 4" xfId="28492"/>
    <cellStyle name="Normal 2 3 9 10 6 5" xfId="28493"/>
    <cellStyle name="Normal 2 3 9 10 7" xfId="28494"/>
    <cellStyle name="Normal 2 3 9 10 7 2" xfId="28495"/>
    <cellStyle name="Normal 2 3 9 10 7 3" xfId="28496"/>
    <cellStyle name="Normal 2 3 9 10 7 4" xfId="28497"/>
    <cellStyle name="Normal 2 3 9 10 7 5" xfId="28498"/>
    <cellStyle name="Normal 2 3 9 10 8" xfId="28499"/>
    <cellStyle name="Normal 2 3 9 10 8 2" xfId="28500"/>
    <cellStyle name="Normal 2 3 9 10 8 3" xfId="28501"/>
    <cellStyle name="Normal 2 3 9 10 8 4" xfId="28502"/>
    <cellStyle name="Normal 2 3 9 10 8 5" xfId="28503"/>
    <cellStyle name="Normal 2 3 9 10 9" xfId="28504"/>
    <cellStyle name="Normal 2 3 9 11" xfId="28505"/>
    <cellStyle name="Normal 2 3 9 11 10" xfId="28506"/>
    <cellStyle name="Normal 2 3 9 11 11" xfId="28507"/>
    <cellStyle name="Normal 2 3 9 11 12" xfId="28508"/>
    <cellStyle name="Normal 2 3 9 11 13" xfId="28509"/>
    <cellStyle name="Normal 2 3 9 11 14" xfId="28510"/>
    <cellStyle name="Normal 2 3 9 11 2" xfId="28511"/>
    <cellStyle name="Normal 2 3 9 11 2 2" xfId="28512"/>
    <cellStyle name="Normal 2 3 9 11 2 3" xfId="28513"/>
    <cellStyle name="Normal 2 3 9 11 2 4" xfId="28514"/>
    <cellStyle name="Normal 2 3 9 11 2 5" xfId="28515"/>
    <cellStyle name="Normal 2 3 9 11 3" xfId="28516"/>
    <cellStyle name="Normal 2 3 9 11 3 2" xfId="28517"/>
    <cellStyle name="Normal 2 3 9 11 3 3" xfId="28518"/>
    <cellStyle name="Normal 2 3 9 11 3 4" xfId="28519"/>
    <cellStyle name="Normal 2 3 9 11 3 5" xfId="28520"/>
    <cellStyle name="Normal 2 3 9 11 4" xfId="28521"/>
    <cellStyle name="Normal 2 3 9 11 4 2" xfId="28522"/>
    <cellStyle name="Normal 2 3 9 11 4 3" xfId="28523"/>
    <cellStyle name="Normal 2 3 9 11 4 4" xfId="28524"/>
    <cellStyle name="Normal 2 3 9 11 4 5" xfId="28525"/>
    <cellStyle name="Normal 2 3 9 11 5" xfId="28526"/>
    <cellStyle name="Normal 2 3 9 11 5 2" xfId="28527"/>
    <cellStyle name="Normal 2 3 9 11 5 3" xfId="28528"/>
    <cellStyle name="Normal 2 3 9 11 5 4" xfId="28529"/>
    <cellStyle name="Normal 2 3 9 11 5 5" xfId="28530"/>
    <cellStyle name="Normal 2 3 9 11 6" xfId="28531"/>
    <cellStyle name="Normal 2 3 9 11 6 2" xfId="28532"/>
    <cellStyle name="Normal 2 3 9 11 6 3" xfId="28533"/>
    <cellStyle name="Normal 2 3 9 11 6 4" xfId="28534"/>
    <cellStyle name="Normal 2 3 9 11 6 5" xfId="28535"/>
    <cellStyle name="Normal 2 3 9 11 7" xfId="28536"/>
    <cellStyle name="Normal 2 3 9 11 7 2" xfId="28537"/>
    <cellStyle name="Normal 2 3 9 11 7 3" xfId="28538"/>
    <cellStyle name="Normal 2 3 9 11 7 4" xfId="28539"/>
    <cellStyle name="Normal 2 3 9 11 7 5" xfId="28540"/>
    <cellStyle name="Normal 2 3 9 11 8" xfId="28541"/>
    <cellStyle name="Normal 2 3 9 11 8 2" xfId="28542"/>
    <cellStyle name="Normal 2 3 9 11 8 3" xfId="28543"/>
    <cellStyle name="Normal 2 3 9 11 8 4" xfId="28544"/>
    <cellStyle name="Normal 2 3 9 11 8 5" xfId="28545"/>
    <cellStyle name="Normal 2 3 9 11 9" xfId="28546"/>
    <cellStyle name="Normal 2 3 9 12" xfId="28547"/>
    <cellStyle name="Normal 2 3 9 12 10" xfId="28548"/>
    <cellStyle name="Normal 2 3 9 12 11" xfId="28549"/>
    <cellStyle name="Normal 2 3 9 12 12" xfId="28550"/>
    <cellStyle name="Normal 2 3 9 12 13" xfId="28551"/>
    <cellStyle name="Normal 2 3 9 12 14" xfId="28552"/>
    <cellStyle name="Normal 2 3 9 12 2" xfId="28553"/>
    <cellStyle name="Normal 2 3 9 12 2 2" xfId="28554"/>
    <cellStyle name="Normal 2 3 9 12 2 3" xfId="28555"/>
    <cellStyle name="Normal 2 3 9 12 2 4" xfId="28556"/>
    <cellStyle name="Normal 2 3 9 12 2 5" xfId="28557"/>
    <cellStyle name="Normal 2 3 9 12 3" xfId="28558"/>
    <cellStyle name="Normal 2 3 9 12 3 2" xfId="28559"/>
    <cellStyle name="Normal 2 3 9 12 3 3" xfId="28560"/>
    <cellStyle name="Normal 2 3 9 12 3 4" xfId="28561"/>
    <cellStyle name="Normal 2 3 9 12 3 5" xfId="28562"/>
    <cellStyle name="Normal 2 3 9 12 4" xfId="28563"/>
    <cellStyle name="Normal 2 3 9 12 4 2" xfId="28564"/>
    <cellStyle name="Normal 2 3 9 12 4 3" xfId="28565"/>
    <cellStyle name="Normal 2 3 9 12 4 4" xfId="28566"/>
    <cellStyle name="Normal 2 3 9 12 4 5" xfId="28567"/>
    <cellStyle name="Normal 2 3 9 12 5" xfId="28568"/>
    <cellStyle name="Normal 2 3 9 12 5 2" xfId="28569"/>
    <cellStyle name="Normal 2 3 9 12 5 3" xfId="28570"/>
    <cellStyle name="Normal 2 3 9 12 5 4" xfId="28571"/>
    <cellStyle name="Normal 2 3 9 12 5 5" xfId="28572"/>
    <cellStyle name="Normal 2 3 9 12 6" xfId="28573"/>
    <cellStyle name="Normal 2 3 9 12 6 2" xfId="28574"/>
    <cellStyle name="Normal 2 3 9 12 6 3" xfId="28575"/>
    <cellStyle name="Normal 2 3 9 12 6 4" xfId="28576"/>
    <cellStyle name="Normal 2 3 9 12 6 5" xfId="28577"/>
    <cellStyle name="Normal 2 3 9 12 7" xfId="28578"/>
    <cellStyle name="Normal 2 3 9 12 7 2" xfId="28579"/>
    <cellStyle name="Normal 2 3 9 12 7 3" xfId="28580"/>
    <cellStyle name="Normal 2 3 9 12 7 4" xfId="28581"/>
    <cellStyle name="Normal 2 3 9 12 7 5" xfId="28582"/>
    <cellStyle name="Normal 2 3 9 12 8" xfId="28583"/>
    <cellStyle name="Normal 2 3 9 12 8 2" xfId="28584"/>
    <cellStyle name="Normal 2 3 9 12 8 3" xfId="28585"/>
    <cellStyle name="Normal 2 3 9 12 8 4" xfId="28586"/>
    <cellStyle name="Normal 2 3 9 12 8 5" xfId="28587"/>
    <cellStyle name="Normal 2 3 9 12 9" xfId="28588"/>
    <cellStyle name="Normal 2 3 9 13" xfId="28589"/>
    <cellStyle name="Normal 2 3 9 13 10" xfId="28590"/>
    <cellStyle name="Normal 2 3 9 13 11" xfId="28591"/>
    <cellStyle name="Normal 2 3 9 13 12" xfId="28592"/>
    <cellStyle name="Normal 2 3 9 13 13" xfId="28593"/>
    <cellStyle name="Normal 2 3 9 13 14" xfId="28594"/>
    <cellStyle name="Normal 2 3 9 13 2" xfId="28595"/>
    <cellStyle name="Normal 2 3 9 13 2 2" xfId="28596"/>
    <cellStyle name="Normal 2 3 9 13 2 3" xfId="28597"/>
    <cellStyle name="Normal 2 3 9 13 2 4" xfId="28598"/>
    <cellStyle name="Normal 2 3 9 13 2 5" xfId="28599"/>
    <cellStyle name="Normal 2 3 9 13 3" xfId="28600"/>
    <cellStyle name="Normal 2 3 9 13 3 2" xfId="28601"/>
    <cellStyle name="Normal 2 3 9 13 3 3" xfId="28602"/>
    <cellStyle name="Normal 2 3 9 13 3 4" xfId="28603"/>
    <cellStyle name="Normal 2 3 9 13 3 5" xfId="28604"/>
    <cellStyle name="Normal 2 3 9 13 4" xfId="28605"/>
    <cellStyle name="Normal 2 3 9 13 4 2" xfId="28606"/>
    <cellStyle name="Normal 2 3 9 13 4 3" xfId="28607"/>
    <cellStyle name="Normal 2 3 9 13 4 4" xfId="28608"/>
    <cellStyle name="Normal 2 3 9 13 4 5" xfId="28609"/>
    <cellStyle name="Normal 2 3 9 13 5" xfId="28610"/>
    <cellStyle name="Normal 2 3 9 13 5 2" xfId="28611"/>
    <cellStyle name="Normal 2 3 9 13 5 3" xfId="28612"/>
    <cellStyle name="Normal 2 3 9 13 5 4" xfId="28613"/>
    <cellStyle name="Normal 2 3 9 13 5 5" xfId="28614"/>
    <cellStyle name="Normal 2 3 9 13 6" xfId="28615"/>
    <cellStyle name="Normal 2 3 9 13 6 2" xfId="28616"/>
    <cellStyle name="Normal 2 3 9 13 6 3" xfId="28617"/>
    <cellStyle name="Normal 2 3 9 13 6 4" xfId="28618"/>
    <cellStyle name="Normal 2 3 9 13 6 5" xfId="28619"/>
    <cellStyle name="Normal 2 3 9 13 7" xfId="28620"/>
    <cellStyle name="Normal 2 3 9 13 7 2" xfId="28621"/>
    <cellStyle name="Normal 2 3 9 13 7 3" xfId="28622"/>
    <cellStyle name="Normal 2 3 9 13 7 4" xfId="28623"/>
    <cellStyle name="Normal 2 3 9 13 7 5" xfId="28624"/>
    <cellStyle name="Normal 2 3 9 13 8" xfId="28625"/>
    <cellStyle name="Normal 2 3 9 13 8 2" xfId="28626"/>
    <cellStyle name="Normal 2 3 9 13 8 3" xfId="28627"/>
    <cellStyle name="Normal 2 3 9 13 8 4" xfId="28628"/>
    <cellStyle name="Normal 2 3 9 13 8 5" xfId="28629"/>
    <cellStyle name="Normal 2 3 9 13 9" xfId="28630"/>
    <cellStyle name="Normal 2 3 9 14" xfId="28631"/>
    <cellStyle name="Normal 2 3 9 14 10" xfId="28632"/>
    <cellStyle name="Normal 2 3 9 14 11" xfId="28633"/>
    <cellStyle name="Normal 2 3 9 14 12" xfId="28634"/>
    <cellStyle name="Normal 2 3 9 14 13" xfId="28635"/>
    <cellStyle name="Normal 2 3 9 14 14" xfId="28636"/>
    <cellStyle name="Normal 2 3 9 14 2" xfId="28637"/>
    <cellStyle name="Normal 2 3 9 14 2 2" xfId="28638"/>
    <cellStyle name="Normal 2 3 9 14 2 3" xfId="28639"/>
    <cellStyle name="Normal 2 3 9 14 2 4" xfId="28640"/>
    <cellStyle name="Normal 2 3 9 14 2 5" xfId="28641"/>
    <cellStyle name="Normal 2 3 9 14 3" xfId="28642"/>
    <cellStyle name="Normal 2 3 9 14 3 2" xfId="28643"/>
    <cellStyle name="Normal 2 3 9 14 3 3" xfId="28644"/>
    <cellStyle name="Normal 2 3 9 14 3 4" xfId="28645"/>
    <cellStyle name="Normal 2 3 9 14 3 5" xfId="28646"/>
    <cellStyle name="Normal 2 3 9 14 4" xfId="28647"/>
    <cellStyle name="Normal 2 3 9 14 4 2" xfId="28648"/>
    <cellStyle name="Normal 2 3 9 14 4 3" xfId="28649"/>
    <cellStyle name="Normal 2 3 9 14 4 4" xfId="28650"/>
    <cellStyle name="Normal 2 3 9 14 4 5" xfId="28651"/>
    <cellStyle name="Normal 2 3 9 14 5" xfId="28652"/>
    <cellStyle name="Normal 2 3 9 14 5 2" xfId="28653"/>
    <cellStyle name="Normal 2 3 9 14 5 3" xfId="28654"/>
    <cellStyle name="Normal 2 3 9 14 5 4" xfId="28655"/>
    <cellStyle name="Normal 2 3 9 14 5 5" xfId="28656"/>
    <cellStyle name="Normal 2 3 9 14 6" xfId="28657"/>
    <cellStyle name="Normal 2 3 9 14 6 2" xfId="28658"/>
    <cellStyle name="Normal 2 3 9 14 6 3" xfId="28659"/>
    <cellStyle name="Normal 2 3 9 14 6 4" xfId="28660"/>
    <cellStyle name="Normal 2 3 9 14 6 5" xfId="28661"/>
    <cellStyle name="Normal 2 3 9 14 7" xfId="28662"/>
    <cellStyle name="Normal 2 3 9 14 7 2" xfId="28663"/>
    <cellStyle name="Normal 2 3 9 14 7 3" xfId="28664"/>
    <cellStyle name="Normal 2 3 9 14 7 4" xfId="28665"/>
    <cellStyle name="Normal 2 3 9 14 7 5" xfId="28666"/>
    <cellStyle name="Normal 2 3 9 14 8" xfId="28667"/>
    <cellStyle name="Normal 2 3 9 14 8 2" xfId="28668"/>
    <cellStyle name="Normal 2 3 9 14 8 3" xfId="28669"/>
    <cellStyle name="Normal 2 3 9 14 8 4" xfId="28670"/>
    <cellStyle name="Normal 2 3 9 14 8 5" xfId="28671"/>
    <cellStyle name="Normal 2 3 9 14 9" xfId="28672"/>
    <cellStyle name="Normal 2 3 9 15" xfId="28673"/>
    <cellStyle name="Normal 2 3 9 15 10" xfId="28674"/>
    <cellStyle name="Normal 2 3 9 15 11" xfId="28675"/>
    <cellStyle name="Normal 2 3 9 15 12" xfId="28676"/>
    <cellStyle name="Normal 2 3 9 15 13" xfId="28677"/>
    <cellStyle name="Normal 2 3 9 15 14" xfId="28678"/>
    <cellStyle name="Normal 2 3 9 15 2" xfId="28679"/>
    <cellStyle name="Normal 2 3 9 15 2 2" xfId="28680"/>
    <cellStyle name="Normal 2 3 9 15 2 3" xfId="28681"/>
    <cellStyle name="Normal 2 3 9 15 2 4" xfId="28682"/>
    <cellStyle name="Normal 2 3 9 15 2 5" xfId="28683"/>
    <cellStyle name="Normal 2 3 9 15 3" xfId="28684"/>
    <cellStyle name="Normal 2 3 9 15 3 2" xfId="28685"/>
    <cellStyle name="Normal 2 3 9 15 3 3" xfId="28686"/>
    <cellStyle name="Normal 2 3 9 15 3 4" xfId="28687"/>
    <cellStyle name="Normal 2 3 9 15 3 5" xfId="28688"/>
    <cellStyle name="Normal 2 3 9 15 4" xfId="28689"/>
    <cellStyle name="Normal 2 3 9 15 4 2" xfId="28690"/>
    <cellStyle name="Normal 2 3 9 15 4 3" xfId="28691"/>
    <cellStyle name="Normal 2 3 9 15 4 4" xfId="28692"/>
    <cellStyle name="Normal 2 3 9 15 4 5" xfId="28693"/>
    <cellStyle name="Normal 2 3 9 15 5" xfId="28694"/>
    <cellStyle name="Normal 2 3 9 15 5 2" xfId="28695"/>
    <cellStyle name="Normal 2 3 9 15 5 3" xfId="28696"/>
    <cellStyle name="Normal 2 3 9 15 5 4" xfId="28697"/>
    <cellStyle name="Normal 2 3 9 15 5 5" xfId="28698"/>
    <cellStyle name="Normal 2 3 9 15 6" xfId="28699"/>
    <cellStyle name="Normal 2 3 9 15 6 2" xfId="28700"/>
    <cellStyle name="Normal 2 3 9 15 6 3" xfId="28701"/>
    <cellStyle name="Normal 2 3 9 15 6 4" xfId="28702"/>
    <cellStyle name="Normal 2 3 9 15 6 5" xfId="28703"/>
    <cellStyle name="Normal 2 3 9 15 7" xfId="28704"/>
    <cellStyle name="Normal 2 3 9 15 7 2" xfId="28705"/>
    <cellStyle name="Normal 2 3 9 15 7 3" xfId="28706"/>
    <cellStyle name="Normal 2 3 9 15 7 4" xfId="28707"/>
    <cellStyle name="Normal 2 3 9 15 7 5" xfId="28708"/>
    <cellStyle name="Normal 2 3 9 15 8" xfId="28709"/>
    <cellStyle name="Normal 2 3 9 15 8 2" xfId="28710"/>
    <cellStyle name="Normal 2 3 9 15 8 3" xfId="28711"/>
    <cellStyle name="Normal 2 3 9 15 8 4" xfId="28712"/>
    <cellStyle name="Normal 2 3 9 15 8 5" xfId="28713"/>
    <cellStyle name="Normal 2 3 9 15 9" xfId="28714"/>
    <cellStyle name="Normal 2 3 9 16" xfId="28715"/>
    <cellStyle name="Normal 2 3 9 16 10" xfId="28716"/>
    <cellStyle name="Normal 2 3 9 16 11" xfId="28717"/>
    <cellStyle name="Normal 2 3 9 16 12" xfId="28718"/>
    <cellStyle name="Normal 2 3 9 16 13" xfId="28719"/>
    <cellStyle name="Normal 2 3 9 16 14" xfId="28720"/>
    <cellStyle name="Normal 2 3 9 16 2" xfId="28721"/>
    <cellStyle name="Normal 2 3 9 16 2 2" xfId="28722"/>
    <cellStyle name="Normal 2 3 9 16 2 3" xfId="28723"/>
    <cellStyle name="Normal 2 3 9 16 2 4" xfId="28724"/>
    <cellStyle name="Normal 2 3 9 16 2 5" xfId="28725"/>
    <cellStyle name="Normal 2 3 9 16 3" xfId="28726"/>
    <cellStyle name="Normal 2 3 9 16 3 2" xfId="28727"/>
    <cellStyle name="Normal 2 3 9 16 3 3" xfId="28728"/>
    <cellStyle name="Normal 2 3 9 16 3 4" xfId="28729"/>
    <cellStyle name="Normal 2 3 9 16 3 5" xfId="28730"/>
    <cellStyle name="Normal 2 3 9 16 4" xfId="28731"/>
    <cellStyle name="Normal 2 3 9 16 4 2" xfId="28732"/>
    <cellStyle name="Normal 2 3 9 16 4 3" xfId="28733"/>
    <cellStyle name="Normal 2 3 9 16 4 4" xfId="28734"/>
    <cellStyle name="Normal 2 3 9 16 4 5" xfId="28735"/>
    <cellStyle name="Normal 2 3 9 16 5" xfId="28736"/>
    <cellStyle name="Normal 2 3 9 16 5 2" xfId="28737"/>
    <cellStyle name="Normal 2 3 9 16 5 3" xfId="28738"/>
    <cellStyle name="Normal 2 3 9 16 5 4" xfId="28739"/>
    <cellStyle name="Normal 2 3 9 16 5 5" xfId="28740"/>
    <cellStyle name="Normal 2 3 9 16 6" xfId="28741"/>
    <cellStyle name="Normal 2 3 9 16 6 2" xfId="28742"/>
    <cellStyle name="Normal 2 3 9 16 6 3" xfId="28743"/>
    <cellStyle name="Normal 2 3 9 16 6 4" xfId="28744"/>
    <cellStyle name="Normal 2 3 9 16 6 5" xfId="28745"/>
    <cellStyle name="Normal 2 3 9 16 7" xfId="28746"/>
    <cellStyle name="Normal 2 3 9 16 7 2" xfId="28747"/>
    <cellStyle name="Normal 2 3 9 16 7 3" xfId="28748"/>
    <cellStyle name="Normal 2 3 9 16 7 4" xfId="28749"/>
    <cellStyle name="Normal 2 3 9 16 7 5" xfId="28750"/>
    <cellStyle name="Normal 2 3 9 16 8" xfId="28751"/>
    <cellStyle name="Normal 2 3 9 16 8 2" xfId="28752"/>
    <cellStyle name="Normal 2 3 9 16 8 3" xfId="28753"/>
    <cellStyle name="Normal 2 3 9 16 8 4" xfId="28754"/>
    <cellStyle name="Normal 2 3 9 16 8 5" xfId="28755"/>
    <cellStyle name="Normal 2 3 9 16 9" xfId="28756"/>
    <cellStyle name="Normal 2 3 9 17" xfId="28757"/>
    <cellStyle name="Normal 2 3 9 17 2" xfId="28758"/>
    <cellStyle name="Normal 2 3 9 17 3" xfId="28759"/>
    <cellStyle name="Normal 2 3 9 17 4" xfId="28760"/>
    <cellStyle name="Normal 2 3 9 17 5" xfId="28761"/>
    <cellStyle name="Normal 2 3 9 18" xfId="28762"/>
    <cellStyle name="Normal 2 3 9 18 2" xfId="28763"/>
    <cellStyle name="Normal 2 3 9 18 3" xfId="28764"/>
    <cellStyle name="Normal 2 3 9 18 4" xfId="28765"/>
    <cellStyle name="Normal 2 3 9 18 5" xfId="28766"/>
    <cellStyle name="Normal 2 3 9 19" xfId="28767"/>
    <cellStyle name="Normal 2 3 9 19 2" xfId="28768"/>
    <cellStyle name="Normal 2 3 9 19 3" xfId="28769"/>
    <cellStyle name="Normal 2 3 9 19 4" xfId="28770"/>
    <cellStyle name="Normal 2 3 9 19 5" xfId="28771"/>
    <cellStyle name="Normal 2 3 9 2" xfId="28772"/>
    <cellStyle name="Normal 2 3 9 2 10" xfId="28773"/>
    <cellStyle name="Normal 2 3 9 2 11" xfId="28774"/>
    <cellStyle name="Normal 2 3 9 2 12" xfId="28775"/>
    <cellStyle name="Normal 2 3 9 2 13" xfId="28776"/>
    <cellStyle name="Normal 2 3 9 2 14" xfId="28777"/>
    <cellStyle name="Normal 2 3 9 2 2" xfId="28778"/>
    <cellStyle name="Normal 2 3 9 2 2 2" xfId="28779"/>
    <cellStyle name="Normal 2 3 9 2 2 3" xfId="28780"/>
    <cellStyle name="Normal 2 3 9 2 2 4" xfId="28781"/>
    <cellStyle name="Normal 2 3 9 2 2 5" xfId="28782"/>
    <cellStyle name="Normal 2 3 9 2 3" xfId="28783"/>
    <cellStyle name="Normal 2 3 9 2 3 2" xfId="28784"/>
    <cellStyle name="Normal 2 3 9 2 3 3" xfId="28785"/>
    <cellStyle name="Normal 2 3 9 2 3 4" xfId="28786"/>
    <cellStyle name="Normal 2 3 9 2 3 5" xfId="28787"/>
    <cellStyle name="Normal 2 3 9 2 4" xfId="28788"/>
    <cellStyle name="Normal 2 3 9 2 4 2" xfId="28789"/>
    <cellStyle name="Normal 2 3 9 2 4 3" xfId="28790"/>
    <cellStyle name="Normal 2 3 9 2 4 4" xfId="28791"/>
    <cellStyle name="Normal 2 3 9 2 4 5" xfId="28792"/>
    <cellStyle name="Normal 2 3 9 2 5" xfId="28793"/>
    <cellStyle name="Normal 2 3 9 2 5 2" xfId="28794"/>
    <cellStyle name="Normal 2 3 9 2 5 3" xfId="28795"/>
    <cellStyle name="Normal 2 3 9 2 5 4" xfId="28796"/>
    <cellStyle name="Normal 2 3 9 2 5 5" xfId="28797"/>
    <cellStyle name="Normal 2 3 9 2 6" xfId="28798"/>
    <cellStyle name="Normal 2 3 9 2 6 2" xfId="28799"/>
    <cellStyle name="Normal 2 3 9 2 6 3" xfId="28800"/>
    <cellStyle name="Normal 2 3 9 2 6 4" xfId="28801"/>
    <cellStyle name="Normal 2 3 9 2 6 5" xfId="28802"/>
    <cellStyle name="Normal 2 3 9 2 7" xfId="28803"/>
    <cellStyle name="Normal 2 3 9 2 7 2" xfId="28804"/>
    <cellStyle name="Normal 2 3 9 2 7 3" xfId="28805"/>
    <cellStyle name="Normal 2 3 9 2 7 4" xfId="28806"/>
    <cellStyle name="Normal 2 3 9 2 7 5" xfId="28807"/>
    <cellStyle name="Normal 2 3 9 2 8" xfId="28808"/>
    <cellStyle name="Normal 2 3 9 2 8 2" xfId="28809"/>
    <cellStyle name="Normal 2 3 9 2 8 3" xfId="28810"/>
    <cellStyle name="Normal 2 3 9 2 8 4" xfId="28811"/>
    <cellStyle name="Normal 2 3 9 2 8 5" xfId="28812"/>
    <cellStyle name="Normal 2 3 9 2 9" xfId="28813"/>
    <cellStyle name="Normal 2 3 9 20" xfId="28814"/>
    <cellStyle name="Normal 2 3 9 20 2" xfId="28815"/>
    <cellStyle name="Normal 2 3 9 20 3" xfId="28816"/>
    <cellStyle name="Normal 2 3 9 20 4" xfId="28817"/>
    <cellStyle name="Normal 2 3 9 20 5" xfId="28818"/>
    <cellStyle name="Normal 2 3 9 21" xfId="28819"/>
    <cellStyle name="Normal 2 3 9 21 2" xfId="28820"/>
    <cellStyle name="Normal 2 3 9 21 3" xfId="28821"/>
    <cellStyle name="Normal 2 3 9 21 4" xfId="28822"/>
    <cellStyle name="Normal 2 3 9 21 5" xfId="28823"/>
    <cellStyle name="Normal 2 3 9 22" xfId="28824"/>
    <cellStyle name="Normal 2 3 9 22 2" xfId="28825"/>
    <cellStyle name="Normal 2 3 9 22 3" xfId="28826"/>
    <cellStyle name="Normal 2 3 9 22 4" xfId="28827"/>
    <cellStyle name="Normal 2 3 9 22 5" xfId="28828"/>
    <cellStyle name="Normal 2 3 9 23" xfId="28829"/>
    <cellStyle name="Normal 2 3 9 23 2" xfId="28830"/>
    <cellStyle name="Normal 2 3 9 23 3" xfId="28831"/>
    <cellStyle name="Normal 2 3 9 23 4" xfId="28832"/>
    <cellStyle name="Normal 2 3 9 23 5" xfId="28833"/>
    <cellStyle name="Normal 2 3 9 24" xfId="28834"/>
    <cellStyle name="Normal 2 3 9 25" xfId="28835"/>
    <cellStyle name="Normal 2 3 9 26" xfId="28836"/>
    <cellStyle name="Normal 2 3 9 27" xfId="28837"/>
    <cellStyle name="Normal 2 3 9 28" xfId="28838"/>
    <cellStyle name="Normal 2 3 9 29" xfId="28839"/>
    <cellStyle name="Normal 2 3 9 3" xfId="28840"/>
    <cellStyle name="Normal 2 3 9 3 10" xfId="28841"/>
    <cellStyle name="Normal 2 3 9 3 11" xfId="28842"/>
    <cellStyle name="Normal 2 3 9 3 12" xfId="28843"/>
    <cellStyle name="Normal 2 3 9 3 13" xfId="28844"/>
    <cellStyle name="Normal 2 3 9 3 14" xfId="28845"/>
    <cellStyle name="Normal 2 3 9 3 2" xfId="28846"/>
    <cellStyle name="Normal 2 3 9 3 2 2" xfId="28847"/>
    <cellStyle name="Normal 2 3 9 3 2 3" xfId="28848"/>
    <cellStyle name="Normal 2 3 9 3 2 4" xfId="28849"/>
    <cellStyle name="Normal 2 3 9 3 2 5" xfId="28850"/>
    <cellStyle name="Normal 2 3 9 3 3" xfId="28851"/>
    <cellStyle name="Normal 2 3 9 3 3 2" xfId="28852"/>
    <cellStyle name="Normal 2 3 9 3 3 3" xfId="28853"/>
    <cellStyle name="Normal 2 3 9 3 3 4" xfId="28854"/>
    <cellStyle name="Normal 2 3 9 3 3 5" xfId="28855"/>
    <cellStyle name="Normal 2 3 9 3 4" xfId="28856"/>
    <cellStyle name="Normal 2 3 9 3 4 2" xfId="28857"/>
    <cellStyle name="Normal 2 3 9 3 4 3" xfId="28858"/>
    <cellStyle name="Normal 2 3 9 3 4 4" xfId="28859"/>
    <cellStyle name="Normal 2 3 9 3 4 5" xfId="28860"/>
    <cellStyle name="Normal 2 3 9 3 5" xfId="28861"/>
    <cellStyle name="Normal 2 3 9 3 5 2" xfId="28862"/>
    <cellStyle name="Normal 2 3 9 3 5 3" xfId="28863"/>
    <cellStyle name="Normal 2 3 9 3 5 4" xfId="28864"/>
    <cellStyle name="Normal 2 3 9 3 5 5" xfId="28865"/>
    <cellStyle name="Normal 2 3 9 3 6" xfId="28866"/>
    <cellStyle name="Normal 2 3 9 3 6 2" xfId="28867"/>
    <cellStyle name="Normal 2 3 9 3 6 3" xfId="28868"/>
    <cellStyle name="Normal 2 3 9 3 6 4" xfId="28869"/>
    <cellStyle name="Normal 2 3 9 3 6 5" xfId="28870"/>
    <cellStyle name="Normal 2 3 9 3 7" xfId="28871"/>
    <cellStyle name="Normal 2 3 9 3 7 2" xfId="28872"/>
    <cellStyle name="Normal 2 3 9 3 7 3" xfId="28873"/>
    <cellStyle name="Normal 2 3 9 3 7 4" xfId="28874"/>
    <cellStyle name="Normal 2 3 9 3 7 5" xfId="28875"/>
    <cellStyle name="Normal 2 3 9 3 8" xfId="28876"/>
    <cellStyle name="Normal 2 3 9 3 8 2" xfId="28877"/>
    <cellStyle name="Normal 2 3 9 3 8 3" xfId="28878"/>
    <cellStyle name="Normal 2 3 9 3 8 4" xfId="28879"/>
    <cellStyle name="Normal 2 3 9 3 8 5" xfId="28880"/>
    <cellStyle name="Normal 2 3 9 3 9" xfId="28881"/>
    <cellStyle name="Normal 2 3 9 4" xfId="28882"/>
    <cellStyle name="Normal 2 3 9 4 10" xfId="28883"/>
    <cellStyle name="Normal 2 3 9 4 11" xfId="28884"/>
    <cellStyle name="Normal 2 3 9 4 12" xfId="28885"/>
    <cellStyle name="Normal 2 3 9 4 13" xfId="28886"/>
    <cellStyle name="Normal 2 3 9 4 14" xfId="28887"/>
    <cellStyle name="Normal 2 3 9 4 2" xfId="28888"/>
    <cellStyle name="Normal 2 3 9 4 2 2" xfId="28889"/>
    <cellStyle name="Normal 2 3 9 4 2 3" xfId="28890"/>
    <cellStyle name="Normal 2 3 9 4 2 4" xfId="28891"/>
    <cellStyle name="Normal 2 3 9 4 2 5" xfId="28892"/>
    <cellStyle name="Normal 2 3 9 4 3" xfId="28893"/>
    <cellStyle name="Normal 2 3 9 4 3 2" xfId="28894"/>
    <cellStyle name="Normal 2 3 9 4 3 3" xfId="28895"/>
    <cellStyle name="Normal 2 3 9 4 3 4" xfId="28896"/>
    <cellStyle name="Normal 2 3 9 4 3 5" xfId="28897"/>
    <cellStyle name="Normal 2 3 9 4 4" xfId="28898"/>
    <cellStyle name="Normal 2 3 9 4 4 2" xfId="28899"/>
    <cellStyle name="Normal 2 3 9 4 4 3" xfId="28900"/>
    <cellStyle name="Normal 2 3 9 4 4 4" xfId="28901"/>
    <cellStyle name="Normal 2 3 9 4 4 5" xfId="28902"/>
    <cellStyle name="Normal 2 3 9 4 5" xfId="28903"/>
    <cellStyle name="Normal 2 3 9 4 5 2" xfId="28904"/>
    <cellStyle name="Normal 2 3 9 4 5 3" xfId="28905"/>
    <cellStyle name="Normal 2 3 9 4 5 4" xfId="28906"/>
    <cellStyle name="Normal 2 3 9 4 5 5" xfId="28907"/>
    <cellStyle name="Normal 2 3 9 4 6" xfId="28908"/>
    <cellStyle name="Normal 2 3 9 4 6 2" xfId="28909"/>
    <cellStyle name="Normal 2 3 9 4 6 3" xfId="28910"/>
    <cellStyle name="Normal 2 3 9 4 6 4" xfId="28911"/>
    <cellStyle name="Normal 2 3 9 4 6 5" xfId="28912"/>
    <cellStyle name="Normal 2 3 9 4 7" xfId="28913"/>
    <cellStyle name="Normal 2 3 9 4 7 2" xfId="28914"/>
    <cellStyle name="Normal 2 3 9 4 7 3" xfId="28915"/>
    <cellStyle name="Normal 2 3 9 4 7 4" xfId="28916"/>
    <cellStyle name="Normal 2 3 9 4 7 5" xfId="28917"/>
    <cellStyle name="Normal 2 3 9 4 8" xfId="28918"/>
    <cellStyle name="Normal 2 3 9 4 8 2" xfId="28919"/>
    <cellStyle name="Normal 2 3 9 4 8 3" xfId="28920"/>
    <cellStyle name="Normal 2 3 9 4 8 4" xfId="28921"/>
    <cellStyle name="Normal 2 3 9 4 8 5" xfId="28922"/>
    <cellStyle name="Normal 2 3 9 4 9" xfId="28923"/>
    <cellStyle name="Normal 2 3 9 5" xfId="28924"/>
    <cellStyle name="Normal 2 3 9 5 10" xfId="28925"/>
    <cellStyle name="Normal 2 3 9 5 11" xfId="28926"/>
    <cellStyle name="Normal 2 3 9 5 12" xfId="28927"/>
    <cellStyle name="Normal 2 3 9 5 13" xfId="28928"/>
    <cellStyle name="Normal 2 3 9 5 14" xfId="28929"/>
    <cellStyle name="Normal 2 3 9 5 2" xfId="28930"/>
    <cellStyle name="Normal 2 3 9 5 2 2" xfId="28931"/>
    <cellStyle name="Normal 2 3 9 5 2 3" xfId="28932"/>
    <cellStyle name="Normal 2 3 9 5 2 4" xfId="28933"/>
    <cellStyle name="Normal 2 3 9 5 2 5" xfId="28934"/>
    <cellStyle name="Normal 2 3 9 5 3" xfId="28935"/>
    <cellStyle name="Normal 2 3 9 5 3 2" xfId="28936"/>
    <cellStyle name="Normal 2 3 9 5 3 3" xfId="28937"/>
    <cellStyle name="Normal 2 3 9 5 3 4" xfId="28938"/>
    <cellStyle name="Normal 2 3 9 5 3 5" xfId="28939"/>
    <cellStyle name="Normal 2 3 9 5 4" xfId="28940"/>
    <cellStyle name="Normal 2 3 9 5 4 2" xfId="28941"/>
    <cellStyle name="Normal 2 3 9 5 4 3" xfId="28942"/>
    <cellStyle name="Normal 2 3 9 5 4 4" xfId="28943"/>
    <cellStyle name="Normal 2 3 9 5 4 5" xfId="28944"/>
    <cellStyle name="Normal 2 3 9 5 5" xfId="28945"/>
    <cellStyle name="Normal 2 3 9 5 5 2" xfId="28946"/>
    <cellStyle name="Normal 2 3 9 5 5 3" xfId="28947"/>
    <cellStyle name="Normal 2 3 9 5 5 4" xfId="28948"/>
    <cellStyle name="Normal 2 3 9 5 5 5" xfId="28949"/>
    <cellStyle name="Normal 2 3 9 5 6" xfId="28950"/>
    <cellStyle name="Normal 2 3 9 5 6 2" xfId="28951"/>
    <cellStyle name="Normal 2 3 9 5 6 3" xfId="28952"/>
    <cellStyle name="Normal 2 3 9 5 6 4" xfId="28953"/>
    <cellStyle name="Normal 2 3 9 5 6 5" xfId="28954"/>
    <cellStyle name="Normal 2 3 9 5 7" xfId="28955"/>
    <cellStyle name="Normal 2 3 9 5 7 2" xfId="28956"/>
    <cellStyle name="Normal 2 3 9 5 7 3" xfId="28957"/>
    <cellStyle name="Normal 2 3 9 5 7 4" xfId="28958"/>
    <cellStyle name="Normal 2 3 9 5 7 5" xfId="28959"/>
    <cellStyle name="Normal 2 3 9 5 8" xfId="28960"/>
    <cellStyle name="Normal 2 3 9 5 8 2" xfId="28961"/>
    <cellStyle name="Normal 2 3 9 5 8 3" xfId="28962"/>
    <cellStyle name="Normal 2 3 9 5 8 4" xfId="28963"/>
    <cellStyle name="Normal 2 3 9 5 8 5" xfId="28964"/>
    <cellStyle name="Normal 2 3 9 5 9" xfId="28965"/>
    <cellStyle name="Normal 2 3 9 6" xfId="28966"/>
    <cellStyle name="Normal 2 3 9 6 10" xfId="28967"/>
    <cellStyle name="Normal 2 3 9 6 11" xfId="28968"/>
    <cellStyle name="Normal 2 3 9 6 12" xfId="28969"/>
    <cellStyle name="Normal 2 3 9 6 13" xfId="28970"/>
    <cellStyle name="Normal 2 3 9 6 14" xfId="28971"/>
    <cellStyle name="Normal 2 3 9 6 2" xfId="28972"/>
    <cellStyle name="Normal 2 3 9 6 2 2" xfId="28973"/>
    <cellStyle name="Normal 2 3 9 6 2 3" xfId="28974"/>
    <cellStyle name="Normal 2 3 9 6 2 4" xfId="28975"/>
    <cellStyle name="Normal 2 3 9 6 2 5" xfId="28976"/>
    <cellStyle name="Normal 2 3 9 6 3" xfId="28977"/>
    <cellStyle name="Normal 2 3 9 6 3 2" xfId="28978"/>
    <cellStyle name="Normal 2 3 9 6 3 3" xfId="28979"/>
    <cellStyle name="Normal 2 3 9 6 3 4" xfId="28980"/>
    <cellStyle name="Normal 2 3 9 6 3 5" xfId="28981"/>
    <cellStyle name="Normal 2 3 9 6 4" xfId="28982"/>
    <cellStyle name="Normal 2 3 9 6 4 2" xfId="28983"/>
    <cellStyle name="Normal 2 3 9 6 4 3" xfId="28984"/>
    <cellStyle name="Normal 2 3 9 6 4 4" xfId="28985"/>
    <cellStyle name="Normal 2 3 9 6 4 5" xfId="28986"/>
    <cellStyle name="Normal 2 3 9 6 5" xfId="28987"/>
    <cellStyle name="Normal 2 3 9 6 5 2" xfId="28988"/>
    <cellStyle name="Normal 2 3 9 6 5 3" xfId="28989"/>
    <cellStyle name="Normal 2 3 9 6 5 4" xfId="28990"/>
    <cellStyle name="Normal 2 3 9 6 5 5" xfId="28991"/>
    <cellStyle name="Normal 2 3 9 6 6" xfId="28992"/>
    <cellStyle name="Normal 2 3 9 6 6 2" xfId="28993"/>
    <cellStyle name="Normal 2 3 9 6 6 3" xfId="28994"/>
    <cellStyle name="Normal 2 3 9 6 6 4" xfId="28995"/>
    <cellStyle name="Normal 2 3 9 6 6 5" xfId="28996"/>
    <cellStyle name="Normal 2 3 9 6 7" xfId="28997"/>
    <cellStyle name="Normal 2 3 9 6 7 2" xfId="28998"/>
    <cellStyle name="Normal 2 3 9 6 7 3" xfId="28999"/>
    <cellStyle name="Normal 2 3 9 6 7 4" xfId="29000"/>
    <cellStyle name="Normal 2 3 9 6 7 5" xfId="29001"/>
    <cellStyle name="Normal 2 3 9 6 8" xfId="29002"/>
    <cellStyle name="Normal 2 3 9 6 8 2" xfId="29003"/>
    <cellStyle name="Normal 2 3 9 6 8 3" xfId="29004"/>
    <cellStyle name="Normal 2 3 9 6 8 4" xfId="29005"/>
    <cellStyle name="Normal 2 3 9 6 8 5" xfId="29006"/>
    <cellStyle name="Normal 2 3 9 6 9" xfId="29007"/>
    <cellStyle name="Normal 2 3 9 7" xfId="29008"/>
    <cellStyle name="Normal 2 3 9 7 10" xfId="29009"/>
    <cellStyle name="Normal 2 3 9 7 11" xfId="29010"/>
    <cellStyle name="Normal 2 3 9 7 12" xfId="29011"/>
    <cellStyle name="Normal 2 3 9 7 13" xfId="29012"/>
    <cellStyle name="Normal 2 3 9 7 14" xfId="29013"/>
    <cellStyle name="Normal 2 3 9 7 2" xfId="29014"/>
    <cellStyle name="Normal 2 3 9 7 2 2" xfId="29015"/>
    <cellStyle name="Normal 2 3 9 7 2 3" xfId="29016"/>
    <cellStyle name="Normal 2 3 9 7 2 4" xfId="29017"/>
    <cellStyle name="Normal 2 3 9 7 2 5" xfId="29018"/>
    <cellStyle name="Normal 2 3 9 7 3" xfId="29019"/>
    <cellStyle name="Normal 2 3 9 7 3 2" xfId="29020"/>
    <cellStyle name="Normal 2 3 9 7 3 3" xfId="29021"/>
    <cellStyle name="Normal 2 3 9 7 3 4" xfId="29022"/>
    <cellStyle name="Normal 2 3 9 7 3 5" xfId="29023"/>
    <cellStyle name="Normal 2 3 9 7 4" xfId="29024"/>
    <cellStyle name="Normal 2 3 9 7 4 2" xfId="29025"/>
    <cellStyle name="Normal 2 3 9 7 4 3" xfId="29026"/>
    <cellStyle name="Normal 2 3 9 7 4 4" xfId="29027"/>
    <cellStyle name="Normal 2 3 9 7 4 5" xfId="29028"/>
    <cellStyle name="Normal 2 3 9 7 5" xfId="29029"/>
    <cellStyle name="Normal 2 3 9 7 5 2" xfId="29030"/>
    <cellStyle name="Normal 2 3 9 7 5 3" xfId="29031"/>
    <cellStyle name="Normal 2 3 9 7 5 4" xfId="29032"/>
    <cellStyle name="Normal 2 3 9 7 5 5" xfId="29033"/>
    <cellStyle name="Normal 2 3 9 7 6" xfId="29034"/>
    <cellStyle name="Normal 2 3 9 7 6 2" xfId="29035"/>
    <cellStyle name="Normal 2 3 9 7 6 3" xfId="29036"/>
    <cellStyle name="Normal 2 3 9 7 6 4" xfId="29037"/>
    <cellStyle name="Normal 2 3 9 7 6 5" xfId="29038"/>
    <cellStyle name="Normal 2 3 9 7 7" xfId="29039"/>
    <cellStyle name="Normal 2 3 9 7 7 2" xfId="29040"/>
    <cellStyle name="Normal 2 3 9 7 7 3" xfId="29041"/>
    <cellStyle name="Normal 2 3 9 7 7 4" xfId="29042"/>
    <cellStyle name="Normal 2 3 9 7 7 5" xfId="29043"/>
    <cellStyle name="Normal 2 3 9 7 8" xfId="29044"/>
    <cellStyle name="Normal 2 3 9 7 8 2" xfId="29045"/>
    <cellStyle name="Normal 2 3 9 7 8 3" xfId="29046"/>
    <cellStyle name="Normal 2 3 9 7 8 4" xfId="29047"/>
    <cellStyle name="Normal 2 3 9 7 8 5" xfId="29048"/>
    <cellStyle name="Normal 2 3 9 7 9" xfId="29049"/>
    <cellStyle name="Normal 2 3 9 8" xfId="29050"/>
    <cellStyle name="Normal 2 3 9 8 10" xfId="29051"/>
    <cellStyle name="Normal 2 3 9 8 11" xfId="29052"/>
    <cellStyle name="Normal 2 3 9 8 12" xfId="29053"/>
    <cellStyle name="Normal 2 3 9 8 13" xfId="29054"/>
    <cellStyle name="Normal 2 3 9 8 14" xfId="29055"/>
    <cellStyle name="Normal 2 3 9 8 2" xfId="29056"/>
    <cellStyle name="Normal 2 3 9 8 2 2" xfId="29057"/>
    <cellStyle name="Normal 2 3 9 8 2 3" xfId="29058"/>
    <cellStyle name="Normal 2 3 9 8 2 4" xfId="29059"/>
    <cellStyle name="Normal 2 3 9 8 2 5" xfId="29060"/>
    <cellStyle name="Normal 2 3 9 8 3" xfId="29061"/>
    <cellStyle name="Normal 2 3 9 8 3 2" xfId="29062"/>
    <cellStyle name="Normal 2 3 9 8 3 3" xfId="29063"/>
    <cellStyle name="Normal 2 3 9 8 3 4" xfId="29064"/>
    <cellStyle name="Normal 2 3 9 8 3 5" xfId="29065"/>
    <cellStyle name="Normal 2 3 9 8 4" xfId="29066"/>
    <cellStyle name="Normal 2 3 9 8 4 2" xfId="29067"/>
    <cellStyle name="Normal 2 3 9 8 4 3" xfId="29068"/>
    <cellStyle name="Normal 2 3 9 8 4 4" xfId="29069"/>
    <cellStyle name="Normal 2 3 9 8 4 5" xfId="29070"/>
    <cellStyle name="Normal 2 3 9 8 5" xfId="29071"/>
    <cellStyle name="Normal 2 3 9 8 5 2" xfId="29072"/>
    <cellStyle name="Normal 2 3 9 8 5 3" xfId="29073"/>
    <cellStyle name="Normal 2 3 9 8 5 4" xfId="29074"/>
    <cellStyle name="Normal 2 3 9 8 5 5" xfId="29075"/>
    <cellStyle name="Normal 2 3 9 8 6" xfId="29076"/>
    <cellStyle name="Normal 2 3 9 8 6 2" xfId="29077"/>
    <cellStyle name="Normal 2 3 9 8 6 3" xfId="29078"/>
    <cellStyle name="Normal 2 3 9 8 6 4" xfId="29079"/>
    <cellStyle name="Normal 2 3 9 8 6 5" xfId="29080"/>
    <cellStyle name="Normal 2 3 9 8 7" xfId="29081"/>
    <cellStyle name="Normal 2 3 9 8 7 2" xfId="29082"/>
    <cellStyle name="Normal 2 3 9 8 7 3" xfId="29083"/>
    <cellStyle name="Normal 2 3 9 8 7 4" xfId="29084"/>
    <cellStyle name="Normal 2 3 9 8 7 5" xfId="29085"/>
    <cellStyle name="Normal 2 3 9 8 8" xfId="29086"/>
    <cellStyle name="Normal 2 3 9 8 8 2" xfId="29087"/>
    <cellStyle name="Normal 2 3 9 8 8 3" xfId="29088"/>
    <cellStyle name="Normal 2 3 9 8 8 4" xfId="29089"/>
    <cellStyle name="Normal 2 3 9 8 8 5" xfId="29090"/>
    <cellStyle name="Normal 2 3 9 8 9" xfId="29091"/>
    <cellStyle name="Normal 2 3 9 9" xfId="29092"/>
    <cellStyle name="Normal 2 3 9 9 10" xfId="29093"/>
    <cellStyle name="Normal 2 3 9 9 11" xfId="29094"/>
    <cellStyle name="Normal 2 3 9 9 12" xfId="29095"/>
    <cellStyle name="Normal 2 3 9 9 13" xfId="29096"/>
    <cellStyle name="Normal 2 3 9 9 14" xfId="29097"/>
    <cellStyle name="Normal 2 3 9 9 2" xfId="29098"/>
    <cellStyle name="Normal 2 3 9 9 2 2" xfId="29099"/>
    <cellStyle name="Normal 2 3 9 9 2 3" xfId="29100"/>
    <cellStyle name="Normal 2 3 9 9 2 4" xfId="29101"/>
    <cellStyle name="Normal 2 3 9 9 2 5" xfId="29102"/>
    <cellStyle name="Normal 2 3 9 9 3" xfId="29103"/>
    <cellStyle name="Normal 2 3 9 9 3 2" xfId="29104"/>
    <cellStyle name="Normal 2 3 9 9 3 3" xfId="29105"/>
    <cellStyle name="Normal 2 3 9 9 3 4" xfId="29106"/>
    <cellStyle name="Normal 2 3 9 9 3 5" xfId="29107"/>
    <cellStyle name="Normal 2 3 9 9 4" xfId="29108"/>
    <cellStyle name="Normal 2 3 9 9 4 2" xfId="29109"/>
    <cellStyle name="Normal 2 3 9 9 4 3" xfId="29110"/>
    <cellStyle name="Normal 2 3 9 9 4 4" xfId="29111"/>
    <cellStyle name="Normal 2 3 9 9 4 5" xfId="29112"/>
    <cellStyle name="Normal 2 3 9 9 5" xfId="29113"/>
    <cellStyle name="Normal 2 3 9 9 5 2" xfId="29114"/>
    <cellStyle name="Normal 2 3 9 9 5 3" xfId="29115"/>
    <cellStyle name="Normal 2 3 9 9 5 4" xfId="29116"/>
    <cellStyle name="Normal 2 3 9 9 5 5" xfId="29117"/>
    <cellStyle name="Normal 2 3 9 9 6" xfId="29118"/>
    <cellStyle name="Normal 2 3 9 9 6 2" xfId="29119"/>
    <cellStyle name="Normal 2 3 9 9 6 3" xfId="29120"/>
    <cellStyle name="Normal 2 3 9 9 6 4" xfId="29121"/>
    <cellStyle name="Normal 2 3 9 9 6 5" xfId="29122"/>
    <cellStyle name="Normal 2 3 9 9 7" xfId="29123"/>
    <cellStyle name="Normal 2 3 9 9 7 2" xfId="29124"/>
    <cellStyle name="Normal 2 3 9 9 7 3" xfId="29125"/>
    <cellStyle name="Normal 2 3 9 9 7 4" xfId="29126"/>
    <cellStyle name="Normal 2 3 9 9 7 5" xfId="29127"/>
    <cellStyle name="Normal 2 3 9 9 8" xfId="29128"/>
    <cellStyle name="Normal 2 3 9 9 8 2" xfId="29129"/>
    <cellStyle name="Normal 2 3 9 9 8 3" xfId="29130"/>
    <cellStyle name="Normal 2 3 9 9 8 4" xfId="29131"/>
    <cellStyle name="Normal 2 3 9 9 8 5" xfId="29132"/>
    <cellStyle name="Normal 2 3 9 9 9" xfId="29133"/>
    <cellStyle name="Normal 2 30" xfId="29134"/>
    <cellStyle name="Normal 2 30 10" xfId="29135"/>
    <cellStyle name="Normal 2 30 11" xfId="29136"/>
    <cellStyle name="Normal 2 30 12" xfId="29137"/>
    <cellStyle name="Normal 2 30 13" xfId="29138"/>
    <cellStyle name="Normal 2 30 14" xfId="29139"/>
    <cellStyle name="Normal 2 30 2" xfId="29140"/>
    <cellStyle name="Normal 2 30 2 2" xfId="29141"/>
    <cellStyle name="Normal 2 30 2 3" xfId="29142"/>
    <cellStyle name="Normal 2 30 2 4" xfId="29143"/>
    <cellStyle name="Normal 2 30 2 5" xfId="29144"/>
    <cellStyle name="Normal 2 30 3" xfId="29145"/>
    <cellStyle name="Normal 2 30 3 2" xfId="29146"/>
    <cellStyle name="Normal 2 30 3 3" xfId="29147"/>
    <cellStyle name="Normal 2 30 3 4" xfId="29148"/>
    <cellStyle name="Normal 2 30 3 5" xfId="29149"/>
    <cellStyle name="Normal 2 30 4" xfId="29150"/>
    <cellStyle name="Normal 2 30 4 2" xfId="29151"/>
    <cellStyle name="Normal 2 30 4 3" xfId="29152"/>
    <cellStyle name="Normal 2 30 4 4" xfId="29153"/>
    <cellStyle name="Normal 2 30 4 5" xfId="29154"/>
    <cellStyle name="Normal 2 30 5" xfId="29155"/>
    <cellStyle name="Normal 2 30 5 2" xfId="29156"/>
    <cellStyle name="Normal 2 30 5 3" xfId="29157"/>
    <cellStyle name="Normal 2 30 5 4" xfId="29158"/>
    <cellStyle name="Normal 2 30 5 5" xfId="29159"/>
    <cellStyle name="Normal 2 30 6" xfId="29160"/>
    <cellStyle name="Normal 2 30 6 2" xfId="29161"/>
    <cellStyle name="Normal 2 30 6 3" xfId="29162"/>
    <cellStyle name="Normal 2 30 6 4" xfId="29163"/>
    <cellStyle name="Normal 2 30 6 5" xfId="29164"/>
    <cellStyle name="Normal 2 30 7" xfId="29165"/>
    <cellStyle name="Normal 2 30 7 2" xfId="29166"/>
    <cellStyle name="Normal 2 30 7 3" xfId="29167"/>
    <cellStyle name="Normal 2 30 7 4" xfId="29168"/>
    <cellStyle name="Normal 2 30 7 5" xfId="29169"/>
    <cellStyle name="Normal 2 30 8" xfId="29170"/>
    <cellStyle name="Normal 2 30 8 2" xfId="29171"/>
    <cellStyle name="Normal 2 30 8 3" xfId="29172"/>
    <cellStyle name="Normal 2 30 8 4" xfId="29173"/>
    <cellStyle name="Normal 2 30 8 5" xfId="29174"/>
    <cellStyle name="Normal 2 30 9" xfId="29175"/>
    <cellStyle name="Normal 2 31" xfId="29176"/>
    <cellStyle name="Normal 2 31 10" xfId="29177"/>
    <cellStyle name="Normal 2 31 11" xfId="29178"/>
    <cellStyle name="Normal 2 31 12" xfId="29179"/>
    <cellStyle name="Normal 2 31 13" xfId="29180"/>
    <cellStyle name="Normal 2 31 2" xfId="29181"/>
    <cellStyle name="Normal 2 31 2 2" xfId="29182"/>
    <cellStyle name="Normal 2 31 2 3" xfId="29183"/>
    <cellStyle name="Normal 2 31 2 4" xfId="29184"/>
    <cellStyle name="Normal 2 31 2 5" xfId="29185"/>
    <cellStyle name="Normal 2 31 3" xfId="29186"/>
    <cellStyle name="Normal 2 31 3 2" xfId="29187"/>
    <cellStyle name="Normal 2 31 3 3" xfId="29188"/>
    <cellStyle name="Normal 2 31 3 4" xfId="29189"/>
    <cellStyle name="Normal 2 31 3 5" xfId="29190"/>
    <cellStyle name="Normal 2 31 4" xfId="29191"/>
    <cellStyle name="Normal 2 31 4 2" xfId="29192"/>
    <cellStyle name="Normal 2 31 4 3" xfId="29193"/>
    <cellStyle name="Normal 2 31 4 4" xfId="29194"/>
    <cellStyle name="Normal 2 31 4 5" xfId="29195"/>
    <cellStyle name="Normal 2 31 5" xfId="29196"/>
    <cellStyle name="Normal 2 31 5 2" xfId="29197"/>
    <cellStyle name="Normal 2 31 5 3" xfId="29198"/>
    <cellStyle name="Normal 2 31 5 4" xfId="29199"/>
    <cellStyle name="Normal 2 31 5 5" xfId="29200"/>
    <cellStyle name="Normal 2 31 6" xfId="29201"/>
    <cellStyle name="Normal 2 31 6 2" xfId="29202"/>
    <cellStyle name="Normal 2 31 6 3" xfId="29203"/>
    <cellStyle name="Normal 2 31 6 4" xfId="29204"/>
    <cellStyle name="Normal 2 31 6 5" xfId="29205"/>
    <cellStyle name="Normal 2 31 7" xfId="29206"/>
    <cellStyle name="Normal 2 31 7 2" xfId="29207"/>
    <cellStyle name="Normal 2 31 7 3" xfId="29208"/>
    <cellStyle name="Normal 2 31 7 4" xfId="29209"/>
    <cellStyle name="Normal 2 31 7 5" xfId="29210"/>
    <cellStyle name="Normal 2 31 8" xfId="29211"/>
    <cellStyle name="Normal 2 31 8 2" xfId="29212"/>
    <cellStyle name="Normal 2 31 8 3" xfId="29213"/>
    <cellStyle name="Normal 2 31 8 4" xfId="29214"/>
    <cellStyle name="Normal 2 31 8 5" xfId="29215"/>
    <cellStyle name="Normal 2 31 9" xfId="29216"/>
    <cellStyle name="Normal 2 32" xfId="29217"/>
    <cellStyle name="Normal 2 32 10" xfId="29218"/>
    <cellStyle name="Normal 2 32 11" xfId="29219"/>
    <cellStyle name="Normal 2 32 12" xfId="29220"/>
    <cellStyle name="Normal 2 32 13" xfId="29221"/>
    <cellStyle name="Normal 2 32 2" xfId="29222"/>
    <cellStyle name="Normal 2 32 2 2" xfId="29223"/>
    <cellStyle name="Normal 2 32 2 3" xfId="29224"/>
    <cellStyle name="Normal 2 32 2 4" xfId="29225"/>
    <cellStyle name="Normal 2 32 2 5" xfId="29226"/>
    <cellStyle name="Normal 2 32 3" xfId="29227"/>
    <cellStyle name="Normal 2 32 3 2" xfId="29228"/>
    <cellStyle name="Normal 2 32 3 3" xfId="29229"/>
    <cellStyle name="Normal 2 32 3 4" xfId="29230"/>
    <cellStyle name="Normal 2 32 3 5" xfId="29231"/>
    <cellStyle name="Normal 2 32 4" xfId="29232"/>
    <cellStyle name="Normal 2 32 4 2" xfId="29233"/>
    <cellStyle name="Normal 2 32 4 3" xfId="29234"/>
    <cellStyle name="Normal 2 32 4 4" xfId="29235"/>
    <cellStyle name="Normal 2 32 4 5" xfId="29236"/>
    <cellStyle name="Normal 2 32 5" xfId="29237"/>
    <cellStyle name="Normal 2 32 5 2" xfId="29238"/>
    <cellStyle name="Normal 2 32 5 3" xfId="29239"/>
    <cellStyle name="Normal 2 32 5 4" xfId="29240"/>
    <cellStyle name="Normal 2 32 5 5" xfId="29241"/>
    <cellStyle name="Normal 2 32 6" xfId="29242"/>
    <cellStyle name="Normal 2 32 6 2" xfId="29243"/>
    <cellStyle name="Normal 2 32 6 3" xfId="29244"/>
    <cellStyle name="Normal 2 32 6 4" xfId="29245"/>
    <cellStyle name="Normal 2 32 6 5" xfId="29246"/>
    <cellStyle name="Normal 2 32 7" xfId="29247"/>
    <cellStyle name="Normal 2 32 7 2" xfId="29248"/>
    <cellStyle name="Normal 2 32 7 3" xfId="29249"/>
    <cellStyle name="Normal 2 32 7 4" xfId="29250"/>
    <cellStyle name="Normal 2 32 7 5" xfId="29251"/>
    <cellStyle name="Normal 2 32 8" xfId="29252"/>
    <cellStyle name="Normal 2 32 8 2" xfId="29253"/>
    <cellStyle name="Normal 2 32 8 3" xfId="29254"/>
    <cellStyle name="Normal 2 32 8 4" xfId="29255"/>
    <cellStyle name="Normal 2 32 8 5" xfId="29256"/>
    <cellStyle name="Normal 2 32 9" xfId="29257"/>
    <cellStyle name="Normal 2 33" xfId="29258"/>
    <cellStyle name="Normal 2 33 10" xfId="29259"/>
    <cellStyle name="Normal 2 33 11" xfId="29260"/>
    <cellStyle name="Normal 2 33 12" xfId="29261"/>
    <cellStyle name="Normal 2 33 13" xfId="29262"/>
    <cellStyle name="Normal 2 33 2" xfId="29263"/>
    <cellStyle name="Normal 2 33 2 2" xfId="29264"/>
    <cellStyle name="Normal 2 33 2 3" xfId="29265"/>
    <cellStyle name="Normal 2 33 2 4" xfId="29266"/>
    <cellStyle name="Normal 2 33 2 5" xfId="29267"/>
    <cellStyle name="Normal 2 33 3" xfId="29268"/>
    <cellStyle name="Normal 2 33 3 2" xfId="29269"/>
    <cellStyle name="Normal 2 33 3 3" xfId="29270"/>
    <cellStyle name="Normal 2 33 3 4" xfId="29271"/>
    <cellStyle name="Normal 2 33 3 5" xfId="29272"/>
    <cellStyle name="Normal 2 33 4" xfId="29273"/>
    <cellStyle name="Normal 2 33 4 2" xfId="29274"/>
    <cellStyle name="Normal 2 33 4 3" xfId="29275"/>
    <cellStyle name="Normal 2 33 4 4" xfId="29276"/>
    <cellStyle name="Normal 2 33 4 5" xfId="29277"/>
    <cellStyle name="Normal 2 33 5" xfId="29278"/>
    <cellStyle name="Normal 2 33 5 2" xfId="29279"/>
    <cellStyle name="Normal 2 33 5 3" xfId="29280"/>
    <cellStyle name="Normal 2 33 5 4" xfId="29281"/>
    <cellStyle name="Normal 2 33 5 5" xfId="29282"/>
    <cellStyle name="Normal 2 33 6" xfId="29283"/>
    <cellStyle name="Normal 2 33 6 2" xfId="29284"/>
    <cellStyle name="Normal 2 33 6 3" xfId="29285"/>
    <cellStyle name="Normal 2 33 6 4" xfId="29286"/>
    <cellStyle name="Normal 2 33 6 5" xfId="29287"/>
    <cellStyle name="Normal 2 33 7" xfId="29288"/>
    <cellStyle name="Normal 2 33 7 2" xfId="29289"/>
    <cellStyle name="Normal 2 33 7 3" xfId="29290"/>
    <cellStyle name="Normal 2 33 7 4" xfId="29291"/>
    <cellStyle name="Normal 2 33 7 5" xfId="29292"/>
    <cellStyle name="Normal 2 33 8" xfId="29293"/>
    <cellStyle name="Normal 2 33 8 2" xfId="29294"/>
    <cellStyle name="Normal 2 33 8 3" xfId="29295"/>
    <cellStyle name="Normal 2 33 8 4" xfId="29296"/>
    <cellStyle name="Normal 2 33 8 5" xfId="29297"/>
    <cellStyle name="Normal 2 33 9" xfId="29298"/>
    <cellStyle name="Normal 2 34" xfId="29299"/>
    <cellStyle name="Normal 2 34 10" xfId="29300"/>
    <cellStyle name="Normal 2 34 11" xfId="29301"/>
    <cellStyle name="Normal 2 34 12" xfId="29302"/>
    <cellStyle name="Normal 2 34 13" xfId="29303"/>
    <cellStyle name="Normal 2 34 2" xfId="29304"/>
    <cellStyle name="Normal 2 34 2 2" xfId="29305"/>
    <cellStyle name="Normal 2 34 2 3" xfId="29306"/>
    <cellStyle name="Normal 2 34 2 4" xfId="29307"/>
    <cellStyle name="Normal 2 34 2 5" xfId="29308"/>
    <cellStyle name="Normal 2 34 3" xfId="29309"/>
    <cellStyle name="Normal 2 34 3 2" xfId="29310"/>
    <cellStyle name="Normal 2 34 3 3" xfId="29311"/>
    <cellStyle name="Normal 2 34 3 4" xfId="29312"/>
    <cellStyle name="Normal 2 34 3 5" xfId="29313"/>
    <cellStyle name="Normal 2 34 4" xfId="29314"/>
    <cellStyle name="Normal 2 34 4 2" xfId="29315"/>
    <cellStyle name="Normal 2 34 4 3" xfId="29316"/>
    <cellStyle name="Normal 2 34 4 4" xfId="29317"/>
    <cellStyle name="Normal 2 34 4 5" xfId="29318"/>
    <cellStyle name="Normal 2 34 5" xfId="29319"/>
    <cellStyle name="Normal 2 34 5 2" xfId="29320"/>
    <cellStyle name="Normal 2 34 5 3" xfId="29321"/>
    <cellStyle name="Normal 2 34 5 4" xfId="29322"/>
    <cellStyle name="Normal 2 34 5 5" xfId="29323"/>
    <cellStyle name="Normal 2 34 6" xfId="29324"/>
    <cellStyle name="Normal 2 34 6 2" xfId="29325"/>
    <cellStyle name="Normal 2 34 6 3" xfId="29326"/>
    <cellStyle name="Normal 2 34 6 4" xfId="29327"/>
    <cellStyle name="Normal 2 34 6 5" xfId="29328"/>
    <cellStyle name="Normal 2 34 7" xfId="29329"/>
    <cellStyle name="Normal 2 34 7 2" xfId="29330"/>
    <cellStyle name="Normal 2 34 7 3" xfId="29331"/>
    <cellStyle name="Normal 2 34 7 4" xfId="29332"/>
    <cellStyle name="Normal 2 34 7 5" xfId="29333"/>
    <cellStyle name="Normal 2 34 8" xfId="29334"/>
    <cellStyle name="Normal 2 34 8 2" xfId="29335"/>
    <cellStyle name="Normal 2 34 8 3" xfId="29336"/>
    <cellStyle name="Normal 2 34 8 4" xfId="29337"/>
    <cellStyle name="Normal 2 34 8 5" xfId="29338"/>
    <cellStyle name="Normal 2 34 9" xfId="29339"/>
    <cellStyle name="Normal 2 35" xfId="29340"/>
    <cellStyle name="Normal 2 35 10" xfId="29341"/>
    <cellStyle name="Normal 2 35 11" xfId="29342"/>
    <cellStyle name="Normal 2 35 12" xfId="29343"/>
    <cellStyle name="Normal 2 35 13" xfId="29344"/>
    <cellStyle name="Normal 2 35 2" xfId="29345"/>
    <cellStyle name="Normal 2 35 2 2" xfId="29346"/>
    <cellStyle name="Normal 2 35 2 3" xfId="29347"/>
    <cellStyle name="Normal 2 35 2 4" xfId="29348"/>
    <cellStyle name="Normal 2 35 2 5" xfId="29349"/>
    <cellStyle name="Normal 2 35 3" xfId="29350"/>
    <cellStyle name="Normal 2 35 3 2" xfId="29351"/>
    <cellStyle name="Normal 2 35 3 3" xfId="29352"/>
    <cellStyle name="Normal 2 35 3 4" xfId="29353"/>
    <cellStyle name="Normal 2 35 3 5" xfId="29354"/>
    <cellStyle name="Normal 2 35 4" xfId="29355"/>
    <cellStyle name="Normal 2 35 4 2" xfId="29356"/>
    <cellStyle name="Normal 2 35 4 3" xfId="29357"/>
    <cellStyle name="Normal 2 35 4 4" xfId="29358"/>
    <cellStyle name="Normal 2 35 4 5" xfId="29359"/>
    <cellStyle name="Normal 2 35 5" xfId="29360"/>
    <cellStyle name="Normal 2 35 5 2" xfId="29361"/>
    <cellStyle name="Normal 2 35 5 3" xfId="29362"/>
    <cellStyle name="Normal 2 35 5 4" xfId="29363"/>
    <cellStyle name="Normal 2 35 5 5" xfId="29364"/>
    <cellStyle name="Normal 2 35 6" xfId="29365"/>
    <cellStyle name="Normal 2 35 6 2" xfId="29366"/>
    <cellStyle name="Normal 2 35 6 3" xfId="29367"/>
    <cellStyle name="Normal 2 35 6 4" xfId="29368"/>
    <cellStyle name="Normal 2 35 6 5" xfId="29369"/>
    <cellStyle name="Normal 2 35 7" xfId="29370"/>
    <cellStyle name="Normal 2 35 7 2" xfId="29371"/>
    <cellStyle name="Normal 2 35 7 3" xfId="29372"/>
    <cellStyle name="Normal 2 35 7 4" xfId="29373"/>
    <cellStyle name="Normal 2 35 7 5" xfId="29374"/>
    <cellStyle name="Normal 2 35 8" xfId="29375"/>
    <cellStyle name="Normal 2 35 8 2" xfId="29376"/>
    <cellStyle name="Normal 2 35 8 3" xfId="29377"/>
    <cellStyle name="Normal 2 35 8 4" xfId="29378"/>
    <cellStyle name="Normal 2 35 8 5" xfId="29379"/>
    <cellStyle name="Normal 2 35 9" xfId="29380"/>
    <cellStyle name="Normal 2 36" xfId="29381"/>
    <cellStyle name="Normal 2 36 10" xfId="29382"/>
    <cellStyle name="Normal 2 36 11" xfId="29383"/>
    <cellStyle name="Normal 2 36 12" xfId="29384"/>
    <cellStyle name="Normal 2 36 13" xfId="29385"/>
    <cellStyle name="Normal 2 36 2" xfId="29386"/>
    <cellStyle name="Normal 2 36 2 2" xfId="29387"/>
    <cellStyle name="Normal 2 36 2 3" xfId="29388"/>
    <cellStyle name="Normal 2 36 2 4" xfId="29389"/>
    <cellStyle name="Normal 2 36 2 5" xfId="29390"/>
    <cellStyle name="Normal 2 36 3" xfId="29391"/>
    <cellStyle name="Normal 2 36 3 2" xfId="29392"/>
    <cellStyle name="Normal 2 36 3 3" xfId="29393"/>
    <cellStyle name="Normal 2 36 3 4" xfId="29394"/>
    <cellStyle name="Normal 2 36 3 5" xfId="29395"/>
    <cellStyle name="Normal 2 36 4" xfId="29396"/>
    <cellStyle name="Normal 2 36 4 2" xfId="29397"/>
    <cellStyle name="Normal 2 36 4 3" xfId="29398"/>
    <cellStyle name="Normal 2 36 4 4" xfId="29399"/>
    <cellStyle name="Normal 2 36 4 5" xfId="29400"/>
    <cellStyle name="Normal 2 36 5" xfId="29401"/>
    <cellStyle name="Normal 2 36 5 2" xfId="29402"/>
    <cellStyle name="Normal 2 36 5 3" xfId="29403"/>
    <cellStyle name="Normal 2 36 5 4" xfId="29404"/>
    <cellStyle name="Normal 2 36 5 5" xfId="29405"/>
    <cellStyle name="Normal 2 36 6" xfId="29406"/>
    <cellStyle name="Normal 2 36 6 2" xfId="29407"/>
    <cellStyle name="Normal 2 36 6 3" xfId="29408"/>
    <cellStyle name="Normal 2 36 6 4" xfId="29409"/>
    <cellStyle name="Normal 2 36 6 5" xfId="29410"/>
    <cellStyle name="Normal 2 36 7" xfId="29411"/>
    <cellStyle name="Normal 2 36 7 2" xfId="29412"/>
    <cellStyle name="Normal 2 36 7 3" xfId="29413"/>
    <cellStyle name="Normal 2 36 7 4" xfId="29414"/>
    <cellStyle name="Normal 2 36 7 5" xfId="29415"/>
    <cellStyle name="Normal 2 36 8" xfId="29416"/>
    <cellStyle name="Normal 2 36 8 2" xfId="29417"/>
    <cellStyle name="Normal 2 36 8 3" xfId="29418"/>
    <cellStyle name="Normal 2 36 8 4" xfId="29419"/>
    <cellStyle name="Normal 2 36 8 5" xfId="29420"/>
    <cellStyle name="Normal 2 36 9" xfId="29421"/>
    <cellStyle name="Normal 2 37" xfId="29422"/>
    <cellStyle name="Normal 2 37 10" xfId="29423"/>
    <cellStyle name="Normal 2 37 11" xfId="29424"/>
    <cellStyle name="Normal 2 37 12" xfId="29425"/>
    <cellStyle name="Normal 2 37 13" xfId="29426"/>
    <cellStyle name="Normal 2 37 2" xfId="29427"/>
    <cellStyle name="Normal 2 37 2 2" xfId="29428"/>
    <cellStyle name="Normal 2 37 2 3" xfId="29429"/>
    <cellStyle name="Normal 2 37 2 4" xfId="29430"/>
    <cellStyle name="Normal 2 37 2 5" xfId="29431"/>
    <cellStyle name="Normal 2 37 3" xfId="29432"/>
    <cellStyle name="Normal 2 37 3 2" xfId="29433"/>
    <cellStyle name="Normal 2 37 3 3" xfId="29434"/>
    <cellStyle name="Normal 2 37 3 4" xfId="29435"/>
    <cellStyle name="Normal 2 37 3 5" xfId="29436"/>
    <cellStyle name="Normal 2 37 4" xfId="29437"/>
    <cellStyle name="Normal 2 37 4 2" xfId="29438"/>
    <cellStyle name="Normal 2 37 4 3" xfId="29439"/>
    <cellStyle name="Normal 2 37 4 4" xfId="29440"/>
    <cellStyle name="Normal 2 37 4 5" xfId="29441"/>
    <cellStyle name="Normal 2 37 5" xfId="29442"/>
    <cellStyle name="Normal 2 37 5 2" xfId="29443"/>
    <cellStyle name="Normal 2 37 5 3" xfId="29444"/>
    <cellStyle name="Normal 2 37 5 4" xfId="29445"/>
    <cellStyle name="Normal 2 37 5 5" xfId="29446"/>
    <cellStyle name="Normal 2 37 6" xfId="29447"/>
    <cellStyle name="Normal 2 37 6 2" xfId="29448"/>
    <cellStyle name="Normal 2 37 6 3" xfId="29449"/>
    <cellStyle name="Normal 2 37 6 4" xfId="29450"/>
    <cellStyle name="Normal 2 37 6 5" xfId="29451"/>
    <cellStyle name="Normal 2 37 7" xfId="29452"/>
    <cellStyle name="Normal 2 37 7 2" xfId="29453"/>
    <cellStyle name="Normal 2 37 7 3" xfId="29454"/>
    <cellStyle name="Normal 2 37 7 4" xfId="29455"/>
    <cellStyle name="Normal 2 37 7 5" xfId="29456"/>
    <cellStyle name="Normal 2 37 8" xfId="29457"/>
    <cellStyle name="Normal 2 37 8 2" xfId="29458"/>
    <cellStyle name="Normal 2 37 8 3" xfId="29459"/>
    <cellStyle name="Normal 2 37 8 4" xfId="29460"/>
    <cellStyle name="Normal 2 37 8 5" xfId="29461"/>
    <cellStyle name="Normal 2 37 9" xfId="29462"/>
    <cellStyle name="Normal 2 38" xfId="29463"/>
    <cellStyle name="Normal 2 38 10" xfId="29464"/>
    <cellStyle name="Normal 2 38 11" xfId="29465"/>
    <cellStyle name="Normal 2 38 12" xfId="29466"/>
    <cellStyle name="Normal 2 38 13" xfId="29467"/>
    <cellStyle name="Normal 2 38 2" xfId="29468"/>
    <cellStyle name="Normal 2 38 2 2" xfId="29469"/>
    <cellStyle name="Normal 2 38 2 3" xfId="29470"/>
    <cellStyle name="Normal 2 38 2 4" xfId="29471"/>
    <cellStyle name="Normal 2 38 2 5" xfId="29472"/>
    <cellStyle name="Normal 2 38 3" xfId="29473"/>
    <cellStyle name="Normal 2 38 3 2" xfId="29474"/>
    <cellStyle name="Normal 2 38 3 3" xfId="29475"/>
    <cellStyle name="Normal 2 38 3 4" xfId="29476"/>
    <cellStyle name="Normal 2 38 3 5" xfId="29477"/>
    <cellStyle name="Normal 2 38 4" xfId="29478"/>
    <cellStyle name="Normal 2 38 4 2" xfId="29479"/>
    <cellStyle name="Normal 2 38 4 3" xfId="29480"/>
    <cellStyle name="Normal 2 38 4 4" xfId="29481"/>
    <cellStyle name="Normal 2 38 4 5" xfId="29482"/>
    <cellStyle name="Normal 2 38 5" xfId="29483"/>
    <cellStyle name="Normal 2 38 5 2" xfId="29484"/>
    <cellStyle name="Normal 2 38 5 3" xfId="29485"/>
    <cellStyle name="Normal 2 38 5 4" xfId="29486"/>
    <cellStyle name="Normal 2 38 5 5" xfId="29487"/>
    <cellStyle name="Normal 2 38 6" xfId="29488"/>
    <cellStyle name="Normal 2 38 6 2" xfId="29489"/>
    <cellStyle name="Normal 2 38 6 3" xfId="29490"/>
    <cellStyle name="Normal 2 38 6 4" xfId="29491"/>
    <cellStyle name="Normal 2 38 6 5" xfId="29492"/>
    <cellStyle name="Normal 2 38 7" xfId="29493"/>
    <cellStyle name="Normal 2 38 7 2" xfId="29494"/>
    <cellStyle name="Normal 2 38 7 3" xfId="29495"/>
    <cellStyle name="Normal 2 38 7 4" xfId="29496"/>
    <cellStyle name="Normal 2 38 7 5" xfId="29497"/>
    <cellStyle name="Normal 2 38 8" xfId="29498"/>
    <cellStyle name="Normal 2 38 8 2" xfId="29499"/>
    <cellStyle name="Normal 2 38 8 3" xfId="29500"/>
    <cellStyle name="Normal 2 38 8 4" xfId="29501"/>
    <cellStyle name="Normal 2 38 8 5" xfId="29502"/>
    <cellStyle name="Normal 2 38 9" xfId="29503"/>
    <cellStyle name="Normal 2 39" xfId="29504"/>
    <cellStyle name="Normal 2 39 10" xfId="29505"/>
    <cellStyle name="Normal 2 39 11" xfId="29506"/>
    <cellStyle name="Normal 2 39 12" xfId="29507"/>
    <cellStyle name="Normal 2 39 13" xfId="29508"/>
    <cellStyle name="Normal 2 39 2" xfId="29509"/>
    <cellStyle name="Normal 2 39 2 2" xfId="29510"/>
    <cellStyle name="Normal 2 39 2 3" xfId="29511"/>
    <cellStyle name="Normal 2 39 2 4" xfId="29512"/>
    <cellStyle name="Normal 2 39 2 5" xfId="29513"/>
    <cellStyle name="Normal 2 39 3" xfId="29514"/>
    <cellStyle name="Normal 2 39 3 2" xfId="29515"/>
    <cellStyle name="Normal 2 39 3 3" xfId="29516"/>
    <cellStyle name="Normal 2 39 3 4" xfId="29517"/>
    <cellStyle name="Normal 2 39 3 5" xfId="29518"/>
    <cellStyle name="Normal 2 39 4" xfId="29519"/>
    <cellStyle name="Normal 2 39 4 2" xfId="29520"/>
    <cellStyle name="Normal 2 39 4 3" xfId="29521"/>
    <cellStyle name="Normal 2 39 4 4" xfId="29522"/>
    <cellStyle name="Normal 2 39 4 5" xfId="29523"/>
    <cellStyle name="Normal 2 39 5" xfId="29524"/>
    <cellStyle name="Normal 2 39 5 2" xfId="29525"/>
    <cellStyle name="Normal 2 39 5 3" xfId="29526"/>
    <cellStyle name="Normal 2 39 5 4" xfId="29527"/>
    <cellStyle name="Normal 2 39 5 5" xfId="29528"/>
    <cellStyle name="Normal 2 39 6" xfId="29529"/>
    <cellStyle name="Normal 2 39 6 2" xfId="29530"/>
    <cellStyle name="Normal 2 39 6 3" xfId="29531"/>
    <cellStyle name="Normal 2 39 6 4" xfId="29532"/>
    <cellStyle name="Normal 2 39 6 5" xfId="29533"/>
    <cellStyle name="Normal 2 39 7" xfId="29534"/>
    <cellStyle name="Normal 2 39 7 2" xfId="29535"/>
    <cellStyle name="Normal 2 39 7 3" xfId="29536"/>
    <cellStyle name="Normal 2 39 7 4" xfId="29537"/>
    <cellStyle name="Normal 2 39 7 5" xfId="29538"/>
    <cellStyle name="Normal 2 39 8" xfId="29539"/>
    <cellStyle name="Normal 2 39 8 2" xfId="29540"/>
    <cellStyle name="Normal 2 39 8 3" xfId="29541"/>
    <cellStyle name="Normal 2 39 8 4" xfId="29542"/>
    <cellStyle name="Normal 2 39 8 5" xfId="29543"/>
    <cellStyle name="Normal 2 39 9" xfId="29544"/>
    <cellStyle name="Normal 2 4" xfId="29545"/>
    <cellStyle name="Normal 2 4 10" xfId="29546"/>
    <cellStyle name="Normal 2 4 10 10" xfId="29547"/>
    <cellStyle name="Normal 2 4 10 11" xfId="29548"/>
    <cellStyle name="Normal 2 4 10 12" xfId="29549"/>
    <cellStyle name="Normal 2 4 10 13" xfId="29550"/>
    <cellStyle name="Normal 2 4 10 14" xfId="29551"/>
    <cellStyle name="Normal 2 4 10 2" xfId="29552"/>
    <cellStyle name="Normal 2 4 10 2 2" xfId="29553"/>
    <cellStyle name="Normal 2 4 10 2 3" xfId="29554"/>
    <cellStyle name="Normal 2 4 10 2 4" xfId="29555"/>
    <cellStyle name="Normal 2 4 10 2 5" xfId="29556"/>
    <cellStyle name="Normal 2 4 10 3" xfId="29557"/>
    <cellStyle name="Normal 2 4 10 3 2" xfId="29558"/>
    <cellStyle name="Normal 2 4 10 3 3" xfId="29559"/>
    <cellStyle name="Normal 2 4 10 3 4" xfId="29560"/>
    <cellStyle name="Normal 2 4 10 3 5" xfId="29561"/>
    <cellStyle name="Normal 2 4 10 4" xfId="29562"/>
    <cellStyle name="Normal 2 4 10 4 2" xfId="29563"/>
    <cellStyle name="Normal 2 4 10 4 3" xfId="29564"/>
    <cellStyle name="Normal 2 4 10 4 4" xfId="29565"/>
    <cellStyle name="Normal 2 4 10 4 5" xfId="29566"/>
    <cellStyle name="Normal 2 4 10 5" xfId="29567"/>
    <cellStyle name="Normal 2 4 10 5 2" xfId="29568"/>
    <cellStyle name="Normal 2 4 10 5 3" xfId="29569"/>
    <cellStyle name="Normal 2 4 10 5 4" xfId="29570"/>
    <cellStyle name="Normal 2 4 10 5 5" xfId="29571"/>
    <cellStyle name="Normal 2 4 10 6" xfId="29572"/>
    <cellStyle name="Normal 2 4 10 6 2" xfId="29573"/>
    <cellStyle name="Normal 2 4 10 6 3" xfId="29574"/>
    <cellStyle name="Normal 2 4 10 6 4" xfId="29575"/>
    <cellStyle name="Normal 2 4 10 6 5" xfId="29576"/>
    <cellStyle name="Normal 2 4 10 7" xfId="29577"/>
    <cellStyle name="Normal 2 4 10 7 2" xfId="29578"/>
    <cellStyle name="Normal 2 4 10 7 3" xfId="29579"/>
    <cellStyle name="Normal 2 4 10 7 4" xfId="29580"/>
    <cellStyle name="Normal 2 4 10 7 5" xfId="29581"/>
    <cellStyle name="Normal 2 4 10 8" xfId="29582"/>
    <cellStyle name="Normal 2 4 10 8 2" xfId="29583"/>
    <cellStyle name="Normal 2 4 10 8 3" xfId="29584"/>
    <cellStyle name="Normal 2 4 10 8 4" xfId="29585"/>
    <cellStyle name="Normal 2 4 10 8 5" xfId="29586"/>
    <cellStyle name="Normal 2 4 10 9" xfId="29587"/>
    <cellStyle name="Normal 2 4 11" xfId="29588"/>
    <cellStyle name="Normal 2 4 11 10" xfId="29589"/>
    <cellStyle name="Normal 2 4 11 11" xfId="29590"/>
    <cellStyle name="Normal 2 4 11 12" xfId="29591"/>
    <cellStyle name="Normal 2 4 11 13" xfId="29592"/>
    <cellStyle name="Normal 2 4 11 14" xfId="29593"/>
    <cellStyle name="Normal 2 4 11 2" xfId="29594"/>
    <cellStyle name="Normal 2 4 11 2 2" xfId="29595"/>
    <cellStyle name="Normal 2 4 11 2 3" xfId="29596"/>
    <cellStyle name="Normal 2 4 11 2 4" xfId="29597"/>
    <cellStyle name="Normal 2 4 11 2 5" xfId="29598"/>
    <cellStyle name="Normal 2 4 11 3" xfId="29599"/>
    <cellStyle name="Normal 2 4 11 3 2" xfId="29600"/>
    <cellStyle name="Normal 2 4 11 3 3" xfId="29601"/>
    <cellStyle name="Normal 2 4 11 3 4" xfId="29602"/>
    <cellStyle name="Normal 2 4 11 3 5" xfId="29603"/>
    <cellStyle name="Normal 2 4 11 4" xfId="29604"/>
    <cellStyle name="Normal 2 4 11 4 2" xfId="29605"/>
    <cellStyle name="Normal 2 4 11 4 3" xfId="29606"/>
    <cellStyle name="Normal 2 4 11 4 4" xfId="29607"/>
    <cellStyle name="Normal 2 4 11 4 5" xfId="29608"/>
    <cellStyle name="Normal 2 4 11 5" xfId="29609"/>
    <cellStyle name="Normal 2 4 11 5 2" xfId="29610"/>
    <cellStyle name="Normal 2 4 11 5 3" xfId="29611"/>
    <cellStyle name="Normal 2 4 11 5 4" xfId="29612"/>
    <cellStyle name="Normal 2 4 11 5 5" xfId="29613"/>
    <cellStyle name="Normal 2 4 11 6" xfId="29614"/>
    <cellStyle name="Normal 2 4 11 6 2" xfId="29615"/>
    <cellStyle name="Normal 2 4 11 6 3" xfId="29616"/>
    <cellStyle name="Normal 2 4 11 6 4" xfId="29617"/>
    <cellStyle name="Normal 2 4 11 6 5" xfId="29618"/>
    <cellStyle name="Normal 2 4 11 7" xfId="29619"/>
    <cellStyle name="Normal 2 4 11 7 2" xfId="29620"/>
    <cellStyle name="Normal 2 4 11 7 3" xfId="29621"/>
    <cellStyle name="Normal 2 4 11 7 4" xfId="29622"/>
    <cellStyle name="Normal 2 4 11 7 5" xfId="29623"/>
    <cellStyle name="Normal 2 4 11 8" xfId="29624"/>
    <cellStyle name="Normal 2 4 11 8 2" xfId="29625"/>
    <cellStyle name="Normal 2 4 11 8 3" xfId="29626"/>
    <cellStyle name="Normal 2 4 11 8 4" xfId="29627"/>
    <cellStyle name="Normal 2 4 11 8 5" xfId="29628"/>
    <cellStyle name="Normal 2 4 11 9" xfId="29629"/>
    <cellStyle name="Normal 2 4 12" xfId="29630"/>
    <cellStyle name="Normal 2 4 12 10" xfId="29631"/>
    <cellStyle name="Normal 2 4 12 11" xfId="29632"/>
    <cellStyle name="Normal 2 4 12 12" xfId="29633"/>
    <cellStyle name="Normal 2 4 12 13" xfId="29634"/>
    <cellStyle name="Normal 2 4 12 14" xfId="29635"/>
    <cellStyle name="Normal 2 4 12 2" xfId="29636"/>
    <cellStyle name="Normal 2 4 12 2 2" xfId="29637"/>
    <cellStyle name="Normal 2 4 12 2 3" xfId="29638"/>
    <cellStyle name="Normal 2 4 12 2 4" xfId="29639"/>
    <cellStyle name="Normal 2 4 12 2 5" xfId="29640"/>
    <cellStyle name="Normal 2 4 12 3" xfId="29641"/>
    <cellStyle name="Normal 2 4 12 3 2" xfId="29642"/>
    <cellStyle name="Normal 2 4 12 3 3" xfId="29643"/>
    <cellStyle name="Normal 2 4 12 3 4" xfId="29644"/>
    <cellStyle name="Normal 2 4 12 3 5" xfId="29645"/>
    <cellStyle name="Normal 2 4 12 4" xfId="29646"/>
    <cellStyle name="Normal 2 4 12 4 2" xfId="29647"/>
    <cellStyle name="Normal 2 4 12 4 3" xfId="29648"/>
    <cellStyle name="Normal 2 4 12 4 4" xfId="29649"/>
    <cellStyle name="Normal 2 4 12 4 5" xfId="29650"/>
    <cellStyle name="Normal 2 4 12 5" xfId="29651"/>
    <cellStyle name="Normal 2 4 12 5 2" xfId="29652"/>
    <cellStyle name="Normal 2 4 12 5 3" xfId="29653"/>
    <cellStyle name="Normal 2 4 12 5 4" xfId="29654"/>
    <cellStyle name="Normal 2 4 12 5 5" xfId="29655"/>
    <cellStyle name="Normal 2 4 12 6" xfId="29656"/>
    <cellStyle name="Normal 2 4 12 6 2" xfId="29657"/>
    <cellStyle name="Normal 2 4 12 6 3" xfId="29658"/>
    <cellStyle name="Normal 2 4 12 6 4" xfId="29659"/>
    <cellStyle name="Normal 2 4 12 6 5" xfId="29660"/>
    <cellStyle name="Normal 2 4 12 7" xfId="29661"/>
    <cellStyle name="Normal 2 4 12 7 2" xfId="29662"/>
    <cellStyle name="Normal 2 4 12 7 3" xfId="29663"/>
    <cellStyle name="Normal 2 4 12 7 4" xfId="29664"/>
    <cellStyle name="Normal 2 4 12 7 5" xfId="29665"/>
    <cellStyle name="Normal 2 4 12 8" xfId="29666"/>
    <cellStyle name="Normal 2 4 12 8 2" xfId="29667"/>
    <cellStyle name="Normal 2 4 12 8 3" xfId="29668"/>
    <cellStyle name="Normal 2 4 12 8 4" xfId="29669"/>
    <cellStyle name="Normal 2 4 12 8 5" xfId="29670"/>
    <cellStyle name="Normal 2 4 12 9" xfId="29671"/>
    <cellStyle name="Normal 2 4 13" xfId="29672"/>
    <cellStyle name="Normal 2 4 13 10" xfId="29673"/>
    <cellStyle name="Normal 2 4 13 11" xfId="29674"/>
    <cellStyle name="Normal 2 4 13 12" xfId="29675"/>
    <cellStyle name="Normal 2 4 13 13" xfId="29676"/>
    <cellStyle name="Normal 2 4 13 14" xfId="29677"/>
    <cellStyle name="Normal 2 4 13 2" xfId="29678"/>
    <cellStyle name="Normal 2 4 13 2 2" xfId="29679"/>
    <cellStyle name="Normal 2 4 13 2 3" xfId="29680"/>
    <cellStyle name="Normal 2 4 13 2 4" xfId="29681"/>
    <cellStyle name="Normal 2 4 13 2 5" xfId="29682"/>
    <cellStyle name="Normal 2 4 13 3" xfId="29683"/>
    <cellStyle name="Normal 2 4 13 3 2" xfId="29684"/>
    <cellStyle name="Normal 2 4 13 3 3" xfId="29685"/>
    <cellStyle name="Normal 2 4 13 3 4" xfId="29686"/>
    <cellStyle name="Normal 2 4 13 3 5" xfId="29687"/>
    <cellStyle name="Normal 2 4 13 4" xfId="29688"/>
    <cellStyle name="Normal 2 4 13 4 2" xfId="29689"/>
    <cellStyle name="Normal 2 4 13 4 3" xfId="29690"/>
    <cellStyle name="Normal 2 4 13 4 4" xfId="29691"/>
    <cellStyle name="Normal 2 4 13 4 5" xfId="29692"/>
    <cellStyle name="Normal 2 4 13 5" xfId="29693"/>
    <cellStyle name="Normal 2 4 13 5 2" xfId="29694"/>
    <cellStyle name="Normal 2 4 13 5 3" xfId="29695"/>
    <cellStyle name="Normal 2 4 13 5 4" xfId="29696"/>
    <cellStyle name="Normal 2 4 13 5 5" xfId="29697"/>
    <cellStyle name="Normal 2 4 13 6" xfId="29698"/>
    <cellStyle name="Normal 2 4 13 6 2" xfId="29699"/>
    <cellStyle name="Normal 2 4 13 6 3" xfId="29700"/>
    <cellStyle name="Normal 2 4 13 6 4" xfId="29701"/>
    <cellStyle name="Normal 2 4 13 6 5" xfId="29702"/>
    <cellStyle name="Normal 2 4 13 7" xfId="29703"/>
    <cellStyle name="Normal 2 4 13 7 2" xfId="29704"/>
    <cellStyle name="Normal 2 4 13 7 3" xfId="29705"/>
    <cellStyle name="Normal 2 4 13 7 4" xfId="29706"/>
    <cellStyle name="Normal 2 4 13 7 5" xfId="29707"/>
    <cellStyle name="Normal 2 4 13 8" xfId="29708"/>
    <cellStyle name="Normal 2 4 13 8 2" xfId="29709"/>
    <cellStyle name="Normal 2 4 13 8 3" xfId="29710"/>
    <cellStyle name="Normal 2 4 13 8 4" xfId="29711"/>
    <cellStyle name="Normal 2 4 13 8 5" xfId="29712"/>
    <cellStyle name="Normal 2 4 13 9" xfId="29713"/>
    <cellStyle name="Normal 2 4 14" xfId="29714"/>
    <cellStyle name="Normal 2 4 14 10" xfId="29715"/>
    <cellStyle name="Normal 2 4 14 11" xfId="29716"/>
    <cellStyle name="Normal 2 4 14 12" xfId="29717"/>
    <cellStyle name="Normal 2 4 14 13" xfId="29718"/>
    <cellStyle name="Normal 2 4 14 14" xfId="29719"/>
    <cellStyle name="Normal 2 4 14 2" xfId="29720"/>
    <cellStyle name="Normal 2 4 14 2 2" xfId="29721"/>
    <cellStyle name="Normal 2 4 14 2 3" xfId="29722"/>
    <cellStyle name="Normal 2 4 14 2 4" xfId="29723"/>
    <cellStyle name="Normal 2 4 14 2 5" xfId="29724"/>
    <cellStyle name="Normal 2 4 14 3" xfId="29725"/>
    <cellStyle name="Normal 2 4 14 3 2" xfId="29726"/>
    <cellStyle name="Normal 2 4 14 3 3" xfId="29727"/>
    <cellStyle name="Normal 2 4 14 3 4" xfId="29728"/>
    <cellStyle name="Normal 2 4 14 3 5" xfId="29729"/>
    <cellStyle name="Normal 2 4 14 4" xfId="29730"/>
    <cellStyle name="Normal 2 4 14 4 2" xfId="29731"/>
    <cellStyle name="Normal 2 4 14 4 3" xfId="29732"/>
    <cellStyle name="Normal 2 4 14 4 4" xfId="29733"/>
    <cellStyle name="Normal 2 4 14 4 5" xfId="29734"/>
    <cellStyle name="Normal 2 4 14 5" xfId="29735"/>
    <cellStyle name="Normal 2 4 14 5 2" xfId="29736"/>
    <cellStyle name="Normal 2 4 14 5 3" xfId="29737"/>
    <cellStyle name="Normal 2 4 14 5 4" xfId="29738"/>
    <cellStyle name="Normal 2 4 14 5 5" xfId="29739"/>
    <cellStyle name="Normal 2 4 14 6" xfId="29740"/>
    <cellStyle name="Normal 2 4 14 6 2" xfId="29741"/>
    <cellStyle name="Normal 2 4 14 6 3" xfId="29742"/>
    <cellStyle name="Normal 2 4 14 6 4" xfId="29743"/>
    <cellStyle name="Normal 2 4 14 6 5" xfId="29744"/>
    <cellStyle name="Normal 2 4 14 7" xfId="29745"/>
    <cellStyle name="Normal 2 4 14 7 2" xfId="29746"/>
    <cellStyle name="Normal 2 4 14 7 3" xfId="29747"/>
    <cellStyle name="Normal 2 4 14 7 4" xfId="29748"/>
    <cellStyle name="Normal 2 4 14 7 5" xfId="29749"/>
    <cellStyle name="Normal 2 4 14 8" xfId="29750"/>
    <cellStyle name="Normal 2 4 14 8 2" xfId="29751"/>
    <cellStyle name="Normal 2 4 14 8 3" xfId="29752"/>
    <cellStyle name="Normal 2 4 14 8 4" xfId="29753"/>
    <cellStyle name="Normal 2 4 14 8 5" xfId="29754"/>
    <cellStyle name="Normal 2 4 14 9" xfId="29755"/>
    <cellStyle name="Normal 2 4 15" xfId="29756"/>
    <cellStyle name="Normal 2 4 15 10" xfId="29757"/>
    <cellStyle name="Normal 2 4 15 11" xfId="29758"/>
    <cellStyle name="Normal 2 4 15 12" xfId="29759"/>
    <cellStyle name="Normal 2 4 15 13" xfId="29760"/>
    <cellStyle name="Normal 2 4 15 14" xfId="29761"/>
    <cellStyle name="Normal 2 4 15 2" xfId="29762"/>
    <cellStyle name="Normal 2 4 15 2 2" xfId="29763"/>
    <cellStyle name="Normal 2 4 15 2 3" xfId="29764"/>
    <cellStyle name="Normal 2 4 15 2 4" xfId="29765"/>
    <cellStyle name="Normal 2 4 15 2 5" xfId="29766"/>
    <cellStyle name="Normal 2 4 15 3" xfId="29767"/>
    <cellStyle name="Normal 2 4 15 3 2" xfId="29768"/>
    <cellStyle name="Normal 2 4 15 3 3" xfId="29769"/>
    <cellStyle name="Normal 2 4 15 3 4" xfId="29770"/>
    <cellStyle name="Normal 2 4 15 3 5" xfId="29771"/>
    <cellStyle name="Normal 2 4 15 4" xfId="29772"/>
    <cellStyle name="Normal 2 4 15 4 2" xfId="29773"/>
    <cellStyle name="Normal 2 4 15 4 3" xfId="29774"/>
    <cellStyle name="Normal 2 4 15 4 4" xfId="29775"/>
    <cellStyle name="Normal 2 4 15 4 5" xfId="29776"/>
    <cellStyle name="Normal 2 4 15 5" xfId="29777"/>
    <cellStyle name="Normal 2 4 15 5 2" xfId="29778"/>
    <cellStyle name="Normal 2 4 15 5 3" xfId="29779"/>
    <cellStyle name="Normal 2 4 15 5 4" xfId="29780"/>
    <cellStyle name="Normal 2 4 15 5 5" xfId="29781"/>
    <cellStyle name="Normal 2 4 15 6" xfId="29782"/>
    <cellStyle name="Normal 2 4 15 6 2" xfId="29783"/>
    <cellStyle name="Normal 2 4 15 6 3" xfId="29784"/>
    <cellStyle name="Normal 2 4 15 6 4" xfId="29785"/>
    <cellStyle name="Normal 2 4 15 6 5" xfId="29786"/>
    <cellStyle name="Normal 2 4 15 7" xfId="29787"/>
    <cellStyle name="Normal 2 4 15 7 2" xfId="29788"/>
    <cellStyle name="Normal 2 4 15 7 3" xfId="29789"/>
    <cellStyle name="Normal 2 4 15 7 4" xfId="29790"/>
    <cellStyle name="Normal 2 4 15 7 5" xfId="29791"/>
    <cellStyle name="Normal 2 4 15 8" xfId="29792"/>
    <cellStyle name="Normal 2 4 15 8 2" xfId="29793"/>
    <cellStyle name="Normal 2 4 15 8 3" xfId="29794"/>
    <cellStyle name="Normal 2 4 15 8 4" xfId="29795"/>
    <cellStyle name="Normal 2 4 15 8 5" xfId="29796"/>
    <cellStyle name="Normal 2 4 15 9" xfId="29797"/>
    <cellStyle name="Normal 2 4 16" xfId="29798"/>
    <cellStyle name="Normal 2 4 16 10" xfId="29799"/>
    <cellStyle name="Normal 2 4 16 11" xfId="29800"/>
    <cellStyle name="Normal 2 4 16 12" xfId="29801"/>
    <cellStyle name="Normal 2 4 16 13" xfId="29802"/>
    <cellStyle name="Normal 2 4 16 14" xfId="29803"/>
    <cellStyle name="Normal 2 4 16 2" xfId="29804"/>
    <cellStyle name="Normal 2 4 16 2 2" xfId="29805"/>
    <cellStyle name="Normal 2 4 16 2 3" xfId="29806"/>
    <cellStyle name="Normal 2 4 16 2 4" xfId="29807"/>
    <cellStyle name="Normal 2 4 16 2 5" xfId="29808"/>
    <cellStyle name="Normal 2 4 16 3" xfId="29809"/>
    <cellStyle name="Normal 2 4 16 3 2" xfId="29810"/>
    <cellStyle name="Normal 2 4 16 3 3" xfId="29811"/>
    <cellStyle name="Normal 2 4 16 3 4" xfId="29812"/>
    <cellStyle name="Normal 2 4 16 3 5" xfId="29813"/>
    <cellStyle name="Normal 2 4 16 4" xfId="29814"/>
    <cellStyle name="Normal 2 4 16 4 2" xfId="29815"/>
    <cellStyle name="Normal 2 4 16 4 3" xfId="29816"/>
    <cellStyle name="Normal 2 4 16 4 4" xfId="29817"/>
    <cellStyle name="Normal 2 4 16 4 5" xfId="29818"/>
    <cellStyle name="Normal 2 4 16 5" xfId="29819"/>
    <cellStyle name="Normal 2 4 16 5 2" xfId="29820"/>
    <cellStyle name="Normal 2 4 16 5 3" xfId="29821"/>
    <cellStyle name="Normal 2 4 16 5 4" xfId="29822"/>
    <cellStyle name="Normal 2 4 16 5 5" xfId="29823"/>
    <cellStyle name="Normal 2 4 16 6" xfId="29824"/>
    <cellStyle name="Normal 2 4 16 6 2" xfId="29825"/>
    <cellStyle name="Normal 2 4 16 6 3" xfId="29826"/>
    <cellStyle name="Normal 2 4 16 6 4" xfId="29827"/>
    <cellStyle name="Normal 2 4 16 6 5" xfId="29828"/>
    <cellStyle name="Normal 2 4 16 7" xfId="29829"/>
    <cellStyle name="Normal 2 4 16 7 2" xfId="29830"/>
    <cellStyle name="Normal 2 4 16 7 3" xfId="29831"/>
    <cellStyle name="Normal 2 4 16 7 4" xfId="29832"/>
    <cellStyle name="Normal 2 4 16 7 5" xfId="29833"/>
    <cellStyle name="Normal 2 4 16 8" xfId="29834"/>
    <cellStyle name="Normal 2 4 16 8 2" xfId="29835"/>
    <cellStyle name="Normal 2 4 16 8 3" xfId="29836"/>
    <cellStyle name="Normal 2 4 16 8 4" xfId="29837"/>
    <cellStyle name="Normal 2 4 16 8 5" xfId="29838"/>
    <cellStyle name="Normal 2 4 16 9" xfId="29839"/>
    <cellStyle name="Normal 2 4 17" xfId="29840"/>
    <cellStyle name="Normal 2 4 17 10" xfId="29841"/>
    <cellStyle name="Normal 2 4 17 11" xfId="29842"/>
    <cellStyle name="Normal 2 4 17 12" xfId="29843"/>
    <cellStyle name="Normal 2 4 17 13" xfId="29844"/>
    <cellStyle name="Normal 2 4 17 14" xfId="29845"/>
    <cellStyle name="Normal 2 4 17 2" xfId="29846"/>
    <cellStyle name="Normal 2 4 17 2 2" xfId="29847"/>
    <cellStyle name="Normal 2 4 17 2 3" xfId="29848"/>
    <cellStyle name="Normal 2 4 17 2 4" xfId="29849"/>
    <cellStyle name="Normal 2 4 17 2 5" xfId="29850"/>
    <cellStyle name="Normal 2 4 17 3" xfId="29851"/>
    <cellStyle name="Normal 2 4 17 3 2" xfId="29852"/>
    <cellStyle name="Normal 2 4 17 3 3" xfId="29853"/>
    <cellStyle name="Normal 2 4 17 3 4" xfId="29854"/>
    <cellStyle name="Normal 2 4 17 3 5" xfId="29855"/>
    <cellStyle name="Normal 2 4 17 4" xfId="29856"/>
    <cellStyle name="Normal 2 4 17 4 2" xfId="29857"/>
    <cellStyle name="Normal 2 4 17 4 3" xfId="29858"/>
    <cellStyle name="Normal 2 4 17 4 4" xfId="29859"/>
    <cellStyle name="Normal 2 4 17 4 5" xfId="29860"/>
    <cellStyle name="Normal 2 4 17 5" xfId="29861"/>
    <cellStyle name="Normal 2 4 17 5 2" xfId="29862"/>
    <cellStyle name="Normal 2 4 17 5 3" xfId="29863"/>
    <cellStyle name="Normal 2 4 17 5 4" xfId="29864"/>
    <cellStyle name="Normal 2 4 17 5 5" xfId="29865"/>
    <cellStyle name="Normal 2 4 17 6" xfId="29866"/>
    <cellStyle name="Normal 2 4 17 6 2" xfId="29867"/>
    <cellStyle name="Normal 2 4 17 6 3" xfId="29868"/>
    <cellStyle name="Normal 2 4 17 6 4" xfId="29869"/>
    <cellStyle name="Normal 2 4 17 6 5" xfId="29870"/>
    <cellStyle name="Normal 2 4 17 7" xfId="29871"/>
    <cellStyle name="Normal 2 4 17 7 2" xfId="29872"/>
    <cellStyle name="Normal 2 4 17 7 3" xfId="29873"/>
    <cellStyle name="Normal 2 4 17 7 4" xfId="29874"/>
    <cellStyle name="Normal 2 4 17 7 5" xfId="29875"/>
    <cellStyle name="Normal 2 4 17 8" xfId="29876"/>
    <cellStyle name="Normal 2 4 17 8 2" xfId="29877"/>
    <cellStyle name="Normal 2 4 17 8 3" xfId="29878"/>
    <cellStyle name="Normal 2 4 17 8 4" xfId="29879"/>
    <cellStyle name="Normal 2 4 17 8 5" xfId="29880"/>
    <cellStyle name="Normal 2 4 17 9" xfId="29881"/>
    <cellStyle name="Normal 2 4 18" xfId="29882"/>
    <cellStyle name="Normal 2 4 18 10" xfId="29883"/>
    <cellStyle name="Normal 2 4 18 11" xfId="29884"/>
    <cellStyle name="Normal 2 4 18 12" xfId="29885"/>
    <cellStyle name="Normal 2 4 18 13" xfId="29886"/>
    <cellStyle name="Normal 2 4 18 14" xfId="29887"/>
    <cellStyle name="Normal 2 4 18 2" xfId="29888"/>
    <cellStyle name="Normal 2 4 18 2 2" xfId="29889"/>
    <cellStyle name="Normal 2 4 18 2 3" xfId="29890"/>
    <cellStyle name="Normal 2 4 18 2 4" xfId="29891"/>
    <cellStyle name="Normal 2 4 18 2 5" xfId="29892"/>
    <cellStyle name="Normal 2 4 18 3" xfId="29893"/>
    <cellStyle name="Normal 2 4 18 3 2" xfId="29894"/>
    <cellStyle name="Normal 2 4 18 3 3" xfId="29895"/>
    <cellStyle name="Normal 2 4 18 3 4" xfId="29896"/>
    <cellStyle name="Normal 2 4 18 3 5" xfId="29897"/>
    <cellStyle name="Normal 2 4 18 4" xfId="29898"/>
    <cellStyle name="Normal 2 4 18 4 2" xfId="29899"/>
    <cellStyle name="Normal 2 4 18 4 3" xfId="29900"/>
    <cellStyle name="Normal 2 4 18 4 4" xfId="29901"/>
    <cellStyle name="Normal 2 4 18 4 5" xfId="29902"/>
    <cellStyle name="Normal 2 4 18 5" xfId="29903"/>
    <cellStyle name="Normal 2 4 18 5 2" xfId="29904"/>
    <cellStyle name="Normal 2 4 18 5 3" xfId="29905"/>
    <cellStyle name="Normal 2 4 18 5 4" xfId="29906"/>
    <cellStyle name="Normal 2 4 18 5 5" xfId="29907"/>
    <cellStyle name="Normal 2 4 18 6" xfId="29908"/>
    <cellStyle name="Normal 2 4 18 6 2" xfId="29909"/>
    <cellStyle name="Normal 2 4 18 6 3" xfId="29910"/>
    <cellStyle name="Normal 2 4 18 6 4" xfId="29911"/>
    <cellStyle name="Normal 2 4 18 6 5" xfId="29912"/>
    <cellStyle name="Normal 2 4 18 7" xfId="29913"/>
    <cellStyle name="Normal 2 4 18 7 2" xfId="29914"/>
    <cellStyle name="Normal 2 4 18 7 3" xfId="29915"/>
    <cellStyle name="Normal 2 4 18 7 4" xfId="29916"/>
    <cellStyle name="Normal 2 4 18 7 5" xfId="29917"/>
    <cellStyle name="Normal 2 4 18 8" xfId="29918"/>
    <cellStyle name="Normal 2 4 18 8 2" xfId="29919"/>
    <cellStyle name="Normal 2 4 18 8 3" xfId="29920"/>
    <cellStyle name="Normal 2 4 18 8 4" xfId="29921"/>
    <cellStyle name="Normal 2 4 18 8 5" xfId="29922"/>
    <cellStyle name="Normal 2 4 18 9" xfId="29923"/>
    <cellStyle name="Normal 2 4 19" xfId="29924"/>
    <cellStyle name="Normal 2 4 19 10" xfId="29925"/>
    <cellStyle name="Normal 2 4 19 11" xfId="29926"/>
    <cellStyle name="Normal 2 4 19 12" xfId="29927"/>
    <cellStyle name="Normal 2 4 19 13" xfId="29928"/>
    <cellStyle name="Normal 2 4 19 14" xfId="29929"/>
    <cellStyle name="Normal 2 4 19 2" xfId="29930"/>
    <cellStyle name="Normal 2 4 19 2 2" xfId="29931"/>
    <cellStyle name="Normal 2 4 19 2 3" xfId="29932"/>
    <cellStyle name="Normal 2 4 19 2 4" xfId="29933"/>
    <cellStyle name="Normal 2 4 19 2 5" xfId="29934"/>
    <cellStyle name="Normal 2 4 19 3" xfId="29935"/>
    <cellStyle name="Normal 2 4 19 3 2" xfId="29936"/>
    <cellStyle name="Normal 2 4 19 3 3" xfId="29937"/>
    <cellStyle name="Normal 2 4 19 3 4" xfId="29938"/>
    <cellStyle name="Normal 2 4 19 3 5" xfId="29939"/>
    <cellStyle name="Normal 2 4 19 4" xfId="29940"/>
    <cellStyle name="Normal 2 4 19 4 2" xfId="29941"/>
    <cellStyle name="Normal 2 4 19 4 3" xfId="29942"/>
    <cellStyle name="Normal 2 4 19 4 4" xfId="29943"/>
    <cellStyle name="Normal 2 4 19 4 5" xfId="29944"/>
    <cellStyle name="Normal 2 4 19 5" xfId="29945"/>
    <cellStyle name="Normal 2 4 19 5 2" xfId="29946"/>
    <cellStyle name="Normal 2 4 19 5 3" xfId="29947"/>
    <cellStyle name="Normal 2 4 19 5 4" xfId="29948"/>
    <cellStyle name="Normal 2 4 19 5 5" xfId="29949"/>
    <cellStyle name="Normal 2 4 19 6" xfId="29950"/>
    <cellStyle name="Normal 2 4 19 6 2" xfId="29951"/>
    <cellStyle name="Normal 2 4 19 6 3" xfId="29952"/>
    <cellStyle name="Normal 2 4 19 6 4" xfId="29953"/>
    <cellStyle name="Normal 2 4 19 6 5" xfId="29954"/>
    <cellStyle name="Normal 2 4 19 7" xfId="29955"/>
    <cellStyle name="Normal 2 4 19 7 2" xfId="29956"/>
    <cellStyle name="Normal 2 4 19 7 3" xfId="29957"/>
    <cellStyle name="Normal 2 4 19 7 4" xfId="29958"/>
    <cellStyle name="Normal 2 4 19 7 5" xfId="29959"/>
    <cellStyle name="Normal 2 4 19 8" xfId="29960"/>
    <cellStyle name="Normal 2 4 19 8 2" xfId="29961"/>
    <cellStyle name="Normal 2 4 19 8 3" xfId="29962"/>
    <cellStyle name="Normal 2 4 19 8 4" xfId="29963"/>
    <cellStyle name="Normal 2 4 19 8 5" xfId="29964"/>
    <cellStyle name="Normal 2 4 19 9" xfId="29965"/>
    <cellStyle name="Normal 2 4 2" xfId="29966"/>
    <cellStyle name="Normal 2 4 2 10" xfId="29967"/>
    <cellStyle name="Normal 2 4 2 10 10" xfId="29968"/>
    <cellStyle name="Normal 2 4 2 10 11" xfId="29969"/>
    <cellStyle name="Normal 2 4 2 10 12" xfId="29970"/>
    <cellStyle name="Normal 2 4 2 10 13" xfId="29971"/>
    <cellStyle name="Normal 2 4 2 10 14" xfId="29972"/>
    <cellStyle name="Normal 2 4 2 10 2" xfId="29973"/>
    <cellStyle name="Normal 2 4 2 10 2 2" xfId="29974"/>
    <cellStyle name="Normal 2 4 2 10 2 3" xfId="29975"/>
    <cellStyle name="Normal 2 4 2 10 2 4" xfId="29976"/>
    <cellStyle name="Normal 2 4 2 10 2 5" xfId="29977"/>
    <cellStyle name="Normal 2 4 2 10 3" xfId="29978"/>
    <cellStyle name="Normal 2 4 2 10 3 2" xfId="29979"/>
    <cellStyle name="Normal 2 4 2 10 3 3" xfId="29980"/>
    <cellStyle name="Normal 2 4 2 10 3 4" xfId="29981"/>
    <cellStyle name="Normal 2 4 2 10 3 5" xfId="29982"/>
    <cellStyle name="Normal 2 4 2 10 4" xfId="29983"/>
    <cellStyle name="Normal 2 4 2 10 4 2" xfId="29984"/>
    <cellStyle name="Normal 2 4 2 10 4 3" xfId="29985"/>
    <cellStyle name="Normal 2 4 2 10 4 4" xfId="29986"/>
    <cellStyle name="Normal 2 4 2 10 4 5" xfId="29987"/>
    <cellStyle name="Normal 2 4 2 10 5" xfId="29988"/>
    <cellStyle name="Normal 2 4 2 10 5 2" xfId="29989"/>
    <cellStyle name="Normal 2 4 2 10 5 3" xfId="29990"/>
    <cellStyle name="Normal 2 4 2 10 5 4" xfId="29991"/>
    <cellStyle name="Normal 2 4 2 10 5 5" xfId="29992"/>
    <cellStyle name="Normal 2 4 2 10 6" xfId="29993"/>
    <cellStyle name="Normal 2 4 2 10 6 2" xfId="29994"/>
    <cellStyle name="Normal 2 4 2 10 6 3" xfId="29995"/>
    <cellStyle name="Normal 2 4 2 10 6 4" xfId="29996"/>
    <cellStyle name="Normal 2 4 2 10 6 5" xfId="29997"/>
    <cellStyle name="Normal 2 4 2 10 7" xfId="29998"/>
    <cellStyle name="Normal 2 4 2 10 7 2" xfId="29999"/>
    <cellStyle name="Normal 2 4 2 10 7 3" xfId="30000"/>
    <cellStyle name="Normal 2 4 2 10 7 4" xfId="30001"/>
    <cellStyle name="Normal 2 4 2 10 7 5" xfId="30002"/>
    <cellStyle name="Normal 2 4 2 10 8" xfId="30003"/>
    <cellStyle name="Normal 2 4 2 10 8 2" xfId="30004"/>
    <cellStyle name="Normal 2 4 2 10 8 3" xfId="30005"/>
    <cellStyle name="Normal 2 4 2 10 8 4" xfId="30006"/>
    <cellStyle name="Normal 2 4 2 10 8 5" xfId="30007"/>
    <cellStyle name="Normal 2 4 2 10 9" xfId="30008"/>
    <cellStyle name="Normal 2 4 2 11" xfId="30009"/>
    <cellStyle name="Normal 2 4 2 11 10" xfId="30010"/>
    <cellStyle name="Normal 2 4 2 11 11" xfId="30011"/>
    <cellStyle name="Normal 2 4 2 11 12" xfId="30012"/>
    <cellStyle name="Normal 2 4 2 11 13" xfId="30013"/>
    <cellStyle name="Normal 2 4 2 11 14" xfId="30014"/>
    <cellStyle name="Normal 2 4 2 11 2" xfId="30015"/>
    <cellStyle name="Normal 2 4 2 11 2 2" xfId="30016"/>
    <cellStyle name="Normal 2 4 2 11 2 3" xfId="30017"/>
    <cellStyle name="Normal 2 4 2 11 2 4" xfId="30018"/>
    <cellStyle name="Normal 2 4 2 11 2 5" xfId="30019"/>
    <cellStyle name="Normal 2 4 2 11 3" xfId="30020"/>
    <cellStyle name="Normal 2 4 2 11 3 2" xfId="30021"/>
    <cellStyle name="Normal 2 4 2 11 3 3" xfId="30022"/>
    <cellStyle name="Normal 2 4 2 11 3 4" xfId="30023"/>
    <cellStyle name="Normal 2 4 2 11 3 5" xfId="30024"/>
    <cellStyle name="Normal 2 4 2 11 4" xfId="30025"/>
    <cellStyle name="Normal 2 4 2 11 4 2" xfId="30026"/>
    <cellStyle name="Normal 2 4 2 11 4 3" xfId="30027"/>
    <cellStyle name="Normal 2 4 2 11 4 4" xfId="30028"/>
    <cellStyle name="Normal 2 4 2 11 4 5" xfId="30029"/>
    <cellStyle name="Normal 2 4 2 11 5" xfId="30030"/>
    <cellStyle name="Normal 2 4 2 11 5 2" xfId="30031"/>
    <cellStyle name="Normal 2 4 2 11 5 3" xfId="30032"/>
    <cellStyle name="Normal 2 4 2 11 5 4" xfId="30033"/>
    <cellStyle name="Normal 2 4 2 11 5 5" xfId="30034"/>
    <cellStyle name="Normal 2 4 2 11 6" xfId="30035"/>
    <cellStyle name="Normal 2 4 2 11 6 2" xfId="30036"/>
    <cellStyle name="Normal 2 4 2 11 6 3" xfId="30037"/>
    <cellStyle name="Normal 2 4 2 11 6 4" xfId="30038"/>
    <cellStyle name="Normal 2 4 2 11 6 5" xfId="30039"/>
    <cellStyle name="Normal 2 4 2 11 7" xfId="30040"/>
    <cellStyle name="Normal 2 4 2 11 7 2" xfId="30041"/>
    <cellStyle name="Normal 2 4 2 11 7 3" xfId="30042"/>
    <cellStyle name="Normal 2 4 2 11 7 4" xfId="30043"/>
    <cellStyle name="Normal 2 4 2 11 7 5" xfId="30044"/>
    <cellStyle name="Normal 2 4 2 11 8" xfId="30045"/>
    <cellStyle name="Normal 2 4 2 11 8 2" xfId="30046"/>
    <cellStyle name="Normal 2 4 2 11 8 3" xfId="30047"/>
    <cellStyle name="Normal 2 4 2 11 8 4" xfId="30048"/>
    <cellStyle name="Normal 2 4 2 11 8 5" xfId="30049"/>
    <cellStyle name="Normal 2 4 2 11 9" xfId="30050"/>
    <cellStyle name="Normal 2 4 2 12" xfId="30051"/>
    <cellStyle name="Normal 2 4 2 12 10" xfId="30052"/>
    <cellStyle name="Normal 2 4 2 12 11" xfId="30053"/>
    <cellStyle name="Normal 2 4 2 12 12" xfId="30054"/>
    <cellStyle name="Normal 2 4 2 12 13" xfId="30055"/>
    <cellStyle name="Normal 2 4 2 12 14" xfId="30056"/>
    <cellStyle name="Normal 2 4 2 12 2" xfId="30057"/>
    <cellStyle name="Normal 2 4 2 12 2 2" xfId="30058"/>
    <cellStyle name="Normal 2 4 2 12 2 3" xfId="30059"/>
    <cellStyle name="Normal 2 4 2 12 2 4" xfId="30060"/>
    <cellStyle name="Normal 2 4 2 12 2 5" xfId="30061"/>
    <cellStyle name="Normal 2 4 2 12 3" xfId="30062"/>
    <cellStyle name="Normal 2 4 2 12 3 2" xfId="30063"/>
    <cellStyle name="Normal 2 4 2 12 3 3" xfId="30064"/>
    <cellStyle name="Normal 2 4 2 12 3 4" xfId="30065"/>
    <cellStyle name="Normal 2 4 2 12 3 5" xfId="30066"/>
    <cellStyle name="Normal 2 4 2 12 4" xfId="30067"/>
    <cellStyle name="Normal 2 4 2 12 4 2" xfId="30068"/>
    <cellStyle name="Normal 2 4 2 12 4 3" xfId="30069"/>
    <cellStyle name="Normal 2 4 2 12 4 4" xfId="30070"/>
    <cellStyle name="Normal 2 4 2 12 4 5" xfId="30071"/>
    <cellStyle name="Normal 2 4 2 12 5" xfId="30072"/>
    <cellStyle name="Normal 2 4 2 12 5 2" xfId="30073"/>
    <cellStyle name="Normal 2 4 2 12 5 3" xfId="30074"/>
    <cellStyle name="Normal 2 4 2 12 5 4" xfId="30075"/>
    <cellStyle name="Normal 2 4 2 12 5 5" xfId="30076"/>
    <cellStyle name="Normal 2 4 2 12 6" xfId="30077"/>
    <cellStyle name="Normal 2 4 2 12 6 2" xfId="30078"/>
    <cellStyle name="Normal 2 4 2 12 6 3" xfId="30079"/>
    <cellStyle name="Normal 2 4 2 12 6 4" xfId="30080"/>
    <cellStyle name="Normal 2 4 2 12 6 5" xfId="30081"/>
    <cellStyle name="Normal 2 4 2 12 7" xfId="30082"/>
    <cellStyle name="Normal 2 4 2 12 7 2" xfId="30083"/>
    <cellStyle name="Normal 2 4 2 12 7 3" xfId="30084"/>
    <cellStyle name="Normal 2 4 2 12 7 4" xfId="30085"/>
    <cellStyle name="Normal 2 4 2 12 7 5" xfId="30086"/>
    <cellStyle name="Normal 2 4 2 12 8" xfId="30087"/>
    <cellStyle name="Normal 2 4 2 12 8 2" xfId="30088"/>
    <cellStyle name="Normal 2 4 2 12 8 3" xfId="30089"/>
    <cellStyle name="Normal 2 4 2 12 8 4" xfId="30090"/>
    <cellStyle name="Normal 2 4 2 12 8 5" xfId="30091"/>
    <cellStyle name="Normal 2 4 2 12 9" xfId="30092"/>
    <cellStyle name="Normal 2 4 2 13" xfId="30093"/>
    <cellStyle name="Normal 2 4 2 13 10" xfId="30094"/>
    <cellStyle name="Normal 2 4 2 13 11" xfId="30095"/>
    <cellStyle name="Normal 2 4 2 13 12" xfId="30096"/>
    <cellStyle name="Normal 2 4 2 13 13" xfId="30097"/>
    <cellStyle name="Normal 2 4 2 13 14" xfId="30098"/>
    <cellStyle name="Normal 2 4 2 13 2" xfId="30099"/>
    <cellStyle name="Normal 2 4 2 13 2 2" xfId="30100"/>
    <cellStyle name="Normal 2 4 2 13 2 3" xfId="30101"/>
    <cellStyle name="Normal 2 4 2 13 2 4" xfId="30102"/>
    <cellStyle name="Normal 2 4 2 13 2 5" xfId="30103"/>
    <cellStyle name="Normal 2 4 2 13 3" xfId="30104"/>
    <cellStyle name="Normal 2 4 2 13 3 2" xfId="30105"/>
    <cellStyle name="Normal 2 4 2 13 3 3" xfId="30106"/>
    <cellStyle name="Normal 2 4 2 13 3 4" xfId="30107"/>
    <cellStyle name="Normal 2 4 2 13 3 5" xfId="30108"/>
    <cellStyle name="Normal 2 4 2 13 4" xfId="30109"/>
    <cellStyle name="Normal 2 4 2 13 4 2" xfId="30110"/>
    <cellStyle name="Normal 2 4 2 13 4 3" xfId="30111"/>
    <cellStyle name="Normal 2 4 2 13 4 4" xfId="30112"/>
    <cellStyle name="Normal 2 4 2 13 4 5" xfId="30113"/>
    <cellStyle name="Normal 2 4 2 13 5" xfId="30114"/>
    <cellStyle name="Normal 2 4 2 13 5 2" xfId="30115"/>
    <cellStyle name="Normal 2 4 2 13 5 3" xfId="30116"/>
    <cellStyle name="Normal 2 4 2 13 5 4" xfId="30117"/>
    <cellStyle name="Normal 2 4 2 13 5 5" xfId="30118"/>
    <cellStyle name="Normal 2 4 2 13 6" xfId="30119"/>
    <cellStyle name="Normal 2 4 2 13 6 2" xfId="30120"/>
    <cellStyle name="Normal 2 4 2 13 6 3" xfId="30121"/>
    <cellStyle name="Normal 2 4 2 13 6 4" xfId="30122"/>
    <cellStyle name="Normal 2 4 2 13 6 5" xfId="30123"/>
    <cellStyle name="Normal 2 4 2 13 7" xfId="30124"/>
    <cellStyle name="Normal 2 4 2 13 7 2" xfId="30125"/>
    <cellStyle name="Normal 2 4 2 13 7 3" xfId="30126"/>
    <cellStyle name="Normal 2 4 2 13 7 4" xfId="30127"/>
    <cellStyle name="Normal 2 4 2 13 7 5" xfId="30128"/>
    <cellStyle name="Normal 2 4 2 13 8" xfId="30129"/>
    <cellStyle name="Normal 2 4 2 13 8 2" xfId="30130"/>
    <cellStyle name="Normal 2 4 2 13 8 3" xfId="30131"/>
    <cellStyle name="Normal 2 4 2 13 8 4" xfId="30132"/>
    <cellStyle name="Normal 2 4 2 13 8 5" xfId="30133"/>
    <cellStyle name="Normal 2 4 2 13 9" xfId="30134"/>
    <cellStyle name="Normal 2 4 2 14" xfId="30135"/>
    <cellStyle name="Normal 2 4 2 14 10" xfId="30136"/>
    <cellStyle name="Normal 2 4 2 14 11" xfId="30137"/>
    <cellStyle name="Normal 2 4 2 14 12" xfId="30138"/>
    <cellStyle name="Normal 2 4 2 14 13" xfId="30139"/>
    <cellStyle name="Normal 2 4 2 14 14" xfId="30140"/>
    <cellStyle name="Normal 2 4 2 14 2" xfId="30141"/>
    <cellStyle name="Normal 2 4 2 14 2 2" xfId="30142"/>
    <cellStyle name="Normal 2 4 2 14 2 3" xfId="30143"/>
    <cellStyle name="Normal 2 4 2 14 2 4" xfId="30144"/>
    <cellStyle name="Normal 2 4 2 14 2 5" xfId="30145"/>
    <cellStyle name="Normal 2 4 2 14 3" xfId="30146"/>
    <cellStyle name="Normal 2 4 2 14 3 2" xfId="30147"/>
    <cellStyle name="Normal 2 4 2 14 3 3" xfId="30148"/>
    <cellStyle name="Normal 2 4 2 14 3 4" xfId="30149"/>
    <cellStyle name="Normal 2 4 2 14 3 5" xfId="30150"/>
    <cellStyle name="Normal 2 4 2 14 4" xfId="30151"/>
    <cellStyle name="Normal 2 4 2 14 4 2" xfId="30152"/>
    <cellStyle name="Normal 2 4 2 14 4 3" xfId="30153"/>
    <cellStyle name="Normal 2 4 2 14 4 4" xfId="30154"/>
    <cellStyle name="Normal 2 4 2 14 4 5" xfId="30155"/>
    <cellStyle name="Normal 2 4 2 14 5" xfId="30156"/>
    <cellStyle name="Normal 2 4 2 14 5 2" xfId="30157"/>
    <cellStyle name="Normal 2 4 2 14 5 3" xfId="30158"/>
    <cellStyle name="Normal 2 4 2 14 5 4" xfId="30159"/>
    <cellStyle name="Normal 2 4 2 14 5 5" xfId="30160"/>
    <cellStyle name="Normal 2 4 2 14 6" xfId="30161"/>
    <cellStyle name="Normal 2 4 2 14 6 2" xfId="30162"/>
    <cellStyle name="Normal 2 4 2 14 6 3" xfId="30163"/>
    <cellStyle name="Normal 2 4 2 14 6 4" xfId="30164"/>
    <cellStyle name="Normal 2 4 2 14 6 5" xfId="30165"/>
    <cellStyle name="Normal 2 4 2 14 7" xfId="30166"/>
    <cellStyle name="Normal 2 4 2 14 7 2" xfId="30167"/>
    <cellStyle name="Normal 2 4 2 14 7 3" xfId="30168"/>
    <cellStyle name="Normal 2 4 2 14 7 4" xfId="30169"/>
    <cellStyle name="Normal 2 4 2 14 7 5" xfId="30170"/>
    <cellStyle name="Normal 2 4 2 14 8" xfId="30171"/>
    <cellStyle name="Normal 2 4 2 14 8 2" xfId="30172"/>
    <cellStyle name="Normal 2 4 2 14 8 3" xfId="30173"/>
    <cellStyle name="Normal 2 4 2 14 8 4" xfId="30174"/>
    <cellStyle name="Normal 2 4 2 14 8 5" xfId="30175"/>
    <cellStyle name="Normal 2 4 2 14 9" xfId="30176"/>
    <cellStyle name="Normal 2 4 2 15" xfId="30177"/>
    <cellStyle name="Normal 2 4 2 15 10" xfId="30178"/>
    <cellStyle name="Normal 2 4 2 15 11" xfId="30179"/>
    <cellStyle name="Normal 2 4 2 15 12" xfId="30180"/>
    <cellStyle name="Normal 2 4 2 15 13" xfId="30181"/>
    <cellStyle name="Normal 2 4 2 15 14" xfId="30182"/>
    <cellStyle name="Normal 2 4 2 15 2" xfId="30183"/>
    <cellStyle name="Normal 2 4 2 15 2 2" xfId="30184"/>
    <cellStyle name="Normal 2 4 2 15 2 3" xfId="30185"/>
    <cellStyle name="Normal 2 4 2 15 2 4" xfId="30186"/>
    <cellStyle name="Normal 2 4 2 15 2 5" xfId="30187"/>
    <cellStyle name="Normal 2 4 2 15 3" xfId="30188"/>
    <cellStyle name="Normal 2 4 2 15 3 2" xfId="30189"/>
    <cellStyle name="Normal 2 4 2 15 3 3" xfId="30190"/>
    <cellStyle name="Normal 2 4 2 15 3 4" xfId="30191"/>
    <cellStyle name="Normal 2 4 2 15 3 5" xfId="30192"/>
    <cellStyle name="Normal 2 4 2 15 4" xfId="30193"/>
    <cellStyle name="Normal 2 4 2 15 4 2" xfId="30194"/>
    <cellStyle name="Normal 2 4 2 15 4 3" xfId="30195"/>
    <cellStyle name="Normal 2 4 2 15 4 4" xfId="30196"/>
    <cellStyle name="Normal 2 4 2 15 4 5" xfId="30197"/>
    <cellStyle name="Normal 2 4 2 15 5" xfId="30198"/>
    <cellStyle name="Normal 2 4 2 15 5 2" xfId="30199"/>
    <cellStyle name="Normal 2 4 2 15 5 3" xfId="30200"/>
    <cellStyle name="Normal 2 4 2 15 5 4" xfId="30201"/>
    <cellStyle name="Normal 2 4 2 15 5 5" xfId="30202"/>
    <cellStyle name="Normal 2 4 2 15 6" xfId="30203"/>
    <cellStyle name="Normal 2 4 2 15 6 2" xfId="30204"/>
    <cellStyle name="Normal 2 4 2 15 6 3" xfId="30205"/>
    <cellStyle name="Normal 2 4 2 15 6 4" xfId="30206"/>
    <cellStyle name="Normal 2 4 2 15 6 5" xfId="30207"/>
    <cellStyle name="Normal 2 4 2 15 7" xfId="30208"/>
    <cellStyle name="Normal 2 4 2 15 7 2" xfId="30209"/>
    <cellStyle name="Normal 2 4 2 15 7 3" xfId="30210"/>
    <cellStyle name="Normal 2 4 2 15 7 4" xfId="30211"/>
    <cellStyle name="Normal 2 4 2 15 7 5" xfId="30212"/>
    <cellStyle name="Normal 2 4 2 15 8" xfId="30213"/>
    <cellStyle name="Normal 2 4 2 15 8 2" xfId="30214"/>
    <cellStyle name="Normal 2 4 2 15 8 3" xfId="30215"/>
    <cellStyle name="Normal 2 4 2 15 8 4" xfId="30216"/>
    <cellStyle name="Normal 2 4 2 15 8 5" xfId="30217"/>
    <cellStyle name="Normal 2 4 2 15 9" xfId="30218"/>
    <cellStyle name="Normal 2 4 2 16" xfId="30219"/>
    <cellStyle name="Normal 2 4 2 16 10" xfId="30220"/>
    <cellStyle name="Normal 2 4 2 16 11" xfId="30221"/>
    <cellStyle name="Normal 2 4 2 16 12" xfId="30222"/>
    <cellStyle name="Normal 2 4 2 16 13" xfId="30223"/>
    <cellStyle name="Normal 2 4 2 16 14" xfId="30224"/>
    <cellStyle name="Normal 2 4 2 16 2" xfId="30225"/>
    <cellStyle name="Normal 2 4 2 16 2 2" xfId="30226"/>
    <cellStyle name="Normal 2 4 2 16 2 3" xfId="30227"/>
    <cellStyle name="Normal 2 4 2 16 2 4" xfId="30228"/>
    <cellStyle name="Normal 2 4 2 16 2 5" xfId="30229"/>
    <cellStyle name="Normal 2 4 2 16 3" xfId="30230"/>
    <cellStyle name="Normal 2 4 2 16 3 2" xfId="30231"/>
    <cellStyle name="Normal 2 4 2 16 3 3" xfId="30232"/>
    <cellStyle name="Normal 2 4 2 16 3 4" xfId="30233"/>
    <cellStyle name="Normal 2 4 2 16 3 5" xfId="30234"/>
    <cellStyle name="Normal 2 4 2 16 4" xfId="30235"/>
    <cellStyle name="Normal 2 4 2 16 4 2" xfId="30236"/>
    <cellStyle name="Normal 2 4 2 16 4 3" xfId="30237"/>
    <cellStyle name="Normal 2 4 2 16 4 4" xfId="30238"/>
    <cellStyle name="Normal 2 4 2 16 4 5" xfId="30239"/>
    <cellStyle name="Normal 2 4 2 16 5" xfId="30240"/>
    <cellStyle name="Normal 2 4 2 16 5 2" xfId="30241"/>
    <cellStyle name="Normal 2 4 2 16 5 3" xfId="30242"/>
    <cellStyle name="Normal 2 4 2 16 5 4" xfId="30243"/>
    <cellStyle name="Normal 2 4 2 16 5 5" xfId="30244"/>
    <cellStyle name="Normal 2 4 2 16 6" xfId="30245"/>
    <cellStyle name="Normal 2 4 2 16 6 2" xfId="30246"/>
    <cellStyle name="Normal 2 4 2 16 6 3" xfId="30247"/>
    <cellStyle name="Normal 2 4 2 16 6 4" xfId="30248"/>
    <cellStyle name="Normal 2 4 2 16 6 5" xfId="30249"/>
    <cellStyle name="Normal 2 4 2 16 7" xfId="30250"/>
    <cellStyle name="Normal 2 4 2 16 7 2" xfId="30251"/>
    <cellStyle name="Normal 2 4 2 16 7 3" xfId="30252"/>
    <cellStyle name="Normal 2 4 2 16 7 4" xfId="30253"/>
    <cellStyle name="Normal 2 4 2 16 7 5" xfId="30254"/>
    <cellStyle name="Normal 2 4 2 16 8" xfId="30255"/>
    <cellStyle name="Normal 2 4 2 16 8 2" xfId="30256"/>
    <cellStyle name="Normal 2 4 2 16 8 3" xfId="30257"/>
    <cellStyle name="Normal 2 4 2 16 8 4" xfId="30258"/>
    <cellStyle name="Normal 2 4 2 16 8 5" xfId="30259"/>
    <cellStyle name="Normal 2 4 2 16 9" xfId="30260"/>
    <cellStyle name="Normal 2 4 2 17" xfId="30261"/>
    <cellStyle name="Normal 2 4 2 17 10" xfId="30262"/>
    <cellStyle name="Normal 2 4 2 17 11" xfId="30263"/>
    <cellStyle name="Normal 2 4 2 17 12" xfId="30264"/>
    <cellStyle name="Normal 2 4 2 17 13" xfId="30265"/>
    <cellStyle name="Normal 2 4 2 17 14" xfId="30266"/>
    <cellStyle name="Normal 2 4 2 17 2" xfId="30267"/>
    <cellStyle name="Normal 2 4 2 17 2 2" xfId="30268"/>
    <cellStyle name="Normal 2 4 2 17 2 3" xfId="30269"/>
    <cellStyle name="Normal 2 4 2 17 2 4" xfId="30270"/>
    <cellStyle name="Normal 2 4 2 17 2 5" xfId="30271"/>
    <cellStyle name="Normal 2 4 2 17 3" xfId="30272"/>
    <cellStyle name="Normal 2 4 2 17 3 2" xfId="30273"/>
    <cellStyle name="Normal 2 4 2 17 3 3" xfId="30274"/>
    <cellStyle name="Normal 2 4 2 17 3 4" xfId="30275"/>
    <cellStyle name="Normal 2 4 2 17 3 5" xfId="30276"/>
    <cellStyle name="Normal 2 4 2 17 4" xfId="30277"/>
    <cellStyle name="Normal 2 4 2 17 4 2" xfId="30278"/>
    <cellStyle name="Normal 2 4 2 17 4 3" xfId="30279"/>
    <cellStyle name="Normal 2 4 2 17 4 4" xfId="30280"/>
    <cellStyle name="Normal 2 4 2 17 4 5" xfId="30281"/>
    <cellStyle name="Normal 2 4 2 17 5" xfId="30282"/>
    <cellStyle name="Normal 2 4 2 17 5 2" xfId="30283"/>
    <cellStyle name="Normal 2 4 2 17 5 3" xfId="30284"/>
    <cellStyle name="Normal 2 4 2 17 5 4" xfId="30285"/>
    <cellStyle name="Normal 2 4 2 17 5 5" xfId="30286"/>
    <cellStyle name="Normal 2 4 2 17 6" xfId="30287"/>
    <cellStyle name="Normal 2 4 2 17 6 2" xfId="30288"/>
    <cellStyle name="Normal 2 4 2 17 6 3" xfId="30289"/>
    <cellStyle name="Normal 2 4 2 17 6 4" xfId="30290"/>
    <cellStyle name="Normal 2 4 2 17 6 5" xfId="30291"/>
    <cellStyle name="Normal 2 4 2 17 7" xfId="30292"/>
    <cellStyle name="Normal 2 4 2 17 7 2" xfId="30293"/>
    <cellStyle name="Normal 2 4 2 17 7 3" xfId="30294"/>
    <cellStyle name="Normal 2 4 2 17 7 4" xfId="30295"/>
    <cellStyle name="Normal 2 4 2 17 7 5" xfId="30296"/>
    <cellStyle name="Normal 2 4 2 17 8" xfId="30297"/>
    <cellStyle name="Normal 2 4 2 17 8 2" xfId="30298"/>
    <cellStyle name="Normal 2 4 2 17 8 3" xfId="30299"/>
    <cellStyle name="Normal 2 4 2 17 8 4" xfId="30300"/>
    <cellStyle name="Normal 2 4 2 17 8 5" xfId="30301"/>
    <cellStyle name="Normal 2 4 2 17 9" xfId="30302"/>
    <cellStyle name="Normal 2 4 2 18" xfId="30303"/>
    <cellStyle name="Normal 2 4 2 18 10" xfId="30304"/>
    <cellStyle name="Normal 2 4 2 18 11" xfId="30305"/>
    <cellStyle name="Normal 2 4 2 18 12" xfId="30306"/>
    <cellStyle name="Normal 2 4 2 18 13" xfId="30307"/>
    <cellStyle name="Normal 2 4 2 18 14" xfId="30308"/>
    <cellStyle name="Normal 2 4 2 18 2" xfId="30309"/>
    <cellStyle name="Normal 2 4 2 18 2 2" xfId="30310"/>
    <cellStyle name="Normal 2 4 2 18 2 3" xfId="30311"/>
    <cellStyle name="Normal 2 4 2 18 2 4" xfId="30312"/>
    <cellStyle name="Normal 2 4 2 18 2 5" xfId="30313"/>
    <cellStyle name="Normal 2 4 2 18 3" xfId="30314"/>
    <cellStyle name="Normal 2 4 2 18 3 2" xfId="30315"/>
    <cellStyle name="Normal 2 4 2 18 3 3" xfId="30316"/>
    <cellStyle name="Normal 2 4 2 18 3 4" xfId="30317"/>
    <cellStyle name="Normal 2 4 2 18 3 5" xfId="30318"/>
    <cellStyle name="Normal 2 4 2 18 4" xfId="30319"/>
    <cellStyle name="Normal 2 4 2 18 4 2" xfId="30320"/>
    <cellStyle name="Normal 2 4 2 18 4 3" xfId="30321"/>
    <cellStyle name="Normal 2 4 2 18 4 4" xfId="30322"/>
    <cellStyle name="Normal 2 4 2 18 4 5" xfId="30323"/>
    <cellStyle name="Normal 2 4 2 18 5" xfId="30324"/>
    <cellStyle name="Normal 2 4 2 18 5 2" xfId="30325"/>
    <cellStyle name="Normal 2 4 2 18 5 3" xfId="30326"/>
    <cellStyle name="Normal 2 4 2 18 5 4" xfId="30327"/>
    <cellStyle name="Normal 2 4 2 18 5 5" xfId="30328"/>
    <cellStyle name="Normal 2 4 2 18 6" xfId="30329"/>
    <cellStyle name="Normal 2 4 2 18 6 2" xfId="30330"/>
    <cellStyle name="Normal 2 4 2 18 6 3" xfId="30331"/>
    <cellStyle name="Normal 2 4 2 18 6 4" xfId="30332"/>
    <cellStyle name="Normal 2 4 2 18 6 5" xfId="30333"/>
    <cellStyle name="Normal 2 4 2 18 7" xfId="30334"/>
    <cellStyle name="Normal 2 4 2 18 7 2" xfId="30335"/>
    <cellStyle name="Normal 2 4 2 18 7 3" xfId="30336"/>
    <cellStyle name="Normal 2 4 2 18 7 4" xfId="30337"/>
    <cellStyle name="Normal 2 4 2 18 7 5" xfId="30338"/>
    <cellStyle name="Normal 2 4 2 18 8" xfId="30339"/>
    <cellStyle name="Normal 2 4 2 18 8 2" xfId="30340"/>
    <cellStyle name="Normal 2 4 2 18 8 3" xfId="30341"/>
    <cellStyle name="Normal 2 4 2 18 8 4" xfId="30342"/>
    <cellStyle name="Normal 2 4 2 18 8 5" xfId="30343"/>
    <cellStyle name="Normal 2 4 2 18 9" xfId="30344"/>
    <cellStyle name="Normal 2 4 2 19" xfId="30345"/>
    <cellStyle name="Normal 2 4 2 19 10" xfId="30346"/>
    <cellStyle name="Normal 2 4 2 19 11" xfId="30347"/>
    <cellStyle name="Normal 2 4 2 19 12" xfId="30348"/>
    <cellStyle name="Normal 2 4 2 19 13" xfId="30349"/>
    <cellStyle name="Normal 2 4 2 19 14" xfId="30350"/>
    <cellStyle name="Normal 2 4 2 19 2" xfId="30351"/>
    <cellStyle name="Normal 2 4 2 19 2 2" xfId="30352"/>
    <cellStyle name="Normal 2 4 2 19 2 3" xfId="30353"/>
    <cellStyle name="Normal 2 4 2 19 2 4" xfId="30354"/>
    <cellStyle name="Normal 2 4 2 19 2 5" xfId="30355"/>
    <cellStyle name="Normal 2 4 2 19 3" xfId="30356"/>
    <cellStyle name="Normal 2 4 2 19 3 2" xfId="30357"/>
    <cellStyle name="Normal 2 4 2 19 3 3" xfId="30358"/>
    <cellStyle name="Normal 2 4 2 19 3 4" xfId="30359"/>
    <cellStyle name="Normal 2 4 2 19 3 5" xfId="30360"/>
    <cellStyle name="Normal 2 4 2 19 4" xfId="30361"/>
    <cellStyle name="Normal 2 4 2 19 4 2" xfId="30362"/>
    <cellStyle name="Normal 2 4 2 19 4 3" xfId="30363"/>
    <cellStyle name="Normal 2 4 2 19 4 4" xfId="30364"/>
    <cellStyle name="Normal 2 4 2 19 4 5" xfId="30365"/>
    <cellStyle name="Normal 2 4 2 19 5" xfId="30366"/>
    <cellStyle name="Normal 2 4 2 19 5 2" xfId="30367"/>
    <cellStyle name="Normal 2 4 2 19 5 3" xfId="30368"/>
    <cellStyle name="Normal 2 4 2 19 5 4" xfId="30369"/>
    <cellStyle name="Normal 2 4 2 19 5 5" xfId="30370"/>
    <cellStyle name="Normal 2 4 2 19 6" xfId="30371"/>
    <cellStyle name="Normal 2 4 2 19 6 2" xfId="30372"/>
    <cellStyle name="Normal 2 4 2 19 6 3" xfId="30373"/>
    <cellStyle name="Normal 2 4 2 19 6 4" xfId="30374"/>
    <cellStyle name="Normal 2 4 2 19 6 5" xfId="30375"/>
    <cellStyle name="Normal 2 4 2 19 7" xfId="30376"/>
    <cellStyle name="Normal 2 4 2 19 7 2" xfId="30377"/>
    <cellStyle name="Normal 2 4 2 19 7 3" xfId="30378"/>
    <cellStyle name="Normal 2 4 2 19 7 4" xfId="30379"/>
    <cellStyle name="Normal 2 4 2 19 7 5" xfId="30380"/>
    <cellStyle name="Normal 2 4 2 19 8" xfId="30381"/>
    <cellStyle name="Normal 2 4 2 19 8 2" xfId="30382"/>
    <cellStyle name="Normal 2 4 2 19 8 3" xfId="30383"/>
    <cellStyle name="Normal 2 4 2 19 8 4" xfId="30384"/>
    <cellStyle name="Normal 2 4 2 19 8 5" xfId="30385"/>
    <cellStyle name="Normal 2 4 2 19 9" xfId="30386"/>
    <cellStyle name="Normal 2 4 2 2" xfId="30387"/>
    <cellStyle name="Normal 2 4 2 2 10" xfId="30388"/>
    <cellStyle name="Normal 2 4 2 2 11" xfId="30389"/>
    <cellStyle name="Normal 2 4 2 2 12" xfId="30390"/>
    <cellStyle name="Normal 2 4 2 2 13" xfId="30391"/>
    <cellStyle name="Normal 2 4 2 2 14" xfId="30392"/>
    <cellStyle name="Normal 2 4 2 2 2" xfId="30393"/>
    <cellStyle name="Normal 2 4 2 2 2 2" xfId="30394"/>
    <cellStyle name="Normal 2 4 2 2 2 3" xfId="30395"/>
    <cellStyle name="Normal 2 4 2 2 2 4" xfId="30396"/>
    <cellStyle name="Normal 2 4 2 2 2 5" xfId="30397"/>
    <cellStyle name="Normal 2 4 2 2 3" xfId="30398"/>
    <cellStyle name="Normal 2 4 2 2 3 2" xfId="30399"/>
    <cellStyle name="Normal 2 4 2 2 3 3" xfId="30400"/>
    <cellStyle name="Normal 2 4 2 2 3 4" xfId="30401"/>
    <cellStyle name="Normal 2 4 2 2 3 5" xfId="30402"/>
    <cellStyle name="Normal 2 4 2 2 4" xfId="30403"/>
    <cellStyle name="Normal 2 4 2 2 4 2" xfId="30404"/>
    <cellStyle name="Normal 2 4 2 2 4 3" xfId="30405"/>
    <cellStyle name="Normal 2 4 2 2 4 4" xfId="30406"/>
    <cellStyle name="Normal 2 4 2 2 4 5" xfId="30407"/>
    <cellStyle name="Normal 2 4 2 2 5" xfId="30408"/>
    <cellStyle name="Normal 2 4 2 2 5 2" xfId="30409"/>
    <cellStyle name="Normal 2 4 2 2 5 3" xfId="30410"/>
    <cellStyle name="Normal 2 4 2 2 5 4" xfId="30411"/>
    <cellStyle name="Normal 2 4 2 2 5 5" xfId="30412"/>
    <cellStyle name="Normal 2 4 2 2 6" xfId="30413"/>
    <cellStyle name="Normal 2 4 2 2 6 2" xfId="30414"/>
    <cellStyle name="Normal 2 4 2 2 6 3" xfId="30415"/>
    <cellStyle name="Normal 2 4 2 2 6 4" xfId="30416"/>
    <cellStyle name="Normal 2 4 2 2 6 5" xfId="30417"/>
    <cellStyle name="Normal 2 4 2 2 7" xfId="30418"/>
    <cellStyle name="Normal 2 4 2 2 7 2" xfId="30419"/>
    <cellStyle name="Normal 2 4 2 2 7 3" xfId="30420"/>
    <cellStyle name="Normal 2 4 2 2 7 4" xfId="30421"/>
    <cellStyle name="Normal 2 4 2 2 7 5" xfId="30422"/>
    <cellStyle name="Normal 2 4 2 2 8" xfId="30423"/>
    <cellStyle name="Normal 2 4 2 2 8 2" xfId="30424"/>
    <cellStyle name="Normal 2 4 2 2 8 3" xfId="30425"/>
    <cellStyle name="Normal 2 4 2 2 8 4" xfId="30426"/>
    <cellStyle name="Normal 2 4 2 2 8 5" xfId="30427"/>
    <cellStyle name="Normal 2 4 2 2 9" xfId="30428"/>
    <cellStyle name="Normal 2 4 2 20" xfId="30429"/>
    <cellStyle name="Normal 2 4 2 20 10" xfId="30430"/>
    <cellStyle name="Normal 2 4 2 20 11" xfId="30431"/>
    <cellStyle name="Normal 2 4 2 20 12" xfId="30432"/>
    <cellStyle name="Normal 2 4 2 20 13" xfId="30433"/>
    <cellStyle name="Normal 2 4 2 20 2" xfId="30434"/>
    <cellStyle name="Normal 2 4 2 20 2 2" xfId="30435"/>
    <cellStyle name="Normal 2 4 2 20 2 3" xfId="30436"/>
    <cellStyle name="Normal 2 4 2 20 2 4" xfId="30437"/>
    <cellStyle name="Normal 2 4 2 20 2 5" xfId="30438"/>
    <cellStyle name="Normal 2 4 2 20 3" xfId="30439"/>
    <cellStyle name="Normal 2 4 2 20 3 2" xfId="30440"/>
    <cellStyle name="Normal 2 4 2 20 3 3" xfId="30441"/>
    <cellStyle name="Normal 2 4 2 20 3 4" xfId="30442"/>
    <cellStyle name="Normal 2 4 2 20 3 5" xfId="30443"/>
    <cellStyle name="Normal 2 4 2 20 4" xfId="30444"/>
    <cellStyle name="Normal 2 4 2 20 4 2" xfId="30445"/>
    <cellStyle name="Normal 2 4 2 20 4 3" xfId="30446"/>
    <cellStyle name="Normal 2 4 2 20 4 4" xfId="30447"/>
    <cellStyle name="Normal 2 4 2 20 4 5" xfId="30448"/>
    <cellStyle name="Normal 2 4 2 20 5" xfId="30449"/>
    <cellStyle name="Normal 2 4 2 20 5 2" xfId="30450"/>
    <cellStyle name="Normal 2 4 2 20 5 3" xfId="30451"/>
    <cellStyle name="Normal 2 4 2 20 5 4" xfId="30452"/>
    <cellStyle name="Normal 2 4 2 20 5 5" xfId="30453"/>
    <cellStyle name="Normal 2 4 2 20 6" xfId="30454"/>
    <cellStyle name="Normal 2 4 2 20 6 2" xfId="30455"/>
    <cellStyle name="Normal 2 4 2 20 6 3" xfId="30456"/>
    <cellStyle name="Normal 2 4 2 20 6 4" xfId="30457"/>
    <cellStyle name="Normal 2 4 2 20 6 5" xfId="30458"/>
    <cellStyle name="Normal 2 4 2 20 7" xfId="30459"/>
    <cellStyle name="Normal 2 4 2 20 7 2" xfId="30460"/>
    <cellStyle name="Normal 2 4 2 20 7 3" xfId="30461"/>
    <cellStyle name="Normal 2 4 2 20 7 4" xfId="30462"/>
    <cellStyle name="Normal 2 4 2 20 7 5" xfId="30463"/>
    <cellStyle name="Normal 2 4 2 20 8" xfId="30464"/>
    <cellStyle name="Normal 2 4 2 20 8 2" xfId="30465"/>
    <cellStyle name="Normal 2 4 2 20 8 3" xfId="30466"/>
    <cellStyle name="Normal 2 4 2 20 8 4" xfId="30467"/>
    <cellStyle name="Normal 2 4 2 20 8 5" xfId="30468"/>
    <cellStyle name="Normal 2 4 2 20 9" xfId="30469"/>
    <cellStyle name="Normal 2 4 2 21" xfId="30470"/>
    <cellStyle name="Normal 2 4 2 21 10" xfId="30471"/>
    <cellStyle name="Normal 2 4 2 21 11" xfId="30472"/>
    <cellStyle name="Normal 2 4 2 21 12" xfId="30473"/>
    <cellStyle name="Normal 2 4 2 21 13" xfId="30474"/>
    <cellStyle name="Normal 2 4 2 21 2" xfId="30475"/>
    <cellStyle name="Normal 2 4 2 21 2 2" xfId="30476"/>
    <cellStyle name="Normal 2 4 2 21 2 3" xfId="30477"/>
    <cellStyle name="Normal 2 4 2 21 2 4" xfId="30478"/>
    <cellStyle name="Normal 2 4 2 21 2 5" xfId="30479"/>
    <cellStyle name="Normal 2 4 2 21 3" xfId="30480"/>
    <cellStyle name="Normal 2 4 2 21 3 2" xfId="30481"/>
    <cellStyle name="Normal 2 4 2 21 3 3" xfId="30482"/>
    <cellStyle name="Normal 2 4 2 21 3 4" xfId="30483"/>
    <cellStyle name="Normal 2 4 2 21 3 5" xfId="30484"/>
    <cellStyle name="Normal 2 4 2 21 4" xfId="30485"/>
    <cellStyle name="Normal 2 4 2 21 4 2" xfId="30486"/>
    <cellStyle name="Normal 2 4 2 21 4 3" xfId="30487"/>
    <cellStyle name="Normal 2 4 2 21 4 4" xfId="30488"/>
    <cellStyle name="Normal 2 4 2 21 4 5" xfId="30489"/>
    <cellStyle name="Normal 2 4 2 21 5" xfId="30490"/>
    <cellStyle name="Normal 2 4 2 21 5 2" xfId="30491"/>
    <cellStyle name="Normal 2 4 2 21 5 3" xfId="30492"/>
    <cellStyle name="Normal 2 4 2 21 5 4" xfId="30493"/>
    <cellStyle name="Normal 2 4 2 21 5 5" xfId="30494"/>
    <cellStyle name="Normal 2 4 2 21 6" xfId="30495"/>
    <cellStyle name="Normal 2 4 2 21 6 2" xfId="30496"/>
    <cellStyle name="Normal 2 4 2 21 6 3" xfId="30497"/>
    <cellStyle name="Normal 2 4 2 21 6 4" xfId="30498"/>
    <cellStyle name="Normal 2 4 2 21 6 5" xfId="30499"/>
    <cellStyle name="Normal 2 4 2 21 7" xfId="30500"/>
    <cellStyle name="Normal 2 4 2 21 7 2" xfId="30501"/>
    <cellStyle name="Normal 2 4 2 21 7 3" xfId="30502"/>
    <cellStyle name="Normal 2 4 2 21 7 4" xfId="30503"/>
    <cellStyle name="Normal 2 4 2 21 7 5" xfId="30504"/>
    <cellStyle name="Normal 2 4 2 21 8" xfId="30505"/>
    <cellStyle name="Normal 2 4 2 21 8 2" xfId="30506"/>
    <cellStyle name="Normal 2 4 2 21 8 3" xfId="30507"/>
    <cellStyle name="Normal 2 4 2 21 8 4" xfId="30508"/>
    <cellStyle name="Normal 2 4 2 21 8 5" xfId="30509"/>
    <cellStyle name="Normal 2 4 2 21 9" xfId="30510"/>
    <cellStyle name="Normal 2 4 2 22" xfId="30511"/>
    <cellStyle name="Normal 2 4 2 22 10" xfId="30512"/>
    <cellStyle name="Normal 2 4 2 22 11" xfId="30513"/>
    <cellStyle name="Normal 2 4 2 22 12" xfId="30514"/>
    <cellStyle name="Normal 2 4 2 22 13" xfId="30515"/>
    <cellStyle name="Normal 2 4 2 22 2" xfId="30516"/>
    <cellStyle name="Normal 2 4 2 22 2 2" xfId="30517"/>
    <cellStyle name="Normal 2 4 2 22 2 3" xfId="30518"/>
    <cellStyle name="Normal 2 4 2 22 2 4" xfId="30519"/>
    <cellStyle name="Normal 2 4 2 22 2 5" xfId="30520"/>
    <cellStyle name="Normal 2 4 2 22 3" xfId="30521"/>
    <cellStyle name="Normal 2 4 2 22 3 2" xfId="30522"/>
    <cellStyle name="Normal 2 4 2 22 3 3" xfId="30523"/>
    <cellStyle name="Normal 2 4 2 22 3 4" xfId="30524"/>
    <cellStyle name="Normal 2 4 2 22 3 5" xfId="30525"/>
    <cellStyle name="Normal 2 4 2 22 4" xfId="30526"/>
    <cellStyle name="Normal 2 4 2 22 4 2" xfId="30527"/>
    <cellStyle name="Normal 2 4 2 22 4 3" xfId="30528"/>
    <cellStyle name="Normal 2 4 2 22 4 4" xfId="30529"/>
    <cellStyle name="Normal 2 4 2 22 4 5" xfId="30530"/>
    <cellStyle name="Normal 2 4 2 22 5" xfId="30531"/>
    <cellStyle name="Normal 2 4 2 22 5 2" xfId="30532"/>
    <cellStyle name="Normal 2 4 2 22 5 3" xfId="30533"/>
    <cellStyle name="Normal 2 4 2 22 5 4" xfId="30534"/>
    <cellStyle name="Normal 2 4 2 22 5 5" xfId="30535"/>
    <cellStyle name="Normal 2 4 2 22 6" xfId="30536"/>
    <cellStyle name="Normal 2 4 2 22 6 2" xfId="30537"/>
    <cellStyle name="Normal 2 4 2 22 6 3" xfId="30538"/>
    <cellStyle name="Normal 2 4 2 22 6 4" xfId="30539"/>
    <cellStyle name="Normal 2 4 2 22 6 5" xfId="30540"/>
    <cellStyle name="Normal 2 4 2 22 7" xfId="30541"/>
    <cellStyle name="Normal 2 4 2 22 7 2" xfId="30542"/>
    <cellStyle name="Normal 2 4 2 22 7 3" xfId="30543"/>
    <cellStyle name="Normal 2 4 2 22 7 4" xfId="30544"/>
    <cellStyle name="Normal 2 4 2 22 7 5" xfId="30545"/>
    <cellStyle name="Normal 2 4 2 22 8" xfId="30546"/>
    <cellStyle name="Normal 2 4 2 22 8 2" xfId="30547"/>
    <cellStyle name="Normal 2 4 2 22 8 3" xfId="30548"/>
    <cellStyle name="Normal 2 4 2 22 8 4" xfId="30549"/>
    <cellStyle name="Normal 2 4 2 22 8 5" xfId="30550"/>
    <cellStyle name="Normal 2 4 2 22 9" xfId="30551"/>
    <cellStyle name="Normal 2 4 2 23" xfId="30552"/>
    <cellStyle name="Normal 2 4 2 23 10" xfId="30553"/>
    <cellStyle name="Normal 2 4 2 23 11" xfId="30554"/>
    <cellStyle name="Normal 2 4 2 23 12" xfId="30555"/>
    <cellStyle name="Normal 2 4 2 23 13" xfId="30556"/>
    <cellStyle name="Normal 2 4 2 23 2" xfId="30557"/>
    <cellStyle name="Normal 2 4 2 23 2 2" xfId="30558"/>
    <cellStyle name="Normal 2 4 2 23 2 3" xfId="30559"/>
    <cellStyle name="Normal 2 4 2 23 2 4" xfId="30560"/>
    <cellStyle name="Normal 2 4 2 23 2 5" xfId="30561"/>
    <cellStyle name="Normal 2 4 2 23 3" xfId="30562"/>
    <cellStyle name="Normal 2 4 2 23 3 2" xfId="30563"/>
    <cellStyle name="Normal 2 4 2 23 3 3" xfId="30564"/>
    <cellStyle name="Normal 2 4 2 23 3 4" xfId="30565"/>
    <cellStyle name="Normal 2 4 2 23 3 5" xfId="30566"/>
    <cellStyle name="Normal 2 4 2 23 4" xfId="30567"/>
    <cellStyle name="Normal 2 4 2 23 4 2" xfId="30568"/>
    <cellStyle name="Normal 2 4 2 23 4 3" xfId="30569"/>
    <cellStyle name="Normal 2 4 2 23 4 4" xfId="30570"/>
    <cellStyle name="Normal 2 4 2 23 4 5" xfId="30571"/>
    <cellStyle name="Normal 2 4 2 23 5" xfId="30572"/>
    <cellStyle name="Normal 2 4 2 23 5 2" xfId="30573"/>
    <cellStyle name="Normal 2 4 2 23 5 3" xfId="30574"/>
    <cellStyle name="Normal 2 4 2 23 5 4" xfId="30575"/>
    <cellStyle name="Normal 2 4 2 23 5 5" xfId="30576"/>
    <cellStyle name="Normal 2 4 2 23 6" xfId="30577"/>
    <cellStyle name="Normal 2 4 2 23 6 2" xfId="30578"/>
    <cellStyle name="Normal 2 4 2 23 6 3" xfId="30579"/>
    <cellStyle name="Normal 2 4 2 23 6 4" xfId="30580"/>
    <cellStyle name="Normal 2 4 2 23 6 5" xfId="30581"/>
    <cellStyle name="Normal 2 4 2 23 7" xfId="30582"/>
    <cellStyle name="Normal 2 4 2 23 7 2" xfId="30583"/>
    <cellStyle name="Normal 2 4 2 23 7 3" xfId="30584"/>
    <cellStyle name="Normal 2 4 2 23 7 4" xfId="30585"/>
    <cellStyle name="Normal 2 4 2 23 7 5" xfId="30586"/>
    <cellStyle name="Normal 2 4 2 23 8" xfId="30587"/>
    <cellStyle name="Normal 2 4 2 23 8 2" xfId="30588"/>
    <cellStyle name="Normal 2 4 2 23 8 3" xfId="30589"/>
    <cellStyle name="Normal 2 4 2 23 8 4" xfId="30590"/>
    <cellStyle name="Normal 2 4 2 23 8 5" xfId="30591"/>
    <cellStyle name="Normal 2 4 2 23 9" xfId="30592"/>
    <cellStyle name="Normal 2 4 2 24" xfId="30593"/>
    <cellStyle name="Normal 2 4 2 24 10" xfId="30594"/>
    <cellStyle name="Normal 2 4 2 24 11" xfId="30595"/>
    <cellStyle name="Normal 2 4 2 24 12" xfId="30596"/>
    <cellStyle name="Normal 2 4 2 24 13" xfId="30597"/>
    <cellStyle name="Normal 2 4 2 24 2" xfId="30598"/>
    <cellStyle name="Normal 2 4 2 24 2 2" xfId="30599"/>
    <cellStyle name="Normal 2 4 2 24 2 3" xfId="30600"/>
    <cellStyle name="Normal 2 4 2 24 2 4" xfId="30601"/>
    <cellStyle name="Normal 2 4 2 24 2 5" xfId="30602"/>
    <cellStyle name="Normal 2 4 2 24 3" xfId="30603"/>
    <cellStyle name="Normal 2 4 2 24 3 2" xfId="30604"/>
    <cellStyle name="Normal 2 4 2 24 3 3" xfId="30605"/>
    <cellStyle name="Normal 2 4 2 24 3 4" xfId="30606"/>
    <cellStyle name="Normal 2 4 2 24 3 5" xfId="30607"/>
    <cellStyle name="Normal 2 4 2 24 4" xfId="30608"/>
    <cellStyle name="Normal 2 4 2 24 4 2" xfId="30609"/>
    <cellStyle name="Normal 2 4 2 24 4 3" xfId="30610"/>
    <cellStyle name="Normal 2 4 2 24 4 4" xfId="30611"/>
    <cellStyle name="Normal 2 4 2 24 4 5" xfId="30612"/>
    <cellStyle name="Normal 2 4 2 24 5" xfId="30613"/>
    <cellStyle name="Normal 2 4 2 24 5 2" xfId="30614"/>
    <cellStyle name="Normal 2 4 2 24 5 3" xfId="30615"/>
    <cellStyle name="Normal 2 4 2 24 5 4" xfId="30616"/>
    <cellStyle name="Normal 2 4 2 24 5 5" xfId="30617"/>
    <cellStyle name="Normal 2 4 2 24 6" xfId="30618"/>
    <cellStyle name="Normal 2 4 2 24 6 2" xfId="30619"/>
    <cellStyle name="Normal 2 4 2 24 6 3" xfId="30620"/>
    <cellStyle name="Normal 2 4 2 24 6 4" xfId="30621"/>
    <cellStyle name="Normal 2 4 2 24 6 5" xfId="30622"/>
    <cellStyle name="Normal 2 4 2 24 7" xfId="30623"/>
    <cellStyle name="Normal 2 4 2 24 7 2" xfId="30624"/>
    <cellStyle name="Normal 2 4 2 24 7 3" xfId="30625"/>
    <cellStyle name="Normal 2 4 2 24 7 4" xfId="30626"/>
    <cellStyle name="Normal 2 4 2 24 7 5" xfId="30627"/>
    <cellStyle name="Normal 2 4 2 24 8" xfId="30628"/>
    <cellStyle name="Normal 2 4 2 24 8 2" xfId="30629"/>
    <cellStyle name="Normal 2 4 2 24 8 3" xfId="30630"/>
    <cellStyle name="Normal 2 4 2 24 8 4" xfId="30631"/>
    <cellStyle name="Normal 2 4 2 24 8 5" xfId="30632"/>
    <cellStyle name="Normal 2 4 2 24 9" xfId="30633"/>
    <cellStyle name="Normal 2 4 2 25" xfId="30634"/>
    <cellStyle name="Normal 2 4 2 25 10" xfId="30635"/>
    <cellStyle name="Normal 2 4 2 25 11" xfId="30636"/>
    <cellStyle name="Normal 2 4 2 25 12" xfId="30637"/>
    <cellStyle name="Normal 2 4 2 25 13" xfId="30638"/>
    <cellStyle name="Normal 2 4 2 25 2" xfId="30639"/>
    <cellStyle name="Normal 2 4 2 25 2 2" xfId="30640"/>
    <cellStyle name="Normal 2 4 2 25 2 3" xfId="30641"/>
    <cellStyle name="Normal 2 4 2 25 2 4" xfId="30642"/>
    <cellStyle name="Normal 2 4 2 25 2 5" xfId="30643"/>
    <cellStyle name="Normal 2 4 2 25 3" xfId="30644"/>
    <cellStyle name="Normal 2 4 2 25 3 2" xfId="30645"/>
    <cellStyle name="Normal 2 4 2 25 3 3" xfId="30646"/>
    <cellStyle name="Normal 2 4 2 25 3 4" xfId="30647"/>
    <cellStyle name="Normal 2 4 2 25 3 5" xfId="30648"/>
    <cellStyle name="Normal 2 4 2 25 4" xfId="30649"/>
    <cellStyle name="Normal 2 4 2 25 4 2" xfId="30650"/>
    <cellStyle name="Normal 2 4 2 25 4 3" xfId="30651"/>
    <cellStyle name="Normal 2 4 2 25 4 4" xfId="30652"/>
    <cellStyle name="Normal 2 4 2 25 4 5" xfId="30653"/>
    <cellStyle name="Normal 2 4 2 25 5" xfId="30654"/>
    <cellStyle name="Normal 2 4 2 25 5 2" xfId="30655"/>
    <cellStyle name="Normal 2 4 2 25 5 3" xfId="30656"/>
    <cellStyle name="Normal 2 4 2 25 5 4" xfId="30657"/>
    <cellStyle name="Normal 2 4 2 25 5 5" xfId="30658"/>
    <cellStyle name="Normal 2 4 2 25 6" xfId="30659"/>
    <cellStyle name="Normal 2 4 2 25 6 2" xfId="30660"/>
    <cellStyle name="Normal 2 4 2 25 6 3" xfId="30661"/>
    <cellStyle name="Normal 2 4 2 25 6 4" xfId="30662"/>
    <cellStyle name="Normal 2 4 2 25 6 5" xfId="30663"/>
    <cellStyle name="Normal 2 4 2 25 7" xfId="30664"/>
    <cellStyle name="Normal 2 4 2 25 7 2" xfId="30665"/>
    <cellStyle name="Normal 2 4 2 25 7 3" xfId="30666"/>
    <cellStyle name="Normal 2 4 2 25 7 4" xfId="30667"/>
    <cellStyle name="Normal 2 4 2 25 7 5" xfId="30668"/>
    <cellStyle name="Normal 2 4 2 25 8" xfId="30669"/>
    <cellStyle name="Normal 2 4 2 25 8 2" xfId="30670"/>
    <cellStyle name="Normal 2 4 2 25 8 3" xfId="30671"/>
    <cellStyle name="Normal 2 4 2 25 8 4" xfId="30672"/>
    <cellStyle name="Normal 2 4 2 25 8 5" xfId="30673"/>
    <cellStyle name="Normal 2 4 2 25 9" xfId="30674"/>
    <cellStyle name="Normal 2 4 2 26" xfId="30675"/>
    <cellStyle name="Normal 2 4 2 26 10" xfId="30676"/>
    <cellStyle name="Normal 2 4 2 26 11" xfId="30677"/>
    <cellStyle name="Normal 2 4 2 26 12" xfId="30678"/>
    <cellStyle name="Normal 2 4 2 26 13" xfId="30679"/>
    <cellStyle name="Normal 2 4 2 26 2" xfId="30680"/>
    <cellStyle name="Normal 2 4 2 26 2 2" xfId="30681"/>
    <cellStyle name="Normal 2 4 2 26 2 3" xfId="30682"/>
    <cellStyle name="Normal 2 4 2 26 2 4" xfId="30683"/>
    <cellStyle name="Normal 2 4 2 26 2 5" xfId="30684"/>
    <cellStyle name="Normal 2 4 2 26 3" xfId="30685"/>
    <cellStyle name="Normal 2 4 2 26 3 2" xfId="30686"/>
    <cellStyle name="Normal 2 4 2 26 3 3" xfId="30687"/>
    <cellStyle name="Normal 2 4 2 26 3 4" xfId="30688"/>
    <cellStyle name="Normal 2 4 2 26 3 5" xfId="30689"/>
    <cellStyle name="Normal 2 4 2 26 4" xfId="30690"/>
    <cellStyle name="Normal 2 4 2 26 4 2" xfId="30691"/>
    <cellStyle name="Normal 2 4 2 26 4 3" xfId="30692"/>
    <cellStyle name="Normal 2 4 2 26 4 4" xfId="30693"/>
    <cellStyle name="Normal 2 4 2 26 4 5" xfId="30694"/>
    <cellStyle name="Normal 2 4 2 26 5" xfId="30695"/>
    <cellStyle name="Normal 2 4 2 26 5 2" xfId="30696"/>
    <cellStyle name="Normal 2 4 2 26 5 3" xfId="30697"/>
    <cellStyle name="Normal 2 4 2 26 5 4" xfId="30698"/>
    <cellStyle name="Normal 2 4 2 26 5 5" xfId="30699"/>
    <cellStyle name="Normal 2 4 2 26 6" xfId="30700"/>
    <cellStyle name="Normal 2 4 2 26 6 2" xfId="30701"/>
    <cellStyle name="Normal 2 4 2 26 6 3" xfId="30702"/>
    <cellStyle name="Normal 2 4 2 26 6 4" xfId="30703"/>
    <cellStyle name="Normal 2 4 2 26 6 5" xfId="30704"/>
    <cellStyle name="Normal 2 4 2 26 7" xfId="30705"/>
    <cellStyle name="Normal 2 4 2 26 7 2" xfId="30706"/>
    <cellStyle name="Normal 2 4 2 26 7 3" xfId="30707"/>
    <cellStyle name="Normal 2 4 2 26 7 4" xfId="30708"/>
    <cellStyle name="Normal 2 4 2 26 7 5" xfId="30709"/>
    <cellStyle name="Normal 2 4 2 26 8" xfId="30710"/>
    <cellStyle name="Normal 2 4 2 26 8 2" xfId="30711"/>
    <cellStyle name="Normal 2 4 2 26 8 3" xfId="30712"/>
    <cellStyle name="Normal 2 4 2 26 8 4" xfId="30713"/>
    <cellStyle name="Normal 2 4 2 26 8 5" xfId="30714"/>
    <cellStyle name="Normal 2 4 2 26 9" xfId="30715"/>
    <cellStyle name="Normal 2 4 2 27" xfId="30716"/>
    <cellStyle name="Normal 2 4 2 27 10" xfId="30717"/>
    <cellStyle name="Normal 2 4 2 27 11" xfId="30718"/>
    <cellStyle name="Normal 2 4 2 27 12" xfId="30719"/>
    <cellStyle name="Normal 2 4 2 27 13" xfId="30720"/>
    <cellStyle name="Normal 2 4 2 27 2" xfId="30721"/>
    <cellStyle name="Normal 2 4 2 27 2 2" xfId="30722"/>
    <cellStyle name="Normal 2 4 2 27 2 3" xfId="30723"/>
    <cellStyle name="Normal 2 4 2 27 2 4" xfId="30724"/>
    <cellStyle name="Normal 2 4 2 27 2 5" xfId="30725"/>
    <cellStyle name="Normal 2 4 2 27 3" xfId="30726"/>
    <cellStyle name="Normal 2 4 2 27 3 2" xfId="30727"/>
    <cellStyle name="Normal 2 4 2 27 3 3" xfId="30728"/>
    <cellStyle name="Normal 2 4 2 27 3 4" xfId="30729"/>
    <cellStyle name="Normal 2 4 2 27 3 5" xfId="30730"/>
    <cellStyle name="Normal 2 4 2 27 4" xfId="30731"/>
    <cellStyle name="Normal 2 4 2 27 4 2" xfId="30732"/>
    <cellStyle name="Normal 2 4 2 27 4 3" xfId="30733"/>
    <cellStyle name="Normal 2 4 2 27 4 4" xfId="30734"/>
    <cellStyle name="Normal 2 4 2 27 4 5" xfId="30735"/>
    <cellStyle name="Normal 2 4 2 27 5" xfId="30736"/>
    <cellStyle name="Normal 2 4 2 27 5 2" xfId="30737"/>
    <cellStyle name="Normal 2 4 2 27 5 3" xfId="30738"/>
    <cellStyle name="Normal 2 4 2 27 5 4" xfId="30739"/>
    <cellStyle name="Normal 2 4 2 27 5 5" xfId="30740"/>
    <cellStyle name="Normal 2 4 2 27 6" xfId="30741"/>
    <cellStyle name="Normal 2 4 2 27 6 2" xfId="30742"/>
    <cellStyle name="Normal 2 4 2 27 6 3" xfId="30743"/>
    <cellStyle name="Normal 2 4 2 27 6 4" xfId="30744"/>
    <cellStyle name="Normal 2 4 2 27 6 5" xfId="30745"/>
    <cellStyle name="Normal 2 4 2 27 7" xfId="30746"/>
    <cellStyle name="Normal 2 4 2 27 7 2" xfId="30747"/>
    <cellStyle name="Normal 2 4 2 27 7 3" xfId="30748"/>
    <cellStyle name="Normal 2 4 2 27 7 4" xfId="30749"/>
    <cellStyle name="Normal 2 4 2 27 7 5" xfId="30750"/>
    <cellStyle name="Normal 2 4 2 27 8" xfId="30751"/>
    <cellStyle name="Normal 2 4 2 27 8 2" xfId="30752"/>
    <cellStyle name="Normal 2 4 2 27 8 3" xfId="30753"/>
    <cellStyle name="Normal 2 4 2 27 8 4" xfId="30754"/>
    <cellStyle name="Normal 2 4 2 27 8 5" xfId="30755"/>
    <cellStyle name="Normal 2 4 2 27 9" xfId="30756"/>
    <cellStyle name="Normal 2 4 2 28" xfId="30757"/>
    <cellStyle name="Normal 2 4 2 28 10" xfId="30758"/>
    <cellStyle name="Normal 2 4 2 28 11" xfId="30759"/>
    <cellStyle name="Normal 2 4 2 28 12" xfId="30760"/>
    <cellStyle name="Normal 2 4 2 28 13" xfId="30761"/>
    <cellStyle name="Normal 2 4 2 28 2" xfId="30762"/>
    <cellStyle name="Normal 2 4 2 28 2 2" xfId="30763"/>
    <cellStyle name="Normal 2 4 2 28 2 3" xfId="30764"/>
    <cellStyle name="Normal 2 4 2 28 2 4" xfId="30765"/>
    <cellStyle name="Normal 2 4 2 28 2 5" xfId="30766"/>
    <cellStyle name="Normal 2 4 2 28 3" xfId="30767"/>
    <cellStyle name="Normal 2 4 2 28 3 2" xfId="30768"/>
    <cellStyle name="Normal 2 4 2 28 3 3" xfId="30769"/>
    <cellStyle name="Normal 2 4 2 28 3 4" xfId="30770"/>
    <cellStyle name="Normal 2 4 2 28 3 5" xfId="30771"/>
    <cellStyle name="Normal 2 4 2 28 4" xfId="30772"/>
    <cellStyle name="Normal 2 4 2 28 4 2" xfId="30773"/>
    <cellStyle name="Normal 2 4 2 28 4 3" xfId="30774"/>
    <cellStyle name="Normal 2 4 2 28 4 4" xfId="30775"/>
    <cellStyle name="Normal 2 4 2 28 4 5" xfId="30776"/>
    <cellStyle name="Normal 2 4 2 28 5" xfId="30777"/>
    <cellStyle name="Normal 2 4 2 28 5 2" xfId="30778"/>
    <cellStyle name="Normal 2 4 2 28 5 3" xfId="30779"/>
    <cellStyle name="Normal 2 4 2 28 5 4" xfId="30780"/>
    <cellStyle name="Normal 2 4 2 28 5 5" xfId="30781"/>
    <cellStyle name="Normal 2 4 2 28 6" xfId="30782"/>
    <cellStyle name="Normal 2 4 2 28 6 2" xfId="30783"/>
    <cellStyle name="Normal 2 4 2 28 6 3" xfId="30784"/>
    <cellStyle name="Normal 2 4 2 28 6 4" xfId="30785"/>
    <cellStyle name="Normal 2 4 2 28 6 5" xfId="30786"/>
    <cellStyle name="Normal 2 4 2 28 7" xfId="30787"/>
    <cellStyle name="Normal 2 4 2 28 7 2" xfId="30788"/>
    <cellStyle name="Normal 2 4 2 28 7 3" xfId="30789"/>
    <cellStyle name="Normal 2 4 2 28 7 4" xfId="30790"/>
    <cellStyle name="Normal 2 4 2 28 7 5" xfId="30791"/>
    <cellStyle name="Normal 2 4 2 28 8" xfId="30792"/>
    <cellStyle name="Normal 2 4 2 28 8 2" xfId="30793"/>
    <cellStyle name="Normal 2 4 2 28 8 3" xfId="30794"/>
    <cellStyle name="Normal 2 4 2 28 8 4" xfId="30795"/>
    <cellStyle name="Normal 2 4 2 28 8 5" xfId="30796"/>
    <cellStyle name="Normal 2 4 2 28 9" xfId="30797"/>
    <cellStyle name="Normal 2 4 2 29" xfId="30798"/>
    <cellStyle name="Normal 2 4 2 29 10" xfId="30799"/>
    <cellStyle name="Normal 2 4 2 29 11" xfId="30800"/>
    <cellStyle name="Normal 2 4 2 29 12" xfId="30801"/>
    <cellStyle name="Normal 2 4 2 29 13" xfId="30802"/>
    <cellStyle name="Normal 2 4 2 29 2" xfId="30803"/>
    <cellStyle name="Normal 2 4 2 29 2 2" xfId="30804"/>
    <cellStyle name="Normal 2 4 2 29 2 3" xfId="30805"/>
    <cellStyle name="Normal 2 4 2 29 2 4" xfId="30806"/>
    <cellStyle name="Normal 2 4 2 29 2 5" xfId="30807"/>
    <cellStyle name="Normal 2 4 2 29 3" xfId="30808"/>
    <cellStyle name="Normal 2 4 2 29 3 2" xfId="30809"/>
    <cellStyle name="Normal 2 4 2 29 3 3" xfId="30810"/>
    <cellStyle name="Normal 2 4 2 29 3 4" xfId="30811"/>
    <cellStyle name="Normal 2 4 2 29 3 5" xfId="30812"/>
    <cellStyle name="Normal 2 4 2 29 4" xfId="30813"/>
    <cellStyle name="Normal 2 4 2 29 4 2" xfId="30814"/>
    <cellStyle name="Normal 2 4 2 29 4 3" xfId="30815"/>
    <cellStyle name="Normal 2 4 2 29 4 4" xfId="30816"/>
    <cellStyle name="Normal 2 4 2 29 4 5" xfId="30817"/>
    <cellStyle name="Normal 2 4 2 29 5" xfId="30818"/>
    <cellStyle name="Normal 2 4 2 29 5 2" xfId="30819"/>
    <cellStyle name="Normal 2 4 2 29 5 3" xfId="30820"/>
    <cellStyle name="Normal 2 4 2 29 5 4" xfId="30821"/>
    <cellStyle name="Normal 2 4 2 29 5 5" xfId="30822"/>
    <cellStyle name="Normal 2 4 2 29 6" xfId="30823"/>
    <cellStyle name="Normal 2 4 2 29 6 2" xfId="30824"/>
    <cellStyle name="Normal 2 4 2 29 6 3" xfId="30825"/>
    <cellStyle name="Normal 2 4 2 29 6 4" xfId="30826"/>
    <cellStyle name="Normal 2 4 2 29 6 5" xfId="30827"/>
    <cellStyle name="Normal 2 4 2 29 7" xfId="30828"/>
    <cellStyle name="Normal 2 4 2 29 7 2" xfId="30829"/>
    <cellStyle name="Normal 2 4 2 29 7 3" xfId="30830"/>
    <cellStyle name="Normal 2 4 2 29 7 4" xfId="30831"/>
    <cellStyle name="Normal 2 4 2 29 7 5" xfId="30832"/>
    <cellStyle name="Normal 2 4 2 29 8" xfId="30833"/>
    <cellStyle name="Normal 2 4 2 29 8 2" xfId="30834"/>
    <cellStyle name="Normal 2 4 2 29 8 3" xfId="30835"/>
    <cellStyle name="Normal 2 4 2 29 8 4" xfId="30836"/>
    <cellStyle name="Normal 2 4 2 29 8 5" xfId="30837"/>
    <cellStyle name="Normal 2 4 2 29 9" xfId="30838"/>
    <cellStyle name="Normal 2 4 2 3" xfId="30839"/>
    <cellStyle name="Normal 2 4 2 3 10" xfId="30840"/>
    <cellStyle name="Normal 2 4 2 3 11" xfId="30841"/>
    <cellStyle name="Normal 2 4 2 3 12" xfId="30842"/>
    <cellStyle name="Normal 2 4 2 3 13" xfId="30843"/>
    <cellStyle name="Normal 2 4 2 3 14" xfId="30844"/>
    <cellStyle name="Normal 2 4 2 3 2" xfId="30845"/>
    <cellStyle name="Normal 2 4 2 3 2 2" xfId="30846"/>
    <cellStyle name="Normal 2 4 2 3 2 3" xfId="30847"/>
    <cellStyle name="Normal 2 4 2 3 2 4" xfId="30848"/>
    <cellStyle name="Normal 2 4 2 3 2 5" xfId="30849"/>
    <cellStyle name="Normal 2 4 2 3 3" xfId="30850"/>
    <cellStyle name="Normal 2 4 2 3 3 2" xfId="30851"/>
    <cellStyle name="Normal 2 4 2 3 3 3" xfId="30852"/>
    <cellStyle name="Normal 2 4 2 3 3 4" xfId="30853"/>
    <cellStyle name="Normal 2 4 2 3 3 5" xfId="30854"/>
    <cellStyle name="Normal 2 4 2 3 4" xfId="30855"/>
    <cellStyle name="Normal 2 4 2 3 4 2" xfId="30856"/>
    <cellStyle name="Normal 2 4 2 3 4 3" xfId="30857"/>
    <cellStyle name="Normal 2 4 2 3 4 4" xfId="30858"/>
    <cellStyle name="Normal 2 4 2 3 4 5" xfId="30859"/>
    <cellStyle name="Normal 2 4 2 3 5" xfId="30860"/>
    <cellStyle name="Normal 2 4 2 3 5 2" xfId="30861"/>
    <cellStyle name="Normal 2 4 2 3 5 3" xfId="30862"/>
    <cellStyle name="Normal 2 4 2 3 5 4" xfId="30863"/>
    <cellStyle name="Normal 2 4 2 3 5 5" xfId="30864"/>
    <cellStyle name="Normal 2 4 2 3 6" xfId="30865"/>
    <cellStyle name="Normal 2 4 2 3 6 2" xfId="30866"/>
    <cellStyle name="Normal 2 4 2 3 6 3" xfId="30867"/>
    <cellStyle name="Normal 2 4 2 3 6 4" xfId="30868"/>
    <cellStyle name="Normal 2 4 2 3 6 5" xfId="30869"/>
    <cellStyle name="Normal 2 4 2 3 7" xfId="30870"/>
    <cellStyle name="Normal 2 4 2 3 7 2" xfId="30871"/>
    <cellStyle name="Normal 2 4 2 3 7 3" xfId="30872"/>
    <cellStyle name="Normal 2 4 2 3 7 4" xfId="30873"/>
    <cellStyle name="Normal 2 4 2 3 7 5" xfId="30874"/>
    <cellStyle name="Normal 2 4 2 3 8" xfId="30875"/>
    <cellStyle name="Normal 2 4 2 3 8 2" xfId="30876"/>
    <cellStyle name="Normal 2 4 2 3 8 3" xfId="30877"/>
    <cellStyle name="Normal 2 4 2 3 8 4" xfId="30878"/>
    <cellStyle name="Normal 2 4 2 3 8 5" xfId="30879"/>
    <cellStyle name="Normal 2 4 2 3 9" xfId="30880"/>
    <cellStyle name="Normal 2 4 2 30" xfId="30881"/>
    <cellStyle name="Normal 2 4 2 30 10" xfId="30882"/>
    <cellStyle name="Normal 2 4 2 30 11" xfId="30883"/>
    <cellStyle name="Normal 2 4 2 30 12" xfId="30884"/>
    <cellStyle name="Normal 2 4 2 30 13" xfId="30885"/>
    <cellStyle name="Normal 2 4 2 30 2" xfId="30886"/>
    <cellStyle name="Normal 2 4 2 30 2 2" xfId="30887"/>
    <cellStyle name="Normal 2 4 2 30 2 3" xfId="30888"/>
    <cellStyle name="Normal 2 4 2 30 2 4" xfId="30889"/>
    <cellStyle name="Normal 2 4 2 30 2 5" xfId="30890"/>
    <cellStyle name="Normal 2 4 2 30 3" xfId="30891"/>
    <cellStyle name="Normal 2 4 2 30 3 2" xfId="30892"/>
    <cellStyle name="Normal 2 4 2 30 3 3" xfId="30893"/>
    <cellStyle name="Normal 2 4 2 30 3 4" xfId="30894"/>
    <cellStyle name="Normal 2 4 2 30 3 5" xfId="30895"/>
    <cellStyle name="Normal 2 4 2 30 4" xfId="30896"/>
    <cellStyle name="Normal 2 4 2 30 4 2" xfId="30897"/>
    <cellStyle name="Normal 2 4 2 30 4 3" xfId="30898"/>
    <cellStyle name="Normal 2 4 2 30 4 4" xfId="30899"/>
    <cellStyle name="Normal 2 4 2 30 4 5" xfId="30900"/>
    <cellStyle name="Normal 2 4 2 30 5" xfId="30901"/>
    <cellStyle name="Normal 2 4 2 30 5 2" xfId="30902"/>
    <cellStyle name="Normal 2 4 2 30 5 3" xfId="30903"/>
    <cellStyle name="Normal 2 4 2 30 5 4" xfId="30904"/>
    <cellStyle name="Normal 2 4 2 30 5 5" xfId="30905"/>
    <cellStyle name="Normal 2 4 2 30 6" xfId="30906"/>
    <cellStyle name="Normal 2 4 2 30 6 2" xfId="30907"/>
    <cellStyle name="Normal 2 4 2 30 6 3" xfId="30908"/>
    <cellStyle name="Normal 2 4 2 30 6 4" xfId="30909"/>
    <cellStyle name="Normal 2 4 2 30 6 5" xfId="30910"/>
    <cellStyle name="Normal 2 4 2 30 7" xfId="30911"/>
    <cellStyle name="Normal 2 4 2 30 7 2" xfId="30912"/>
    <cellStyle name="Normal 2 4 2 30 7 3" xfId="30913"/>
    <cellStyle name="Normal 2 4 2 30 7 4" xfId="30914"/>
    <cellStyle name="Normal 2 4 2 30 7 5" xfId="30915"/>
    <cellStyle name="Normal 2 4 2 30 8" xfId="30916"/>
    <cellStyle name="Normal 2 4 2 30 8 2" xfId="30917"/>
    <cellStyle name="Normal 2 4 2 30 8 3" xfId="30918"/>
    <cellStyle name="Normal 2 4 2 30 8 4" xfId="30919"/>
    <cellStyle name="Normal 2 4 2 30 8 5" xfId="30920"/>
    <cellStyle name="Normal 2 4 2 30 9" xfId="30921"/>
    <cellStyle name="Normal 2 4 2 31" xfId="30922"/>
    <cellStyle name="Normal 2 4 2 31 2" xfId="30923"/>
    <cellStyle name="Normal 2 4 2 31 3" xfId="30924"/>
    <cellStyle name="Normal 2 4 2 31 4" xfId="30925"/>
    <cellStyle name="Normal 2 4 2 31 5" xfId="30926"/>
    <cellStyle name="Normal 2 4 2 32" xfId="30927"/>
    <cellStyle name="Normal 2 4 2 32 2" xfId="30928"/>
    <cellStyle name="Normal 2 4 2 32 3" xfId="30929"/>
    <cellStyle name="Normal 2 4 2 32 4" xfId="30930"/>
    <cellStyle name="Normal 2 4 2 32 5" xfId="30931"/>
    <cellStyle name="Normal 2 4 2 33" xfId="30932"/>
    <cellStyle name="Normal 2 4 2 33 2" xfId="30933"/>
    <cellStyle name="Normal 2 4 2 33 3" xfId="30934"/>
    <cellStyle name="Normal 2 4 2 33 4" xfId="30935"/>
    <cellStyle name="Normal 2 4 2 33 5" xfId="30936"/>
    <cellStyle name="Normal 2 4 2 34" xfId="30937"/>
    <cellStyle name="Normal 2 4 2 34 2" xfId="30938"/>
    <cellStyle name="Normal 2 4 2 34 3" xfId="30939"/>
    <cellStyle name="Normal 2 4 2 34 4" xfId="30940"/>
    <cellStyle name="Normal 2 4 2 34 5" xfId="30941"/>
    <cellStyle name="Normal 2 4 2 35" xfId="30942"/>
    <cellStyle name="Normal 2 4 2 35 2" xfId="30943"/>
    <cellStyle name="Normal 2 4 2 35 3" xfId="30944"/>
    <cellStyle name="Normal 2 4 2 35 4" xfId="30945"/>
    <cellStyle name="Normal 2 4 2 35 5" xfId="30946"/>
    <cellStyle name="Normal 2 4 2 36" xfId="30947"/>
    <cellStyle name="Normal 2 4 2 36 2" xfId="30948"/>
    <cellStyle name="Normal 2 4 2 36 3" xfId="30949"/>
    <cellStyle name="Normal 2 4 2 36 4" xfId="30950"/>
    <cellStyle name="Normal 2 4 2 36 5" xfId="30951"/>
    <cellStyle name="Normal 2 4 2 37" xfId="30952"/>
    <cellStyle name="Normal 2 4 2 37 2" xfId="30953"/>
    <cellStyle name="Normal 2 4 2 37 3" xfId="30954"/>
    <cellStyle name="Normal 2 4 2 37 4" xfId="30955"/>
    <cellStyle name="Normal 2 4 2 37 5" xfId="30956"/>
    <cellStyle name="Normal 2 4 2 38" xfId="30957"/>
    <cellStyle name="Normal 2 4 2 39" xfId="30958"/>
    <cellStyle name="Normal 2 4 2 4" xfId="30959"/>
    <cellStyle name="Normal 2 4 2 4 10" xfId="30960"/>
    <cellStyle name="Normal 2 4 2 4 11" xfId="30961"/>
    <cellStyle name="Normal 2 4 2 4 12" xfId="30962"/>
    <cellStyle name="Normal 2 4 2 4 13" xfId="30963"/>
    <cellStyle name="Normal 2 4 2 4 14" xfId="30964"/>
    <cellStyle name="Normal 2 4 2 4 2" xfId="30965"/>
    <cellStyle name="Normal 2 4 2 4 2 2" xfId="30966"/>
    <cellStyle name="Normal 2 4 2 4 2 3" xfId="30967"/>
    <cellStyle name="Normal 2 4 2 4 2 4" xfId="30968"/>
    <cellStyle name="Normal 2 4 2 4 2 5" xfId="30969"/>
    <cellStyle name="Normal 2 4 2 4 3" xfId="30970"/>
    <cellStyle name="Normal 2 4 2 4 3 2" xfId="30971"/>
    <cellStyle name="Normal 2 4 2 4 3 3" xfId="30972"/>
    <cellStyle name="Normal 2 4 2 4 3 4" xfId="30973"/>
    <cellStyle name="Normal 2 4 2 4 3 5" xfId="30974"/>
    <cellStyle name="Normal 2 4 2 4 4" xfId="30975"/>
    <cellStyle name="Normal 2 4 2 4 4 2" xfId="30976"/>
    <cellStyle name="Normal 2 4 2 4 4 3" xfId="30977"/>
    <cellStyle name="Normal 2 4 2 4 4 4" xfId="30978"/>
    <cellStyle name="Normal 2 4 2 4 4 5" xfId="30979"/>
    <cellStyle name="Normal 2 4 2 4 5" xfId="30980"/>
    <cellStyle name="Normal 2 4 2 4 5 2" xfId="30981"/>
    <cellStyle name="Normal 2 4 2 4 5 3" xfId="30982"/>
    <cellStyle name="Normal 2 4 2 4 5 4" xfId="30983"/>
    <cellStyle name="Normal 2 4 2 4 5 5" xfId="30984"/>
    <cellStyle name="Normal 2 4 2 4 6" xfId="30985"/>
    <cellStyle name="Normal 2 4 2 4 6 2" xfId="30986"/>
    <cellStyle name="Normal 2 4 2 4 6 3" xfId="30987"/>
    <cellStyle name="Normal 2 4 2 4 6 4" xfId="30988"/>
    <cellStyle name="Normal 2 4 2 4 6 5" xfId="30989"/>
    <cellStyle name="Normal 2 4 2 4 7" xfId="30990"/>
    <cellStyle name="Normal 2 4 2 4 7 2" xfId="30991"/>
    <cellStyle name="Normal 2 4 2 4 7 3" xfId="30992"/>
    <cellStyle name="Normal 2 4 2 4 7 4" xfId="30993"/>
    <cellStyle name="Normal 2 4 2 4 7 5" xfId="30994"/>
    <cellStyle name="Normal 2 4 2 4 8" xfId="30995"/>
    <cellStyle name="Normal 2 4 2 4 8 2" xfId="30996"/>
    <cellStyle name="Normal 2 4 2 4 8 3" xfId="30997"/>
    <cellStyle name="Normal 2 4 2 4 8 4" xfId="30998"/>
    <cellStyle name="Normal 2 4 2 4 8 5" xfId="30999"/>
    <cellStyle name="Normal 2 4 2 4 9" xfId="31000"/>
    <cellStyle name="Normal 2 4 2 40" xfId="31001"/>
    <cellStyle name="Normal 2 4 2 41" xfId="31002"/>
    <cellStyle name="Normal 2 4 2 42" xfId="31003"/>
    <cellStyle name="Normal 2 4 2 5" xfId="31004"/>
    <cellStyle name="Normal 2 4 2 5 10" xfId="31005"/>
    <cellStyle name="Normal 2 4 2 5 11" xfId="31006"/>
    <cellStyle name="Normal 2 4 2 5 12" xfId="31007"/>
    <cellStyle name="Normal 2 4 2 5 13" xfId="31008"/>
    <cellStyle name="Normal 2 4 2 5 14" xfId="31009"/>
    <cellStyle name="Normal 2 4 2 5 2" xfId="31010"/>
    <cellStyle name="Normal 2 4 2 5 2 2" xfId="31011"/>
    <cellStyle name="Normal 2 4 2 5 2 3" xfId="31012"/>
    <cellStyle name="Normal 2 4 2 5 2 4" xfId="31013"/>
    <cellStyle name="Normal 2 4 2 5 2 5" xfId="31014"/>
    <cellStyle name="Normal 2 4 2 5 3" xfId="31015"/>
    <cellStyle name="Normal 2 4 2 5 3 2" xfId="31016"/>
    <cellStyle name="Normal 2 4 2 5 3 3" xfId="31017"/>
    <cellStyle name="Normal 2 4 2 5 3 4" xfId="31018"/>
    <cellStyle name="Normal 2 4 2 5 3 5" xfId="31019"/>
    <cellStyle name="Normal 2 4 2 5 4" xfId="31020"/>
    <cellStyle name="Normal 2 4 2 5 4 2" xfId="31021"/>
    <cellStyle name="Normal 2 4 2 5 4 3" xfId="31022"/>
    <cellStyle name="Normal 2 4 2 5 4 4" xfId="31023"/>
    <cellStyle name="Normal 2 4 2 5 4 5" xfId="31024"/>
    <cellStyle name="Normal 2 4 2 5 5" xfId="31025"/>
    <cellStyle name="Normal 2 4 2 5 5 2" xfId="31026"/>
    <cellStyle name="Normal 2 4 2 5 5 3" xfId="31027"/>
    <cellStyle name="Normal 2 4 2 5 5 4" xfId="31028"/>
    <cellStyle name="Normal 2 4 2 5 5 5" xfId="31029"/>
    <cellStyle name="Normal 2 4 2 5 6" xfId="31030"/>
    <cellStyle name="Normal 2 4 2 5 6 2" xfId="31031"/>
    <cellStyle name="Normal 2 4 2 5 6 3" xfId="31032"/>
    <cellStyle name="Normal 2 4 2 5 6 4" xfId="31033"/>
    <cellStyle name="Normal 2 4 2 5 6 5" xfId="31034"/>
    <cellStyle name="Normal 2 4 2 5 7" xfId="31035"/>
    <cellStyle name="Normal 2 4 2 5 7 2" xfId="31036"/>
    <cellStyle name="Normal 2 4 2 5 7 3" xfId="31037"/>
    <cellStyle name="Normal 2 4 2 5 7 4" xfId="31038"/>
    <cellStyle name="Normal 2 4 2 5 7 5" xfId="31039"/>
    <cellStyle name="Normal 2 4 2 5 8" xfId="31040"/>
    <cellStyle name="Normal 2 4 2 5 8 2" xfId="31041"/>
    <cellStyle name="Normal 2 4 2 5 8 3" xfId="31042"/>
    <cellStyle name="Normal 2 4 2 5 8 4" xfId="31043"/>
    <cellStyle name="Normal 2 4 2 5 8 5" xfId="31044"/>
    <cellStyle name="Normal 2 4 2 5 9" xfId="31045"/>
    <cellStyle name="Normal 2 4 2 6" xfId="31046"/>
    <cellStyle name="Normal 2 4 2 6 10" xfId="31047"/>
    <cellStyle name="Normal 2 4 2 6 11" xfId="31048"/>
    <cellStyle name="Normal 2 4 2 6 12" xfId="31049"/>
    <cellStyle name="Normal 2 4 2 6 13" xfId="31050"/>
    <cellStyle name="Normal 2 4 2 6 14" xfId="31051"/>
    <cellStyle name="Normal 2 4 2 6 2" xfId="31052"/>
    <cellStyle name="Normal 2 4 2 6 2 2" xfId="31053"/>
    <cellStyle name="Normal 2 4 2 6 2 3" xfId="31054"/>
    <cellStyle name="Normal 2 4 2 6 2 4" xfId="31055"/>
    <cellStyle name="Normal 2 4 2 6 2 5" xfId="31056"/>
    <cellStyle name="Normal 2 4 2 6 3" xfId="31057"/>
    <cellStyle name="Normal 2 4 2 6 3 2" xfId="31058"/>
    <cellStyle name="Normal 2 4 2 6 3 3" xfId="31059"/>
    <cellStyle name="Normal 2 4 2 6 3 4" xfId="31060"/>
    <cellStyle name="Normal 2 4 2 6 3 5" xfId="31061"/>
    <cellStyle name="Normal 2 4 2 6 4" xfId="31062"/>
    <cellStyle name="Normal 2 4 2 6 4 2" xfId="31063"/>
    <cellStyle name="Normal 2 4 2 6 4 3" xfId="31064"/>
    <cellStyle name="Normal 2 4 2 6 4 4" xfId="31065"/>
    <cellStyle name="Normal 2 4 2 6 4 5" xfId="31066"/>
    <cellStyle name="Normal 2 4 2 6 5" xfId="31067"/>
    <cellStyle name="Normal 2 4 2 6 5 2" xfId="31068"/>
    <cellStyle name="Normal 2 4 2 6 5 3" xfId="31069"/>
    <cellStyle name="Normal 2 4 2 6 5 4" xfId="31070"/>
    <cellStyle name="Normal 2 4 2 6 5 5" xfId="31071"/>
    <cellStyle name="Normal 2 4 2 6 6" xfId="31072"/>
    <cellStyle name="Normal 2 4 2 6 6 2" xfId="31073"/>
    <cellStyle name="Normal 2 4 2 6 6 3" xfId="31074"/>
    <cellStyle name="Normal 2 4 2 6 6 4" xfId="31075"/>
    <cellStyle name="Normal 2 4 2 6 6 5" xfId="31076"/>
    <cellStyle name="Normal 2 4 2 6 7" xfId="31077"/>
    <cellStyle name="Normal 2 4 2 6 7 2" xfId="31078"/>
    <cellStyle name="Normal 2 4 2 6 7 3" xfId="31079"/>
    <cellStyle name="Normal 2 4 2 6 7 4" xfId="31080"/>
    <cellStyle name="Normal 2 4 2 6 7 5" xfId="31081"/>
    <cellStyle name="Normal 2 4 2 6 8" xfId="31082"/>
    <cellStyle name="Normal 2 4 2 6 8 2" xfId="31083"/>
    <cellStyle name="Normal 2 4 2 6 8 3" xfId="31084"/>
    <cellStyle name="Normal 2 4 2 6 8 4" xfId="31085"/>
    <cellStyle name="Normal 2 4 2 6 8 5" xfId="31086"/>
    <cellStyle name="Normal 2 4 2 6 9" xfId="31087"/>
    <cellStyle name="Normal 2 4 2 7" xfId="31088"/>
    <cellStyle name="Normal 2 4 2 7 10" xfId="31089"/>
    <cellStyle name="Normal 2 4 2 7 11" xfId="31090"/>
    <cellStyle name="Normal 2 4 2 7 12" xfId="31091"/>
    <cellStyle name="Normal 2 4 2 7 13" xfId="31092"/>
    <cellStyle name="Normal 2 4 2 7 14" xfId="31093"/>
    <cellStyle name="Normal 2 4 2 7 2" xfId="31094"/>
    <cellStyle name="Normal 2 4 2 7 2 2" xfId="31095"/>
    <cellStyle name="Normal 2 4 2 7 2 3" xfId="31096"/>
    <cellStyle name="Normal 2 4 2 7 2 4" xfId="31097"/>
    <cellStyle name="Normal 2 4 2 7 2 5" xfId="31098"/>
    <cellStyle name="Normal 2 4 2 7 3" xfId="31099"/>
    <cellStyle name="Normal 2 4 2 7 3 2" xfId="31100"/>
    <cellStyle name="Normal 2 4 2 7 3 3" xfId="31101"/>
    <cellStyle name="Normal 2 4 2 7 3 4" xfId="31102"/>
    <cellStyle name="Normal 2 4 2 7 3 5" xfId="31103"/>
    <cellStyle name="Normal 2 4 2 7 4" xfId="31104"/>
    <cellStyle name="Normal 2 4 2 7 4 2" xfId="31105"/>
    <cellStyle name="Normal 2 4 2 7 4 3" xfId="31106"/>
    <cellStyle name="Normal 2 4 2 7 4 4" xfId="31107"/>
    <cellStyle name="Normal 2 4 2 7 4 5" xfId="31108"/>
    <cellStyle name="Normal 2 4 2 7 5" xfId="31109"/>
    <cellStyle name="Normal 2 4 2 7 5 2" xfId="31110"/>
    <cellStyle name="Normal 2 4 2 7 5 3" xfId="31111"/>
    <cellStyle name="Normal 2 4 2 7 5 4" xfId="31112"/>
    <cellStyle name="Normal 2 4 2 7 5 5" xfId="31113"/>
    <cellStyle name="Normal 2 4 2 7 6" xfId="31114"/>
    <cellStyle name="Normal 2 4 2 7 6 2" xfId="31115"/>
    <cellStyle name="Normal 2 4 2 7 6 3" xfId="31116"/>
    <cellStyle name="Normal 2 4 2 7 6 4" xfId="31117"/>
    <cellStyle name="Normal 2 4 2 7 6 5" xfId="31118"/>
    <cellStyle name="Normal 2 4 2 7 7" xfId="31119"/>
    <cellStyle name="Normal 2 4 2 7 7 2" xfId="31120"/>
    <cellStyle name="Normal 2 4 2 7 7 3" xfId="31121"/>
    <cellStyle name="Normal 2 4 2 7 7 4" xfId="31122"/>
    <cellStyle name="Normal 2 4 2 7 7 5" xfId="31123"/>
    <cellStyle name="Normal 2 4 2 7 8" xfId="31124"/>
    <cellStyle name="Normal 2 4 2 7 8 2" xfId="31125"/>
    <cellStyle name="Normal 2 4 2 7 8 3" xfId="31126"/>
    <cellStyle name="Normal 2 4 2 7 8 4" xfId="31127"/>
    <cellStyle name="Normal 2 4 2 7 8 5" xfId="31128"/>
    <cellStyle name="Normal 2 4 2 7 9" xfId="31129"/>
    <cellStyle name="Normal 2 4 2 8" xfId="31130"/>
    <cellStyle name="Normal 2 4 2 8 10" xfId="31131"/>
    <cellStyle name="Normal 2 4 2 8 11" xfId="31132"/>
    <cellStyle name="Normal 2 4 2 8 12" xfId="31133"/>
    <cellStyle name="Normal 2 4 2 8 13" xfId="31134"/>
    <cellStyle name="Normal 2 4 2 8 14" xfId="31135"/>
    <cellStyle name="Normal 2 4 2 8 2" xfId="31136"/>
    <cellStyle name="Normal 2 4 2 8 2 2" xfId="31137"/>
    <cellStyle name="Normal 2 4 2 8 2 3" xfId="31138"/>
    <cellStyle name="Normal 2 4 2 8 2 4" xfId="31139"/>
    <cellStyle name="Normal 2 4 2 8 2 5" xfId="31140"/>
    <cellStyle name="Normal 2 4 2 8 3" xfId="31141"/>
    <cellStyle name="Normal 2 4 2 8 3 2" xfId="31142"/>
    <cellStyle name="Normal 2 4 2 8 3 3" xfId="31143"/>
    <cellStyle name="Normal 2 4 2 8 3 4" xfId="31144"/>
    <cellStyle name="Normal 2 4 2 8 3 5" xfId="31145"/>
    <cellStyle name="Normal 2 4 2 8 4" xfId="31146"/>
    <cellStyle name="Normal 2 4 2 8 4 2" xfId="31147"/>
    <cellStyle name="Normal 2 4 2 8 4 3" xfId="31148"/>
    <cellStyle name="Normal 2 4 2 8 4 4" xfId="31149"/>
    <cellStyle name="Normal 2 4 2 8 4 5" xfId="31150"/>
    <cellStyle name="Normal 2 4 2 8 5" xfId="31151"/>
    <cellStyle name="Normal 2 4 2 8 5 2" xfId="31152"/>
    <cellStyle name="Normal 2 4 2 8 5 3" xfId="31153"/>
    <cellStyle name="Normal 2 4 2 8 5 4" xfId="31154"/>
    <cellStyle name="Normal 2 4 2 8 5 5" xfId="31155"/>
    <cellStyle name="Normal 2 4 2 8 6" xfId="31156"/>
    <cellStyle name="Normal 2 4 2 8 6 2" xfId="31157"/>
    <cellStyle name="Normal 2 4 2 8 6 3" xfId="31158"/>
    <cellStyle name="Normal 2 4 2 8 6 4" xfId="31159"/>
    <cellStyle name="Normal 2 4 2 8 6 5" xfId="31160"/>
    <cellStyle name="Normal 2 4 2 8 7" xfId="31161"/>
    <cellStyle name="Normal 2 4 2 8 7 2" xfId="31162"/>
    <cellStyle name="Normal 2 4 2 8 7 3" xfId="31163"/>
    <cellStyle name="Normal 2 4 2 8 7 4" xfId="31164"/>
    <cellStyle name="Normal 2 4 2 8 7 5" xfId="31165"/>
    <cellStyle name="Normal 2 4 2 8 8" xfId="31166"/>
    <cellStyle name="Normal 2 4 2 8 8 2" xfId="31167"/>
    <cellStyle name="Normal 2 4 2 8 8 3" xfId="31168"/>
    <cellStyle name="Normal 2 4 2 8 8 4" xfId="31169"/>
    <cellStyle name="Normal 2 4 2 8 8 5" xfId="31170"/>
    <cellStyle name="Normal 2 4 2 8 9" xfId="31171"/>
    <cellStyle name="Normal 2 4 2 9" xfId="31172"/>
    <cellStyle name="Normal 2 4 2 9 10" xfId="31173"/>
    <cellStyle name="Normal 2 4 2 9 11" xfId="31174"/>
    <cellStyle name="Normal 2 4 2 9 12" xfId="31175"/>
    <cellStyle name="Normal 2 4 2 9 13" xfId="31176"/>
    <cellStyle name="Normal 2 4 2 9 14" xfId="31177"/>
    <cellStyle name="Normal 2 4 2 9 2" xfId="31178"/>
    <cellStyle name="Normal 2 4 2 9 2 2" xfId="31179"/>
    <cellStyle name="Normal 2 4 2 9 2 3" xfId="31180"/>
    <cellStyle name="Normal 2 4 2 9 2 4" xfId="31181"/>
    <cellStyle name="Normal 2 4 2 9 2 5" xfId="31182"/>
    <cellStyle name="Normal 2 4 2 9 3" xfId="31183"/>
    <cellStyle name="Normal 2 4 2 9 3 2" xfId="31184"/>
    <cellStyle name="Normal 2 4 2 9 3 3" xfId="31185"/>
    <cellStyle name="Normal 2 4 2 9 3 4" xfId="31186"/>
    <cellStyle name="Normal 2 4 2 9 3 5" xfId="31187"/>
    <cellStyle name="Normal 2 4 2 9 4" xfId="31188"/>
    <cellStyle name="Normal 2 4 2 9 4 2" xfId="31189"/>
    <cellStyle name="Normal 2 4 2 9 4 3" xfId="31190"/>
    <cellStyle name="Normal 2 4 2 9 4 4" xfId="31191"/>
    <cellStyle name="Normal 2 4 2 9 4 5" xfId="31192"/>
    <cellStyle name="Normal 2 4 2 9 5" xfId="31193"/>
    <cellStyle name="Normal 2 4 2 9 5 2" xfId="31194"/>
    <cellStyle name="Normal 2 4 2 9 5 3" xfId="31195"/>
    <cellStyle name="Normal 2 4 2 9 5 4" xfId="31196"/>
    <cellStyle name="Normal 2 4 2 9 5 5" xfId="31197"/>
    <cellStyle name="Normal 2 4 2 9 6" xfId="31198"/>
    <cellStyle name="Normal 2 4 2 9 6 2" xfId="31199"/>
    <cellStyle name="Normal 2 4 2 9 6 3" xfId="31200"/>
    <cellStyle name="Normal 2 4 2 9 6 4" xfId="31201"/>
    <cellStyle name="Normal 2 4 2 9 6 5" xfId="31202"/>
    <cellStyle name="Normal 2 4 2 9 7" xfId="31203"/>
    <cellStyle name="Normal 2 4 2 9 7 2" xfId="31204"/>
    <cellStyle name="Normal 2 4 2 9 7 3" xfId="31205"/>
    <cellStyle name="Normal 2 4 2 9 7 4" xfId="31206"/>
    <cellStyle name="Normal 2 4 2 9 7 5" xfId="31207"/>
    <cellStyle name="Normal 2 4 2 9 8" xfId="31208"/>
    <cellStyle name="Normal 2 4 2 9 8 2" xfId="31209"/>
    <cellStyle name="Normal 2 4 2 9 8 3" xfId="31210"/>
    <cellStyle name="Normal 2 4 2 9 8 4" xfId="31211"/>
    <cellStyle name="Normal 2 4 2 9 8 5" xfId="31212"/>
    <cellStyle name="Normal 2 4 2 9 9" xfId="31213"/>
    <cellStyle name="Normal 2 4 20" xfId="31214"/>
    <cellStyle name="Normal 2 4 20 10" xfId="31215"/>
    <cellStyle name="Normal 2 4 20 11" xfId="31216"/>
    <cellStyle name="Normal 2 4 20 12" xfId="31217"/>
    <cellStyle name="Normal 2 4 20 13" xfId="31218"/>
    <cellStyle name="Normal 2 4 20 14" xfId="31219"/>
    <cellStyle name="Normal 2 4 20 2" xfId="31220"/>
    <cellStyle name="Normal 2 4 20 2 2" xfId="31221"/>
    <cellStyle name="Normal 2 4 20 2 3" xfId="31222"/>
    <cellStyle name="Normal 2 4 20 2 4" xfId="31223"/>
    <cellStyle name="Normal 2 4 20 2 5" xfId="31224"/>
    <cellStyle name="Normal 2 4 20 3" xfId="31225"/>
    <cellStyle name="Normal 2 4 20 3 2" xfId="31226"/>
    <cellStyle name="Normal 2 4 20 3 3" xfId="31227"/>
    <cellStyle name="Normal 2 4 20 3 4" xfId="31228"/>
    <cellStyle name="Normal 2 4 20 3 5" xfId="31229"/>
    <cellStyle name="Normal 2 4 20 4" xfId="31230"/>
    <cellStyle name="Normal 2 4 20 4 2" xfId="31231"/>
    <cellStyle name="Normal 2 4 20 4 3" xfId="31232"/>
    <cellStyle name="Normal 2 4 20 4 4" xfId="31233"/>
    <cellStyle name="Normal 2 4 20 4 5" xfId="31234"/>
    <cellStyle name="Normal 2 4 20 5" xfId="31235"/>
    <cellStyle name="Normal 2 4 20 5 2" xfId="31236"/>
    <cellStyle name="Normal 2 4 20 5 3" xfId="31237"/>
    <cellStyle name="Normal 2 4 20 5 4" xfId="31238"/>
    <cellStyle name="Normal 2 4 20 5 5" xfId="31239"/>
    <cellStyle name="Normal 2 4 20 6" xfId="31240"/>
    <cellStyle name="Normal 2 4 20 6 2" xfId="31241"/>
    <cellStyle name="Normal 2 4 20 6 3" xfId="31242"/>
    <cellStyle name="Normal 2 4 20 6 4" xfId="31243"/>
    <cellStyle name="Normal 2 4 20 6 5" xfId="31244"/>
    <cellStyle name="Normal 2 4 20 7" xfId="31245"/>
    <cellStyle name="Normal 2 4 20 7 2" xfId="31246"/>
    <cellStyle name="Normal 2 4 20 7 3" xfId="31247"/>
    <cellStyle name="Normal 2 4 20 7 4" xfId="31248"/>
    <cellStyle name="Normal 2 4 20 7 5" xfId="31249"/>
    <cellStyle name="Normal 2 4 20 8" xfId="31250"/>
    <cellStyle name="Normal 2 4 20 8 2" xfId="31251"/>
    <cellStyle name="Normal 2 4 20 8 3" xfId="31252"/>
    <cellStyle name="Normal 2 4 20 8 4" xfId="31253"/>
    <cellStyle name="Normal 2 4 20 8 5" xfId="31254"/>
    <cellStyle name="Normal 2 4 20 9" xfId="31255"/>
    <cellStyle name="Normal 2 4 21" xfId="31256"/>
    <cellStyle name="Normal 2 4 21 10" xfId="31257"/>
    <cellStyle name="Normal 2 4 21 11" xfId="31258"/>
    <cellStyle name="Normal 2 4 21 12" xfId="31259"/>
    <cellStyle name="Normal 2 4 21 13" xfId="31260"/>
    <cellStyle name="Normal 2 4 21 14" xfId="31261"/>
    <cellStyle name="Normal 2 4 21 2" xfId="31262"/>
    <cellStyle name="Normal 2 4 21 2 2" xfId="31263"/>
    <cellStyle name="Normal 2 4 21 2 3" xfId="31264"/>
    <cellStyle name="Normal 2 4 21 2 4" xfId="31265"/>
    <cellStyle name="Normal 2 4 21 2 5" xfId="31266"/>
    <cellStyle name="Normal 2 4 21 3" xfId="31267"/>
    <cellStyle name="Normal 2 4 21 3 2" xfId="31268"/>
    <cellStyle name="Normal 2 4 21 3 3" xfId="31269"/>
    <cellStyle name="Normal 2 4 21 3 4" xfId="31270"/>
    <cellStyle name="Normal 2 4 21 3 5" xfId="31271"/>
    <cellStyle name="Normal 2 4 21 4" xfId="31272"/>
    <cellStyle name="Normal 2 4 21 4 2" xfId="31273"/>
    <cellStyle name="Normal 2 4 21 4 3" xfId="31274"/>
    <cellStyle name="Normal 2 4 21 4 4" xfId="31275"/>
    <cellStyle name="Normal 2 4 21 4 5" xfId="31276"/>
    <cellStyle name="Normal 2 4 21 5" xfId="31277"/>
    <cellStyle name="Normal 2 4 21 5 2" xfId="31278"/>
    <cellStyle name="Normal 2 4 21 5 3" xfId="31279"/>
    <cellStyle name="Normal 2 4 21 5 4" xfId="31280"/>
    <cellStyle name="Normal 2 4 21 5 5" xfId="31281"/>
    <cellStyle name="Normal 2 4 21 6" xfId="31282"/>
    <cellStyle name="Normal 2 4 21 6 2" xfId="31283"/>
    <cellStyle name="Normal 2 4 21 6 3" xfId="31284"/>
    <cellStyle name="Normal 2 4 21 6 4" xfId="31285"/>
    <cellStyle name="Normal 2 4 21 6 5" xfId="31286"/>
    <cellStyle name="Normal 2 4 21 7" xfId="31287"/>
    <cellStyle name="Normal 2 4 21 7 2" xfId="31288"/>
    <cellStyle name="Normal 2 4 21 7 3" xfId="31289"/>
    <cellStyle name="Normal 2 4 21 7 4" xfId="31290"/>
    <cellStyle name="Normal 2 4 21 7 5" xfId="31291"/>
    <cellStyle name="Normal 2 4 21 8" xfId="31292"/>
    <cellStyle name="Normal 2 4 21 8 2" xfId="31293"/>
    <cellStyle name="Normal 2 4 21 8 3" xfId="31294"/>
    <cellStyle name="Normal 2 4 21 8 4" xfId="31295"/>
    <cellStyle name="Normal 2 4 21 8 5" xfId="31296"/>
    <cellStyle name="Normal 2 4 21 9" xfId="31297"/>
    <cellStyle name="Normal 2 4 22" xfId="31298"/>
    <cellStyle name="Normal 2 4 22 10" xfId="31299"/>
    <cellStyle name="Normal 2 4 22 11" xfId="31300"/>
    <cellStyle name="Normal 2 4 22 12" xfId="31301"/>
    <cellStyle name="Normal 2 4 22 13" xfId="31302"/>
    <cellStyle name="Normal 2 4 22 14" xfId="31303"/>
    <cellStyle name="Normal 2 4 22 2" xfId="31304"/>
    <cellStyle name="Normal 2 4 22 2 2" xfId="31305"/>
    <cellStyle name="Normal 2 4 22 2 3" xfId="31306"/>
    <cellStyle name="Normal 2 4 22 2 4" xfId="31307"/>
    <cellStyle name="Normal 2 4 22 2 5" xfId="31308"/>
    <cellStyle name="Normal 2 4 22 3" xfId="31309"/>
    <cellStyle name="Normal 2 4 22 3 2" xfId="31310"/>
    <cellStyle name="Normal 2 4 22 3 3" xfId="31311"/>
    <cellStyle name="Normal 2 4 22 3 4" xfId="31312"/>
    <cellStyle name="Normal 2 4 22 3 5" xfId="31313"/>
    <cellStyle name="Normal 2 4 22 4" xfId="31314"/>
    <cellStyle name="Normal 2 4 22 4 2" xfId="31315"/>
    <cellStyle name="Normal 2 4 22 4 3" xfId="31316"/>
    <cellStyle name="Normal 2 4 22 4 4" xfId="31317"/>
    <cellStyle name="Normal 2 4 22 4 5" xfId="31318"/>
    <cellStyle name="Normal 2 4 22 5" xfId="31319"/>
    <cellStyle name="Normal 2 4 22 5 2" xfId="31320"/>
    <cellStyle name="Normal 2 4 22 5 3" xfId="31321"/>
    <cellStyle name="Normal 2 4 22 5 4" xfId="31322"/>
    <cellStyle name="Normal 2 4 22 5 5" xfId="31323"/>
    <cellStyle name="Normal 2 4 22 6" xfId="31324"/>
    <cellStyle name="Normal 2 4 22 6 2" xfId="31325"/>
    <cellStyle name="Normal 2 4 22 6 3" xfId="31326"/>
    <cellStyle name="Normal 2 4 22 6 4" xfId="31327"/>
    <cellStyle name="Normal 2 4 22 6 5" xfId="31328"/>
    <cellStyle name="Normal 2 4 22 7" xfId="31329"/>
    <cellStyle name="Normal 2 4 22 7 2" xfId="31330"/>
    <cellStyle name="Normal 2 4 22 7 3" xfId="31331"/>
    <cellStyle name="Normal 2 4 22 7 4" xfId="31332"/>
    <cellStyle name="Normal 2 4 22 7 5" xfId="31333"/>
    <cellStyle name="Normal 2 4 22 8" xfId="31334"/>
    <cellStyle name="Normal 2 4 22 8 2" xfId="31335"/>
    <cellStyle name="Normal 2 4 22 8 3" xfId="31336"/>
    <cellStyle name="Normal 2 4 22 8 4" xfId="31337"/>
    <cellStyle name="Normal 2 4 22 8 5" xfId="31338"/>
    <cellStyle name="Normal 2 4 22 9" xfId="31339"/>
    <cellStyle name="Normal 2 4 23" xfId="31340"/>
    <cellStyle name="Normal 2 4 23 10" xfId="31341"/>
    <cellStyle name="Normal 2 4 23 11" xfId="31342"/>
    <cellStyle name="Normal 2 4 23 12" xfId="31343"/>
    <cellStyle name="Normal 2 4 23 13" xfId="31344"/>
    <cellStyle name="Normal 2 4 23 14" xfId="31345"/>
    <cellStyle name="Normal 2 4 23 2" xfId="31346"/>
    <cellStyle name="Normal 2 4 23 2 2" xfId="31347"/>
    <cellStyle name="Normal 2 4 23 2 3" xfId="31348"/>
    <cellStyle name="Normal 2 4 23 2 4" xfId="31349"/>
    <cellStyle name="Normal 2 4 23 2 5" xfId="31350"/>
    <cellStyle name="Normal 2 4 23 3" xfId="31351"/>
    <cellStyle name="Normal 2 4 23 3 2" xfId="31352"/>
    <cellStyle name="Normal 2 4 23 3 3" xfId="31353"/>
    <cellStyle name="Normal 2 4 23 3 4" xfId="31354"/>
    <cellStyle name="Normal 2 4 23 3 5" xfId="31355"/>
    <cellStyle name="Normal 2 4 23 4" xfId="31356"/>
    <cellStyle name="Normal 2 4 23 4 2" xfId="31357"/>
    <cellStyle name="Normal 2 4 23 4 3" xfId="31358"/>
    <cellStyle name="Normal 2 4 23 4 4" xfId="31359"/>
    <cellStyle name="Normal 2 4 23 4 5" xfId="31360"/>
    <cellStyle name="Normal 2 4 23 5" xfId="31361"/>
    <cellStyle name="Normal 2 4 23 5 2" xfId="31362"/>
    <cellStyle name="Normal 2 4 23 5 3" xfId="31363"/>
    <cellStyle name="Normal 2 4 23 5 4" xfId="31364"/>
    <cellStyle name="Normal 2 4 23 5 5" xfId="31365"/>
    <cellStyle name="Normal 2 4 23 6" xfId="31366"/>
    <cellStyle name="Normal 2 4 23 6 2" xfId="31367"/>
    <cellStyle name="Normal 2 4 23 6 3" xfId="31368"/>
    <cellStyle name="Normal 2 4 23 6 4" xfId="31369"/>
    <cellStyle name="Normal 2 4 23 6 5" xfId="31370"/>
    <cellStyle name="Normal 2 4 23 7" xfId="31371"/>
    <cellStyle name="Normal 2 4 23 7 2" xfId="31372"/>
    <cellStyle name="Normal 2 4 23 7 3" xfId="31373"/>
    <cellStyle name="Normal 2 4 23 7 4" xfId="31374"/>
    <cellStyle name="Normal 2 4 23 7 5" xfId="31375"/>
    <cellStyle name="Normal 2 4 23 8" xfId="31376"/>
    <cellStyle name="Normal 2 4 23 8 2" xfId="31377"/>
    <cellStyle name="Normal 2 4 23 8 3" xfId="31378"/>
    <cellStyle name="Normal 2 4 23 8 4" xfId="31379"/>
    <cellStyle name="Normal 2 4 23 8 5" xfId="31380"/>
    <cellStyle name="Normal 2 4 23 9" xfId="31381"/>
    <cellStyle name="Normal 2 4 24" xfId="31382"/>
    <cellStyle name="Normal 2 4 24 10" xfId="31383"/>
    <cellStyle name="Normal 2 4 24 11" xfId="31384"/>
    <cellStyle name="Normal 2 4 24 12" xfId="31385"/>
    <cellStyle name="Normal 2 4 24 13" xfId="31386"/>
    <cellStyle name="Normal 2 4 24 14" xfId="31387"/>
    <cellStyle name="Normal 2 4 24 2" xfId="31388"/>
    <cellStyle name="Normal 2 4 24 2 2" xfId="31389"/>
    <cellStyle name="Normal 2 4 24 2 3" xfId="31390"/>
    <cellStyle name="Normal 2 4 24 2 4" xfId="31391"/>
    <cellStyle name="Normal 2 4 24 2 5" xfId="31392"/>
    <cellStyle name="Normal 2 4 24 3" xfId="31393"/>
    <cellStyle name="Normal 2 4 24 3 2" xfId="31394"/>
    <cellStyle name="Normal 2 4 24 3 3" xfId="31395"/>
    <cellStyle name="Normal 2 4 24 3 4" xfId="31396"/>
    <cellStyle name="Normal 2 4 24 3 5" xfId="31397"/>
    <cellStyle name="Normal 2 4 24 4" xfId="31398"/>
    <cellStyle name="Normal 2 4 24 4 2" xfId="31399"/>
    <cellStyle name="Normal 2 4 24 4 3" xfId="31400"/>
    <cellStyle name="Normal 2 4 24 4 4" xfId="31401"/>
    <cellStyle name="Normal 2 4 24 4 5" xfId="31402"/>
    <cellStyle name="Normal 2 4 24 5" xfId="31403"/>
    <cellStyle name="Normal 2 4 24 5 2" xfId="31404"/>
    <cellStyle name="Normal 2 4 24 5 3" xfId="31405"/>
    <cellStyle name="Normal 2 4 24 5 4" xfId="31406"/>
    <cellStyle name="Normal 2 4 24 5 5" xfId="31407"/>
    <cellStyle name="Normal 2 4 24 6" xfId="31408"/>
    <cellStyle name="Normal 2 4 24 6 2" xfId="31409"/>
    <cellStyle name="Normal 2 4 24 6 3" xfId="31410"/>
    <cellStyle name="Normal 2 4 24 6 4" xfId="31411"/>
    <cellStyle name="Normal 2 4 24 6 5" xfId="31412"/>
    <cellStyle name="Normal 2 4 24 7" xfId="31413"/>
    <cellStyle name="Normal 2 4 24 7 2" xfId="31414"/>
    <cellStyle name="Normal 2 4 24 7 3" xfId="31415"/>
    <cellStyle name="Normal 2 4 24 7 4" xfId="31416"/>
    <cellStyle name="Normal 2 4 24 7 5" xfId="31417"/>
    <cellStyle name="Normal 2 4 24 8" xfId="31418"/>
    <cellStyle name="Normal 2 4 24 8 2" xfId="31419"/>
    <cellStyle name="Normal 2 4 24 8 3" xfId="31420"/>
    <cellStyle name="Normal 2 4 24 8 4" xfId="31421"/>
    <cellStyle name="Normal 2 4 24 8 5" xfId="31422"/>
    <cellStyle name="Normal 2 4 24 9" xfId="31423"/>
    <cellStyle name="Normal 2 4 25" xfId="31424"/>
    <cellStyle name="Normal 2 4 25 10" xfId="31425"/>
    <cellStyle name="Normal 2 4 25 11" xfId="31426"/>
    <cellStyle name="Normal 2 4 25 12" xfId="31427"/>
    <cellStyle name="Normal 2 4 25 13" xfId="31428"/>
    <cellStyle name="Normal 2 4 25 14" xfId="31429"/>
    <cellStyle name="Normal 2 4 25 2" xfId="31430"/>
    <cellStyle name="Normal 2 4 25 2 2" xfId="31431"/>
    <cellStyle name="Normal 2 4 25 2 3" xfId="31432"/>
    <cellStyle name="Normal 2 4 25 2 4" xfId="31433"/>
    <cellStyle name="Normal 2 4 25 2 5" xfId="31434"/>
    <cellStyle name="Normal 2 4 25 3" xfId="31435"/>
    <cellStyle name="Normal 2 4 25 3 2" xfId="31436"/>
    <cellStyle name="Normal 2 4 25 3 3" xfId="31437"/>
    <cellStyle name="Normal 2 4 25 3 4" xfId="31438"/>
    <cellStyle name="Normal 2 4 25 3 5" xfId="31439"/>
    <cellStyle name="Normal 2 4 25 4" xfId="31440"/>
    <cellStyle name="Normal 2 4 25 4 2" xfId="31441"/>
    <cellStyle name="Normal 2 4 25 4 3" xfId="31442"/>
    <cellStyle name="Normal 2 4 25 4 4" xfId="31443"/>
    <cellStyle name="Normal 2 4 25 4 5" xfId="31444"/>
    <cellStyle name="Normal 2 4 25 5" xfId="31445"/>
    <cellStyle name="Normal 2 4 25 5 2" xfId="31446"/>
    <cellStyle name="Normal 2 4 25 5 3" xfId="31447"/>
    <cellStyle name="Normal 2 4 25 5 4" xfId="31448"/>
    <cellStyle name="Normal 2 4 25 5 5" xfId="31449"/>
    <cellStyle name="Normal 2 4 25 6" xfId="31450"/>
    <cellStyle name="Normal 2 4 25 6 2" xfId="31451"/>
    <cellStyle name="Normal 2 4 25 6 3" xfId="31452"/>
    <cellStyle name="Normal 2 4 25 6 4" xfId="31453"/>
    <cellStyle name="Normal 2 4 25 6 5" xfId="31454"/>
    <cellStyle name="Normal 2 4 25 7" xfId="31455"/>
    <cellStyle name="Normal 2 4 25 7 2" xfId="31456"/>
    <cellStyle name="Normal 2 4 25 7 3" xfId="31457"/>
    <cellStyle name="Normal 2 4 25 7 4" xfId="31458"/>
    <cellStyle name="Normal 2 4 25 7 5" xfId="31459"/>
    <cellStyle name="Normal 2 4 25 8" xfId="31460"/>
    <cellStyle name="Normal 2 4 25 8 2" xfId="31461"/>
    <cellStyle name="Normal 2 4 25 8 3" xfId="31462"/>
    <cellStyle name="Normal 2 4 25 8 4" xfId="31463"/>
    <cellStyle name="Normal 2 4 25 8 5" xfId="31464"/>
    <cellStyle name="Normal 2 4 25 9" xfId="31465"/>
    <cellStyle name="Normal 2 4 26" xfId="31466"/>
    <cellStyle name="Normal 2 4 26 10" xfId="31467"/>
    <cellStyle name="Normal 2 4 26 11" xfId="31468"/>
    <cellStyle name="Normal 2 4 26 12" xfId="31469"/>
    <cellStyle name="Normal 2 4 26 13" xfId="31470"/>
    <cellStyle name="Normal 2 4 26 14" xfId="31471"/>
    <cellStyle name="Normal 2 4 26 2" xfId="31472"/>
    <cellStyle name="Normal 2 4 26 2 2" xfId="31473"/>
    <cellStyle name="Normal 2 4 26 2 3" xfId="31474"/>
    <cellStyle name="Normal 2 4 26 2 4" xfId="31475"/>
    <cellStyle name="Normal 2 4 26 2 5" xfId="31476"/>
    <cellStyle name="Normal 2 4 26 3" xfId="31477"/>
    <cellStyle name="Normal 2 4 26 3 2" xfId="31478"/>
    <cellStyle name="Normal 2 4 26 3 3" xfId="31479"/>
    <cellStyle name="Normal 2 4 26 3 4" xfId="31480"/>
    <cellStyle name="Normal 2 4 26 3 5" xfId="31481"/>
    <cellStyle name="Normal 2 4 26 4" xfId="31482"/>
    <cellStyle name="Normal 2 4 26 4 2" xfId="31483"/>
    <cellStyle name="Normal 2 4 26 4 3" xfId="31484"/>
    <cellStyle name="Normal 2 4 26 4 4" xfId="31485"/>
    <cellStyle name="Normal 2 4 26 4 5" xfId="31486"/>
    <cellStyle name="Normal 2 4 26 5" xfId="31487"/>
    <cellStyle name="Normal 2 4 26 5 2" xfId="31488"/>
    <cellStyle name="Normal 2 4 26 5 3" xfId="31489"/>
    <cellStyle name="Normal 2 4 26 5 4" xfId="31490"/>
    <cellStyle name="Normal 2 4 26 5 5" xfId="31491"/>
    <cellStyle name="Normal 2 4 26 6" xfId="31492"/>
    <cellStyle name="Normal 2 4 26 6 2" xfId="31493"/>
    <cellStyle name="Normal 2 4 26 6 3" xfId="31494"/>
    <cellStyle name="Normal 2 4 26 6 4" xfId="31495"/>
    <cellStyle name="Normal 2 4 26 6 5" xfId="31496"/>
    <cellStyle name="Normal 2 4 26 7" xfId="31497"/>
    <cellStyle name="Normal 2 4 26 7 2" xfId="31498"/>
    <cellStyle name="Normal 2 4 26 7 3" xfId="31499"/>
    <cellStyle name="Normal 2 4 26 7 4" xfId="31500"/>
    <cellStyle name="Normal 2 4 26 7 5" xfId="31501"/>
    <cellStyle name="Normal 2 4 26 8" xfId="31502"/>
    <cellStyle name="Normal 2 4 26 8 2" xfId="31503"/>
    <cellStyle name="Normal 2 4 26 8 3" xfId="31504"/>
    <cellStyle name="Normal 2 4 26 8 4" xfId="31505"/>
    <cellStyle name="Normal 2 4 26 8 5" xfId="31506"/>
    <cellStyle name="Normal 2 4 26 9" xfId="31507"/>
    <cellStyle name="Normal 2 4 27" xfId="31508"/>
    <cellStyle name="Normal 2 4 27 10" xfId="31509"/>
    <cellStyle name="Normal 2 4 27 11" xfId="31510"/>
    <cellStyle name="Normal 2 4 27 12" xfId="31511"/>
    <cellStyle name="Normal 2 4 27 13" xfId="31512"/>
    <cellStyle name="Normal 2 4 27 2" xfId="31513"/>
    <cellStyle name="Normal 2 4 27 2 2" xfId="31514"/>
    <cellStyle name="Normal 2 4 27 2 3" xfId="31515"/>
    <cellStyle name="Normal 2 4 27 2 4" xfId="31516"/>
    <cellStyle name="Normal 2 4 27 2 5" xfId="31517"/>
    <cellStyle name="Normal 2 4 27 3" xfId="31518"/>
    <cellStyle name="Normal 2 4 27 3 2" xfId="31519"/>
    <cellStyle name="Normal 2 4 27 3 3" xfId="31520"/>
    <cellStyle name="Normal 2 4 27 3 4" xfId="31521"/>
    <cellStyle name="Normal 2 4 27 3 5" xfId="31522"/>
    <cellStyle name="Normal 2 4 27 4" xfId="31523"/>
    <cellStyle name="Normal 2 4 27 4 2" xfId="31524"/>
    <cellStyle name="Normal 2 4 27 4 3" xfId="31525"/>
    <cellStyle name="Normal 2 4 27 4 4" xfId="31526"/>
    <cellStyle name="Normal 2 4 27 4 5" xfId="31527"/>
    <cellStyle name="Normal 2 4 27 5" xfId="31528"/>
    <cellStyle name="Normal 2 4 27 5 2" xfId="31529"/>
    <cellStyle name="Normal 2 4 27 5 3" xfId="31530"/>
    <cellStyle name="Normal 2 4 27 5 4" xfId="31531"/>
    <cellStyle name="Normal 2 4 27 5 5" xfId="31532"/>
    <cellStyle name="Normal 2 4 27 6" xfId="31533"/>
    <cellStyle name="Normal 2 4 27 6 2" xfId="31534"/>
    <cellStyle name="Normal 2 4 27 6 3" xfId="31535"/>
    <cellStyle name="Normal 2 4 27 6 4" xfId="31536"/>
    <cellStyle name="Normal 2 4 27 6 5" xfId="31537"/>
    <cellStyle name="Normal 2 4 27 7" xfId="31538"/>
    <cellStyle name="Normal 2 4 27 7 2" xfId="31539"/>
    <cellStyle name="Normal 2 4 27 7 3" xfId="31540"/>
    <cellStyle name="Normal 2 4 27 7 4" xfId="31541"/>
    <cellStyle name="Normal 2 4 27 7 5" xfId="31542"/>
    <cellStyle name="Normal 2 4 27 8" xfId="31543"/>
    <cellStyle name="Normal 2 4 27 8 2" xfId="31544"/>
    <cellStyle name="Normal 2 4 27 8 3" xfId="31545"/>
    <cellStyle name="Normal 2 4 27 8 4" xfId="31546"/>
    <cellStyle name="Normal 2 4 27 8 5" xfId="31547"/>
    <cellStyle name="Normal 2 4 27 9" xfId="31548"/>
    <cellStyle name="Normal 2 4 28" xfId="31549"/>
    <cellStyle name="Normal 2 4 28 10" xfId="31550"/>
    <cellStyle name="Normal 2 4 28 11" xfId="31551"/>
    <cellStyle name="Normal 2 4 28 12" xfId="31552"/>
    <cellStyle name="Normal 2 4 28 13" xfId="31553"/>
    <cellStyle name="Normal 2 4 28 2" xfId="31554"/>
    <cellStyle name="Normal 2 4 28 2 2" xfId="31555"/>
    <cellStyle name="Normal 2 4 28 2 3" xfId="31556"/>
    <cellStyle name="Normal 2 4 28 2 4" xfId="31557"/>
    <cellStyle name="Normal 2 4 28 2 5" xfId="31558"/>
    <cellStyle name="Normal 2 4 28 3" xfId="31559"/>
    <cellStyle name="Normal 2 4 28 3 2" xfId="31560"/>
    <cellStyle name="Normal 2 4 28 3 3" xfId="31561"/>
    <cellStyle name="Normal 2 4 28 3 4" xfId="31562"/>
    <cellStyle name="Normal 2 4 28 3 5" xfId="31563"/>
    <cellStyle name="Normal 2 4 28 4" xfId="31564"/>
    <cellStyle name="Normal 2 4 28 4 2" xfId="31565"/>
    <cellStyle name="Normal 2 4 28 4 3" xfId="31566"/>
    <cellStyle name="Normal 2 4 28 4 4" xfId="31567"/>
    <cellStyle name="Normal 2 4 28 4 5" xfId="31568"/>
    <cellStyle name="Normal 2 4 28 5" xfId="31569"/>
    <cellStyle name="Normal 2 4 28 5 2" xfId="31570"/>
    <cellStyle name="Normal 2 4 28 5 3" xfId="31571"/>
    <cellStyle name="Normal 2 4 28 5 4" xfId="31572"/>
    <cellStyle name="Normal 2 4 28 5 5" xfId="31573"/>
    <cellStyle name="Normal 2 4 28 6" xfId="31574"/>
    <cellStyle name="Normal 2 4 28 6 2" xfId="31575"/>
    <cellStyle name="Normal 2 4 28 6 3" xfId="31576"/>
    <cellStyle name="Normal 2 4 28 6 4" xfId="31577"/>
    <cellStyle name="Normal 2 4 28 6 5" xfId="31578"/>
    <cellStyle name="Normal 2 4 28 7" xfId="31579"/>
    <cellStyle name="Normal 2 4 28 7 2" xfId="31580"/>
    <cellStyle name="Normal 2 4 28 7 3" xfId="31581"/>
    <cellStyle name="Normal 2 4 28 7 4" xfId="31582"/>
    <cellStyle name="Normal 2 4 28 7 5" xfId="31583"/>
    <cellStyle name="Normal 2 4 28 8" xfId="31584"/>
    <cellStyle name="Normal 2 4 28 8 2" xfId="31585"/>
    <cellStyle name="Normal 2 4 28 8 3" xfId="31586"/>
    <cellStyle name="Normal 2 4 28 8 4" xfId="31587"/>
    <cellStyle name="Normal 2 4 28 8 5" xfId="31588"/>
    <cellStyle name="Normal 2 4 28 9" xfId="31589"/>
    <cellStyle name="Normal 2 4 29" xfId="31590"/>
    <cellStyle name="Normal 2 4 29 10" xfId="31591"/>
    <cellStyle name="Normal 2 4 29 11" xfId="31592"/>
    <cellStyle name="Normal 2 4 29 12" xfId="31593"/>
    <cellStyle name="Normal 2 4 29 13" xfId="31594"/>
    <cellStyle name="Normal 2 4 29 2" xfId="31595"/>
    <cellStyle name="Normal 2 4 29 2 2" xfId="31596"/>
    <cellStyle name="Normal 2 4 29 2 3" xfId="31597"/>
    <cellStyle name="Normal 2 4 29 2 4" xfId="31598"/>
    <cellStyle name="Normal 2 4 29 2 5" xfId="31599"/>
    <cellStyle name="Normal 2 4 29 3" xfId="31600"/>
    <cellStyle name="Normal 2 4 29 3 2" xfId="31601"/>
    <cellStyle name="Normal 2 4 29 3 3" xfId="31602"/>
    <cellStyle name="Normal 2 4 29 3 4" xfId="31603"/>
    <cellStyle name="Normal 2 4 29 3 5" xfId="31604"/>
    <cellStyle name="Normal 2 4 29 4" xfId="31605"/>
    <cellStyle name="Normal 2 4 29 4 2" xfId="31606"/>
    <cellStyle name="Normal 2 4 29 4 3" xfId="31607"/>
    <cellStyle name="Normal 2 4 29 4 4" xfId="31608"/>
    <cellStyle name="Normal 2 4 29 4 5" xfId="31609"/>
    <cellStyle name="Normal 2 4 29 5" xfId="31610"/>
    <cellStyle name="Normal 2 4 29 5 2" xfId="31611"/>
    <cellStyle name="Normal 2 4 29 5 3" xfId="31612"/>
    <cellStyle name="Normal 2 4 29 5 4" xfId="31613"/>
    <cellStyle name="Normal 2 4 29 5 5" xfId="31614"/>
    <cellStyle name="Normal 2 4 29 6" xfId="31615"/>
    <cellStyle name="Normal 2 4 29 6 2" xfId="31616"/>
    <cellStyle name="Normal 2 4 29 6 3" xfId="31617"/>
    <cellStyle name="Normal 2 4 29 6 4" xfId="31618"/>
    <cellStyle name="Normal 2 4 29 6 5" xfId="31619"/>
    <cellStyle name="Normal 2 4 29 7" xfId="31620"/>
    <cellStyle name="Normal 2 4 29 7 2" xfId="31621"/>
    <cellStyle name="Normal 2 4 29 7 3" xfId="31622"/>
    <cellStyle name="Normal 2 4 29 7 4" xfId="31623"/>
    <cellStyle name="Normal 2 4 29 7 5" xfId="31624"/>
    <cellStyle name="Normal 2 4 29 8" xfId="31625"/>
    <cellStyle name="Normal 2 4 29 8 2" xfId="31626"/>
    <cellStyle name="Normal 2 4 29 8 3" xfId="31627"/>
    <cellStyle name="Normal 2 4 29 8 4" xfId="31628"/>
    <cellStyle name="Normal 2 4 29 8 5" xfId="31629"/>
    <cellStyle name="Normal 2 4 29 9" xfId="31630"/>
    <cellStyle name="Normal 2 4 3" xfId="31631"/>
    <cellStyle name="Normal 2 4 3 10" xfId="31632"/>
    <cellStyle name="Normal 2 4 3 10 10" xfId="31633"/>
    <cellStyle name="Normal 2 4 3 10 11" xfId="31634"/>
    <cellStyle name="Normal 2 4 3 10 12" xfId="31635"/>
    <cellStyle name="Normal 2 4 3 10 13" xfId="31636"/>
    <cellStyle name="Normal 2 4 3 10 14" xfId="31637"/>
    <cellStyle name="Normal 2 4 3 10 2" xfId="31638"/>
    <cellStyle name="Normal 2 4 3 10 2 2" xfId="31639"/>
    <cellStyle name="Normal 2 4 3 10 2 3" xfId="31640"/>
    <cellStyle name="Normal 2 4 3 10 2 4" xfId="31641"/>
    <cellStyle name="Normal 2 4 3 10 2 5" xfId="31642"/>
    <cellStyle name="Normal 2 4 3 10 3" xfId="31643"/>
    <cellStyle name="Normal 2 4 3 10 3 2" xfId="31644"/>
    <cellStyle name="Normal 2 4 3 10 3 3" xfId="31645"/>
    <cellStyle name="Normal 2 4 3 10 3 4" xfId="31646"/>
    <cellStyle name="Normal 2 4 3 10 3 5" xfId="31647"/>
    <cellStyle name="Normal 2 4 3 10 4" xfId="31648"/>
    <cellStyle name="Normal 2 4 3 10 4 2" xfId="31649"/>
    <cellStyle name="Normal 2 4 3 10 4 3" xfId="31650"/>
    <cellStyle name="Normal 2 4 3 10 4 4" xfId="31651"/>
    <cellStyle name="Normal 2 4 3 10 4 5" xfId="31652"/>
    <cellStyle name="Normal 2 4 3 10 5" xfId="31653"/>
    <cellStyle name="Normal 2 4 3 10 5 2" xfId="31654"/>
    <cellStyle name="Normal 2 4 3 10 5 3" xfId="31655"/>
    <cellStyle name="Normal 2 4 3 10 5 4" xfId="31656"/>
    <cellStyle name="Normal 2 4 3 10 5 5" xfId="31657"/>
    <cellStyle name="Normal 2 4 3 10 6" xfId="31658"/>
    <cellStyle name="Normal 2 4 3 10 6 2" xfId="31659"/>
    <cellStyle name="Normal 2 4 3 10 6 3" xfId="31660"/>
    <cellStyle name="Normal 2 4 3 10 6 4" xfId="31661"/>
    <cellStyle name="Normal 2 4 3 10 6 5" xfId="31662"/>
    <cellStyle name="Normal 2 4 3 10 7" xfId="31663"/>
    <cellStyle name="Normal 2 4 3 10 7 2" xfId="31664"/>
    <cellStyle name="Normal 2 4 3 10 7 3" xfId="31665"/>
    <cellStyle name="Normal 2 4 3 10 7 4" xfId="31666"/>
    <cellStyle name="Normal 2 4 3 10 7 5" xfId="31667"/>
    <cellStyle name="Normal 2 4 3 10 8" xfId="31668"/>
    <cellStyle name="Normal 2 4 3 10 8 2" xfId="31669"/>
    <cellStyle name="Normal 2 4 3 10 8 3" xfId="31670"/>
    <cellStyle name="Normal 2 4 3 10 8 4" xfId="31671"/>
    <cellStyle name="Normal 2 4 3 10 8 5" xfId="31672"/>
    <cellStyle name="Normal 2 4 3 10 9" xfId="31673"/>
    <cellStyle name="Normal 2 4 3 11" xfId="31674"/>
    <cellStyle name="Normal 2 4 3 11 10" xfId="31675"/>
    <cellStyle name="Normal 2 4 3 11 11" xfId="31676"/>
    <cellStyle name="Normal 2 4 3 11 12" xfId="31677"/>
    <cellStyle name="Normal 2 4 3 11 13" xfId="31678"/>
    <cellStyle name="Normal 2 4 3 11 14" xfId="31679"/>
    <cellStyle name="Normal 2 4 3 11 2" xfId="31680"/>
    <cellStyle name="Normal 2 4 3 11 2 2" xfId="31681"/>
    <cellStyle name="Normal 2 4 3 11 2 3" xfId="31682"/>
    <cellStyle name="Normal 2 4 3 11 2 4" xfId="31683"/>
    <cellStyle name="Normal 2 4 3 11 2 5" xfId="31684"/>
    <cellStyle name="Normal 2 4 3 11 3" xfId="31685"/>
    <cellStyle name="Normal 2 4 3 11 3 2" xfId="31686"/>
    <cellStyle name="Normal 2 4 3 11 3 3" xfId="31687"/>
    <cellStyle name="Normal 2 4 3 11 3 4" xfId="31688"/>
    <cellStyle name="Normal 2 4 3 11 3 5" xfId="31689"/>
    <cellStyle name="Normal 2 4 3 11 4" xfId="31690"/>
    <cellStyle name="Normal 2 4 3 11 4 2" xfId="31691"/>
    <cellStyle name="Normal 2 4 3 11 4 3" xfId="31692"/>
    <cellStyle name="Normal 2 4 3 11 4 4" xfId="31693"/>
    <cellStyle name="Normal 2 4 3 11 4 5" xfId="31694"/>
    <cellStyle name="Normal 2 4 3 11 5" xfId="31695"/>
    <cellStyle name="Normal 2 4 3 11 5 2" xfId="31696"/>
    <cellStyle name="Normal 2 4 3 11 5 3" xfId="31697"/>
    <cellStyle name="Normal 2 4 3 11 5 4" xfId="31698"/>
    <cellStyle name="Normal 2 4 3 11 5 5" xfId="31699"/>
    <cellStyle name="Normal 2 4 3 11 6" xfId="31700"/>
    <cellStyle name="Normal 2 4 3 11 6 2" xfId="31701"/>
    <cellStyle name="Normal 2 4 3 11 6 3" xfId="31702"/>
    <cellStyle name="Normal 2 4 3 11 6 4" xfId="31703"/>
    <cellStyle name="Normal 2 4 3 11 6 5" xfId="31704"/>
    <cellStyle name="Normal 2 4 3 11 7" xfId="31705"/>
    <cellStyle name="Normal 2 4 3 11 7 2" xfId="31706"/>
    <cellStyle name="Normal 2 4 3 11 7 3" xfId="31707"/>
    <cellStyle name="Normal 2 4 3 11 7 4" xfId="31708"/>
    <cellStyle name="Normal 2 4 3 11 7 5" xfId="31709"/>
    <cellStyle name="Normal 2 4 3 11 8" xfId="31710"/>
    <cellStyle name="Normal 2 4 3 11 8 2" xfId="31711"/>
    <cellStyle name="Normal 2 4 3 11 8 3" xfId="31712"/>
    <cellStyle name="Normal 2 4 3 11 8 4" xfId="31713"/>
    <cellStyle name="Normal 2 4 3 11 8 5" xfId="31714"/>
    <cellStyle name="Normal 2 4 3 11 9" xfId="31715"/>
    <cellStyle name="Normal 2 4 3 12" xfId="31716"/>
    <cellStyle name="Normal 2 4 3 12 10" xfId="31717"/>
    <cellStyle name="Normal 2 4 3 12 11" xfId="31718"/>
    <cellStyle name="Normal 2 4 3 12 12" xfId="31719"/>
    <cellStyle name="Normal 2 4 3 12 13" xfId="31720"/>
    <cellStyle name="Normal 2 4 3 12 14" xfId="31721"/>
    <cellStyle name="Normal 2 4 3 12 2" xfId="31722"/>
    <cellStyle name="Normal 2 4 3 12 2 2" xfId="31723"/>
    <cellStyle name="Normal 2 4 3 12 2 3" xfId="31724"/>
    <cellStyle name="Normal 2 4 3 12 2 4" xfId="31725"/>
    <cellStyle name="Normal 2 4 3 12 2 5" xfId="31726"/>
    <cellStyle name="Normal 2 4 3 12 3" xfId="31727"/>
    <cellStyle name="Normal 2 4 3 12 3 2" xfId="31728"/>
    <cellStyle name="Normal 2 4 3 12 3 3" xfId="31729"/>
    <cellStyle name="Normal 2 4 3 12 3 4" xfId="31730"/>
    <cellStyle name="Normal 2 4 3 12 3 5" xfId="31731"/>
    <cellStyle name="Normal 2 4 3 12 4" xfId="31732"/>
    <cellStyle name="Normal 2 4 3 12 4 2" xfId="31733"/>
    <cellStyle name="Normal 2 4 3 12 4 3" xfId="31734"/>
    <cellStyle name="Normal 2 4 3 12 4 4" xfId="31735"/>
    <cellStyle name="Normal 2 4 3 12 4 5" xfId="31736"/>
    <cellStyle name="Normal 2 4 3 12 5" xfId="31737"/>
    <cellStyle name="Normal 2 4 3 12 5 2" xfId="31738"/>
    <cellStyle name="Normal 2 4 3 12 5 3" xfId="31739"/>
    <cellStyle name="Normal 2 4 3 12 5 4" xfId="31740"/>
    <cellStyle name="Normal 2 4 3 12 5 5" xfId="31741"/>
    <cellStyle name="Normal 2 4 3 12 6" xfId="31742"/>
    <cellStyle name="Normal 2 4 3 12 6 2" xfId="31743"/>
    <cellStyle name="Normal 2 4 3 12 6 3" xfId="31744"/>
    <cellStyle name="Normal 2 4 3 12 6 4" xfId="31745"/>
    <cellStyle name="Normal 2 4 3 12 6 5" xfId="31746"/>
    <cellStyle name="Normal 2 4 3 12 7" xfId="31747"/>
    <cellStyle name="Normal 2 4 3 12 7 2" xfId="31748"/>
    <cellStyle name="Normal 2 4 3 12 7 3" xfId="31749"/>
    <cellStyle name="Normal 2 4 3 12 7 4" xfId="31750"/>
    <cellStyle name="Normal 2 4 3 12 7 5" xfId="31751"/>
    <cellStyle name="Normal 2 4 3 12 8" xfId="31752"/>
    <cellStyle name="Normal 2 4 3 12 8 2" xfId="31753"/>
    <cellStyle name="Normal 2 4 3 12 8 3" xfId="31754"/>
    <cellStyle name="Normal 2 4 3 12 8 4" xfId="31755"/>
    <cellStyle name="Normal 2 4 3 12 8 5" xfId="31756"/>
    <cellStyle name="Normal 2 4 3 12 9" xfId="31757"/>
    <cellStyle name="Normal 2 4 3 13" xfId="31758"/>
    <cellStyle name="Normal 2 4 3 13 10" xfId="31759"/>
    <cellStyle name="Normal 2 4 3 13 11" xfId="31760"/>
    <cellStyle name="Normal 2 4 3 13 12" xfId="31761"/>
    <cellStyle name="Normal 2 4 3 13 13" xfId="31762"/>
    <cellStyle name="Normal 2 4 3 13 14" xfId="31763"/>
    <cellStyle name="Normal 2 4 3 13 2" xfId="31764"/>
    <cellStyle name="Normal 2 4 3 13 2 2" xfId="31765"/>
    <cellStyle name="Normal 2 4 3 13 2 3" xfId="31766"/>
    <cellStyle name="Normal 2 4 3 13 2 4" xfId="31767"/>
    <cellStyle name="Normal 2 4 3 13 2 5" xfId="31768"/>
    <cellStyle name="Normal 2 4 3 13 3" xfId="31769"/>
    <cellStyle name="Normal 2 4 3 13 3 2" xfId="31770"/>
    <cellStyle name="Normal 2 4 3 13 3 3" xfId="31771"/>
    <cellStyle name="Normal 2 4 3 13 3 4" xfId="31772"/>
    <cellStyle name="Normal 2 4 3 13 3 5" xfId="31773"/>
    <cellStyle name="Normal 2 4 3 13 4" xfId="31774"/>
    <cellStyle name="Normal 2 4 3 13 4 2" xfId="31775"/>
    <cellStyle name="Normal 2 4 3 13 4 3" xfId="31776"/>
    <cellStyle name="Normal 2 4 3 13 4 4" xfId="31777"/>
    <cellStyle name="Normal 2 4 3 13 4 5" xfId="31778"/>
    <cellStyle name="Normal 2 4 3 13 5" xfId="31779"/>
    <cellStyle name="Normal 2 4 3 13 5 2" xfId="31780"/>
    <cellStyle name="Normal 2 4 3 13 5 3" xfId="31781"/>
    <cellStyle name="Normal 2 4 3 13 5 4" xfId="31782"/>
    <cellStyle name="Normal 2 4 3 13 5 5" xfId="31783"/>
    <cellStyle name="Normal 2 4 3 13 6" xfId="31784"/>
    <cellStyle name="Normal 2 4 3 13 6 2" xfId="31785"/>
    <cellStyle name="Normal 2 4 3 13 6 3" xfId="31786"/>
    <cellStyle name="Normal 2 4 3 13 6 4" xfId="31787"/>
    <cellStyle name="Normal 2 4 3 13 6 5" xfId="31788"/>
    <cellStyle name="Normal 2 4 3 13 7" xfId="31789"/>
    <cellStyle name="Normal 2 4 3 13 7 2" xfId="31790"/>
    <cellStyle name="Normal 2 4 3 13 7 3" xfId="31791"/>
    <cellStyle name="Normal 2 4 3 13 7 4" xfId="31792"/>
    <cellStyle name="Normal 2 4 3 13 7 5" xfId="31793"/>
    <cellStyle name="Normal 2 4 3 13 8" xfId="31794"/>
    <cellStyle name="Normal 2 4 3 13 8 2" xfId="31795"/>
    <cellStyle name="Normal 2 4 3 13 8 3" xfId="31796"/>
    <cellStyle name="Normal 2 4 3 13 8 4" xfId="31797"/>
    <cellStyle name="Normal 2 4 3 13 8 5" xfId="31798"/>
    <cellStyle name="Normal 2 4 3 13 9" xfId="31799"/>
    <cellStyle name="Normal 2 4 3 14" xfId="31800"/>
    <cellStyle name="Normal 2 4 3 14 10" xfId="31801"/>
    <cellStyle name="Normal 2 4 3 14 11" xfId="31802"/>
    <cellStyle name="Normal 2 4 3 14 12" xfId="31803"/>
    <cellStyle name="Normal 2 4 3 14 13" xfId="31804"/>
    <cellStyle name="Normal 2 4 3 14 14" xfId="31805"/>
    <cellStyle name="Normal 2 4 3 14 2" xfId="31806"/>
    <cellStyle name="Normal 2 4 3 14 2 2" xfId="31807"/>
    <cellStyle name="Normal 2 4 3 14 2 3" xfId="31808"/>
    <cellStyle name="Normal 2 4 3 14 2 4" xfId="31809"/>
    <cellStyle name="Normal 2 4 3 14 2 5" xfId="31810"/>
    <cellStyle name="Normal 2 4 3 14 3" xfId="31811"/>
    <cellStyle name="Normal 2 4 3 14 3 2" xfId="31812"/>
    <cellStyle name="Normal 2 4 3 14 3 3" xfId="31813"/>
    <cellStyle name="Normal 2 4 3 14 3 4" xfId="31814"/>
    <cellStyle name="Normal 2 4 3 14 3 5" xfId="31815"/>
    <cellStyle name="Normal 2 4 3 14 4" xfId="31816"/>
    <cellStyle name="Normal 2 4 3 14 4 2" xfId="31817"/>
    <cellStyle name="Normal 2 4 3 14 4 3" xfId="31818"/>
    <cellStyle name="Normal 2 4 3 14 4 4" xfId="31819"/>
    <cellStyle name="Normal 2 4 3 14 4 5" xfId="31820"/>
    <cellStyle name="Normal 2 4 3 14 5" xfId="31821"/>
    <cellStyle name="Normal 2 4 3 14 5 2" xfId="31822"/>
    <cellStyle name="Normal 2 4 3 14 5 3" xfId="31823"/>
    <cellStyle name="Normal 2 4 3 14 5 4" xfId="31824"/>
    <cellStyle name="Normal 2 4 3 14 5 5" xfId="31825"/>
    <cellStyle name="Normal 2 4 3 14 6" xfId="31826"/>
    <cellStyle name="Normal 2 4 3 14 6 2" xfId="31827"/>
    <cellStyle name="Normal 2 4 3 14 6 3" xfId="31828"/>
    <cellStyle name="Normal 2 4 3 14 6 4" xfId="31829"/>
    <cellStyle name="Normal 2 4 3 14 6 5" xfId="31830"/>
    <cellStyle name="Normal 2 4 3 14 7" xfId="31831"/>
    <cellStyle name="Normal 2 4 3 14 7 2" xfId="31832"/>
    <cellStyle name="Normal 2 4 3 14 7 3" xfId="31833"/>
    <cellStyle name="Normal 2 4 3 14 7 4" xfId="31834"/>
    <cellStyle name="Normal 2 4 3 14 7 5" xfId="31835"/>
    <cellStyle name="Normal 2 4 3 14 8" xfId="31836"/>
    <cellStyle name="Normal 2 4 3 14 8 2" xfId="31837"/>
    <cellStyle name="Normal 2 4 3 14 8 3" xfId="31838"/>
    <cellStyle name="Normal 2 4 3 14 8 4" xfId="31839"/>
    <cellStyle name="Normal 2 4 3 14 8 5" xfId="31840"/>
    <cellStyle name="Normal 2 4 3 14 9" xfId="31841"/>
    <cellStyle name="Normal 2 4 3 15" xfId="31842"/>
    <cellStyle name="Normal 2 4 3 15 10" xfId="31843"/>
    <cellStyle name="Normal 2 4 3 15 11" xfId="31844"/>
    <cellStyle name="Normal 2 4 3 15 12" xfId="31845"/>
    <cellStyle name="Normal 2 4 3 15 13" xfId="31846"/>
    <cellStyle name="Normal 2 4 3 15 14" xfId="31847"/>
    <cellStyle name="Normal 2 4 3 15 2" xfId="31848"/>
    <cellStyle name="Normal 2 4 3 15 2 2" xfId="31849"/>
    <cellStyle name="Normal 2 4 3 15 2 3" xfId="31850"/>
    <cellStyle name="Normal 2 4 3 15 2 4" xfId="31851"/>
    <cellStyle name="Normal 2 4 3 15 2 5" xfId="31852"/>
    <cellStyle name="Normal 2 4 3 15 3" xfId="31853"/>
    <cellStyle name="Normal 2 4 3 15 3 2" xfId="31854"/>
    <cellStyle name="Normal 2 4 3 15 3 3" xfId="31855"/>
    <cellStyle name="Normal 2 4 3 15 3 4" xfId="31856"/>
    <cellStyle name="Normal 2 4 3 15 3 5" xfId="31857"/>
    <cellStyle name="Normal 2 4 3 15 4" xfId="31858"/>
    <cellStyle name="Normal 2 4 3 15 4 2" xfId="31859"/>
    <cellStyle name="Normal 2 4 3 15 4 3" xfId="31860"/>
    <cellStyle name="Normal 2 4 3 15 4 4" xfId="31861"/>
    <cellStyle name="Normal 2 4 3 15 4 5" xfId="31862"/>
    <cellStyle name="Normal 2 4 3 15 5" xfId="31863"/>
    <cellStyle name="Normal 2 4 3 15 5 2" xfId="31864"/>
    <cellStyle name="Normal 2 4 3 15 5 3" xfId="31865"/>
    <cellStyle name="Normal 2 4 3 15 5 4" xfId="31866"/>
    <cellStyle name="Normal 2 4 3 15 5 5" xfId="31867"/>
    <cellStyle name="Normal 2 4 3 15 6" xfId="31868"/>
    <cellStyle name="Normal 2 4 3 15 6 2" xfId="31869"/>
    <cellStyle name="Normal 2 4 3 15 6 3" xfId="31870"/>
    <cellStyle name="Normal 2 4 3 15 6 4" xfId="31871"/>
    <cellStyle name="Normal 2 4 3 15 6 5" xfId="31872"/>
    <cellStyle name="Normal 2 4 3 15 7" xfId="31873"/>
    <cellStyle name="Normal 2 4 3 15 7 2" xfId="31874"/>
    <cellStyle name="Normal 2 4 3 15 7 3" xfId="31875"/>
    <cellStyle name="Normal 2 4 3 15 7 4" xfId="31876"/>
    <cellStyle name="Normal 2 4 3 15 7 5" xfId="31877"/>
    <cellStyle name="Normal 2 4 3 15 8" xfId="31878"/>
    <cellStyle name="Normal 2 4 3 15 8 2" xfId="31879"/>
    <cellStyle name="Normal 2 4 3 15 8 3" xfId="31880"/>
    <cellStyle name="Normal 2 4 3 15 8 4" xfId="31881"/>
    <cellStyle name="Normal 2 4 3 15 8 5" xfId="31882"/>
    <cellStyle name="Normal 2 4 3 15 9" xfId="31883"/>
    <cellStyle name="Normal 2 4 3 16" xfId="31884"/>
    <cellStyle name="Normal 2 4 3 16 10" xfId="31885"/>
    <cellStyle name="Normal 2 4 3 16 11" xfId="31886"/>
    <cellStyle name="Normal 2 4 3 16 12" xfId="31887"/>
    <cellStyle name="Normal 2 4 3 16 13" xfId="31888"/>
    <cellStyle name="Normal 2 4 3 16 14" xfId="31889"/>
    <cellStyle name="Normal 2 4 3 16 2" xfId="31890"/>
    <cellStyle name="Normal 2 4 3 16 2 2" xfId="31891"/>
    <cellStyle name="Normal 2 4 3 16 2 3" xfId="31892"/>
    <cellStyle name="Normal 2 4 3 16 2 4" xfId="31893"/>
    <cellStyle name="Normal 2 4 3 16 2 5" xfId="31894"/>
    <cellStyle name="Normal 2 4 3 16 3" xfId="31895"/>
    <cellStyle name="Normal 2 4 3 16 3 2" xfId="31896"/>
    <cellStyle name="Normal 2 4 3 16 3 3" xfId="31897"/>
    <cellStyle name="Normal 2 4 3 16 3 4" xfId="31898"/>
    <cellStyle name="Normal 2 4 3 16 3 5" xfId="31899"/>
    <cellStyle name="Normal 2 4 3 16 4" xfId="31900"/>
    <cellStyle name="Normal 2 4 3 16 4 2" xfId="31901"/>
    <cellStyle name="Normal 2 4 3 16 4 3" xfId="31902"/>
    <cellStyle name="Normal 2 4 3 16 4 4" xfId="31903"/>
    <cellStyle name="Normal 2 4 3 16 4 5" xfId="31904"/>
    <cellStyle name="Normal 2 4 3 16 5" xfId="31905"/>
    <cellStyle name="Normal 2 4 3 16 5 2" xfId="31906"/>
    <cellStyle name="Normal 2 4 3 16 5 3" xfId="31907"/>
    <cellStyle name="Normal 2 4 3 16 5 4" xfId="31908"/>
    <cellStyle name="Normal 2 4 3 16 5 5" xfId="31909"/>
    <cellStyle name="Normal 2 4 3 16 6" xfId="31910"/>
    <cellStyle name="Normal 2 4 3 16 6 2" xfId="31911"/>
    <cellStyle name="Normal 2 4 3 16 6 3" xfId="31912"/>
    <cellStyle name="Normal 2 4 3 16 6 4" xfId="31913"/>
    <cellStyle name="Normal 2 4 3 16 6 5" xfId="31914"/>
    <cellStyle name="Normal 2 4 3 16 7" xfId="31915"/>
    <cellStyle name="Normal 2 4 3 16 7 2" xfId="31916"/>
    <cellStyle name="Normal 2 4 3 16 7 3" xfId="31917"/>
    <cellStyle name="Normal 2 4 3 16 7 4" xfId="31918"/>
    <cellStyle name="Normal 2 4 3 16 7 5" xfId="31919"/>
    <cellStyle name="Normal 2 4 3 16 8" xfId="31920"/>
    <cellStyle name="Normal 2 4 3 16 8 2" xfId="31921"/>
    <cellStyle name="Normal 2 4 3 16 8 3" xfId="31922"/>
    <cellStyle name="Normal 2 4 3 16 8 4" xfId="31923"/>
    <cellStyle name="Normal 2 4 3 16 8 5" xfId="31924"/>
    <cellStyle name="Normal 2 4 3 16 9" xfId="31925"/>
    <cellStyle name="Normal 2 4 3 17" xfId="31926"/>
    <cellStyle name="Normal 2 4 3 17 10" xfId="31927"/>
    <cellStyle name="Normal 2 4 3 17 11" xfId="31928"/>
    <cellStyle name="Normal 2 4 3 17 12" xfId="31929"/>
    <cellStyle name="Normal 2 4 3 17 13" xfId="31930"/>
    <cellStyle name="Normal 2 4 3 17 14" xfId="31931"/>
    <cellStyle name="Normal 2 4 3 17 2" xfId="31932"/>
    <cellStyle name="Normal 2 4 3 17 2 2" xfId="31933"/>
    <cellStyle name="Normal 2 4 3 17 2 3" xfId="31934"/>
    <cellStyle name="Normal 2 4 3 17 2 4" xfId="31935"/>
    <cellStyle name="Normal 2 4 3 17 2 5" xfId="31936"/>
    <cellStyle name="Normal 2 4 3 17 3" xfId="31937"/>
    <cellStyle name="Normal 2 4 3 17 3 2" xfId="31938"/>
    <cellStyle name="Normal 2 4 3 17 3 3" xfId="31939"/>
    <cellStyle name="Normal 2 4 3 17 3 4" xfId="31940"/>
    <cellStyle name="Normal 2 4 3 17 3 5" xfId="31941"/>
    <cellStyle name="Normal 2 4 3 17 4" xfId="31942"/>
    <cellStyle name="Normal 2 4 3 17 4 2" xfId="31943"/>
    <cellStyle name="Normal 2 4 3 17 4 3" xfId="31944"/>
    <cellStyle name="Normal 2 4 3 17 4 4" xfId="31945"/>
    <cellStyle name="Normal 2 4 3 17 4 5" xfId="31946"/>
    <cellStyle name="Normal 2 4 3 17 5" xfId="31947"/>
    <cellStyle name="Normal 2 4 3 17 5 2" xfId="31948"/>
    <cellStyle name="Normal 2 4 3 17 5 3" xfId="31949"/>
    <cellStyle name="Normal 2 4 3 17 5 4" xfId="31950"/>
    <cellStyle name="Normal 2 4 3 17 5 5" xfId="31951"/>
    <cellStyle name="Normal 2 4 3 17 6" xfId="31952"/>
    <cellStyle name="Normal 2 4 3 17 6 2" xfId="31953"/>
    <cellStyle name="Normal 2 4 3 17 6 3" xfId="31954"/>
    <cellStyle name="Normal 2 4 3 17 6 4" xfId="31955"/>
    <cellStyle name="Normal 2 4 3 17 6 5" xfId="31956"/>
    <cellStyle name="Normal 2 4 3 17 7" xfId="31957"/>
    <cellStyle name="Normal 2 4 3 17 7 2" xfId="31958"/>
    <cellStyle name="Normal 2 4 3 17 7 3" xfId="31959"/>
    <cellStyle name="Normal 2 4 3 17 7 4" xfId="31960"/>
    <cellStyle name="Normal 2 4 3 17 7 5" xfId="31961"/>
    <cellStyle name="Normal 2 4 3 17 8" xfId="31962"/>
    <cellStyle name="Normal 2 4 3 17 8 2" xfId="31963"/>
    <cellStyle name="Normal 2 4 3 17 8 3" xfId="31964"/>
    <cellStyle name="Normal 2 4 3 17 8 4" xfId="31965"/>
    <cellStyle name="Normal 2 4 3 17 8 5" xfId="31966"/>
    <cellStyle name="Normal 2 4 3 17 9" xfId="31967"/>
    <cellStyle name="Normal 2 4 3 18" xfId="31968"/>
    <cellStyle name="Normal 2 4 3 18 10" xfId="31969"/>
    <cellStyle name="Normal 2 4 3 18 11" xfId="31970"/>
    <cellStyle name="Normal 2 4 3 18 12" xfId="31971"/>
    <cellStyle name="Normal 2 4 3 18 13" xfId="31972"/>
    <cellStyle name="Normal 2 4 3 18 14" xfId="31973"/>
    <cellStyle name="Normal 2 4 3 18 2" xfId="31974"/>
    <cellStyle name="Normal 2 4 3 18 2 2" xfId="31975"/>
    <cellStyle name="Normal 2 4 3 18 2 3" xfId="31976"/>
    <cellStyle name="Normal 2 4 3 18 2 4" xfId="31977"/>
    <cellStyle name="Normal 2 4 3 18 2 5" xfId="31978"/>
    <cellStyle name="Normal 2 4 3 18 3" xfId="31979"/>
    <cellStyle name="Normal 2 4 3 18 3 2" xfId="31980"/>
    <cellStyle name="Normal 2 4 3 18 3 3" xfId="31981"/>
    <cellStyle name="Normal 2 4 3 18 3 4" xfId="31982"/>
    <cellStyle name="Normal 2 4 3 18 3 5" xfId="31983"/>
    <cellStyle name="Normal 2 4 3 18 4" xfId="31984"/>
    <cellStyle name="Normal 2 4 3 18 4 2" xfId="31985"/>
    <cellStyle name="Normal 2 4 3 18 4 3" xfId="31986"/>
    <cellStyle name="Normal 2 4 3 18 4 4" xfId="31987"/>
    <cellStyle name="Normal 2 4 3 18 4 5" xfId="31988"/>
    <cellStyle name="Normal 2 4 3 18 5" xfId="31989"/>
    <cellStyle name="Normal 2 4 3 18 5 2" xfId="31990"/>
    <cellStyle name="Normal 2 4 3 18 5 3" xfId="31991"/>
    <cellStyle name="Normal 2 4 3 18 5 4" xfId="31992"/>
    <cellStyle name="Normal 2 4 3 18 5 5" xfId="31993"/>
    <cellStyle name="Normal 2 4 3 18 6" xfId="31994"/>
    <cellStyle name="Normal 2 4 3 18 6 2" xfId="31995"/>
    <cellStyle name="Normal 2 4 3 18 6 3" xfId="31996"/>
    <cellStyle name="Normal 2 4 3 18 6 4" xfId="31997"/>
    <cellStyle name="Normal 2 4 3 18 6 5" xfId="31998"/>
    <cellStyle name="Normal 2 4 3 18 7" xfId="31999"/>
    <cellStyle name="Normal 2 4 3 18 7 2" xfId="32000"/>
    <cellStyle name="Normal 2 4 3 18 7 3" xfId="32001"/>
    <cellStyle name="Normal 2 4 3 18 7 4" xfId="32002"/>
    <cellStyle name="Normal 2 4 3 18 7 5" xfId="32003"/>
    <cellStyle name="Normal 2 4 3 18 8" xfId="32004"/>
    <cellStyle name="Normal 2 4 3 18 8 2" xfId="32005"/>
    <cellStyle name="Normal 2 4 3 18 8 3" xfId="32006"/>
    <cellStyle name="Normal 2 4 3 18 8 4" xfId="32007"/>
    <cellStyle name="Normal 2 4 3 18 8 5" xfId="32008"/>
    <cellStyle name="Normal 2 4 3 18 9" xfId="32009"/>
    <cellStyle name="Normal 2 4 3 19" xfId="32010"/>
    <cellStyle name="Normal 2 4 3 19 10" xfId="32011"/>
    <cellStyle name="Normal 2 4 3 19 11" xfId="32012"/>
    <cellStyle name="Normal 2 4 3 19 12" xfId="32013"/>
    <cellStyle name="Normal 2 4 3 19 13" xfId="32014"/>
    <cellStyle name="Normal 2 4 3 19 14" xfId="32015"/>
    <cellStyle name="Normal 2 4 3 19 2" xfId="32016"/>
    <cellStyle name="Normal 2 4 3 19 2 2" xfId="32017"/>
    <cellStyle name="Normal 2 4 3 19 2 3" xfId="32018"/>
    <cellStyle name="Normal 2 4 3 19 2 4" xfId="32019"/>
    <cellStyle name="Normal 2 4 3 19 2 5" xfId="32020"/>
    <cellStyle name="Normal 2 4 3 19 3" xfId="32021"/>
    <cellStyle name="Normal 2 4 3 19 3 2" xfId="32022"/>
    <cellStyle name="Normal 2 4 3 19 3 3" xfId="32023"/>
    <cellStyle name="Normal 2 4 3 19 3 4" xfId="32024"/>
    <cellStyle name="Normal 2 4 3 19 3 5" xfId="32025"/>
    <cellStyle name="Normal 2 4 3 19 4" xfId="32026"/>
    <cellStyle name="Normal 2 4 3 19 4 2" xfId="32027"/>
    <cellStyle name="Normal 2 4 3 19 4 3" xfId="32028"/>
    <cellStyle name="Normal 2 4 3 19 4 4" xfId="32029"/>
    <cellStyle name="Normal 2 4 3 19 4 5" xfId="32030"/>
    <cellStyle name="Normal 2 4 3 19 5" xfId="32031"/>
    <cellStyle name="Normal 2 4 3 19 5 2" xfId="32032"/>
    <cellStyle name="Normal 2 4 3 19 5 3" xfId="32033"/>
    <cellStyle name="Normal 2 4 3 19 5 4" xfId="32034"/>
    <cellStyle name="Normal 2 4 3 19 5 5" xfId="32035"/>
    <cellStyle name="Normal 2 4 3 19 6" xfId="32036"/>
    <cellStyle name="Normal 2 4 3 19 6 2" xfId="32037"/>
    <cellStyle name="Normal 2 4 3 19 6 3" xfId="32038"/>
    <cellStyle name="Normal 2 4 3 19 6 4" xfId="32039"/>
    <cellStyle name="Normal 2 4 3 19 6 5" xfId="32040"/>
    <cellStyle name="Normal 2 4 3 19 7" xfId="32041"/>
    <cellStyle name="Normal 2 4 3 19 7 2" xfId="32042"/>
    <cellStyle name="Normal 2 4 3 19 7 3" xfId="32043"/>
    <cellStyle name="Normal 2 4 3 19 7 4" xfId="32044"/>
    <cellStyle name="Normal 2 4 3 19 7 5" xfId="32045"/>
    <cellStyle name="Normal 2 4 3 19 8" xfId="32046"/>
    <cellStyle name="Normal 2 4 3 19 8 2" xfId="32047"/>
    <cellStyle name="Normal 2 4 3 19 8 3" xfId="32048"/>
    <cellStyle name="Normal 2 4 3 19 8 4" xfId="32049"/>
    <cellStyle name="Normal 2 4 3 19 8 5" xfId="32050"/>
    <cellStyle name="Normal 2 4 3 19 9" xfId="32051"/>
    <cellStyle name="Normal 2 4 3 2" xfId="32052"/>
    <cellStyle name="Normal 2 4 3 2 10" xfId="32053"/>
    <cellStyle name="Normal 2 4 3 2 11" xfId="32054"/>
    <cellStyle name="Normal 2 4 3 2 12" xfId="32055"/>
    <cellStyle name="Normal 2 4 3 2 13" xfId="32056"/>
    <cellStyle name="Normal 2 4 3 2 14" xfId="32057"/>
    <cellStyle name="Normal 2 4 3 2 2" xfId="32058"/>
    <cellStyle name="Normal 2 4 3 2 2 2" xfId="32059"/>
    <cellStyle name="Normal 2 4 3 2 2 3" xfId="32060"/>
    <cellStyle name="Normal 2 4 3 2 2 4" xfId="32061"/>
    <cellStyle name="Normal 2 4 3 2 2 5" xfId="32062"/>
    <cellStyle name="Normal 2 4 3 2 3" xfId="32063"/>
    <cellStyle name="Normal 2 4 3 2 3 2" xfId="32064"/>
    <cellStyle name="Normal 2 4 3 2 3 3" xfId="32065"/>
    <cellStyle name="Normal 2 4 3 2 3 4" xfId="32066"/>
    <cellStyle name="Normal 2 4 3 2 3 5" xfId="32067"/>
    <cellStyle name="Normal 2 4 3 2 4" xfId="32068"/>
    <cellStyle name="Normal 2 4 3 2 4 2" xfId="32069"/>
    <cellStyle name="Normal 2 4 3 2 4 3" xfId="32070"/>
    <cellStyle name="Normal 2 4 3 2 4 4" xfId="32071"/>
    <cellStyle name="Normal 2 4 3 2 4 5" xfId="32072"/>
    <cellStyle name="Normal 2 4 3 2 5" xfId="32073"/>
    <cellStyle name="Normal 2 4 3 2 5 2" xfId="32074"/>
    <cellStyle name="Normal 2 4 3 2 5 3" xfId="32075"/>
    <cellStyle name="Normal 2 4 3 2 5 4" xfId="32076"/>
    <cellStyle name="Normal 2 4 3 2 5 5" xfId="32077"/>
    <cellStyle name="Normal 2 4 3 2 6" xfId="32078"/>
    <cellStyle name="Normal 2 4 3 2 6 2" xfId="32079"/>
    <cellStyle name="Normal 2 4 3 2 6 3" xfId="32080"/>
    <cellStyle name="Normal 2 4 3 2 6 4" xfId="32081"/>
    <cellStyle name="Normal 2 4 3 2 6 5" xfId="32082"/>
    <cellStyle name="Normal 2 4 3 2 7" xfId="32083"/>
    <cellStyle name="Normal 2 4 3 2 7 2" xfId="32084"/>
    <cellStyle name="Normal 2 4 3 2 7 3" xfId="32085"/>
    <cellStyle name="Normal 2 4 3 2 7 4" xfId="32086"/>
    <cellStyle name="Normal 2 4 3 2 7 5" xfId="32087"/>
    <cellStyle name="Normal 2 4 3 2 8" xfId="32088"/>
    <cellStyle name="Normal 2 4 3 2 8 2" xfId="32089"/>
    <cellStyle name="Normal 2 4 3 2 8 3" xfId="32090"/>
    <cellStyle name="Normal 2 4 3 2 8 4" xfId="32091"/>
    <cellStyle name="Normal 2 4 3 2 8 5" xfId="32092"/>
    <cellStyle name="Normal 2 4 3 2 9" xfId="32093"/>
    <cellStyle name="Normal 2 4 3 20" xfId="32094"/>
    <cellStyle name="Normal 2 4 3 20 10" xfId="32095"/>
    <cellStyle name="Normal 2 4 3 20 11" xfId="32096"/>
    <cellStyle name="Normal 2 4 3 20 12" xfId="32097"/>
    <cellStyle name="Normal 2 4 3 20 13" xfId="32098"/>
    <cellStyle name="Normal 2 4 3 20 2" xfId="32099"/>
    <cellStyle name="Normal 2 4 3 20 2 2" xfId="32100"/>
    <cellStyle name="Normal 2 4 3 20 2 3" xfId="32101"/>
    <cellStyle name="Normal 2 4 3 20 2 4" xfId="32102"/>
    <cellStyle name="Normal 2 4 3 20 2 5" xfId="32103"/>
    <cellStyle name="Normal 2 4 3 20 3" xfId="32104"/>
    <cellStyle name="Normal 2 4 3 20 3 2" xfId="32105"/>
    <cellStyle name="Normal 2 4 3 20 3 3" xfId="32106"/>
    <cellStyle name="Normal 2 4 3 20 3 4" xfId="32107"/>
    <cellStyle name="Normal 2 4 3 20 3 5" xfId="32108"/>
    <cellStyle name="Normal 2 4 3 20 4" xfId="32109"/>
    <cellStyle name="Normal 2 4 3 20 4 2" xfId="32110"/>
    <cellStyle name="Normal 2 4 3 20 4 3" xfId="32111"/>
    <cellStyle name="Normal 2 4 3 20 4 4" xfId="32112"/>
    <cellStyle name="Normal 2 4 3 20 4 5" xfId="32113"/>
    <cellStyle name="Normal 2 4 3 20 5" xfId="32114"/>
    <cellStyle name="Normal 2 4 3 20 5 2" xfId="32115"/>
    <cellStyle name="Normal 2 4 3 20 5 3" xfId="32116"/>
    <cellStyle name="Normal 2 4 3 20 5 4" xfId="32117"/>
    <cellStyle name="Normal 2 4 3 20 5 5" xfId="32118"/>
    <cellStyle name="Normal 2 4 3 20 6" xfId="32119"/>
    <cellStyle name="Normal 2 4 3 20 6 2" xfId="32120"/>
    <cellStyle name="Normal 2 4 3 20 6 3" xfId="32121"/>
    <cellStyle name="Normal 2 4 3 20 6 4" xfId="32122"/>
    <cellStyle name="Normal 2 4 3 20 6 5" xfId="32123"/>
    <cellStyle name="Normal 2 4 3 20 7" xfId="32124"/>
    <cellStyle name="Normal 2 4 3 20 7 2" xfId="32125"/>
    <cellStyle name="Normal 2 4 3 20 7 3" xfId="32126"/>
    <cellStyle name="Normal 2 4 3 20 7 4" xfId="32127"/>
    <cellStyle name="Normal 2 4 3 20 7 5" xfId="32128"/>
    <cellStyle name="Normal 2 4 3 20 8" xfId="32129"/>
    <cellStyle name="Normal 2 4 3 20 8 2" xfId="32130"/>
    <cellStyle name="Normal 2 4 3 20 8 3" xfId="32131"/>
    <cellStyle name="Normal 2 4 3 20 8 4" xfId="32132"/>
    <cellStyle name="Normal 2 4 3 20 8 5" xfId="32133"/>
    <cellStyle name="Normal 2 4 3 20 9" xfId="32134"/>
    <cellStyle name="Normal 2 4 3 21" xfId="32135"/>
    <cellStyle name="Normal 2 4 3 21 10" xfId="32136"/>
    <cellStyle name="Normal 2 4 3 21 11" xfId="32137"/>
    <cellStyle name="Normal 2 4 3 21 12" xfId="32138"/>
    <cellStyle name="Normal 2 4 3 21 13" xfId="32139"/>
    <cellStyle name="Normal 2 4 3 21 2" xfId="32140"/>
    <cellStyle name="Normal 2 4 3 21 2 2" xfId="32141"/>
    <cellStyle name="Normal 2 4 3 21 2 3" xfId="32142"/>
    <cellStyle name="Normal 2 4 3 21 2 4" xfId="32143"/>
    <cellStyle name="Normal 2 4 3 21 2 5" xfId="32144"/>
    <cellStyle name="Normal 2 4 3 21 3" xfId="32145"/>
    <cellStyle name="Normal 2 4 3 21 3 2" xfId="32146"/>
    <cellStyle name="Normal 2 4 3 21 3 3" xfId="32147"/>
    <cellStyle name="Normal 2 4 3 21 3 4" xfId="32148"/>
    <cellStyle name="Normal 2 4 3 21 3 5" xfId="32149"/>
    <cellStyle name="Normal 2 4 3 21 4" xfId="32150"/>
    <cellStyle name="Normal 2 4 3 21 4 2" xfId="32151"/>
    <cellStyle name="Normal 2 4 3 21 4 3" xfId="32152"/>
    <cellStyle name="Normal 2 4 3 21 4 4" xfId="32153"/>
    <cellStyle name="Normal 2 4 3 21 4 5" xfId="32154"/>
    <cellStyle name="Normal 2 4 3 21 5" xfId="32155"/>
    <cellStyle name="Normal 2 4 3 21 5 2" xfId="32156"/>
    <cellStyle name="Normal 2 4 3 21 5 3" xfId="32157"/>
    <cellStyle name="Normal 2 4 3 21 5 4" xfId="32158"/>
    <cellStyle name="Normal 2 4 3 21 5 5" xfId="32159"/>
    <cellStyle name="Normal 2 4 3 21 6" xfId="32160"/>
    <cellStyle name="Normal 2 4 3 21 6 2" xfId="32161"/>
    <cellStyle name="Normal 2 4 3 21 6 3" xfId="32162"/>
    <cellStyle name="Normal 2 4 3 21 6 4" xfId="32163"/>
    <cellStyle name="Normal 2 4 3 21 6 5" xfId="32164"/>
    <cellStyle name="Normal 2 4 3 21 7" xfId="32165"/>
    <cellStyle name="Normal 2 4 3 21 7 2" xfId="32166"/>
    <cellStyle name="Normal 2 4 3 21 7 3" xfId="32167"/>
    <cellStyle name="Normal 2 4 3 21 7 4" xfId="32168"/>
    <cellStyle name="Normal 2 4 3 21 7 5" xfId="32169"/>
    <cellStyle name="Normal 2 4 3 21 8" xfId="32170"/>
    <cellStyle name="Normal 2 4 3 21 8 2" xfId="32171"/>
    <cellStyle name="Normal 2 4 3 21 8 3" xfId="32172"/>
    <cellStyle name="Normal 2 4 3 21 8 4" xfId="32173"/>
    <cellStyle name="Normal 2 4 3 21 8 5" xfId="32174"/>
    <cellStyle name="Normal 2 4 3 21 9" xfId="32175"/>
    <cellStyle name="Normal 2 4 3 22" xfId="32176"/>
    <cellStyle name="Normal 2 4 3 22 10" xfId="32177"/>
    <cellStyle name="Normal 2 4 3 22 11" xfId="32178"/>
    <cellStyle name="Normal 2 4 3 22 12" xfId="32179"/>
    <cellStyle name="Normal 2 4 3 22 13" xfId="32180"/>
    <cellStyle name="Normal 2 4 3 22 2" xfId="32181"/>
    <cellStyle name="Normal 2 4 3 22 2 2" xfId="32182"/>
    <cellStyle name="Normal 2 4 3 22 2 3" xfId="32183"/>
    <cellStyle name="Normal 2 4 3 22 2 4" xfId="32184"/>
    <cellStyle name="Normal 2 4 3 22 2 5" xfId="32185"/>
    <cellStyle name="Normal 2 4 3 22 3" xfId="32186"/>
    <cellStyle name="Normal 2 4 3 22 3 2" xfId="32187"/>
    <cellStyle name="Normal 2 4 3 22 3 3" xfId="32188"/>
    <cellStyle name="Normal 2 4 3 22 3 4" xfId="32189"/>
    <cellStyle name="Normal 2 4 3 22 3 5" xfId="32190"/>
    <cellStyle name="Normal 2 4 3 22 4" xfId="32191"/>
    <cellStyle name="Normal 2 4 3 22 4 2" xfId="32192"/>
    <cellStyle name="Normal 2 4 3 22 4 3" xfId="32193"/>
    <cellStyle name="Normal 2 4 3 22 4 4" xfId="32194"/>
    <cellStyle name="Normal 2 4 3 22 4 5" xfId="32195"/>
    <cellStyle name="Normal 2 4 3 22 5" xfId="32196"/>
    <cellStyle name="Normal 2 4 3 22 5 2" xfId="32197"/>
    <cellStyle name="Normal 2 4 3 22 5 3" xfId="32198"/>
    <cellStyle name="Normal 2 4 3 22 5 4" xfId="32199"/>
    <cellStyle name="Normal 2 4 3 22 5 5" xfId="32200"/>
    <cellStyle name="Normal 2 4 3 22 6" xfId="32201"/>
    <cellStyle name="Normal 2 4 3 22 6 2" xfId="32202"/>
    <cellStyle name="Normal 2 4 3 22 6 3" xfId="32203"/>
    <cellStyle name="Normal 2 4 3 22 6 4" xfId="32204"/>
    <cellStyle name="Normal 2 4 3 22 6 5" xfId="32205"/>
    <cellStyle name="Normal 2 4 3 22 7" xfId="32206"/>
    <cellStyle name="Normal 2 4 3 22 7 2" xfId="32207"/>
    <cellStyle name="Normal 2 4 3 22 7 3" xfId="32208"/>
    <cellStyle name="Normal 2 4 3 22 7 4" xfId="32209"/>
    <cellStyle name="Normal 2 4 3 22 7 5" xfId="32210"/>
    <cellStyle name="Normal 2 4 3 22 8" xfId="32211"/>
    <cellStyle name="Normal 2 4 3 22 8 2" xfId="32212"/>
    <cellStyle name="Normal 2 4 3 22 8 3" xfId="32213"/>
    <cellStyle name="Normal 2 4 3 22 8 4" xfId="32214"/>
    <cellStyle name="Normal 2 4 3 22 8 5" xfId="32215"/>
    <cellStyle name="Normal 2 4 3 22 9" xfId="32216"/>
    <cellStyle name="Normal 2 4 3 23" xfId="32217"/>
    <cellStyle name="Normal 2 4 3 23 10" xfId="32218"/>
    <cellStyle name="Normal 2 4 3 23 11" xfId="32219"/>
    <cellStyle name="Normal 2 4 3 23 12" xfId="32220"/>
    <cellStyle name="Normal 2 4 3 23 13" xfId="32221"/>
    <cellStyle name="Normal 2 4 3 23 2" xfId="32222"/>
    <cellStyle name="Normal 2 4 3 23 2 2" xfId="32223"/>
    <cellStyle name="Normal 2 4 3 23 2 3" xfId="32224"/>
    <cellStyle name="Normal 2 4 3 23 2 4" xfId="32225"/>
    <cellStyle name="Normal 2 4 3 23 2 5" xfId="32226"/>
    <cellStyle name="Normal 2 4 3 23 3" xfId="32227"/>
    <cellStyle name="Normal 2 4 3 23 3 2" xfId="32228"/>
    <cellStyle name="Normal 2 4 3 23 3 3" xfId="32229"/>
    <cellStyle name="Normal 2 4 3 23 3 4" xfId="32230"/>
    <cellStyle name="Normal 2 4 3 23 3 5" xfId="32231"/>
    <cellStyle name="Normal 2 4 3 23 4" xfId="32232"/>
    <cellStyle name="Normal 2 4 3 23 4 2" xfId="32233"/>
    <cellStyle name="Normal 2 4 3 23 4 3" xfId="32234"/>
    <cellStyle name="Normal 2 4 3 23 4 4" xfId="32235"/>
    <cellStyle name="Normal 2 4 3 23 4 5" xfId="32236"/>
    <cellStyle name="Normal 2 4 3 23 5" xfId="32237"/>
    <cellStyle name="Normal 2 4 3 23 5 2" xfId="32238"/>
    <cellStyle name="Normal 2 4 3 23 5 3" xfId="32239"/>
    <cellStyle name="Normal 2 4 3 23 5 4" xfId="32240"/>
    <cellStyle name="Normal 2 4 3 23 5 5" xfId="32241"/>
    <cellStyle name="Normal 2 4 3 23 6" xfId="32242"/>
    <cellStyle name="Normal 2 4 3 23 6 2" xfId="32243"/>
    <cellStyle name="Normal 2 4 3 23 6 3" xfId="32244"/>
    <cellStyle name="Normal 2 4 3 23 6 4" xfId="32245"/>
    <cellStyle name="Normal 2 4 3 23 6 5" xfId="32246"/>
    <cellStyle name="Normal 2 4 3 23 7" xfId="32247"/>
    <cellStyle name="Normal 2 4 3 23 7 2" xfId="32248"/>
    <cellStyle name="Normal 2 4 3 23 7 3" xfId="32249"/>
    <cellStyle name="Normal 2 4 3 23 7 4" xfId="32250"/>
    <cellStyle name="Normal 2 4 3 23 7 5" xfId="32251"/>
    <cellStyle name="Normal 2 4 3 23 8" xfId="32252"/>
    <cellStyle name="Normal 2 4 3 23 8 2" xfId="32253"/>
    <cellStyle name="Normal 2 4 3 23 8 3" xfId="32254"/>
    <cellStyle name="Normal 2 4 3 23 8 4" xfId="32255"/>
    <cellStyle name="Normal 2 4 3 23 8 5" xfId="32256"/>
    <cellStyle name="Normal 2 4 3 23 9" xfId="32257"/>
    <cellStyle name="Normal 2 4 3 24" xfId="32258"/>
    <cellStyle name="Normal 2 4 3 24 10" xfId="32259"/>
    <cellStyle name="Normal 2 4 3 24 11" xfId="32260"/>
    <cellStyle name="Normal 2 4 3 24 12" xfId="32261"/>
    <cellStyle name="Normal 2 4 3 24 13" xfId="32262"/>
    <cellStyle name="Normal 2 4 3 24 2" xfId="32263"/>
    <cellStyle name="Normal 2 4 3 24 2 2" xfId="32264"/>
    <cellStyle name="Normal 2 4 3 24 2 3" xfId="32265"/>
    <cellStyle name="Normal 2 4 3 24 2 4" xfId="32266"/>
    <cellStyle name="Normal 2 4 3 24 2 5" xfId="32267"/>
    <cellStyle name="Normal 2 4 3 24 3" xfId="32268"/>
    <cellStyle name="Normal 2 4 3 24 3 2" xfId="32269"/>
    <cellStyle name="Normal 2 4 3 24 3 3" xfId="32270"/>
    <cellStyle name="Normal 2 4 3 24 3 4" xfId="32271"/>
    <cellStyle name="Normal 2 4 3 24 3 5" xfId="32272"/>
    <cellStyle name="Normal 2 4 3 24 4" xfId="32273"/>
    <cellStyle name="Normal 2 4 3 24 4 2" xfId="32274"/>
    <cellStyle name="Normal 2 4 3 24 4 3" xfId="32275"/>
    <cellStyle name="Normal 2 4 3 24 4 4" xfId="32276"/>
    <cellStyle name="Normal 2 4 3 24 4 5" xfId="32277"/>
    <cellStyle name="Normal 2 4 3 24 5" xfId="32278"/>
    <cellStyle name="Normal 2 4 3 24 5 2" xfId="32279"/>
    <cellStyle name="Normal 2 4 3 24 5 3" xfId="32280"/>
    <cellStyle name="Normal 2 4 3 24 5 4" xfId="32281"/>
    <cellStyle name="Normal 2 4 3 24 5 5" xfId="32282"/>
    <cellStyle name="Normal 2 4 3 24 6" xfId="32283"/>
    <cellStyle name="Normal 2 4 3 24 6 2" xfId="32284"/>
    <cellStyle name="Normal 2 4 3 24 6 3" xfId="32285"/>
    <cellStyle name="Normal 2 4 3 24 6 4" xfId="32286"/>
    <cellStyle name="Normal 2 4 3 24 6 5" xfId="32287"/>
    <cellStyle name="Normal 2 4 3 24 7" xfId="32288"/>
    <cellStyle name="Normal 2 4 3 24 7 2" xfId="32289"/>
    <cellStyle name="Normal 2 4 3 24 7 3" xfId="32290"/>
    <cellStyle name="Normal 2 4 3 24 7 4" xfId="32291"/>
    <cellStyle name="Normal 2 4 3 24 7 5" xfId="32292"/>
    <cellStyle name="Normal 2 4 3 24 8" xfId="32293"/>
    <cellStyle name="Normal 2 4 3 24 8 2" xfId="32294"/>
    <cellStyle name="Normal 2 4 3 24 8 3" xfId="32295"/>
    <cellStyle name="Normal 2 4 3 24 8 4" xfId="32296"/>
    <cellStyle name="Normal 2 4 3 24 8 5" xfId="32297"/>
    <cellStyle name="Normal 2 4 3 24 9" xfId="32298"/>
    <cellStyle name="Normal 2 4 3 25" xfId="32299"/>
    <cellStyle name="Normal 2 4 3 25 10" xfId="32300"/>
    <cellStyle name="Normal 2 4 3 25 11" xfId="32301"/>
    <cellStyle name="Normal 2 4 3 25 12" xfId="32302"/>
    <cellStyle name="Normal 2 4 3 25 13" xfId="32303"/>
    <cellStyle name="Normal 2 4 3 25 2" xfId="32304"/>
    <cellStyle name="Normal 2 4 3 25 2 2" xfId="32305"/>
    <cellStyle name="Normal 2 4 3 25 2 3" xfId="32306"/>
    <cellStyle name="Normal 2 4 3 25 2 4" xfId="32307"/>
    <cellStyle name="Normal 2 4 3 25 2 5" xfId="32308"/>
    <cellStyle name="Normal 2 4 3 25 3" xfId="32309"/>
    <cellStyle name="Normal 2 4 3 25 3 2" xfId="32310"/>
    <cellStyle name="Normal 2 4 3 25 3 3" xfId="32311"/>
    <cellStyle name="Normal 2 4 3 25 3 4" xfId="32312"/>
    <cellStyle name="Normal 2 4 3 25 3 5" xfId="32313"/>
    <cellStyle name="Normal 2 4 3 25 4" xfId="32314"/>
    <cellStyle name="Normal 2 4 3 25 4 2" xfId="32315"/>
    <cellStyle name="Normal 2 4 3 25 4 3" xfId="32316"/>
    <cellStyle name="Normal 2 4 3 25 4 4" xfId="32317"/>
    <cellStyle name="Normal 2 4 3 25 4 5" xfId="32318"/>
    <cellStyle name="Normal 2 4 3 25 5" xfId="32319"/>
    <cellStyle name="Normal 2 4 3 25 5 2" xfId="32320"/>
    <cellStyle name="Normal 2 4 3 25 5 3" xfId="32321"/>
    <cellStyle name="Normal 2 4 3 25 5 4" xfId="32322"/>
    <cellStyle name="Normal 2 4 3 25 5 5" xfId="32323"/>
    <cellStyle name="Normal 2 4 3 25 6" xfId="32324"/>
    <cellStyle name="Normal 2 4 3 25 6 2" xfId="32325"/>
    <cellStyle name="Normal 2 4 3 25 6 3" xfId="32326"/>
    <cellStyle name="Normal 2 4 3 25 6 4" xfId="32327"/>
    <cellStyle name="Normal 2 4 3 25 6 5" xfId="32328"/>
    <cellStyle name="Normal 2 4 3 25 7" xfId="32329"/>
    <cellStyle name="Normal 2 4 3 25 7 2" xfId="32330"/>
    <cellStyle name="Normal 2 4 3 25 7 3" xfId="32331"/>
    <cellStyle name="Normal 2 4 3 25 7 4" xfId="32332"/>
    <cellStyle name="Normal 2 4 3 25 7 5" xfId="32333"/>
    <cellStyle name="Normal 2 4 3 25 8" xfId="32334"/>
    <cellStyle name="Normal 2 4 3 25 8 2" xfId="32335"/>
    <cellStyle name="Normal 2 4 3 25 8 3" xfId="32336"/>
    <cellStyle name="Normal 2 4 3 25 8 4" xfId="32337"/>
    <cellStyle name="Normal 2 4 3 25 8 5" xfId="32338"/>
    <cellStyle name="Normal 2 4 3 25 9" xfId="32339"/>
    <cellStyle name="Normal 2 4 3 26" xfId="32340"/>
    <cellStyle name="Normal 2 4 3 26 10" xfId="32341"/>
    <cellStyle name="Normal 2 4 3 26 11" xfId="32342"/>
    <cellStyle name="Normal 2 4 3 26 12" xfId="32343"/>
    <cellStyle name="Normal 2 4 3 26 13" xfId="32344"/>
    <cellStyle name="Normal 2 4 3 26 2" xfId="32345"/>
    <cellStyle name="Normal 2 4 3 26 2 2" xfId="32346"/>
    <cellStyle name="Normal 2 4 3 26 2 3" xfId="32347"/>
    <cellStyle name="Normal 2 4 3 26 2 4" xfId="32348"/>
    <cellStyle name="Normal 2 4 3 26 2 5" xfId="32349"/>
    <cellStyle name="Normal 2 4 3 26 3" xfId="32350"/>
    <cellStyle name="Normal 2 4 3 26 3 2" xfId="32351"/>
    <cellStyle name="Normal 2 4 3 26 3 3" xfId="32352"/>
    <cellStyle name="Normal 2 4 3 26 3 4" xfId="32353"/>
    <cellStyle name="Normal 2 4 3 26 3 5" xfId="32354"/>
    <cellStyle name="Normal 2 4 3 26 4" xfId="32355"/>
    <cellStyle name="Normal 2 4 3 26 4 2" xfId="32356"/>
    <cellStyle name="Normal 2 4 3 26 4 3" xfId="32357"/>
    <cellStyle name="Normal 2 4 3 26 4 4" xfId="32358"/>
    <cellStyle name="Normal 2 4 3 26 4 5" xfId="32359"/>
    <cellStyle name="Normal 2 4 3 26 5" xfId="32360"/>
    <cellStyle name="Normal 2 4 3 26 5 2" xfId="32361"/>
    <cellStyle name="Normal 2 4 3 26 5 3" xfId="32362"/>
    <cellStyle name="Normal 2 4 3 26 5 4" xfId="32363"/>
    <cellStyle name="Normal 2 4 3 26 5 5" xfId="32364"/>
    <cellStyle name="Normal 2 4 3 26 6" xfId="32365"/>
    <cellStyle name="Normal 2 4 3 26 6 2" xfId="32366"/>
    <cellStyle name="Normal 2 4 3 26 6 3" xfId="32367"/>
    <cellStyle name="Normal 2 4 3 26 6 4" xfId="32368"/>
    <cellStyle name="Normal 2 4 3 26 6 5" xfId="32369"/>
    <cellStyle name="Normal 2 4 3 26 7" xfId="32370"/>
    <cellStyle name="Normal 2 4 3 26 7 2" xfId="32371"/>
    <cellStyle name="Normal 2 4 3 26 7 3" xfId="32372"/>
    <cellStyle name="Normal 2 4 3 26 7 4" xfId="32373"/>
    <cellStyle name="Normal 2 4 3 26 7 5" xfId="32374"/>
    <cellStyle name="Normal 2 4 3 26 8" xfId="32375"/>
    <cellStyle name="Normal 2 4 3 26 8 2" xfId="32376"/>
    <cellStyle name="Normal 2 4 3 26 8 3" xfId="32377"/>
    <cellStyle name="Normal 2 4 3 26 8 4" xfId="32378"/>
    <cellStyle name="Normal 2 4 3 26 8 5" xfId="32379"/>
    <cellStyle name="Normal 2 4 3 26 9" xfId="32380"/>
    <cellStyle name="Normal 2 4 3 27" xfId="32381"/>
    <cellStyle name="Normal 2 4 3 27 10" xfId="32382"/>
    <cellStyle name="Normal 2 4 3 27 11" xfId="32383"/>
    <cellStyle name="Normal 2 4 3 27 12" xfId="32384"/>
    <cellStyle name="Normal 2 4 3 27 13" xfId="32385"/>
    <cellStyle name="Normal 2 4 3 27 2" xfId="32386"/>
    <cellStyle name="Normal 2 4 3 27 2 2" xfId="32387"/>
    <cellStyle name="Normal 2 4 3 27 2 3" xfId="32388"/>
    <cellStyle name="Normal 2 4 3 27 2 4" xfId="32389"/>
    <cellStyle name="Normal 2 4 3 27 2 5" xfId="32390"/>
    <cellStyle name="Normal 2 4 3 27 3" xfId="32391"/>
    <cellStyle name="Normal 2 4 3 27 3 2" xfId="32392"/>
    <cellStyle name="Normal 2 4 3 27 3 3" xfId="32393"/>
    <cellStyle name="Normal 2 4 3 27 3 4" xfId="32394"/>
    <cellStyle name="Normal 2 4 3 27 3 5" xfId="32395"/>
    <cellStyle name="Normal 2 4 3 27 4" xfId="32396"/>
    <cellStyle name="Normal 2 4 3 27 4 2" xfId="32397"/>
    <cellStyle name="Normal 2 4 3 27 4 3" xfId="32398"/>
    <cellStyle name="Normal 2 4 3 27 4 4" xfId="32399"/>
    <cellStyle name="Normal 2 4 3 27 4 5" xfId="32400"/>
    <cellStyle name="Normal 2 4 3 27 5" xfId="32401"/>
    <cellStyle name="Normal 2 4 3 27 5 2" xfId="32402"/>
    <cellStyle name="Normal 2 4 3 27 5 3" xfId="32403"/>
    <cellStyle name="Normal 2 4 3 27 5 4" xfId="32404"/>
    <cellStyle name="Normal 2 4 3 27 5 5" xfId="32405"/>
    <cellStyle name="Normal 2 4 3 27 6" xfId="32406"/>
    <cellStyle name="Normal 2 4 3 27 6 2" xfId="32407"/>
    <cellStyle name="Normal 2 4 3 27 6 3" xfId="32408"/>
    <cellStyle name="Normal 2 4 3 27 6 4" xfId="32409"/>
    <cellStyle name="Normal 2 4 3 27 6 5" xfId="32410"/>
    <cellStyle name="Normal 2 4 3 27 7" xfId="32411"/>
    <cellStyle name="Normal 2 4 3 27 7 2" xfId="32412"/>
    <cellStyle name="Normal 2 4 3 27 7 3" xfId="32413"/>
    <cellStyle name="Normal 2 4 3 27 7 4" xfId="32414"/>
    <cellStyle name="Normal 2 4 3 27 7 5" xfId="32415"/>
    <cellStyle name="Normal 2 4 3 27 8" xfId="32416"/>
    <cellStyle name="Normal 2 4 3 27 8 2" xfId="32417"/>
    <cellStyle name="Normal 2 4 3 27 8 3" xfId="32418"/>
    <cellStyle name="Normal 2 4 3 27 8 4" xfId="32419"/>
    <cellStyle name="Normal 2 4 3 27 8 5" xfId="32420"/>
    <cellStyle name="Normal 2 4 3 27 9" xfId="32421"/>
    <cellStyle name="Normal 2 4 3 28" xfId="32422"/>
    <cellStyle name="Normal 2 4 3 28 10" xfId="32423"/>
    <cellStyle name="Normal 2 4 3 28 11" xfId="32424"/>
    <cellStyle name="Normal 2 4 3 28 12" xfId="32425"/>
    <cellStyle name="Normal 2 4 3 28 13" xfId="32426"/>
    <cellStyle name="Normal 2 4 3 28 2" xfId="32427"/>
    <cellStyle name="Normal 2 4 3 28 2 2" xfId="32428"/>
    <cellStyle name="Normal 2 4 3 28 2 3" xfId="32429"/>
    <cellStyle name="Normal 2 4 3 28 2 4" xfId="32430"/>
    <cellStyle name="Normal 2 4 3 28 2 5" xfId="32431"/>
    <cellStyle name="Normal 2 4 3 28 3" xfId="32432"/>
    <cellStyle name="Normal 2 4 3 28 3 2" xfId="32433"/>
    <cellStyle name="Normal 2 4 3 28 3 3" xfId="32434"/>
    <cellStyle name="Normal 2 4 3 28 3 4" xfId="32435"/>
    <cellStyle name="Normal 2 4 3 28 3 5" xfId="32436"/>
    <cellStyle name="Normal 2 4 3 28 4" xfId="32437"/>
    <cellStyle name="Normal 2 4 3 28 4 2" xfId="32438"/>
    <cellStyle name="Normal 2 4 3 28 4 3" xfId="32439"/>
    <cellStyle name="Normal 2 4 3 28 4 4" xfId="32440"/>
    <cellStyle name="Normal 2 4 3 28 4 5" xfId="32441"/>
    <cellStyle name="Normal 2 4 3 28 5" xfId="32442"/>
    <cellStyle name="Normal 2 4 3 28 5 2" xfId="32443"/>
    <cellStyle name="Normal 2 4 3 28 5 3" xfId="32444"/>
    <cellStyle name="Normal 2 4 3 28 5 4" xfId="32445"/>
    <cellStyle name="Normal 2 4 3 28 5 5" xfId="32446"/>
    <cellStyle name="Normal 2 4 3 28 6" xfId="32447"/>
    <cellStyle name="Normal 2 4 3 28 6 2" xfId="32448"/>
    <cellStyle name="Normal 2 4 3 28 6 3" xfId="32449"/>
    <cellStyle name="Normal 2 4 3 28 6 4" xfId="32450"/>
    <cellStyle name="Normal 2 4 3 28 6 5" xfId="32451"/>
    <cellStyle name="Normal 2 4 3 28 7" xfId="32452"/>
    <cellStyle name="Normal 2 4 3 28 7 2" xfId="32453"/>
    <cellStyle name="Normal 2 4 3 28 7 3" xfId="32454"/>
    <cellStyle name="Normal 2 4 3 28 7 4" xfId="32455"/>
    <cellStyle name="Normal 2 4 3 28 7 5" xfId="32456"/>
    <cellStyle name="Normal 2 4 3 28 8" xfId="32457"/>
    <cellStyle name="Normal 2 4 3 28 8 2" xfId="32458"/>
    <cellStyle name="Normal 2 4 3 28 8 3" xfId="32459"/>
    <cellStyle name="Normal 2 4 3 28 8 4" xfId="32460"/>
    <cellStyle name="Normal 2 4 3 28 8 5" xfId="32461"/>
    <cellStyle name="Normal 2 4 3 28 9" xfId="32462"/>
    <cellStyle name="Normal 2 4 3 29" xfId="32463"/>
    <cellStyle name="Normal 2 4 3 29 10" xfId="32464"/>
    <cellStyle name="Normal 2 4 3 29 11" xfId="32465"/>
    <cellStyle name="Normal 2 4 3 29 12" xfId="32466"/>
    <cellStyle name="Normal 2 4 3 29 13" xfId="32467"/>
    <cellStyle name="Normal 2 4 3 29 2" xfId="32468"/>
    <cellStyle name="Normal 2 4 3 29 2 2" xfId="32469"/>
    <cellStyle name="Normal 2 4 3 29 2 3" xfId="32470"/>
    <cellStyle name="Normal 2 4 3 29 2 4" xfId="32471"/>
    <cellStyle name="Normal 2 4 3 29 2 5" xfId="32472"/>
    <cellStyle name="Normal 2 4 3 29 3" xfId="32473"/>
    <cellStyle name="Normal 2 4 3 29 3 2" xfId="32474"/>
    <cellStyle name="Normal 2 4 3 29 3 3" xfId="32475"/>
    <cellStyle name="Normal 2 4 3 29 3 4" xfId="32476"/>
    <cellStyle name="Normal 2 4 3 29 3 5" xfId="32477"/>
    <cellStyle name="Normal 2 4 3 29 4" xfId="32478"/>
    <cellStyle name="Normal 2 4 3 29 4 2" xfId="32479"/>
    <cellStyle name="Normal 2 4 3 29 4 3" xfId="32480"/>
    <cellStyle name="Normal 2 4 3 29 4 4" xfId="32481"/>
    <cellStyle name="Normal 2 4 3 29 4 5" xfId="32482"/>
    <cellStyle name="Normal 2 4 3 29 5" xfId="32483"/>
    <cellStyle name="Normal 2 4 3 29 5 2" xfId="32484"/>
    <cellStyle name="Normal 2 4 3 29 5 3" xfId="32485"/>
    <cellStyle name="Normal 2 4 3 29 5 4" xfId="32486"/>
    <cellStyle name="Normal 2 4 3 29 5 5" xfId="32487"/>
    <cellStyle name="Normal 2 4 3 29 6" xfId="32488"/>
    <cellStyle name="Normal 2 4 3 29 6 2" xfId="32489"/>
    <cellStyle name="Normal 2 4 3 29 6 3" xfId="32490"/>
    <cellStyle name="Normal 2 4 3 29 6 4" xfId="32491"/>
    <cellStyle name="Normal 2 4 3 29 6 5" xfId="32492"/>
    <cellStyle name="Normal 2 4 3 29 7" xfId="32493"/>
    <cellStyle name="Normal 2 4 3 29 7 2" xfId="32494"/>
    <cellStyle name="Normal 2 4 3 29 7 3" xfId="32495"/>
    <cellStyle name="Normal 2 4 3 29 7 4" xfId="32496"/>
    <cellStyle name="Normal 2 4 3 29 7 5" xfId="32497"/>
    <cellStyle name="Normal 2 4 3 29 8" xfId="32498"/>
    <cellStyle name="Normal 2 4 3 29 8 2" xfId="32499"/>
    <cellStyle name="Normal 2 4 3 29 8 3" xfId="32500"/>
    <cellStyle name="Normal 2 4 3 29 8 4" xfId="32501"/>
    <cellStyle name="Normal 2 4 3 29 8 5" xfId="32502"/>
    <cellStyle name="Normal 2 4 3 29 9" xfId="32503"/>
    <cellStyle name="Normal 2 4 3 3" xfId="32504"/>
    <cellStyle name="Normal 2 4 3 3 10" xfId="32505"/>
    <cellStyle name="Normal 2 4 3 3 11" xfId="32506"/>
    <cellStyle name="Normal 2 4 3 3 12" xfId="32507"/>
    <cellStyle name="Normal 2 4 3 3 13" xfId="32508"/>
    <cellStyle name="Normal 2 4 3 3 14" xfId="32509"/>
    <cellStyle name="Normal 2 4 3 3 2" xfId="32510"/>
    <cellStyle name="Normal 2 4 3 3 2 2" xfId="32511"/>
    <cellStyle name="Normal 2 4 3 3 2 3" xfId="32512"/>
    <cellStyle name="Normal 2 4 3 3 2 4" xfId="32513"/>
    <cellStyle name="Normal 2 4 3 3 2 5" xfId="32514"/>
    <cellStyle name="Normal 2 4 3 3 3" xfId="32515"/>
    <cellStyle name="Normal 2 4 3 3 3 2" xfId="32516"/>
    <cellStyle name="Normal 2 4 3 3 3 3" xfId="32517"/>
    <cellStyle name="Normal 2 4 3 3 3 4" xfId="32518"/>
    <cellStyle name="Normal 2 4 3 3 3 5" xfId="32519"/>
    <cellStyle name="Normal 2 4 3 3 4" xfId="32520"/>
    <cellStyle name="Normal 2 4 3 3 4 2" xfId="32521"/>
    <cellStyle name="Normal 2 4 3 3 4 3" xfId="32522"/>
    <cellStyle name="Normal 2 4 3 3 4 4" xfId="32523"/>
    <cellStyle name="Normal 2 4 3 3 4 5" xfId="32524"/>
    <cellStyle name="Normal 2 4 3 3 5" xfId="32525"/>
    <cellStyle name="Normal 2 4 3 3 5 2" xfId="32526"/>
    <cellStyle name="Normal 2 4 3 3 5 3" xfId="32527"/>
    <cellStyle name="Normal 2 4 3 3 5 4" xfId="32528"/>
    <cellStyle name="Normal 2 4 3 3 5 5" xfId="32529"/>
    <cellStyle name="Normal 2 4 3 3 6" xfId="32530"/>
    <cellStyle name="Normal 2 4 3 3 6 2" xfId="32531"/>
    <cellStyle name="Normal 2 4 3 3 6 3" xfId="32532"/>
    <cellStyle name="Normal 2 4 3 3 6 4" xfId="32533"/>
    <cellStyle name="Normal 2 4 3 3 6 5" xfId="32534"/>
    <cellStyle name="Normal 2 4 3 3 7" xfId="32535"/>
    <cellStyle name="Normal 2 4 3 3 7 2" xfId="32536"/>
    <cellStyle name="Normal 2 4 3 3 7 3" xfId="32537"/>
    <cellStyle name="Normal 2 4 3 3 7 4" xfId="32538"/>
    <cellStyle name="Normal 2 4 3 3 7 5" xfId="32539"/>
    <cellStyle name="Normal 2 4 3 3 8" xfId="32540"/>
    <cellStyle name="Normal 2 4 3 3 8 2" xfId="32541"/>
    <cellStyle name="Normal 2 4 3 3 8 3" xfId="32542"/>
    <cellStyle name="Normal 2 4 3 3 8 4" xfId="32543"/>
    <cellStyle name="Normal 2 4 3 3 8 5" xfId="32544"/>
    <cellStyle name="Normal 2 4 3 3 9" xfId="32545"/>
    <cellStyle name="Normal 2 4 3 30" xfId="32546"/>
    <cellStyle name="Normal 2 4 3 30 10" xfId="32547"/>
    <cellStyle name="Normal 2 4 3 30 11" xfId="32548"/>
    <cellStyle name="Normal 2 4 3 30 12" xfId="32549"/>
    <cellStyle name="Normal 2 4 3 30 13" xfId="32550"/>
    <cellStyle name="Normal 2 4 3 30 2" xfId="32551"/>
    <cellStyle name="Normal 2 4 3 30 2 2" xfId="32552"/>
    <cellStyle name="Normal 2 4 3 30 2 3" xfId="32553"/>
    <cellStyle name="Normal 2 4 3 30 2 4" xfId="32554"/>
    <cellStyle name="Normal 2 4 3 30 2 5" xfId="32555"/>
    <cellStyle name="Normal 2 4 3 30 3" xfId="32556"/>
    <cellStyle name="Normal 2 4 3 30 3 2" xfId="32557"/>
    <cellStyle name="Normal 2 4 3 30 3 3" xfId="32558"/>
    <cellStyle name="Normal 2 4 3 30 3 4" xfId="32559"/>
    <cellStyle name="Normal 2 4 3 30 3 5" xfId="32560"/>
    <cellStyle name="Normal 2 4 3 30 4" xfId="32561"/>
    <cellStyle name="Normal 2 4 3 30 4 2" xfId="32562"/>
    <cellStyle name="Normal 2 4 3 30 4 3" xfId="32563"/>
    <cellStyle name="Normal 2 4 3 30 4 4" xfId="32564"/>
    <cellStyle name="Normal 2 4 3 30 4 5" xfId="32565"/>
    <cellStyle name="Normal 2 4 3 30 5" xfId="32566"/>
    <cellStyle name="Normal 2 4 3 30 5 2" xfId="32567"/>
    <cellStyle name="Normal 2 4 3 30 5 3" xfId="32568"/>
    <cellStyle name="Normal 2 4 3 30 5 4" xfId="32569"/>
    <cellStyle name="Normal 2 4 3 30 5 5" xfId="32570"/>
    <cellStyle name="Normal 2 4 3 30 6" xfId="32571"/>
    <cellStyle name="Normal 2 4 3 30 6 2" xfId="32572"/>
    <cellStyle name="Normal 2 4 3 30 6 3" xfId="32573"/>
    <cellStyle name="Normal 2 4 3 30 6 4" xfId="32574"/>
    <cellStyle name="Normal 2 4 3 30 6 5" xfId="32575"/>
    <cellStyle name="Normal 2 4 3 30 7" xfId="32576"/>
    <cellStyle name="Normal 2 4 3 30 7 2" xfId="32577"/>
    <cellStyle name="Normal 2 4 3 30 7 3" xfId="32578"/>
    <cellStyle name="Normal 2 4 3 30 7 4" xfId="32579"/>
    <cellStyle name="Normal 2 4 3 30 7 5" xfId="32580"/>
    <cellStyle name="Normal 2 4 3 30 8" xfId="32581"/>
    <cellStyle name="Normal 2 4 3 30 8 2" xfId="32582"/>
    <cellStyle name="Normal 2 4 3 30 8 3" xfId="32583"/>
    <cellStyle name="Normal 2 4 3 30 8 4" xfId="32584"/>
    <cellStyle name="Normal 2 4 3 30 8 5" xfId="32585"/>
    <cellStyle name="Normal 2 4 3 30 9" xfId="32586"/>
    <cellStyle name="Normal 2 4 3 31" xfId="32587"/>
    <cellStyle name="Normal 2 4 3 31 2" xfId="32588"/>
    <cellStyle name="Normal 2 4 3 31 3" xfId="32589"/>
    <cellStyle name="Normal 2 4 3 31 4" xfId="32590"/>
    <cellStyle name="Normal 2 4 3 31 5" xfId="32591"/>
    <cellStyle name="Normal 2 4 3 32" xfId="32592"/>
    <cellStyle name="Normal 2 4 3 32 2" xfId="32593"/>
    <cellStyle name="Normal 2 4 3 32 3" xfId="32594"/>
    <cellStyle name="Normal 2 4 3 32 4" xfId="32595"/>
    <cellStyle name="Normal 2 4 3 32 5" xfId="32596"/>
    <cellStyle name="Normal 2 4 3 33" xfId="32597"/>
    <cellStyle name="Normal 2 4 3 33 2" xfId="32598"/>
    <cellStyle name="Normal 2 4 3 33 3" xfId="32599"/>
    <cellStyle name="Normal 2 4 3 33 4" xfId="32600"/>
    <cellStyle name="Normal 2 4 3 33 5" xfId="32601"/>
    <cellStyle name="Normal 2 4 3 34" xfId="32602"/>
    <cellStyle name="Normal 2 4 3 34 2" xfId="32603"/>
    <cellStyle name="Normal 2 4 3 34 3" xfId="32604"/>
    <cellStyle name="Normal 2 4 3 34 4" xfId="32605"/>
    <cellStyle name="Normal 2 4 3 34 5" xfId="32606"/>
    <cellStyle name="Normal 2 4 3 35" xfId="32607"/>
    <cellStyle name="Normal 2 4 3 35 2" xfId="32608"/>
    <cellStyle name="Normal 2 4 3 35 3" xfId="32609"/>
    <cellStyle name="Normal 2 4 3 35 4" xfId="32610"/>
    <cellStyle name="Normal 2 4 3 35 5" xfId="32611"/>
    <cellStyle name="Normal 2 4 3 36" xfId="32612"/>
    <cellStyle name="Normal 2 4 3 36 2" xfId="32613"/>
    <cellStyle name="Normal 2 4 3 36 3" xfId="32614"/>
    <cellStyle name="Normal 2 4 3 36 4" xfId="32615"/>
    <cellStyle name="Normal 2 4 3 36 5" xfId="32616"/>
    <cellStyle name="Normal 2 4 3 37" xfId="32617"/>
    <cellStyle name="Normal 2 4 3 37 2" xfId="32618"/>
    <cellStyle name="Normal 2 4 3 37 3" xfId="32619"/>
    <cellStyle name="Normal 2 4 3 37 4" xfId="32620"/>
    <cellStyle name="Normal 2 4 3 37 5" xfId="32621"/>
    <cellStyle name="Normal 2 4 3 38" xfId="32622"/>
    <cellStyle name="Normal 2 4 3 39" xfId="32623"/>
    <cellStyle name="Normal 2 4 3 4" xfId="32624"/>
    <cellStyle name="Normal 2 4 3 4 10" xfId="32625"/>
    <cellStyle name="Normal 2 4 3 4 11" xfId="32626"/>
    <cellStyle name="Normal 2 4 3 4 12" xfId="32627"/>
    <cellStyle name="Normal 2 4 3 4 13" xfId="32628"/>
    <cellStyle name="Normal 2 4 3 4 14" xfId="32629"/>
    <cellStyle name="Normal 2 4 3 4 2" xfId="32630"/>
    <cellStyle name="Normal 2 4 3 4 2 2" xfId="32631"/>
    <cellStyle name="Normal 2 4 3 4 2 3" xfId="32632"/>
    <cellStyle name="Normal 2 4 3 4 2 4" xfId="32633"/>
    <cellStyle name="Normal 2 4 3 4 2 5" xfId="32634"/>
    <cellStyle name="Normal 2 4 3 4 3" xfId="32635"/>
    <cellStyle name="Normal 2 4 3 4 3 2" xfId="32636"/>
    <cellStyle name="Normal 2 4 3 4 3 3" xfId="32637"/>
    <cellStyle name="Normal 2 4 3 4 3 4" xfId="32638"/>
    <cellStyle name="Normal 2 4 3 4 3 5" xfId="32639"/>
    <cellStyle name="Normal 2 4 3 4 4" xfId="32640"/>
    <cellStyle name="Normal 2 4 3 4 4 2" xfId="32641"/>
    <cellStyle name="Normal 2 4 3 4 4 3" xfId="32642"/>
    <cellStyle name="Normal 2 4 3 4 4 4" xfId="32643"/>
    <cellStyle name="Normal 2 4 3 4 4 5" xfId="32644"/>
    <cellStyle name="Normal 2 4 3 4 5" xfId="32645"/>
    <cellStyle name="Normal 2 4 3 4 5 2" xfId="32646"/>
    <cellStyle name="Normal 2 4 3 4 5 3" xfId="32647"/>
    <cellStyle name="Normal 2 4 3 4 5 4" xfId="32648"/>
    <cellStyle name="Normal 2 4 3 4 5 5" xfId="32649"/>
    <cellStyle name="Normal 2 4 3 4 6" xfId="32650"/>
    <cellStyle name="Normal 2 4 3 4 6 2" xfId="32651"/>
    <cellStyle name="Normal 2 4 3 4 6 3" xfId="32652"/>
    <cellStyle name="Normal 2 4 3 4 6 4" xfId="32653"/>
    <cellStyle name="Normal 2 4 3 4 6 5" xfId="32654"/>
    <cellStyle name="Normal 2 4 3 4 7" xfId="32655"/>
    <cellStyle name="Normal 2 4 3 4 7 2" xfId="32656"/>
    <cellStyle name="Normal 2 4 3 4 7 3" xfId="32657"/>
    <cellStyle name="Normal 2 4 3 4 7 4" xfId="32658"/>
    <cellStyle name="Normal 2 4 3 4 7 5" xfId="32659"/>
    <cellStyle name="Normal 2 4 3 4 8" xfId="32660"/>
    <cellStyle name="Normal 2 4 3 4 8 2" xfId="32661"/>
    <cellStyle name="Normal 2 4 3 4 8 3" xfId="32662"/>
    <cellStyle name="Normal 2 4 3 4 8 4" xfId="32663"/>
    <cellStyle name="Normal 2 4 3 4 8 5" xfId="32664"/>
    <cellStyle name="Normal 2 4 3 4 9" xfId="32665"/>
    <cellStyle name="Normal 2 4 3 40" xfId="32666"/>
    <cellStyle name="Normal 2 4 3 41" xfId="32667"/>
    <cellStyle name="Normal 2 4 3 42" xfId="32668"/>
    <cellStyle name="Normal 2 4 3 5" xfId="32669"/>
    <cellStyle name="Normal 2 4 3 5 10" xfId="32670"/>
    <cellStyle name="Normal 2 4 3 5 11" xfId="32671"/>
    <cellStyle name="Normal 2 4 3 5 12" xfId="32672"/>
    <cellStyle name="Normal 2 4 3 5 13" xfId="32673"/>
    <cellStyle name="Normal 2 4 3 5 14" xfId="32674"/>
    <cellStyle name="Normal 2 4 3 5 2" xfId="32675"/>
    <cellStyle name="Normal 2 4 3 5 2 2" xfId="32676"/>
    <cellStyle name="Normal 2 4 3 5 2 3" xfId="32677"/>
    <cellStyle name="Normal 2 4 3 5 2 4" xfId="32678"/>
    <cellStyle name="Normal 2 4 3 5 2 5" xfId="32679"/>
    <cellStyle name="Normal 2 4 3 5 3" xfId="32680"/>
    <cellStyle name="Normal 2 4 3 5 3 2" xfId="32681"/>
    <cellStyle name="Normal 2 4 3 5 3 3" xfId="32682"/>
    <cellStyle name="Normal 2 4 3 5 3 4" xfId="32683"/>
    <cellStyle name="Normal 2 4 3 5 3 5" xfId="32684"/>
    <cellStyle name="Normal 2 4 3 5 4" xfId="32685"/>
    <cellStyle name="Normal 2 4 3 5 4 2" xfId="32686"/>
    <cellStyle name="Normal 2 4 3 5 4 3" xfId="32687"/>
    <cellStyle name="Normal 2 4 3 5 4 4" xfId="32688"/>
    <cellStyle name="Normal 2 4 3 5 4 5" xfId="32689"/>
    <cellStyle name="Normal 2 4 3 5 5" xfId="32690"/>
    <cellStyle name="Normal 2 4 3 5 5 2" xfId="32691"/>
    <cellStyle name="Normal 2 4 3 5 5 3" xfId="32692"/>
    <cellStyle name="Normal 2 4 3 5 5 4" xfId="32693"/>
    <cellStyle name="Normal 2 4 3 5 5 5" xfId="32694"/>
    <cellStyle name="Normal 2 4 3 5 6" xfId="32695"/>
    <cellStyle name="Normal 2 4 3 5 6 2" xfId="32696"/>
    <cellStyle name="Normal 2 4 3 5 6 3" xfId="32697"/>
    <cellStyle name="Normal 2 4 3 5 6 4" xfId="32698"/>
    <cellStyle name="Normal 2 4 3 5 6 5" xfId="32699"/>
    <cellStyle name="Normal 2 4 3 5 7" xfId="32700"/>
    <cellStyle name="Normal 2 4 3 5 7 2" xfId="32701"/>
    <cellStyle name="Normal 2 4 3 5 7 3" xfId="32702"/>
    <cellStyle name="Normal 2 4 3 5 7 4" xfId="32703"/>
    <cellStyle name="Normal 2 4 3 5 7 5" xfId="32704"/>
    <cellStyle name="Normal 2 4 3 5 8" xfId="32705"/>
    <cellStyle name="Normal 2 4 3 5 8 2" xfId="32706"/>
    <cellStyle name="Normal 2 4 3 5 8 3" xfId="32707"/>
    <cellStyle name="Normal 2 4 3 5 8 4" xfId="32708"/>
    <cellStyle name="Normal 2 4 3 5 8 5" xfId="32709"/>
    <cellStyle name="Normal 2 4 3 5 9" xfId="32710"/>
    <cellStyle name="Normal 2 4 3 6" xfId="32711"/>
    <cellStyle name="Normal 2 4 3 6 10" xfId="32712"/>
    <cellStyle name="Normal 2 4 3 6 11" xfId="32713"/>
    <cellStyle name="Normal 2 4 3 6 12" xfId="32714"/>
    <cellStyle name="Normal 2 4 3 6 13" xfId="32715"/>
    <cellStyle name="Normal 2 4 3 6 14" xfId="32716"/>
    <cellStyle name="Normal 2 4 3 6 2" xfId="32717"/>
    <cellStyle name="Normal 2 4 3 6 2 2" xfId="32718"/>
    <cellStyle name="Normal 2 4 3 6 2 3" xfId="32719"/>
    <cellStyle name="Normal 2 4 3 6 2 4" xfId="32720"/>
    <cellStyle name="Normal 2 4 3 6 2 5" xfId="32721"/>
    <cellStyle name="Normal 2 4 3 6 3" xfId="32722"/>
    <cellStyle name="Normal 2 4 3 6 3 2" xfId="32723"/>
    <cellStyle name="Normal 2 4 3 6 3 3" xfId="32724"/>
    <cellStyle name="Normal 2 4 3 6 3 4" xfId="32725"/>
    <cellStyle name="Normal 2 4 3 6 3 5" xfId="32726"/>
    <cellStyle name="Normal 2 4 3 6 4" xfId="32727"/>
    <cellStyle name="Normal 2 4 3 6 4 2" xfId="32728"/>
    <cellStyle name="Normal 2 4 3 6 4 3" xfId="32729"/>
    <cellStyle name="Normal 2 4 3 6 4 4" xfId="32730"/>
    <cellStyle name="Normal 2 4 3 6 4 5" xfId="32731"/>
    <cellStyle name="Normal 2 4 3 6 5" xfId="32732"/>
    <cellStyle name="Normal 2 4 3 6 5 2" xfId="32733"/>
    <cellStyle name="Normal 2 4 3 6 5 3" xfId="32734"/>
    <cellStyle name="Normal 2 4 3 6 5 4" xfId="32735"/>
    <cellStyle name="Normal 2 4 3 6 5 5" xfId="32736"/>
    <cellStyle name="Normal 2 4 3 6 6" xfId="32737"/>
    <cellStyle name="Normal 2 4 3 6 6 2" xfId="32738"/>
    <cellStyle name="Normal 2 4 3 6 6 3" xfId="32739"/>
    <cellStyle name="Normal 2 4 3 6 6 4" xfId="32740"/>
    <cellStyle name="Normal 2 4 3 6 6 5" xfId="32741"/>
    <cellStyle name="Normal 2 4 3 6 7" xfId="32742"/>
    <cellStyle name="Normal 2 4 3 6 7 2" xfId="32743"/>
    <cellStyle name="Normal 2 4 3 6 7 3" xfId="32744"/>
    <cellStyle name="Normal 2 4 3 6 7 4" xfId="32745"/>
    <cellStyle name="Normal 2 4 3 6 7 5" xfId="32746"/>
    <cellStyle name="Normal 2 4 3 6 8" xfId="32747"/>
    <cellStyle name="Normal 2 4 3 6 8 2" xfId="32748"/>
    <cellStyle name="Normal 2 4 3 6 8 3" xfId="32749"/>
    <cellStyle name="Normal 2 4 3 6 8 4" xfId="32750"/>
    <cellStyle name="Normal 2 4 3 6 8 5" xfId="32751"/>
    <cellStyle name="Normal 2 4 3 6 9" xfId="32752"/>
    <cellStyle name="Normal 2 4 3 7" xfId="32753"/>
    <cellStyle name="Normal 2 4 3 7 10" xfId="32754"/>
    <cellStyle name="Normal 2 4 3 7 11" xfId="32755"/>
    <cellStyle name="Normal 2 4 3 7 12" xfId="32756"/>
    <cellStyle name="Normal 2 4 3 7 13" xfId="32757"/>
    <cellStyle name="Normal 2 4 3 7 14" xfId="32758"/>
    <cellStyle name="Normal 2 4 3 7 2" xfId="32759"/>
    <cellStyle name="Normal 2 4 3 7 2 2" xfId="32760"/>
    <cellStyle name="Normal 2 4 3 7 2 3" xfId="32761"/>
    <cellStyle name="Normal 2 4 3 7 2 4" xfId="32762"/>
    <cellStyle name="Normal 2 4 3 7 2 5" xfId="32763"/>
    <cellStyle name="Normal 2 4 3 7 3" xfId="32764"/>
    <cellStyle name="Normal 2 4 3 7 3 2" xfId="32765"/>
    <cellStyle name="Normal 2 4 3 7 3 3" xfId="32766"/>
    <cellStyle name="Normal 2 4 3 7 3 4" xfId="32767"/>
    <cellStyle name="Normal 2 4 3 7 3 5" xfId="32768"/>
    <cellStyle name="Normal 2 4 3 7 4" xfId="32769"/>
    <cellStyle name="Normal 2 4 3 7 4 2" xfId="32770"/>
    <cellStyle name="Normal 2 4 3 7 4 3" xfId="32771"/>
    <cellStyle name="Normal 2 4 3 7 4 4" xfId="32772"/>
    <cellStyle name="Normal 2 4 3 7 4 5" xfId="32773"/>
    <cellStyle name="Normal 2 4 3 7 5" xfId="32774"/>
    <cellStyle name="Normal 2 4 3 7 5 2" xfId="32775"/>
    <cellStyle name="Normal 2 4 3 7 5 3" xfId="32776"/>
    <cellStyle name="Normal 2 4 3 7 5 4" xfId="32777"/>
    <cellStyle name="Normal 2 4 3 7 5 5" xfId="32778"/>
    <cellStyle name="Normal 2 4 3 7 6" xfId="32779"/>
    <cellStyle name="Normal 2 4 3 7 6 2" xfId="32780"/>
    <cellStyle name="Normal 2 4 3 7 6 3" xfId="32781"/>
    <cellStyle name="Normal 2 4 3 7 6 4" xfId="32782"/>
    <cellStyle name="Normal 2 4 3 7 6 5" xfId="32783"/>
    <cellStyle name="Normal 2 4 3 7 7" xfId="32784"/>
    <cellStyle name="Normal 2 4 3 7 7 2" xfId="32785"/>
    <cellStyle name="Normal 2 4 3 7 7 3" xfId="32786"/>
    <cellStyle name="Normal 2 4 3 7 7 4" xfId="32787"/>
    <cellStyle name="Normal 2 4 3 7 7 5" xfId="32788"/>
    <cellStyle name="Normal 2 4 3 7 8" xfId="32789"/>
    <cellStyle name="Normal 2 4 3 7 8 2" xfId="32790"/>
    <cellStyle name="Normal 2 4 3 7 8 3" xfId="32791"/>
    <cellStyle name="Normal 2 4 3 7 8 4" xfId="32792"/>
    <cellStyle name="Normal 2 4 3 7 8 5" xfId="32793"/>
    <cellStyle name="Normal 2 4 3 7 9" xfId="32794"/>
    <cellStyle name="Normal 2 4 3 8" xfId="32795"/>
    <cellStyle name="Normal 2 4 3 8 10" xfId="32796"/>
    <cellStyle name="Normal 2 4 3 8 11" xfId="32797"/>
    <cellStyle name="Normal 2 4 3 8 12" xfId="32798"/>
    <cellStyle name="Normal 2 4 3 8 13" xfId="32799"/>
    <cellStyle name="Normal 2 4 3 8 14" xfId="32800"/>
    <cellStyle name="Normal 2 4 3 8 2" xfId="32801"/>
    <cellStyle name="Normal 2 4 3 8 2 2" xfId="32802"/>
    <cellStyle name="Normal 2 4 3 8 2 3" xfId="32803"/>
    <cellStyle name="Normal 2 4 3 8 2 4" xfId="32804"/>
    <cellStyle name="Normal 2 4 3 8 2 5" xfId="32805"/>
    <cellStyle name="Normal 2 4 3 8 3" xfId="32806"/>
    <cellStyle name="Normal 2 4 3 8 3 2" xfId="32807"/>
    <cellStyle name="Normal 2 4 3 8 3 3" xfId="32808"/>
    <cellStyle name="Normal 2 4 3 8 3 4" xfId="32809"/>
    <cellStyle name="Normal 2 4 3 8 3 5" xfId="32810"/>
    <cellStyle name="Normal 2 4 3 8 4" xfId="32811"/>
    <cellStyle name="Normal 2 4 3 8 4 2" xfId="32812"/>
    <cellStyle name="Normal 2 4 3 8 4 3" xfId="32813"/>
    <cellStyle name="Normal 2 4 3 8 4 4" xfId="32814"/>
    <cellStyle name="Normal 2 4 3 8 4 5" xfId="32815"/>
    <cellStyle name="Normal 2 4 3 8 5" xfId="32816"/>
    <cellStyle name="Normal 2 4 3 8 5 2" xfId="32817"/>
    <cellStyle name="Normal 2 4 3 8 5 3" xfId="32818"/>
    <cellStyle name="Normal 2 4 3 8 5 4" xfId="32819"/>
    <cellStyle name="Normal 2 4 3 8 5 5" xfId="32820"/>
    <cellStyle name="Normal 2 4 3 8 6" xfId="32821"/>
    <cellStyle name="Normal 2 4 3 8 6 2" xfId="32822"/>
    <cellStyle name="Normal 2 4 3 8 6 3" xfId="32823"/>
    <cellStyle name="Normal 2 4 3 8 6 4" xfId="32824"/>
    <cellStyle name="Normal 2 4 3 8 6 5" xfId="32825"/>
    <cellStyle name="Normal 2 4 3 8 7" xfId="32826"/>
    <cellStyle name="Normal 2 4 3 8 7 2" xfId="32827"/>
    <cellStyle name="Normal 2 4 3 8 7 3" xfId="32828"/>
    <cellStyle name="Normal 2 4 3 8 7 4" xfId="32829"/>
    <cellStyle name="Normal 2 4 3 8 7 5" xfId="32830"/>
    <cellStyle name="Normal 2 4 3 8 8" xfId="32831"/>
    <cellStyle name="Normal 2 4 3 8 8 2" xfId="32832"/>
    <cellStyle name="Normal 2 4 3 8 8 3" xfId="32833"/>
    <cellStyle name="Normal 2 4 3 8 8 4" xfId="32834"/>
    <cellStyle name="Normal 2 4 3 8 8 5" xfId="32835"/>
    <cellStyle name="Normal 2 4 3 8 9" xfId="32836"/>
    <cellStyle name="Normal 2 4 3 9" xfId="32837"/>
    <cellStyle name="Normal 2 4 3 9 10" xfId="32838"/>
    <cellStyle name="Normal 2 4 3 9 11" xfId="32839"/>
    <cellStyle name="Normal 2 4 3 9 12" xfId="32840"/>
    <cellStyle name="Normal 2 4 3 9 13" xfId="32841"/>
    <cellStyle name="Normal 2 4 3 9 14" xfId="32842"/>
    <cellStyle name="Normal 2 4 3 9 2" xfId="32843"/>
    <cellStyle name="Normal 2 4 3 9 2 2" xfId="32844"/>
    <cellStyle name="Normal 2 4 3 9 2 3" xfId="32845"/>
    <cellStyle name="Normal 2 4 3 9 2 4" xfId="32846"/>
    <cellStyle name="Normal 2 4 3 9 2 5" xfId="32847"/>
    <cellStyle name="Normal 2 4 3 9 3" xfId="32848"/>
    <cellStyle name="Normal 2 4 3 9 3 2" xfId="32849"/>
    <cellStyle name="Normal 2 4 3 9 3 3" xfId="32850"/>
    <cellStyle name="Normal 2 4 3 9 3 4" xfId="32851"/>
    <cellStyle name="Normal 2 4 3 9 3 5" xfId="32852"/>
    <cellStyle name="Normal 2 4 3 9 4" xfId="32853"/>
    <cellStyle name="Normal 2 4 3 9 4 2" xfId="32854"/>
    <cellStyle name="Normal 2 4 3 9 4 3" xfId="32855"/>
    <cellStyle name="Normal 2 4 3 9 4 4" xfId="32856"/>
    <cellStyle name="Normal 2 4 3 9 4 5" xfId="32857"/>
    <cellStyle name="Normal 2 4 3 9 5" xfId="32858"/>
    <cellStyle name="Normal 2 4 3 9 5 2" xfId="32859"/>
    <cellStyle name="Normal 2 4 3 9 5 3" xfId="32860"/>
    <cellStyle name="Normal 2 4 3 9 5 4" xfId="32861"/>
    <cellStyle name="Normal 2 4 3 9 5 5" xfId="32862"/>
    <cellStyle name="Normal 2 4 3 9 6" xfId="32863"/>
    <cellStyle name="Normal 2 4 3 9 6 2" xfId="32864"/>
    <cellStyle name="Normal 2 4 3 9 6 3" xfId="32865"/>
    <cellStyle name="Normal 2 4 3 9 6 4" xfId="32866"/>
    <cellStyle name="Normal 2 4 3 9 6 5" xfId="32867"/>
    <cellStyle name="Normal 2 4 3 9 7" xfId="32868"/>
    <cellStyle name="Normal 2 4 3 9 7 2" xfId="32869"/>
    <cellStyle name="Normal 2 4 3 9 7 3" xfId="32870"/>
    <cellStyle name="Normal 2 4 3 9 7 4" xfId="32871"/>
    <cellStyle name="Normal 2 4 3 9 7 5" xfId="32872"/>
    <cellStyle name="Normal 2 4 3 9 8" xfId="32873"/>
    <cellStyle name="Normal 2 4 3 9 8 2" xfId="32874"/>
    <cellStyle name="Normal 2 4 3 9 8 3" xfId="32875"/>
    <cellStyle name="Normal 2 4 3 9 8 4" xfId="32876"/>
    <cellStyle name="Normal 2 4 3 9 8 5" xfId="32877"/>
    <cellStyle name="Normal 2 4 3 9 9" xfId="32878"/>
    <cellStyle name="Normal 2 4 30" xfId="32879"/>
    <cellStyle name="Normal 2 4 30 10" xfId="32880"/>
    <cellStyle name="Normal 2 4 30 11" xfId="32881"/>
    <cellStyle name="Normal 2 4 30 12" xfId="32882"/>
    <cellStyle name="Normal 2 4 30 13" xfId="32883"/>
    <cellStyle name="Normal 2 4 30 2" xfId="32884"/>
    <cellStyle name="Normal 2 4 30 2 2" xfId="32885"/>
    <cellStyle name="Normal 2 4 30 2 3" xfId="32886"/>
    <cellStyle name="Normal 2 4 30 2 4" xfId="32887"/>
    <cellStyle name="Normal 2 4 30 2 5" xfId="32888"/>
    <cellStyle name="Normal 2 4 30 3" xfId="32889"/>
    <cellStyle name="Normal 2 4 30 3 2" xfId="32890"/>
    <cellStyle name="Normal 2 4 30 3 3" xfId="32891"/>
    <cellStyle name="Normal 2 4 30 3 4" xfId="32892"/>
    <cellStyle name="Normal 2 4 30 3 5" xfId="32893"/>
    <cellStyle name="Normal 2 4 30 4" xfId="32894"/>
    <cellStyle name="Normal 2 4 30 4 2" xfId="32895"/>
    <cellStyle name="Normal 2 4 30 4 3" xfId="32896"/>
    <cellStyle name="Normal 2 4 30 4 4" xfId="32897"/>
    <cellStyle name="Normal 2 4 30 4 5" xfId="32898"/>
    <cellStyle name="Normal 2 4 30 5" xfId="32899"/>
    <cellStyle name="Normal 2 4 30 5 2" xfId="32900"/>
    <cellStyle name="Normal 2 4 30 5 3" xfId="32901"/>
    <cellStyle name="Normal 2 4 30 5 4" xfId="32902"/>
    <cellStyle name="Normal 2 4 30 5 5" xfId="32903"/>
    <cellStyle name="Normal 2 4 30 6" xfId="32904"/>
    <cellStyle name="Normal 2 4 30 6 2" xfId="32905"/>
    <cellStyle name="Normal 2 4 30 6 3" xfId="32906"/>
    <cellStyle name="Normal 2 4 30 6 4" xfId="32907"/>
    <cellStyle name="Normal 2 4 30 6 5" xfId="32908"/>
    <cellStyle name="Normal 2 4 30 7" xfId="32909"/>
    <cellStyle name="Normal 2 4 30 7 2" xfId="32910"/>
    <cellStyle name="Normal 2 4 30 7 3" xfId="32911"/>
    <cellStyle name="Normal 2 4 30 7 4" xfId="32912"/>
    <cellStyle name="Normal 2 4 30 7 5" xfId="32913"/>
    <cellStyle name="Normal 2 4 30 8" xfId="32914"/>
    <cellStyle name="Normal 2 4 30 8 2" xfId="32915"/>
    <cellStyle name="Normal 2 4 30 8 3" xfId="32916"/>
    <cellStyle name="Normal 2 4 30 8 4" xfId="32917"/>
    <cellStyle name="Normal 2 4 30 8 5" xfId="32918"/>
    <cellStyle name="Normal 2 4 30 9" xfId="32919"/>
    <cellStyle name="Normal 2 4 31" xfId="32920"/>
    <cellStyle name="Normal 2 4 31 10" xfId="32921"/>
    <cellStyle name="Normal 2 4 31 11" xfId="32922"/>
    <cellStyle name="Normal 2 4 31 12" xfId="32923"/>
    <cellStyle name="Normal 2 4 31 13" xfId="32924"/>
    <cellStyle name="Normal 2 4 31 2" xfId="32925"/>
    <cellStyle name="Normal 2 4 31 2 2" xfId="32926"/>
    <cellStyle name="Normal 2 4 31 2 3" xfId="32927"/>
    <cellStyle name="Normal 2 4 31 2 4" xfId="32928"/>
    <cellStyle name="Normal 2 4 31 2 5" xfId="32929"/>
    <cellStyle name="Normal 2 4 31 3" xfId="32930"/>
    <cellStyle name="Normal 2 4 31 3 2" xfId="32931"/>
    <cellStyle name="Normal 2 4 31 3 3" xfId="32932"/>
    <cellStyle name="Normal 2 4 31 3 4" xfId="32933"/>
    <cellStyle name="Normal 2 4 31 3 5" xfId="32934"/>
    <cellStyle name="Normal 2 4 31 4" xfId="32935"/>
    <cellStyle name="Normal 2 4 31 4 2" xfId="32936"/>
    <cellStyle name="Normal 2 4 31 4 3" xfId="32937"/>
    <cellStyle name="Normal 2 4 31 4 4" xfId="32938"/>
    <cellStyle name="Normal 2 4 31 4 5" xfId="32939"/>
    <cellStyle name="Normal 2 4 31 5" xfId="32940"/>
    <cellStyle name="Normal 2 4 31 5 2" xfId="32941"/>
    <cellStyle name="Normal 2 4 31 5 3" xfId="32942"/>
    <cellStyle name="Normal 2 4 31 5 4" xfId="32943"/>
    <cellStyle name="Normal 2 4 31 5 5" xfId="32944"/>
    <cellStyle name="Normal 2 4 31 6" xfId="32945"/>
    <cellStyle name="Normal 2 4 31 6 2" xfId="32946"/>
    <cellStyle name="Normal 2 4 31 6 3" xfId="32947"/>
    <cellStyle name="Normal 2 4 31 6 4" xfId="32948"/>
    <cellStyle name="Normal 2 4 31 6 5" xfId="32949"/>
    <cellStyle name="Normal 2 4 31 7" xfId="32950"/>
    <cellStyle name="Normal 2 4 31 7 2" xfId="32951"/>
    <cellStyle name="Normal 2 4 31 7 3" xfId="32952"/>
    <cellStyle name="Normal 2 4 31 7 4" xfId="32953"/>
    <cellStyle name="Normal 2 4 31 7 5" xfId="32954"/>
    <cellStyle name="Normal 2 4 31 8" xfId="32955"/>
    <cellStyle name="Normal 2 4 31 8 2" xfId="32956"/>
    <cellStyle name="Normal 2 4 31 8 3" xfId="32957"/>
    <cellStyle name="Normal 2 4 31 8 4" xfId="32958"/>
    <cellStyle name="Normal 2 4 31 8 5" xfId="32959"/>
    <cellStyle name="Normal 2 4 31 9" xfId="32960"/>
    <cellStyle name="Normal 2 4 32" xfId="32961"/>
    <cellStyle name="Normal 2 4 32 10" xfId="32962"/>
    <cellStyle name="Normal 2 4 32 11" xfId="32963"/>
    <cellStyle name="Normal 2 4 32 12" xfId="32964"/>
    <cellStyle name="Normal 2 4 32 13" xfId="32965"/>
    <cellStyle name="Normal 2 4 32 2" xfId="32966"/>
    <cellStyle name="Normal 2 4 32 2 2" xfId="32967"/>
    <cellStyle name="Normal 2 4 32 2 3" xfId="32968"/>
    <cellStyle name="Normal 2 4 32 2 4" xfId="32969"/>
    <cellStyle name="Normal 2 4 32 2 5" xfId="32970"/>
    <cellStyle name="Normal 2 4 32 3" xfId="32971"/>
    <cellStyle name="Normal 2 4 32 3 2" xfId="32972"/>
    <cellStyle name="Normal 2 4 32 3 3" xfId="32973"/>
    <cellStyle name="Normal 2 4 32 3 4" xfId="32974"/>
    <cellStyle name="Normal 2 4 32 3 5" xfId="32975"/>
    <cellStyle name="Normal 2 4 32 4" xfId="32976"/>
    <cellStyle name="Normal 2 4 32 4 2" xfId="32977"/>
    <cellStyle name="Normal 2 4 32 4 3" xfId="32978"/>
    <cellStyle name="Normal 2 4 32 4 4" xfId="32979"/>
    <cellStyle name="Normal 2 4 32 4 5" xfId="32980"/>
    <cellStyle name="Normal 2 4 32 5" xfId="32981"/>
    <cellStyle name="Normal 2 4 32 5 2" xfId="32982"/>
    <cellStyle name="Normal 2 4 32 5 3" xfId="32983"/>
    <cellStyle name="Normal 2 4 32 5 4" xfId="32984"/>
    <cellStyle name="Normal 2 4 32 5 5" xfId="32985"/>
    <cellStyle name="Normal 2 4 32 6" xfId="32986"/>
    <cellStyle name="Normal 2 4 32 6 2" xfId="32987"/>
    <cellStyle name="Normal 2 4 32 6 3" xfId="32988"/>
    <cellStyle name="Normal 2 4 32 6 4" xfId="32989"/>
    <cellStyle name="Normal 2 4 32 6 5" xfId="32990"/>
    <cellStyle name="Normal 2 4 32 7" xfId="32991"/>
    <cellStyle name="Normal 2 4 32 7 2" xfId="32992"/>
    <cellStyle name="Normal 2 4 32 7 3" xfId="32993"/>
    <cellStyle name="Normal 2 4 32 7 4" xfId="32994"/>
    <cellStyle name="Normal 2 4 32 7 5" xfId="32995"/>
    <cellStyle name="Normal 2 4 32 8" xfId="32996"/>
    <cellStyle name="Normal 2 4 32 8 2" xfId="32997"/>
    <cellStyle name="Normal 2 4 32 8 3" xfId="32998"/>
    <cellStyle name="Normal 2 4 32 8 4" xfId="32999"/>
    <cellStyle name="Normal 2 4 32 8 5" xfId="33000"/>
    <cellStyle name="Normal 2 4 32 9" xfId="33001"/>
    <cellStyle name="Normal 2 4 33" xfId="33002"/>
    <cellStyle name="Normal 2 4 33 10" xfId="33003"/>
    <cellStyle name="Normal 2 4 33 11" xfId="33004"/>
    <cellStyle name="Normal 2 4 33 12" xfId="33005"/>
    <cellStyle name="Normal 2 4 33 13" xfId="33006"/>
    <cellStyle name="Normal 2 4 33 2" xfId="33007"/>
    <cellStyle name="Normal 2 4 33 2 2" xfId="33008"/>
    <cellStyle name="Normal 2 4 33 2 3" xfId="33009"/>
    <cellStyle name="Normal 2 4 33 2 4" xfId="33010"/>
    <cellStyle name="Normal 2 4 33 2 5" xfId="33011"/>
    <cellStyle name="Normal 2 4 33 3" xfId="33012"/>
    <cellStyle name="Normal 2 4 33 3 2" xfId="33013"/>
    <cellStyle name="Normal 2 4 33 3 3" xfId="33014"/>
    <cellStyle name="Normal 2 4 33 3 4" xfId="33015"/>
    <cellStyle name="Normal 2 4 33 3 5" xfId="33016"/>
    <cellStyle name="Normal 2 4 33 4" xfId="33017"/>
    <cellStyle name="Normal 2 4 33 4 2" xfId="33018"/>
    <cellStyle name="Normal 2 4 33 4 3" xfId="33019"/>
    <cellStyle name="Normal 2 4 33 4 4" xfId="33020"/>
    <cellStyle name="Normal 2 4 33 4 5" xfId="33021"/>
    <cellStyle name="Normal 2 4 33 5" xfId="33022"/>
    <cellStyle name="Normal 2 4 33 5 2" xfId="33023"/>
    <cellStyle name="Normal 2 4 33 5 3" xfId="33024"/>
    <cellStyle name="Normal 2 4 33 5 4" xfId="33025"/>
    <cellStyle name="Normal 2 4 33 5 5" xfId="33026"/>
    <cellStyle name="Normal 2 4 33 6" xfId="33027"/>
    <cellStyle name="Normal 2 4 33 6 2" xfId="33028"/>
    <cellStyle name="Normal 2 4 33 6 3" xfId="33029"/>
    <cellStyle name="Normal 2 4 33 6 4" xfId="33030"/>
    <cellStyle name="Normal 2 4 33 6 5" xfId="33031"/>
    <cellStyle name="Normal 2 4 33 7" xfId="33032"/>
    <cellStyle name="Normal 2 4 33 7 2" xfId="33033"/>
    <cellStyle name="Normal 2 4 33 7 3" xfId="33034"/>
    <cellStyle name="Normal 2 4 33 7 4" xfId="33035"/>
    <cellStyle name="Normal 2 4 33 7 5" xfId="33036"/>
    <cellStyle name="Normal 2 4 33 8" xfId="33037"/>
    <cellStyle name="Normal 2 4 33 8 2" xfId="33038"/>
    <cellStyle name="Normal 2 4 33 8 3" xfId="33039"/>
    <cellStyle name="Normal 2 4 33 8 4" xfId="33040"/>
    <cellStyle name="Normal 2 4 33 8 5" xfId="33041"/>
    <cellStyle name="Normal 2 4 33 9" xfId="33042"/>
    <cellStyle name="Normal 2 4 34" xfId="33043"/>
    <cellStyle name="Normal 2 4 34 10" xfId="33044"/>
    <cellStyle name="Normal 2 4 34 11" xfId="33045"/>
    <cellStyle name="Normal 2 4 34 12" xfId="33046"/>
    <cellStyle name="Normal 2 4 34 13" xfId="33047"/>
    <cellStyle name="Normal 2 4 34 2" xfId="33048"/>
    <cellStyle name="Normal 2 4 34 2 2" xfId="33049"/>
    <cellStyle name="Normal 2 4 34 2 3" xfId="33050"/>
    <cellStyle name="Normal 2 4 34 2 4" xfId="33051"/>
    <cellStyle name="Normal 2 4 34 2 5" xfId="33052"/>
    <cellStyle name="Normal 2 4 34 3" xfId="33053"/>
    <cellStyle name="Normal 2 4 34 3 2" xfId="33054"/>
    <cellStyle name="Normal 2 4 34 3 3" xfId="33055"/>
    <cellStyle name="Normal 2 4 34 3 4" xfId="33056"/>
    <cellStyle name="Normal 2 4 34 3 5" xfId="33057"/>
    <cellStyle name="Normal 2 4 34 4" xfId="33058"/>
    <cellStyle name="Normal 2 4 34 4 2" xfId="33059"/>
    <cellStyle name="Normal 2 4 34 4 3" xfId="33060"/>
    <cellStyle name="Normal 2 4 34 4 4" xfId="33061"/>
    <cellStyle name="Normal 2 4 34 4 5" xfId="33062"/>
    <cellStyle name="Normal 2 4 34 5" xfId="33063"/>
    <cellStyle name="Normal 2 4 34 5 2" xfId="33064"/>
    <cellStyle name="Normal 2 4 34 5 3" xfId="33065"/>
    <cellStyle name="Normal 2 4 34 5 4" xfId="33066"/>
    <cellStyle name="Normal 2 4 34 5 5" xfId="33067"/>
    <cellStyle name="Normal 2 4 34 6" xfId="33068"/>
    <cellStyle name="Normal 2 4 34 6 2" xfId="33069"/>
    <cellStyle name="Normal 2 4 34 6 3" xfId="33070"/>
    <cellStyle name="Normal 2 4 34 6 4" xfId="33071"/>
    <cellStyle name="Normal 2 4 34 6 5" xfId="33072"/>
    <cellStyle name="Normal 2 4 34 7" xfId="33073"/>
    <cellStyle name="Normal 2 4 34 7 2" xfId="33074"/>
    <cellStyle name="Normal 2 4 34 7 3" xfId="33075"/>
    <cellStyle name="Normal 2 4 34 7 4" xfId="33076"/>
    <cellStyle name="Normal 2 4 34 7 5" xfId="33077"/>
    <cellStyle name="Normal 2 4 34 8" xfId="33078"/>
    <cellStyle name="Normal 2 4 34 8 2" xfId="33079"/>
    <cellStyle name="Normal 2 4 34 8 3" xfId="33080"/>
    <cellStyle name="Normal 2 4 34 8 4" xfId="33081"/>
    <cellStyle name="Normal 2 4 34 8 5" xfId="33082"/>
    <cellStyle name="Normal 2 4 34 9" xfId="33083"/>
    <cellStyle name="Normal 2 4 35" xfId="33084"/>
    <cellStyle name="Normal 2 4 35 10" xfId="33085"/>
    <cellStyle name="Normal 2 4 35 11" xfId="33086"/>
    <cellStyle name="Normal 2 4 35 12" xfId="33087"/>
    <cellStyle name="Normal 2 4 35 13" xfId="33088"/>
    <cellStyle name="Normal 2 4 35 2" xfId="33089"/>
    <cellStyle name="Normal 2 4 35 2 2" xfId="33090"/>
    <cellStyle name="Normal 2 4 35 2 3" xfId="33091"/>
    <cellStyle name="Normal 2 4 35 2 4" xfId="33092"/>
    <cellStyle name="Normal 2 4 35 2 5" xfId="33093"/>
    <cellStyle name="Normal 2 4 35 3" xfId="33094"/>
    <cellStyle name="Normal 2 4 35 3 2" xfId="33095"/>
    <cellStyle name="Normal 2 4 35 3 3" xfId="33096"/>
    <cellStyle name="Normal 2 4 35 3 4" xfId="33097"/>
    <cellStyle name="Normal 2 4 35 3 5" xfId="33098"/>
    <cellStyle name="Normal 2 4 35 4" xfId="33099"/>
    <cellStyle name="Normal 2 4 35 4 2" xfId="33100"/>
    <cellStyle name="Normal 2 4 35 4 3" xfId="33101"/>
    <cellStyle name="Normal 2 4 35 4 4" xfId="33102"/>
    <cellStyle name="Normal 2 4 35 4 5" xfId="33103"/>
    <cellStyle name="Normal 2 4 35 5" xfId="33104"/>
    <cellStyle name="Normal 2 4 35 5 2" xfId="33105"/>
    <cellStyle name="Normal 2 4 35 5 3" xfId="33106"/>
    <cellStyle name="Normal 2 4 35 5 4" xfId="33107"/>
    <cellStyle name="Normal 2 4 35 5 5" xfId="33108"/>
    <cellStyle name="Normal 2 4 35 6" xfId="33109"/>
    <cellStyle name="Normal 2 4 35 6 2" xfId="33110"/>
    <cellStyle name="Normal 2 4 35 6 3" xfId="33111"/>
    <cellStyle name="Normal 2 4 35 6 4" xfId="33112"/>
    <cellStyle name="Normal 2 4 35 6 5" xfId="33113"/>
    <cellStyle name="Normal 2 4 35 7" xfId="33114"/>
    <cellStyle name="Normal 2 4 35 7 2" xfId="33115"/>
    <cellStyle name="Normal 2 4 35 7 3" xfId="33116"/>
    <cellStyle name="Normal 2 4 35 7 4" xfId="33117"/>
    <cellStyle name="Normal 2 4 35 7 5" xfId="33118"/>
    <cellStyle name="Normal 2 4 35 8" xfId="33119"/>
    <cellStyle name="Normal 2 4 35 8 2" xfId="33120"/>
    <cellStyle name="Normal 2 4 35 8 3" xfId="33121"/>
    <cellStyle name="Normal 2 4 35 8 4" xfId="33122"/>
    <cellStyle name="Normal 2 4 35 8 5" xfId="33123"/>
    <cellStyle name="Normal 2 4 35 9" xfId="33124"/>
    <cellStyle name="Normal 2 4 36" xfId="33125"/>
    <cellStyle name="Normal 2 4 36 10" xfId="33126"/>
    <cellStyle name="Normal 2 4 36 11" xfId="33127"/>
    <cellStyle name="Normal 2 4 36 12" xfId="33128"/>
    <cellStyle name="Normal 2 4 36 13" xfId="33129"/>
    <cellStyle name="Normal 2 4 36 2" xfId="33130"/>
    <cellStyle name="Normal 2 4 36 2 2" xfId="33131"/>
    <cellStyle name="Normal 2 4 36 2 3" xfId="33132"/>
    <cellStyle name="Normal 2 4 36 2 4" xfId="33133"/>
    <cellStyle name="Normal 2 4 36 2 5" xfId="33134"/>
    <cellStyle name="Normal 2 4 36 3" xfId="33135"/>
    <cellStyle name="Normal 2 4 36 3 2" xfId="33136"/>
    <cellStyle name="Normal 2 4 36 3 3" xfId="33137"/>
    <cellStyle name="Normal 2 4 36 3 4" xfId="33138"/>
    <cellStyle name="Normal 2 4 36 3 5" xfId="33139"/>
    <cellStyle name="Normal 2 4 36 4" xfId="33140"/>
    <cellStyle name="Normal 2 4 36 4 2" xfId="33141"/>
    <cellStyle name="Normal 2 4 36 4 3" xfId="33142"/>
    <cellStyle name="Normal 2 4 36 4 4" xfId="33143"/>
    <cellStyle name="Normal 2 4 36 4 5" xfId="33144"/>
    <cellStyle name="Normal 2 4 36 5" xfId="33145"/>
    <cellStyle name="Normal 2 4 36 5 2" xfId="33146"/>
    <cellStyle name="Normal 2 4 36 5 3" xfId="33147"/>
    <cellStyle name="Normal 2 4 36 5 4" xfId="33148"/>
    <cellStyle name="Normal 2 4 36 5 5" xfId="33149"/>
    <cellStyle name="Normal 2 4 36 6" xfId="33150"/>
    <cellStyle name="Normal 2 4 36 6 2" xfId="33151"/>
    <cellStyle name="Normal 2 4 36 6 3" xfId="33152"/>
    <cellStyle name="Normal 2 4 36 6 4" xfId="33153"/>
    <cellStyle name="Normal 2 4 36 6 5" xfId="33154"/>
    <cellStyle name="Normal 2 4 36 7" xfId="33155"/>
    <cellStyle name="Normal 2 4 36 7 2" xfId="33156"/>
    <cellStyle name="Normal 2 4 36 7 3" xfId="33157"/>
    <cellStyle name="Normal 2 4 36 7 4" xfId="33158"/>
    <cellStyle name="Normal 2 4 36 7 5" xfId="33159"/>
    <cellStyle name="Normal 2 4 36 8" xfId="33160"/>
    <cellStyle name="Normal 2 4 36 8 2" xfId="33161"/>
    <cellStyle name="Normal 2 4 36 8 3" xfId="33162"/>
    <cellStyle name="Normal 2 4 36 8 4" xfId="33163"/>
    <cellStyle name="Normal 2 4 36 8 5" xfId="33164"/>
    <cellStyle name="Normal 2 4 36 9" xfId="33165"/>
    <cellStyle name="Normal 2 4 37" xfId="33166"/>
    <cellStyle name="Normal 2 4 37 10" xfId="33167"/>
    <cellStyle name="Normal 2 4 37 11" xfId="33168"/>
    <cellStyle name="Normal 2 4 37 12" xfId="33169"/>
    <cellStyle name="Normal 2 4 37 13" xfId="33170"/>
    <cellStyle name="Normal 2 4 37 2" xfId="33171"/>
    <cellStyle name="Normal 2 4 37 2 2" xfId="33172"/>
    <cellStyle name="Normal 2 4 37 2 3" xfId="33173"/>
    <cellStyle name="Normal 2 4 37 2 4" xfId="33174"/>
    <cellStyle name="Normal 2 4 37 2 5" xfId="33175"/>
    <cellStyle name="Normal 2 4 37 3" xfId="33176"/>
    <cellStyle name="Normal 2 4 37 3 2" xfId="33177"/>
    <cellStyle name="Normal 2 4 37 3 3" xfId="33178"/>
    <cellStyle name="Normal 2 4 37 3 4" xfId="33179"/>
    <cellStyle name="Normal 2 4 37 3 5" xfId="33180"/>
    <cellStyle name="Normal 2 4 37 4" xfId="33181"/>
    <cellStyle name="Normal 2 4 37 4 2" xfId="33182"/>
    <cellStyle name="Normal 2 4 37 4 3" xfId="33183"/>
    <cellStyle name="Normal 2 4 37 4 4" xfId="33184"/>
    <cellStyle name="Normal 2 4 37 4 5" xfId="33185"/>
    <cellStyle name="Normal 2 4 37 5" xfId="33186"/>
    <cellStyle name="Normal 2 4 37 5 2" xfId="33187"/>
    <cellStyle name="Normal 2 4 37 5 3" xfId="33188"/>
    <cellStyle name="Normal 2 4 37 5 4" xfId="33189"/>
    <cellStyle name="Normal 2 4 37 5 5" xfId="33190"/>
    <cellStyle name="Normal 2 4 37 6" xfId="33191"/>
    <cellStyle name="Normal 2 4 37 6 2" xfId="33192"/>
    <cellStyle name="Normal 2 4 37 6 3" xfId="33193"/>
    <cellStyle name="Normal 2 4 37 6 4" xfId="33194"/>
    <cellStyle name="Normal 2 4 37 6 5" xfId="33195"/>
    <cellStyle name="Normal 2 4 37 7" xfId="33196"/>
    <cellStyle name="Normal 2 4 37 7 2" xfId="33197"/>
    <cellStyle name="Normal 2 4 37 7 3" xfId="33198"/>
    <cellStyle name="Normal 2 4 37 7 4" xfId="33199"/>
    <cellStyle name="Normal 2 4 37 7 5" xfId="33200"/>
    <cellStyle name="Normal 2 4 37 8" xfId="33201"/>
    <cellStyle name="Normal 2 4 37 8 2" xfId="33202"/>
    <cellStyle name="Normal 2 4 37 8 3" xfId="33203"/>
    <cellStyle name="Normal 2 4 37 8 4" xfId="33204"/>
    <cellStyle name="Normal 2 4 37 8 5" xfId="33205"/>
    <cellStyle name="Normal 2 4 37 9" xfId="33206"/>
    <cellStyle name="Normal 2 4 38" xfId="33207"/>
    <cellStyle name="Normal 2 4 38 2" xfId="33208"/>
    <cellStyle name="Normal 2 4 38 3" xfId="33209"/>
    <cellStyle name="Normal 2 4 38 4" xfId="33210"/>
    <cellStyle name="Normal 2 4 38 5" xfId="33211"/>
    <cellStyle name="Normal 2 4 39" xfId="33212"/>
    <cellStyle name="Normal 2 4 39 2" xfId="33213"/>
    <cellStyle name="Normal 2 4 39 3" xfId="33214"/>
    <cellStyle name="Normal 2 4 39 4" xfId="33215"/>
    <cellStyle name="Normal 2 4 39 5" xfId="33216"/>
    <cellStyle name="Normal 2 4 4" xfId="33217"/>
    <cellStyle name="Normal 2 4 4 10" xfId="33218"/>
    <cellStyle name="Normal 2 4 4 10 10" xfId="33219"/>
    <cellStyle name="Normal 2 4 4 10 11" xfId="33220"/>
    <cellStyle name="Normal 2 4 4 10 12" xfId="33221"/>
    <cellStyle name="Normal 2 4 4 10 13" xfId="33222"/>
    <cellStyle name="Normal 2 4 4 10 14" xfId="33223"/>
    <cellStyle name="Normal 2 4 4 10 2" xfId="33224"/>
    <cellStyle name="Normal 2 4 4 10 2 2" xfId="33225"/>
    <cellStyle name="Normal 2 4 4 10 2 3" xfId="33226"/>
    <cellStyle name="Normal 2 4 4 10 2 4" xfId="33227"/>
    <cellStyle name="Normal 2 4 4 10 2 5" xfId="33228"/>
    <cellStyle name="Normal 2 4 4 10 3" xfId="33229"/>
    <cellStyle name="Normal 2 4 4 10 3 2" xfId="33230"/>
    <cellStyle name="Normal 2 4 4 10 3 3" xfId="33231"/>
    <cellStyle name="Normal 2 4 4 10 3 4" xfId="33232"/>
    <cellStyle name="Normal 2 4 4 10 3 5" xfId="33233"/>
    <cellStyle name="Normal 2 4 4 10 4" xfId="33234"/>
    <cellStyle name="Normal 2 4 4 10 4 2" xfId="33235"/>
    <cellStyle name="Normal 2 4 4 10 4 3" xfId="33236"/>
    <cellStyle name="Normal 2 4 4 10 4 4" xfId="33237"/>
    <cellStyle name="Normal 2 4 4 10 4 5" xfId="33238"/>
    <cellStyle name="Normal 2 4 4 10 5" xfId="33239"/>
    <cellStyle name="Normal 2 4 4 10 5 2" xfId="33240"/>
    <cellStyle name="Normal 2 4 4 10 5 3" xfId="33241"/>
    <cellStyle name="Normal 2 4 4 10 5 4" xfId="33242"/>
    <cellStyle name="Normal 2 4 4 10 5 5" xfId="33243"/>
    <cellStyle name="Normal 2 4 4 10 6" xfId="33244"/>
    <cellStyle name="Normal 2 4 4 10 6 2" xfId="33245"/>
    <cellStyle name="Normal 2 4 4 10 6 3" xfId="33246"/>
    <cellStyle name="Normal 2 4 4 10 6 4" xfId="33247"/>
    <cellStyle name="Normal 2 4 4 10 6 5" xfId="33248"/>
    <cellStyle name="Normal 2 4 4 10 7" xfId="33249"/>
    <cellStyle name="Normal 2 4 4 10 7 2" xfId="33250"/>
    <cellStyle name="Normal 2 4 4 10 7 3" xfId="33251"/>
    <cellStyle name="Normal 2 4 4 10 7 4" xfId="33252"/>
    <cellStyle name="Normal 2 4 4 10 7 5" xfId="33253"/>
    <cellStyle name="Normal 2 4 4 10 8" xfId="33254"/>
    <cellStyle name="Normal 2 4 4 10 8 2" xfId="33255"/>
    <cellStyle name="Normal 2 4 4 10 8 3" xfId="33256"/>
    <cellStyle name="Normal 2 4 4 10 8 4" xfId="33257"/>
    <cellStyle name="Normal 2 4 4 10 8 5" xfId="33258"/>
    <cellStyle name="Normal 2 4 4 10 9" xfId="33259"/>
    <cellStyle name="Normal 2 4 4 11" xfId="33260"/>
    <cellStyle name="Normal 2 4 4 11 10" xfId="33261"/>
    <cellStyle name="Normal 2 4 4 11 11" xfId="33262"/>
    <cellStyle name="Normal 2 4 4 11 12" xfId="33263"/>
    <cellStyle name="Normal 2 4 4 11 13" xfId="33264"/>
    <cellStyle name="Normal 2 4 4 11 14" xfId="33265"/>
    <cellStyle name="Normal 2 4 4 11 2" xfId="33266"/>
    <cellStyle name="Normal 2 4 4 11 2 2" xfId="33267"/>
    <cellStyle name="Normal 2 4 4 11 2 3" xfId="33268"/>
    <cellStyle name="Normal 2 4 4 11 2 4" xfId="33269"/>
    <cellStyle name="Normal 2 4 4 11 2 5" xfId="33270"/>
    <cellStyle name="Normal 2 4 4 11 3" xfId="33271"/>
    <cellStyle name="Normal 2 4 4 11 3 2" xfId="33272"/>
    <cellStyle name="Normal 2 4 4 11 3 3" xfId="33273"/>
    <cellStyle name="Normal 2 4 4 11 3 4" xfId="33274"/>
    <cellStyle name="Normal 2 4 4 11 3 5" xfId="33275"/>
    <cellStyle name="Normal 2 4 4 11 4" xfId="33276"/>
    <cellStyle name="Normal 2 4 4 11 4 2" xfId="33277"/>
    <cellStyle name="Normal 2 4 4 11 4 3" xfId="33278"/>
    <cellStyle name="Normal 2 4 4 11 4 4" xfId="33279"/>
    <cellStyle name="Normal 2 4 4 11 4 5" xfId="33280"/>
    <cellStyle name="Normal 2 4 4 11 5" xfId="33281"/>
    <cellStyle name="Normal 2 4 4 11 5 2" xfId="33282"/>
    <cellStyle name="Normal 2 4 4 11 5 3" xfId="33283"/>
    <cellStyle name="Normal 2 4 4 11 5 4" xfId="33284"/>
    <cellStyle name="Normal 2 4 4 11 5 5" xfId="33285"/>
    <cellStyle name="Normal 2 4 4 11 6" xfId="33286"/>
    <cellStyle name="Normal 2 4 4 11 6 2" xfId="33287"/>
    <cellStyle name="Normal 2 4 4 11 6 3" xfId="33288"/>
    <cellStyle name="Normal 2 4 4 11 6 4" xfId="33289"/>
    <cellStyle name="Normal 2 4 4 11 6 5" xfId="33290"/>
    <cellStyle name="Normal 2 4 4 11 7" xfId="33291"/>
    <cellStyle name="Normal 2 4 4 11 7 2" xfId="33292"/>
    <cellStyle name="Normal 2 4 4 11 7 3" xfId="33293"/>
    <cellStyle name="Normal 2 4 4 11 7 4" xfId="33294"/>
    <cellStyle name="Normal 2 4 4 11 7 5" xfId="33295"/>
    <cellStyle name="Normal 2 4 4 11 8" xfId="33296"/>
    <cellStyle name="Normal 2 4 4 11 8 2" xfId="33297"/>
    <cellStyle name="Normal 2 4 4 11 8 3" xfId="33298"/>
    <cellStyle name="Normal 2 4 4 11 8 4" xfId="33299"/>
    <cellStyle name="Normal 2 4 4 11 8 5" xfId="33300"/>
    <cellStyle name="Normal 2 4 4 11 9" xfId="33301"/>
    <cellStyle name="Normal 2 4 4 12" xfId="33302"/>
    <cellStyle name="Normal 2 4 4 12 10" xfId="33303"/>
    <cellStyle name="Normal 2 4 4 12 11" xfId="33304"/>
    <cellStyle name="Normal 2 4 4 12 12" xfId="33305"/>
    <cellStyle name="Normal 2 4 4 12 13" xfId="33306"/>
    <cellStyle name="Normal 2 4 4 12 14" xfId="33307"/>
    <cellStyle name="Normal 2 4 4 12 2" xfId="33308"/>
    <cellStyle name="Normal 2 4 4 12 2 2" xfId="33309"/>
    <cellStyle name="Normal 2 4 4 12 2 3" xfId="33310"/>
    <cellStyle name="Normal 2 4 4 12 2 4" xfId="33311"/>
    <cellStyle name="Normal 2 4 4 12 2 5" xfId="33312"/>
    <cellStyle name="Normal 2 4 4 12 3" xfId="33313"/>
    <cellStyle name="Normal 2 4 4 12 3 2" xfId="33314"/>
    <cellStyle name="Normal 2 4 4 12 3 3" xfId="33315"/>
    <cellStyle name="Normal 2 4 4 12 3 4" xfId="33316"/>
    <cellStyle name="Normal 2 4 4 12 3 5" xfId="33317"/>
    <cellStyle name="Normal 2 4 4 12 4" xfId="33318"/>
    <cellStyle name="Normal 2 4 4 12 4 2" xfId="33319"/>
    <cellStyle name="Normal 2 4 4 12 4 3" xfId="33320"/>
    <cellStyle name="Normal 2 4 4 12 4 4" xfId="33321"/>
    <cellStyle name="Normal 2 4 4 12 4 5" xfId="33322"/>
    <cellStyle name="Normal 2 4 4 12 5" xfId="33323"/>
    <cellStyle name="Normal 2 4 4 12 5 2" xfId="33324"/>
    <cellStyle name="Normal 2 4 4 12 5 3" xfId="33325"/>
    <cellStyle name="Normal 2 4 4 12 5 4" xfId="33326"/>
    <cellStyle name="Normal 2 4 4 12 5 5" xfId="33327"/>
    <cellStyle name="Normal 2 4 4 12 6" xfId="33328"/>
    <cellStyle name="Normal 2 4 4 12 6 2" xfId="33329"/>
    <cellStyle name="Normal 2 4 4 12 6 3" xfId="33330"/>
    <cellStyle name="Normal 2 4 4 12 6 4" xfId="33331"/>
    <cellStyle name="Normal 2 4 4 12 6 5" xfId="33332"/>
    <cellStyle name="Normal 2 4 4 12 7" xfId="33333"/>
    <cellStyle name="Normal 2 4 4 12 7 2" xfId="33334"/>
    <cellStyle name="Normal 2 4 4 12 7 3" xfId="33335"/>
    <cellStyle name="Normal 2 4 4 12 7 4" xfId="33336"/>
    <cellStyle name="Normal 2 4 4 12 7 5" xfId="33337"/>
    <cellStyle name="Normal 2 4 4 12 8" xfId="33338"/>
    <cellStyle name="Normal 2 4 4 12 8 2" xfId="33339"/>
    <cellStyle name="Normal 2 4 4 12 8 3" xfId="33340"/>
    <cellStyle name="Normal 2 4 4 12 8 4" xfId="33341"/>
    <cellStyle name="Normal 2 4 4 12 8 5" xfId="33342"/>
    <cellStyle name="Normal 2 4 4 12 9" xfId="33343"/>
    <cellStyle name="Normal 2 4 4 13" xfId="33344"/>
    <cellStyle name="Normal 2 4 4 13 10" xfId="33345"/>
    <cellStyle name="Normal 2 4 4 13 11" xfId="33346"/>
    <cellStyle name="Normal 2 4 4 13 12" xfId="33347"/>
    <cellStyle name="Normal 2 4 4 13 13" xfId="33348"/>
    <cellStyle name="Normal 2 4 4 13 14" xfId="33349"/>
    <cellStyle name="Normal 2 4 4 13 2" xfId="33350"/>
    <cellStyle name="Normal 2 4 4 13 2 2" xfId="33351"/>
    <cellStyle name="Normal 2 4 4 13 2 3" xfId="33352"/>
    <cellStyle name="Normal 2 4 4 13 2 4" xfId="33353"/>
    <cellStyle name="Normal 2 4 4 13 2 5" xfId="33354"/>
    <cellStyle name="Normal 2 4 4 13 3" xfId="33355"/>
    <cellStyle name="Normal 2 4 4 13 3 2" xfId="33356"/>
    <cellStyle name="Normal 2 4 4 13 3 3" xfId="33357"/>
    <cellStyle name="Normal 2 4 4 13 3 4" xfId="33358"/>
    <cellStyle name="Normal 2 4 4 13 3 5" xfId="33359"/>
    <cellStyle name="Normal 2 4 4 13 4" xfId="33360"/>
    <cellStyle name="Normal 2 4 4 13 4 2" xfId="33361"/>
    <cellStyle name="Normal 2 4 4 13 4 3" xfId="33362"/>
    <cellStyle name="Normal 2 4 4 13 4 4" xfId="33363"/>
    <cellStyle name="Normal 2 4 4 13 4 5" xfId="33364"/>
    <cellStyle name="Normal 2 4 4 13 5" xfId="33365"/>
    <cellStyle name="Normal 2 4 4 13 5 2" xfId="33366"/>
    <cellStyle name="Normal 2 4 4 13 5 3" xfId="33367"/>
    <cellStyle name="Normal 2 4 4 13 5 4" xfId="33368"/>
    <cellStyle name="Normal 2 4 4 13 5 5" xfId="33369"/>
    <cellStyle name="Normal 2 4 4 13 6" xfId="33370"/>
    <cellStyle name="Normal 2 4 4 13 6 2" xfId="33371"/>
    <cellStyle name="Normal 2 4 4 13 6 3" xfId="33372"/>
    <cellStyle name="Normal 2 4 4 13 6 4" xfId="33373"/>
    <cellStyle name="Normal 2 4 4 13 6 5" xfId="33374"/>
    <cellStyle name="Normal 2 4 4 13 7" xfId="33375"/>
    <cellStyle name="Normal 2 4 4 13 7 2" xfId="33376"/>
    <cellStyle name="Normal 2 4 4 13 7 3" xfId="33377"/>
    <cellStyle name="Normal 2 4 4 13 7 4" xfId="33378"/>
    <cellStyle name="Normal 2 4 4 13 7 5" xfId="33379"/>
    <cellStyle name="Normal 2 4 4 13 8" xfId="33380"/>
    <cellStyle name="Normal 2 4 4 13 8 2" xfId="33381"/>
    <cellStyle name="Normal 2 4 4 13 8 3" xfId="33382"/>
    <cellStyle name="Normal 2 4 4 13 8 4" xfId="33383"/>
    <cellStyle name="Normal 2 4 4 13 8 5" xfId="33384"/>
    <cellStyle name="Normal 2 4 4 13 9" xfId="33385"/>
    <cellStyle name="Normal 2 4 4 14" xfId="33386"/>
    <cellStyle name="Normal 2 4 4 14 10" xfId="33387"/>
    <cellStyle name="Normal 2 4 4 14 11" xfId="33388"/>
    <cellStyle name="Normal 2 4 4 14 12" xfId="33389"/>
    <cellStyle name="Normal 2 4 4 14 13" xfId="33390"/>
    <cellStyle name="Normal 2 4 4 14 14" xfId="33391"/>
    <cellStyle name="Normal 2 4 4 14 2" xfId="33392"/>
    <cellStyle name="Normal 2 4 4 14 2 2" xfId="33393"/>
    <cellStyle name="Normal 2 4 4 14 2 3" xfId="33394"/>
    <cellStyle name="Normal 2 4 4 14 2 4" xfId="33395"/>
    <cellStyle name="Normal 2 4 4 14 2 5" xfId="33396"/>
    <cellStyle name="Normal 2 4 4 14 3" xfId="33397"/>
    <cellStyle name="Normal 2 4 4 14 3 2" xfId="33398"/>
    <cellStyle name="Normal 2 4 4 14 3 3" xfId="33399"/>
    <cellStyle name="Normal 2 4 4 14 3 4" xfId="33400"/>
    <cellStyle name="Normal 2 4 4 14 3 5" xfId="33401"/>
    <cellStyle name="Normal 2 4 4 14 4" xfId="33402"/>
    <cellStyle name="Normal 2 4 4 14 4 2" xfId="33403"/>
    <cellStyle name="Normal 2 4 4 14 4 3" xfId="33404"/>
    <cellStyle name="Normal 2 4 4 14 4 4" xfId="33405"/>
    <cellStyle name="Normal 2 4 4 14 4 5" xfId="33406"/>
    <cellStyle name="Normal 2 4 4 14 5" xfId="33407"/>
    <cellStyle name="Normal 2 4 4 14 5 2" xfId="33408"/>
    <cellStyle name="Normal 2 4 4 14 5 3" xfId="33409"/>
    <cellStyle name="Normal 2 4 4 14 5 4" xfId="33410"/>
    <cellStyle name="Normal 2 4 4 14 5 5" xfId="33411"/>
    <cellStyle name="Normal 2 4 4 14 6" xfId="33412"/>
    <cellStyle name="Normal 2 4 4 14 6 2" xfId="33413"/>
    <cellStyle name="Normal 2 4 4 14 6 3" xfId="33414"/>
    <cellStyle name="Normal 2 4 4 14 6 4" xfId="33415"/>
    <cellStyle name="Normal 2 4 4 14 6 5" xfId="33416"/>
    <cellStyle name="Normal 2 4 4 14 7" xfId="33417"/>
    <cellStyle name="Normal 2 4 4 14 7 2" xfId="33418"/>
    <cellStyle name="Normal 2 4 4 14 7 3" xfId="33419"/>
    <cellStyle name="Normal 2 4 4 14 7 4" xfId="33420"/>
    <cellStyle name="Normal 2 4 4 14 7 5" xfId="33421"/>
    <cellStyle name="Normal 2 4 4 14 8" xfId="33422"/>
    <cellStyle name="Normal 2 4 4 14 8 2" xfId="33423"/>
    <cellStyle name="Normal 2 4 4 14 8 3" xfId="33424"/>
    <cellStyle name="Normal 2 4 4 14 8 4" xfId="33425"/>
    <cellStyle name="Normal 2 4 4 14 8 5" xfId="33426"/>
    <cellStyle name="Normal 2 4 4 14 9" xfId="33427"/>
    <cellStyle name="Normal 2 4 4 15" xfId="33428"/>
    <cellStyle name="Normal 2 4 4 15 10" xfId="33429"/>
    <cellStyle name="Normal 2 4 4 15 11" xfId="33430"/>
    <cellStyle name="Normal 2 4 4 15 12" xfId="33431"/>
    <cellStyle name="Normal 2 4 4 15 13" xfId="33432"/>
    <cellStyle name="Normal 2 4 4 15 14" xfId="33433"/>
    <cellStyle name="Normal 2 4 4 15 2" xfId="33434"/>
    <cellStyle name="Normal 2 4 4 15 2 2" xfId="33435"/>
    <cellStyle name="Normal 2 4 4 15 2 3" xfId="33436"/>
    <cellStyle name="Normal 2 4 4 15 2 4" xfId="33437"/>
    <cellStyle name="Normal 2 4 4 15 2 5" xfId="33438"/>
    <cellStyle name="Normal 2 4 4 15 3" xfId="33439"/>
    <cellStyle name="Normal 2 4 4 15 3 2" xfId="33440"/>
    <cellStyle name="Normal 2 4 4 15 3 3" xfId="33441"/>
    <cellStyle name="Normal 2 4 4 15 3 4" xfId="33442"/>
    <cellStyle name="Normal 2 4 4 15 3 5" xfId="33443"/>
    <cellStyle name="Normal 2 4 4 15 4" xfId="33444"/>
    <cellStyle name="Normal 2 4 4 15 4 2" xfId="33445"/>
    <cellStyle name="Normal 2 4 4 15 4 3" xfId="33446"/>
    <cellStyle name="Normal 2 4 4 15 4 4" xfId="33447"/>
    <cellStyle name="Normal 2 4 4 15 4 5" xfId="33448"/>
    <cellStyle name="Normal 2 4 4 15 5" xfId="33449"/>
    <cellStyle name="Normal 2 4 4 15 5 2" xfId="33450"/>
    <cellStyle name="Normal 2 4 4 15 5 3" xfId="33451"/>
    <cellStyle name="Normal 2 4 4 15 5 4" xfId="33452"/>
    <cellStyle name="Normal 2 4 4 15 5 5" xfId="33453"/>
    <cellStyle name="Normal 2 4 4 15 6" xfId="33454"/>
    <cellStyle name="Normal 2 4 4 15 6 2" xfId="33455"/>
    <cellStyle name="Normal 2 4 4 15 6 3" xfId="33456"/>
    <cellStyle name="Normal 2 4 4 15 6 4" xfId="33457"/>
    <cellStyle name="Normal 2 4 4 15 6 5" xfId="33458"/>
    <cellStyle name="Normal 2 4 4 15 7" xfId="33459"/>
    <cellStyle name="Normal 2 4 4 15 7 2" xfId="33460"/>
    <cellStyle name="Normal 2 4 4 15 7 3" xfId="33461"/>
    <cellStyle name="Normal 2 4 4 15 7 4" xfId="33462"/>
    <cellStyle name="Normal 2 4 4 15 7 5" xfId="33463"/>
    <cellStyle name="Normal 2 4 4 15 8" xfId="33464"/>
    <cellStyle name="Normal 2 4 4 15 8 2" xfId="33465"/>
    <cellStyle name="Normal 2 4 4 15 8 3" xfId="33466"/>
    <cellStyle name="Normal 2 4 4 15 8 4" xfId="33467"/>
    <cellStyle name="Normal 2 4 4 15 8 5" xfId="33468"/>
    <cellStyle name="Normal 2 4 4 15 9" xfId="33469"/>
    <cellStyle name="Normal 2 4 4 16" xfId="33470"/>
    <cellStyle name="Normal 2 4 4 16 10" xfId="33471"/>
    <cellStyle name="Normal 2 4 4 16 11" xfId="33472"/>
    <cellStyle name="Normal 2 4 4 16 12" xfId="33473"/>
    <cellStyle name="Normal 2 4 4 16 13" xfId="33474"/>
    <cellStyle name="Normal 2 4 4 16 14" xfId="33475"/>
    <cellStyle name="Normal 2 4 4 16 2" xfId="33476"/>
    <cellStyle name="Normal 2 4 4 16 2 2" xfId="33477"/>
    <cellStyle name="Normal 2 4 4 16 2 3" xfId="33478"/>
    <cellStyle name="Normal 2 4 4 16 2 4" xfId="33479"/>
    <cellStyle name="Normal 2 4 4 16 2 5" xfId="33480"/>
    <cellStyle name="Normal 2 4 4 16 3" xfId="33481"/>
    <cellStyle name="Normal 2 4 4 16 3 2" xfId="33482"/>
    <cellStyle name="Normal 2 4 4 16 3 3" xfId="33483"/>
    <cellStyle name="Normal 2 4 4 16 3 4" xfId="33484"/>
    <cellStyle name="Normal 2 4 4 16 3 5" xfId="33485"/>
    <cellStyle name="Normal 2 4 4 16 4" xfId="33486"/>
    <cellStyle name="Normal 2 4 4 16 4 2" xfId="33487"/>
    <cellStyle name="Normal 2 4 4 16 4 3" xfId="33488"/>
    <cellStyle name="Normal 2 4 4 16 4 4" xfId="33489"/>
    <cellStyle name="Normal 2 4 4 16 4 5" xfId="33490"/>
    <cellStyle name="Normal 2 4 4 16 5" xfId="33491"/>
    <cellStyle name="Normal 2 4 4 16 5 2" xfId="33492"/>
    <cellStyle name="Normal 2 4 4 16 5 3" xfId="33493"/>
    <cellStyle name="Normal 2 4 4 16 5 4" xfId="33494"/>
    <cellStyle name="Normal 2 4 4 16 5 5" xfId="33495"/>
    <cellStyle name="Normal 2 4 4 16 6" xfId="33496"/>
    <cellStyle name="Normal 2 4 4 16 6 2" xfId="33497"/>
    <cellStyle name="Normal 2 4 4 16 6 3" xfId="33498"/>
    <cellStyle name="Normal 2 4 4 16 6 4" xfId="33499"/>
    <cellStyle name="Normal 2 4 4 16 6 5" xfId="33500"/>
    <cellStyle name="Normal 2 4 4 16 7" xfId="33501"/>
    <cellStyle name="Normal 2 4 4 16 7 2" xfId="33502"/>
    <cellStyle name="Normal 2 4 4 16 7 3" xfId="33503"/>
    <cellStyle name="Normal 2 4 4 16 7 4" xfId="33504"/>
    <cellStyle name="Normal 2 4 4 16 7 5" xfId="33505"/>
    <cellStyle name="Normal 2 4 4 16 8" xfId="33506"/>
    <cellStyle name="Normal 2 4 4 16 8 2" xfId="33507"/>
    <cellStyle name="Normal 2 4 4 16 8 3" xfId="33508"/>
    <cellStyle name="Normal 2 4 4 16 8 4" xfId="33509"/>
    <cellStyle name="Normal 2 4 4 16 8 5" xfId="33510"/>
    <cellStyle name="Normal 2 4 4 16 9" xfId="33511"/>
    <cellStyle name="Normal 2 4 4 17" xfId="33512"/>
    <cellStyle name="Normal 2 4 4 17 10" xfId="33513"/>
    <cellStyle name="Normal 2 4 4 17 11" xfId="33514"/>
    <cellStyle name="Normal 2 4 4 17 12" xfId="33515"/>
    <cellStyle name="Normal 2 4 4 17 13" xfId="33516"/>
    <cellStyle name="Normal 2 4 4 17 14" xfId="33517"/>
    <cellStyle name="Normal 2 4 4 17 2" xfId="33518"/>
    <cellStyle name="Normal 2 4 4 17 2 2" xfId="33519"/>
    <cellStyle name="Normal 2 4 4 17 2 3" xfId="33520"/>
    <cellStyle name="Normal 2 4 4 17 2 4" xfId="33521"/>
    <cellStyle name="Normal 2 4 4 17 2 5" xfId="33522"/>
    <cellStyle name="Normal 2 4 4 17 3" xfId="33523"/>
    <cellStyle name="Normal 2 4 4 17 3 2" xfId="33524"/>
    <cellStyle name="Normal 2 4 4 17 3 3" xfId="33525"/>
    <cellStyle name="Normal 2 4 4 17 3 4" xfId="33526"/>
    <cellStyle name="Normal 2 4 4 17 3 5" xfId="33527"/>
    <cellStyle name="Normal 2 4 4 17 4" xfId="33528"/>
    <cellStyle name="Normal 2 4 4 17 4 2" xfId="33529"/>
    <cellStyle name="Normal 2 4 4 17 4 3" xfId="33530"/>
    <cellStyle name="Normal 2 4 4 17 4 4" xfId="33531"/>
    <cellStyle name="Normal 2 4 4 17 4 5" xfId="33532"/>
    <cellStyle name="Normal 2 4 4 17 5" xfId="33533"/>
    <cellStyle name="Normal 2 4 4 17 5 2" xfId="33534"/>
    <cellStyle name="Normal 2 4 4 17 5 3" xfId="33535"/>
    <cellStyle name="Normal 2 4 4 17 5 4" xfId="33536"/>
    <cellStyle name="Normal 2 4 4 17 5 5" xfId="33537"/>
    <cellStyle name="Normal 2 4 4 17 6" xfId="33538"/>
    <cellStyle name="Normal 2 4 4 17 6 2" xfId="33539"/>
    <cellStyle name="Normal 2 4 4 17 6 3" xfId="33540"/>
    <cellStyle name="Normal 2 4 4 17 6 4" xfId="33541"/>
    <cellStyle name="Normal 2 4 4 17 6 5" xfId="33542"/>
    <cellStyle name="Normal 2 4 4 17 7" xfId="33543"/>
    <cellStyle name="Normal 2 4 4 17 7 2" xfId="33544"/>
    <cellStyle name="Normal 2 4 4 17 7 3" xfId="33545"/>
    <cellStyle name="Normal 2 4 4 17 7 4" xfId="33546"/>
    <cellStyle name="Normal 2 4 4 17 7 5" xfId="33547"/>
    <cellStyle name="Normal 2 4 4 17 8" xfId="33548"/>
    <cellStyle name="Normal 2 4 4 17 8 2" xfId="33549"/>
    <cellStyle name="Normal 2 4 4 17 8 3" xfId="33550"/>
    <cellStyle name="Normal 2 4 4 17 8 4" xfId="33551"/>
    <cellStyle name="Normal 2 4 4 17 8 5" xfId="33552"/>
    <cellStyle name="Normal 2 4 4 17 9" xfId="33553"/>
    <cellStyle name="Normal 2 4 4 18" xfId="33554"/>
    <cellStyle name="Normal 2 4 4 18 10" xfId="33555"/>
    <cellStyle name="Normal 2 4 4 18 11" xfId="33556"/>
    <cellStyle name="Normal 2 4 4 18 12" xfId="33557"/>
    <cellStyle name="Normal 2 4 4 18 13" xfId="33558"/>
    <cellStyle name="Normal 2 4 4 18 14" xfId="33559"/>
    <cellStyle name="Normal 2 4 4 18 2" xfId="33560"/>
    <cellStyle name="Normal 2 4 4 18 2 2" xfId="33561"/>
    <cellStyle name="Normal 2 4 4 18 2 3" xfId="33562"/>
    <cellStyle name="Normal 2 4 4 18 2 4" xfId="33563"/>
    <cellStyle name="Normal 2 4 4 18 2 5" xfId="33564"/>
    <cellStyle name="Normal 2 4 4 18 3" xfId="33565"/>
    <cellStyle name="Normal 2 4 4 18 3 2" xfId="33566"/>
    <cellStyle name="Normal 2 4 4 18 3 3" xfId="33567"/>
    <cellStyle name="Normal 2 4 4 18 3 4" xfId="33568"/>
    <cellStyle name="Normal 2 4 4 18 3 5" xfId="33569"/>
    <cellStyle name="Normal 2 4 4 18 4" xfId="33570"/>
    <cellStyle name="Normal 2 4 4 18 4 2" xfId="33571"/>
    <cellStyle name="Normal 2 4 4 18 4 3" xfId="33572"/>
    <cellStyle name="Normal 2 4 4 18 4 4" xfId="33573"/>
    <cellStyle name="Normal 2 4 4 18 4 5" xfId="33574"/>
    <cellStyle name="Normal 2 4 4 18 5" xfId="33575"/>
    <cellStyle name="Normal 2 4 4 18 5 2" xfId="33576"/>
    <cellStyle name="Normal 2 4 4 18 5 3" xfId="33577"/>
    <cellStyle name="Normal 2 4 4 18 5 4" xfId="33578"/>
    <cellStyle name="Normal 2 4 4 18 5 5" xfId="33579"/>
    <cellStyle name="Normal 2 4 4 18 6" xfId="33580"/>
    <cellStyle name="Normal 2 4 4 18 6 2" xfId="33581"/>
    <cellStyle name="Normal 2 4 4 18 6 3" xfId="33582"/>
    <cellStyle name="Normal 2 4 4 18 6 4" xfId="33583"/>
    <cellStyle name="Normal 2 4 4 18 6 5" xfId="33584"/>
    <cellStyle name="Normal 2 4 4 18 7" xfId="33585"/>
    <cellStyle name="Normal 2 4 4 18 7 2" xfId="33586"/>
    <cellStyle name="Normal 2 4 4 18 7 3" xfId="33587"/>
    <cellStyle name="Normal 2 4 4 18 7 4" xfId="33588"/>
    <cellStyle name="Normal 2 4 4 18 7 5" xfId="33589"/>
    <cellStyle name="Normal 2 4 4 18 8" xfId="33590"/>
    <cellStyle name="Normal 2 4 4 18 8 2" xfId="33591"/>
    <cellStyle name="Normal 2 4 4 18 8 3" xfId="33592"/>
    <cellStyle name="Normal 2 4 4 18 8 4" xfId="33593"/>
    <cellStyle name="Normal 2 4 4 18 8 5" xfId="33594"/>
    <cellStyle name="Normal 2 4 4 18 9" xfId="33595"/>
    <cellStyle name="Normal 2 4 4 19" xfId="33596"/>
    <cellStyle name="Normal 2 4 4 19 10" xfId="33597"/>
    <cellStyle name="Normal 2 4 4 19 11" xfId="33598"/>
    <cellStyle name="Normal 2 4 4 19 12" xfId="33599"/>
    <cellStyle name="Normal 2 4 4 19 13" xfId="33600"/>
    <cellStyle name="Normal 2 4 4 19 14" xfId="33601"/>
    <cellStyle name="Normal 2 4 4 19 2" xfId="33602"/>
    <cellStyle name="Normal 2 4 4 19 2 2" xfId="33603"/>
    <cellStyle name="Normal 2 4 4 19 2 3" xfId="33604"/>
    <cellStyle name="Normal 2 4 4 19 2 4" xfId="33605"/>
    <cellStyle name="Normal 2 4 4 19 2 5" xfId="33606"/>
    <cellStyle name="Normal 2 4 4 19 3" xfId="33607"/>
    <cellStyle name="Normal 2 4 4 19 3 2" xfId="33608"/>
    <cellStyle name="Normal 2 4 4 19 3 3" xfId="33609"/>
    <cellStyle name="Normal 2 4 4 19 3 4" xfId="33610"/>
    <cellStyle name="Normal 2 4 4 19 3 5" xfId="33611"/>
    <cellStyle name="Normal 2 4 4 19 4" xfId="33612"/>
    <cellStyle name="Normal 2 4 4 19 4 2" xfId="33613"/>
    <cellStyle name="Normal 2 4 4 19 4 3" xfId="33614"/>
    <cellStyle name="Normal 2 4 4 19 4 4" xfId="33615"/>
    <cellStyle name="Normal 2 4 4 19 4 5" xfId="33616"/>
    <cellStyle name="Normal 2 4 4 19 5" xfId="33617"/>
    <cellStyle name="Normal 2 4 4 19 5 2" xfId="33618"/>
    <cellStyle name="Normal 2 4 4 19 5 3" xfId="33619"/>
    <cellStyle name="Normal 2 4 4 19 5 4" xfId="33620"/>
    <cellStyle name="Normal 2 4 4 19 5 5" xfId="33621"/>
    <cellStyle name="Normal 2 4 4 19 6" xfId="33622"/>
    <cellStyle name="Normal 2 4 4 19 6 2" xfId="33623"/>
    <cellStyle name="Normal 2 4 4 19 6 3" xfId="33624"/>
    <cellStyle name="Normal 2 4 4 19 6 4" xfId="33625"/>
    <cellStyle name="Normal 2 4 4 19 6 5" xfId="33626"/>
    <cellStyle name="Normal 2 4 4 19 7" xfId="33627"/>
    <cellStyle name="Normal 2 4 4 19 7 2" xfId="33628"/>
    <cellStyle name="Normal 2 4 4 19 7 3" xfId="33629"/>
    <cellStyle name="Normal 2 4 4 19 7 4" xfId="33630"/>
    <cellStyle name="Normal 2 4 4 19 7 5" xfId="33631"/>
    <cellStyle name="Normal 2 4 4 19 8" xfId="33632"/>
    <cellStyle name="Normal 2 4 4 19 8 2" xfId="33633"/>
    <cellStyle name="Normal 2 4 4 19 8 3" xfId="33634"/>
    <cellStyle name="Normal 2 4 4 19 8 4" xfId="33635"/>
    <cellStyle name="Normal 2 4 4 19 8 5" xfId="33636"/>
    <cellStyle name="Normal 2 4 4 19 9" xfId="33637"/>
    <cellStyle name="Normal 2 4 4 2" xfId="33638"/>
    <cellStyle name="Normal 2 4 4 2 10" xfId="33639"/>
    <cellStyle name="Normal 2 4 4 2 11" xfId="33640"/>
    <cellStyle name="Normal 2 4 4 2 12" xfId="33641"/>
    <cellStyle name="Normal 2 4 4 2 13" xfId="33642"/>
    <cellStyle name="Normal 2 4 4 2 14" xfId="33643"/>
    <cellStyle name="Normal 2 4 4 2 2" xfId="33644"/>
    <cellStyle name="Normal 2 4 4 2 2 2" xfId="33645"/>
    <cellStyle name="Normal 2 4 4 2 2 3" xfId="33646"/>
    <cellStyle name="Normal 2 4 4 2 2 4" xfId="33647"/>
    <cellStyle name="Normal 2 4 4 2 2 5" xfId="33648"/>
    <cellStyle name="Normal 2 4 4 2 3" xfId="33649"/>
    <cellStyle name="Normal 2 4 4 2 3 2" xfId="33650"/>
    <cellStyle name="Normal 2 4 4 2 3 3" xfId="33651"/>
    <cellStyle name="Normal 2 4 4 2 3 4" xfId="33652"/>
    <cellStyle name="Normal 2 4 4 2 3 5" xfId="33653"/>
    <cellStyle name="Normal 2 4 4 2 4" xfId="33654"/>
    <cellStyle name="Normal 2 4 4 2 4 2" xfId="33655"/>
    <cellStyle name="Normal 2 4 4 2 4 3" xfId="33656"/>
    <cellStyle name="Normal 2 4 4 2 4 4" xfId="33657"/>
    <cellStyle name="Normal 2 4 4 2 4 5" xfId="33658"/>
    <cellStyle name="Normal 2 4 4 2 5" xfId="33659"/>
    <cellStyle name="Normal 2 4 4 2 5 2" xfId="33660"/>
    <cellStyle name="Normal 2 4 4 2 5 3" xfId="33661"/>
    <cellStyle name="Normal 2 4 4 2 5 4" xfId="33662"/>
    <cellStyle name="Normal 2 4 4 2 5 5" xfId="33663"/>
    <cellStyle name="Normal 2 4 4 2 6" xfId="33664"/>
    <cellStyle name="Normal 2 4 4 2 6 2" xfId="33665"/>
    <cellStyle name="Normal 2 4 4 2 6 3" xfId="33666"/>
    <cellStyle name="Normal 2 4 4 2 6 4" xfId="33667"/>
    <cellStyle name="Normal 2 4 4 2 6 5" xfId="33668"/>
    <cellStyle name="Normal 2 4 4 2 7" xfId="33669"/>
    <cellStyle name="Normal 2 4 4 2 7 2" xfId="33670"/>
    <cellStyle name="Normal 2 4 4 2 7 3" xfId="33671"/>
    <cellStyle name="Normal 2 4 4 2 7 4" xfId="33672"/>
    <cellStyle name="Normal 2 4 4 2 7 5" xfId="33673"/>
    <cellStyle name="Normal 2 4 4 2 8" xfId="33674"/>
    <cellStyle name="Normal 2 4 4 2 8 2" xfId="33675"/>
    <cellStyle name="Normal 2 4 4 2 8 3" xfId="33676"/>
    <cellStyle name="Normal 2 4 4 2 8 4" xfId="33677"/>
    <cellStyle name="Normal 2 4 4 2 8 5" xfId="33678"/>
    <cellStyle name="Normal 2 4 4 2 9" xfId="33679"/>
    <cellStyle name="Normal 2 4 4 20" xfId="33680"/>
    <cellStyle name="Normal 2 4 4 20 10" xfId="33681"/>
    <cellStyle name="Normal 2 4 4 20 11" xfId="33682"/>
    <cellStyle name="Normal 2 4 4 20 12" xfId="33683"/>
    <cellStyle name="Normal 2 4 4 20 13" xfId="33684"/>
    <cellStyle name="Normal 2 4 4 20 2" xfId="33685"/>
    <cellStyle name="Normal 2 4 4 20 2 2" xfId="33686"/>
    <cellStyle name="Normal 2 4 4 20 2 3" xfId="33687"/>
    <cellStyle name="Normal 2 4 4 20 2 4" xfId="33688"/>
    <cellStyle name="Normal 2 4 4 20 2 5" xfId="33689"/>
    <cellStyle name="Normal 2 4 4 20 3" xfId="33690"/>
    <cellStyle name="Normal 2 4 4 20 3 2" xfId="33691"/>
    <cellStyle name="Normal 2 4 4 20 3 3" xfId="33692"/>
    <cellStyle name="Normal 2 4 4 20 3 4" xfId="33693"/>
    <cellStyle name="Normal 2 4 4 20 3 5" xfId="33694"/>
    <cellStyle name="Normal 2 4 4 20 4" xfId="33695"/>
    <cellStyle name="Normal 2 4 4 20 4 2" xfId="33696"/>
    <cellStyle name="Normal 2 4 4 20 4 3" xfId="33697"/>
    <cellStyle name="Normal 2 4 4 20 4 4" xfId="33698"/>
    <cellStyle name="Normal 2 4 4 20 4 5" xfId="33699"/>
    <cellStyle name="Normal 2 4 4 20 5" xfId="33700"/>
    <cellStyle name="Normal 2 4 4 20 5 2" xfId="33701"/>
    <cellStyle name="Normal 2 4 4 20 5 3" xfId="33702"/>
    <cellStyle name="Normal 2 4 4 20 5 4" xfId="33703"/>
    <cellStyle name="Normal 2 4 4 20 5 5" xfId="33704"/>
    <cellStyle name="Normal 2 4 4 20 6" xfId="33705"/>
    <cellStyle name="Normal 2 4 4 20 6 2" xfId="33706"/>
    <cellStyle name="Normal 2 4 4 20 6 3" xfId="33707"/>
    <cellStyle name="Normal 2 4 4 20 6 4" xfId="33708"/>
    <cellStyle name="Normal 2 4 4 20 6 5" xfId="33709"/>
    <cellStyle name="Normal 2 4 4 20 7" xfId="33710"/>
    <cellStyle name="Normal 2 4 4 20 7 2" xfId="33711"/>
    <cellStyle name="Normal 2 4 4 20 7 3" xfId="33712"/>
    <cellStyle name="Normal 2 4 4 20 7 4" xfId="33713"/>
    <cellStyle name="Normal 2 4 4 20 7 5" xfId="33714"/>
    <cellStyle name="Normal 2 4 4 20 8" xfId="33715"/>
    <cellStyle name="Normal 2 4 4 20 8 2" xfId="33716"/>
    <cellStyle name="Normal 2 4 4 20 8 3" xfId="33717"/>
    <cellStyle name="Normal 2 4 4 20 8 4" xfId="33718"/>
    <cellStyle name="Normal 2 4 4 20 8 5" xfId="33719"/>
    <cellStyle name="Normal 2 4 4 20 9" xfId="33720"/>
    <cellStyle name="Normal 2 4 4 21" xfId="33721"/>
    <cellStyle name="Normal 2 4 4 21 10" xfId="33722"/>
    <cellStyle name="Normal 2 4 4 21 11" xfId="33723"/>
    <cellStyle name="Normal 2 4 4 21 12" xfId="33724"/>
    <cellStyle name="Normal 2 4 4 21 13" xfId="33725"/>
    <cellStyle name="Normal 2 4 4 21 2" xfId="33726"/>
    <cellStyle name="Normal 2 4 4 21 2 2" xfId="33727"/>
    <cellStyle name="Normal 2 4 4 21 2 3" xfId="33728"/>
    <cellStyle name="Normal 2 4 4 21 2 4" xfId="33729"/>
    <cellStyle name="Normal 2 4 4 21 2 5" xfId="33730"/>
    <cellStyle name="Normal 2 4 4 21 3" xfId="33731"/>
    <cellStyle name="Normal 2 4 4 21 3 2" xfId="33732"/>
    <cellStyle name="Normal 2 4 4 21 3 3" xfId="33733"/>
    <cellStyle name="Normal 2 4 4 21 3 4" xfId="33734"/>
    <cellStyle name="Normal 2 4 4 21 3 5" xfId="33735"/>
    <cellStyle name="Normal 2 4 4 21 4" xfId="33736"/>
    <cellStyle name="Normal 2 4 4 21 4 2" xfId="33737"/>
    <cellStyle name="Normal 2 4 4 21 4 3" xfId="33738"/>
    <cellStyle name="Normal 2 4 4 21 4 4" xfId="33739"/>
    <cellStyle name="Normal 2 4 4 21 4 5" xfId="33740"/>
    <cellStyle name="Normal 2 4 4 21 5" xfId="33741"/>
    <cellStyle name="Normal 2 4 4 21 5 2" xfId="33742"/>
    <cellStyle name="Normal 2 4 4 21 5 3" xfId="33743"/>
    <cellStyle name="Normal 2 4 4 21 5 4" xfId="33744"/>
    <cellStyle name="Normal 2 4 4 21 5 5" xfId="33745"/>
    <cellStyle name="Normal 2 4 4 21 6" xfId="33746"/>
    <cellStyle name="Normal 2 4 4 21 6 2" xfId="33747"/>
    <cellStyle name="Normal 2 4 4 21 6 3" xfId="33748"/>
    <cellStyle name="Normal 2 4 4 21 6 4" xfId="33749"/>
    <cellStyle name="Normal 2 4 4 21 6 5" xfId="33750"/>
    <cellStyle name="Normal 2 4 4 21 7" xfId="33751"/>
    <cellStyle name="Normal 2 4 4 21 7 2" xfId="33752"/>
    <cellStyle name="Normal 2 4 4 21 7 3" xfId="33753"/>
    <cellStyle name="Normal 2 4 4 21 7 4" xfId="33754"/>
    <cellStyle name="Normal 2 4 4 21 7 5" xfId="33755"/>
    <cellStyle name="Normal 2 4 4 21 8" xfId="33756"/>
    <cellStyle name="Normal 2 4 4 21 8 2" xfId="33757"/>
    <cellStyle name="Normal 2 4 4 21 8 3" xfId="33758"/>
    <cellStyle name="Normal 2 4 4 21 8 4" xfId="33759"/>
    <cellStyle name="Normal 2 4 4 21 8 5" xfId="33760"/>
    <cellStyle name="Normal 2 4 4 21 9" xfId="33761"/>
    <cellStyle name="Normal 2 4 4 22" xfId="33762"/>
    <cellStyle name="Normal 2 4 4 22 10" xfId="33763"/>
    <cellStyle name="Normal 2 4 4 22 11" xfId="33764"/>
    <cellStyle name="Normal 2 4 4 22 12" xfId="33765"/>
    <cellStyle name="Normal 2 4 4 22 13" xfId="33766"/>
    <cellStyle name="Normal 2 4 4 22 2" xfId="33767"/>
    <cellStyle name="Normal 2 4 4 22 2 2" xfId="33768"/>
    <cellStyle name="Normal 2 4 4 22 2 3" xfId="33769"/>
    <cellStyle name="Normal 2 4 4 22 2 4" xfId="33770"/>
    <cellStyle name="Normal 2 4 4 22 2 5" xfId="33771"/>
    <cellStyle name="Normal 2 4 4 22 3" xfId="33772"/>
    <cellStyle name="Normal 2 4 4 22 3 2" xfId="33773"/>
    <cellStyle name="Normal 2 4 4 22 3 3" xfId="33774"/>
    <cellStyle name="Normal 2 4 4 22 3 4" xfId="33775"/>
    <cellStyle name="Normal 2 4 4 22 3 5" xfId="33776"/>
    <cellStyle name="Normal 2 4 4 22 4" xfId="33777"/>
    <cellStyle name="Normal 2 4 4 22 4 2" xfId="33778"/>
    <cellStyle name="Normal 2 4 4 22 4 3" xfId="33779"/>
    <cellStyle name="Normal 2 4 4 22 4 4" xfId="33780"/>
    <cellStyle name="Normal 2 4 4 22 4 5" xfId="33781"/>
    <cellStyle name="Normal 2 4 4 22 5" xfId="33782"/>
    <cellStyle name="Normal 2 4 4 22 5 2" xfId="33783"/>
    <cellStyle name="Normal 2 4 4 22 5 3" xfId="33784"/>
    <cellStyle name="Normal 2 4 4 22 5 4" xfId="33785"/>
    <cellStyle name="Normal 2 4 4 22 5 5" xfId="33786"/>
    <cellStyle name="Normal 2 4 4 22 6" xfId="33787"/>
    <cellStyle name="Normal 2 4 4 22 6 2" xfId="33788"/>
    <cellStyle name="Normal 2 4 4 22 6 3" xfId="33789"/>
    <cellStyle name="Normal 2 4 4 22 6 4" xfId="33790"/>
    <cellStyle name="Normal 2 4 4 22 6 5" xfId="33791"/>
    <cellStyle name="Normal 2 4 4 22 7" xfId="33792"/>
    <cellStyle name="Normal 2 4 4 22 7 2" xfId="33793"/>
    <cellStyle name="Normal 2 4 4 22 7 3" xfId="33794"/>
    <cellStyle name="Normal 2 4 4 22 7 4" xfId="33795"/>
    <cellStyle name="Normal 2 4 4 22 7 5" xfId="33796"/>
    <cellStyle name="Normal 2 4 4 22 8" xfId="33797"/>
    <cellStyle name="Normal 2 4 4 22 8 2" xfId="33798"/>
    <cellStyle name="Normal 2 4 4 22 8 3" xfId="33799"/>
    <cellStyle name="Normal 2 4 4 22 8 4" xfId="33800"/>
    <cellStyle name="Normal 2 4 4 22 8 5" xfId="33801"/>
    <cellStyle name="Normal 2 4 4 22 9" xfId="33802"/>
    <cellStyle name="Normal 2 4 4 23" xfId="33803"/>
    <cellStyle name="Normal 2 4 4 23 10" xfId="33804"/>
    <cellStyle name="Normal 2 4 4 23 11" xfId="33805"/>
    <cellStyle name="Normal 2 4 4 23 12" xfId="33806"/>
    <cellStyle name="Normal 2 4 4 23 13" xfId="33807"/>
    <cellStyle name="Normal 2 4 4 23 2" xfId="33808"/>
    <cellStyle name="Normal 2 4 4 23 2 2" xfId="33809"/>
    <cellStyle name="Normal 2 4 4 23 2 3" xfId="33810"/>
    <cellStyle name="Normal 2 4 4 23 2 4" xfId="33811"/>
    <cellStyle name="Normal 2 4 4 23 2 5" xfId="33812"/>
    <cellStyle name="Normal 2 4 4 23 3" xfId="33813"/>
    <cellStyle name="Normal 2 4 4 23 3 2" xfId="33814"/>
    <cellStyle name="Normal 2 4 4 23 3 3" xfId="33815"/>
    <cellStyle name="Normal 2 4 4 23 3 4" xfId="33816"/>
    <cellStyle name="Normal 2 4 4 23 3 5" xfId="33817"/>
    <cellStyle name="Normal 2 4 4 23 4" xfId="33818"/>
    <cellStyle name="Normal 2 4 4 23 4 2" xfId="33819"/>
    <cellStyle name="Normal 2 4 4 23 4 3" xfId="33820"/>
    <cellStyle name="Normal 2 4 4 23 4 4" xfId="33821"/>
    <cellStyle name="Normal 2 4 4 23 4 5" xfId="33822"/>
    <cellStyle name="Normal 2 4 4 23 5" xfId="33823"/>
    <cellStyle name="Normal 2 4 4 23 5 2" xfId="33824"/>
    <cellStyle name="Normal 2 4 4 23 5 3" xfId="33825"/>
    <cellStyle name="Normal 2 4 4 23 5 4" xfId="33826"/>
    <cellStyle name="Normal 2 4 4 23 5 5" xfId="33827"/>
    <cellStyle name="Normal 2 4 4 23 6" xfId="33828"/>
    <cellStyle name="Normal 2 4 4 23 6 2" xfId="33829"/>
    <cellStyle name="Normal 2 4 4 23 6 3" xfId="33830"/>
    <cellStyle name="Normal 2 4 4 23 6 4" xfId="33831"/>
    <cellStyle name="Normal 2 4 4 23 6 5" xfId="33832"/>
    <cellStyle name="Normal 2 4 4 23 7" xfId="33833"/>
    <cellStyle name="Normal 2 4 4 23 7 2" xfId="33834"/>
    <cellStyle name="Normal 2 4 4 23 7 3" xfId="33835"/>
    <cellStyle name="Normal 2 4 4 23 7 4" xfId="33836"/>
    <cellStyle name="Normal 2 4 4 23 7 5" xfId="33837"/>
    <cellStyle name="Normal 2 4 4 23 8" xfId="33838"/>
    <cellStyle name="Normal 2 4 4 23 8 2" xfId="33839"/>
    <cellStyle name="Normal 2 4 4 23 8 3" xfId="33840"/>
    <cellStyle name="Normal 2 4 4 23 8 4" xfId="33841"/>
    <cellStyle name="Normal 2 4 4 23 8 5" xfId="33842"/>
    <cellStyle name="Normal 2 4 4 23 9" xfId="33843"/>
    <cellStyle name="Normal 2 4 4 24" xfId="33844"/>
    <cellStyle name="Normal 2 4 4 24 10" xfId="33845"/>
    <cellStyle name="Normal 2 4 4 24 11" xfId="33846"/>
    <cellStyle name="Normal 2 4 4 24 12" xfId="33847"/>
    <cellStyle name="Normal 2 4 4 24 13" xfId="33848"/>
    <cellStyle name="Normal 2 4 4 24 2" xfId="33849"/>
    <cellStyle name="Normal 2 4 4 24 2 2" xfId="33850"/>
    <cellStyle name="Normal 2 4 4 24 2 3" xfId="33851"/>
    <cellStyle name="Normal 2 4 4 24 2 4" xfId="33852"/>
    <cellStyle name="Normal 2 4 4 24 2 5" xfId="33853"/>
    <cellStyle name="Normal 2 4 4 24 3" xfId="33854"/>
    <cellStyle name="Normal 2 4 4 24 3 2" xfId="33855"/>
    <cellStyle name="Normal 2 4 4 24 3 3" xfId="33856"/>
    <cellStyle name="Normal 2 4 4 24 3 4" xfId="33857"/>
    <cellStyle name="Normal 2 4 4 24 3 5" xfId="33858"/>
    <cellStyle name="Normal 2 4 4 24 4" xfId="33859"/>
    <cellStyle name="Normal 2 4 4 24 4 2" xfId="33860"/>
    <cellStyle name="Normal 2 4 4 24 4 3" xfId="33861"/>
    <cellStyle name="Normal 2 4 4 24 4 4" xfId="33862"/>
    <cellStyle name="Normal 2 4 4 24 4 5" xfId="33863"/>
    <cellStyle name="Normal 2 4 4 24 5" xfId="33864"/>
    <cellStyle name="Normal 2 4 4 24 5 2" xfId="33865"/>
    <cellStyle name="Normal 2 4 4 24 5 3" xfId="33866"/>
    <cellStyle name="Normal 2 4 4 24 5 4" xfId="33867"/>
    <cellStyle name="Normal 2 4 4 24 5 5" xfId="33868"/>
    <cellStyle name="Normal 2 4 4 24 6" xfId="33869"/>
    <cellStyle name="Normal 2 4 4 24 6 2" xfId="33870"/>
    <cellStyle name="Normal 2 4 4 24 6 3" xfId="33871"/>
    <cellStyle name="Normal 2 4 4 24 6 4" xfId="33872"/>
    <cellStyle name="Normal 2 4 4 24 6 5" xfId="33873"/>
    <cellStyle name="Normal 2 4 4 24 7" xfId="33874"/>
    <cellStyle name="Normal 2 4 4 24 7 2" xfId="33875"/>
    <cellStyle name="Normal 2 4 4 24 7 3" xfId="33876"/>
    <cellStyle name="Normal 2 4 4 24 7 4" xfId="33877"/>
    <cellStyle name="Normal 2 4 4 24 7 5" xfId="33878"/>
    <cellStyle name="Normal 2 4 4 24 8" xfId="33879"/>
    <cellStyle name="Normal 2 4 4 24 8 2" xfId="33880"/>
    <cellStyle name="Normal 2 4 4 24 8 3" xfId="33881"/>
    <cellStyle name="Normal 2 4 4 24 8 4" xfId="33882"/>
    <cellStyle name="Normal 2 4 4 24 8 5" xfId="33883"/>
    <cellStyle name="Normal 2 4 4 24 9" xfId="33884"/>
    <cellStyle name="Normal 2 4 4 25" xfId="33885"/>
    <cellStyle name="Normal 2 4 4 25 10" xfId="33886"/>
    <cellStyle name="Normal 2 4 4 25 11" xfId="33887"/>
    <cellStyle name="Normal 2 4 4 25 12" xfId="33888"/>
    <cellStyle name="Normal 2 4 4 25 13" xfId="33889"/>
    <cellStyle name="Normal 2 4 4 25 2" xfId="33890"/>
    <cellStyle name="Normal 2 4 4 25 2 2" xfId="33891"/>
    <cellStyle name="Normal 2 4 4 25 2 3" xfId="33892"/>
    <cellStyle name="Normal 2 4 4 25 2 4" xfId="33893"/>
    <cellStyle name="Normal 2 4 4 25 2 5" xfId="33894"/>
    <cellStyle name="Normal 2 4 4 25 3" xfId="33895"/>
    <cellStyle name="Normal 2 4 4 25 3 2" xfId="33896"/>
    <cellStyle name="Normal 2 4 4 25 3 3" xfId="33897"/>
    <cellStyle name="Normal 2 4 4 25 3 4" xfId="33898"/>
    <cellStyle name="Normal 2 4 4 25 3 5" xfId="33899"/>
    <cellStyle name="Normal 2 4 4 25 4" xfId="33900"/>
    <cellStyle name="Normal 2 4 4 25 4 2" xfId="33901"/>
    <cellStyle name="Normal 2 4 4 25 4 3" xfId="33902"/>
    <cellStyle name="Normal 2 4 4 25 4 4" xfId="33903"/>
    <cellStyle name="Normal 2 4 4 25 4 5" xfId="33904"/>
    <cellStyle name="Normal 2 4 4 25 5" xfId="33905"/>
    <cellStyle name="Normal 2 4 4 25 5 2" xfId="33906"/>
    <cellStyle name="Normal 2 4 4 25 5 3" xfId="33907"/>
    <cellStyle name="Normal 2 4 4 25 5 4" xfId="33908"/>
    <cellStyle name="Normal 2 4 4 25 5 5" xfId="33909"/>
    <cellStyle name="Normal 2 4 4 25 6" xfId="33910"/>
    <cellStyle name="Normal 2 4 4 25 6 2" xfId="33911"/>
    <cellStyle name="Normal 2 4 4 25 6 3" xfId="33912"/>
    <cellStyle name="Normal 2 4 4 25 6 4" xfId="33913"/>
    <cellStyle name="Normal 2 4 4 25 6 5" xfId="33914"/>
    <cellStyle name="Normal 2 4 4 25 7" xfId="33915"/>
    <cellStyle name="Normal 2 4 4 25 7 2" xfId="33916"/>
    <cellStyle name="Normal 2 4 4 25 7 3" xfId="33917"/>
    <cellStyle name="Normal 2 4 4 25 7 4" xfId="33918"/>
    <cellStyle name="Normal 2 4 4 25 7 5" xfId="33919"/>
    <cellStyle name="Normal 2 4 4 25 8" xfId="33920"/>
    <cellStyle name="Normal 2 4 4 25 8 2" xfId="33921"/>
    <cellStyle name="Normal 2 4 4 25 8 3" xfId="33922"/>
    <cellStyle name="Normal 2 4 4 25 8 4" xfId="33923"/>
    <cellStyle name="Normal 2 4 4 25 8 5" xfId="33924"/>
    <cellStyle name="Normal 2 4 4 25 9" xfId="33925"/>
    <cellStyle name="Normal 2 4 4 26" xfId="33926"/>
    <cellStyle name="Normal 2 4 4 26 10" xfId="33927"/>
    <cellStyle name="Normal 2 4 4 26 11" xfId="33928"/>
    <cellStyle name="Normal 2 4 4 26 12" xfId="33929"/>
    <cellStyle name="Normal 2 4 4 26 13" xfId="33930"/>
    <cellStyle name="Normal 2 4 4 26 2" xfId="33931"/>
    <cellStyle name="Normal 2 4 4 26 2 2" xfId="33932"/>
    <cellStyle name="Normal 2 4 4 26 2 3" xfId="33933"/>
    <cellStyle name="Normal 2 4 4 26 2 4" xfId="33934"/>
    <cellStyle name="Normal 2 4 4 26 2 5" xfId="33935"/>
    <cellStyle name="Normal 2 4 4 26 3" xfId="33936"/>
    <cellStyle name="Normal 2 4 4 26 3 2" xfId="33937"/>
    <cellStyle name="Normal 2 4 4 26 3 3" xfId="33938"/>
    <cellStyle name="Normal 2 4 4 26 3 4" xfId="33939"/>
    <cellStyle name="Normal 2 4 4 26 3 5" xfId="33940"/>
    <cellStyle name="Normal 2 4 4 26 4" xfId="33941"/>
    <cellStyle name="Normal 2 4 4 26 4 2" xfId="33942"/>
    <cellStyle name="Normal 2 4 4 26 4 3" xfId="33943"/>
    <cellStyle name="Normal 2 4 4 26 4 4" xfId="33944"/>
    <cellStyle name="Normal 2 4 4 26 4 5" xfId="33945"/>
    <cellStyle name="Normal 2 4 4 26 5" xfId="33946"/>
    <cellStyle name="Normal 2 4 4 26 5 2" xfId="33947"/>
    <cellStyle name="Normal 2 4 4 26 5 3" xfId="33948"/>
    <cellStyle name="Normal 2 4 4 26 5 4" xfId="33949"/>
    <cellStyle name="Normal 2 4 4 26 5 5" xfId="33950"/>
    <cellStyle name="Normal 2 4 4 26 6" xfId="33951"/>
    <cellStyle name="Normal 2 4 4 26 6 2" xfId="33952"/>
    <cellStyle name="Normal 2 4 4 26 6 3" xfId="33953"/>
    <cellStyle name="Normal 2 4 4 26 6 4" xfId="33954"/>
    <cellStyle name="Normal 2 4 4 26 6 5" xfId="33955"/>
    <cellStyle name="Normal 2 4 4 26 7" xfId="33956"/>
    <cellStyle name="Normal 2 4 4 26 7 2" xfId="33957"/>
    <cellStyle name="Normal 2 4 4 26 7 3" xfId="33958"/>
    <cellStyle name="Normal 2 4 4 26 7 4" xfId="33959"/>
    <cellStyle name="Normal 2 4 4 26 7 5" xfId="33960"/>
    <cellStyle name="Normal 2 4 4 26 8" xfId="33961"/>
    <cellStyle name="Normal 2 4 4 26 8 2" xfId="33962"/>
    <cellStyle name="Normal 2 4 4 26 8 3" xfId="33963"/>
    <cellStyle name="Normal 2 4 4 26 8 4" xfId="33964"/>
    <cellStyle name="Normal 2 4 4 26 8 5" xfId="33965"/>
    <cellStyle name="Normal 2 4 4 26 9" xfId="33966"/>
    <cellStyle name="Normal 2 4 4 27" xfId="33967"/>
    <cellStyle name="Normal 2 4 4 27 10" xfId="33968"/>
    <cellStyle name="Normal 2 4 4 27 11" xfId="33969"/>
    <cellStyle name="Normal 2 4 4 27 12" xfId="33970"/>
    <cellStyle name="Normal 2 4 4 27 13" xfId="33971"/>
    <cellStyle name="Normal 2 4 4 27 2" xfId="33972"/>
    <cellStyle name="Normal 2 4 4 27 2 2" xfId="33973"/>
    <cellStyle name="Normal 2 4 4 27 2 3" xfId="33974"/>
    <cellStyle name="Normal 2 4 4 27 2 4" xfId="33975"/>
    <cellStyle name="Normal 2 4 4 27 2 5" xfId="33976"/>
    <cellStyle name="Normal 2 4 4 27 3" xfId="33977"/>
    <cellStyle name="Normal 2 4 4 27 3 2" xfId="33978"/>
    <cellStyle name="Normal 2 4 4 27 3 3" xfId="33979"/>
    <cellStyle name="Normal 2 4 4 27 3 4" xfId="33980"/>
    <cellStyle name="Normal 2 4 4 27 3 5" xfId="33981"/>
    <cellStyle name="Normal 2 4 4 27 4" xfId="33982"/>
    <cellStyle name="Normal 2 4 4 27 4 2" xfId="33983"/>
    <cellStyle name="Normal 2 4 4 27 4 3" xfId="33984"/>
    <cellStyle name="Normal 2 4 4 27 4 4" xfId="33985"/>
    <cellStyle name="Normal 2 4 4 27 4 5" xfId="33986"/>
    <cellStyle name="Normal 2 4 4 27 5" xfId="33987"/>
    <cellStyle name="Normal 2 4 4 27 5 2" xfId="33988"/>
    <cellStyle name="Normal 2 4 4 27 5 3" xfId="33989"/>
    <cellStyle name="Normal 2 4 4 27 5 4" xfId="33990"/>
    <cellStyle name="Normal 2 4 4 27 5 5" xfId="33991"/>
    <cellStyle name="Normal 2 4 4 27 6" xfId="33992"/>
    <cellStyle name="Normal 2 4 4 27 6 2" xfId="33993"/>
    <cellStyle name="Normal 2 4 4 27 6 3" xfId="33994"/>
    <cellStyle name="Normal 2 4 4 27 6 4" xfId="33995"/>
    <cellStyle name="Normal 2 4 4 27 6 5" xfId="33996"/>
    <cellStyle name="Normal 2 4 4 27 7" xfId="33997"/>
    <cellStyle name="Normal 2 4 4 27 7 2" xfId="33998"/>
    <cellStyle name="Normal 2 4 4 27 7 3" xfId="33999"/>
    <cellStyle name="Normal 2 4 4 27 7 4" xfId="34000"/>
    <cellStyle name="Normal 2 4 4 27 7 5" xfId="34001"/>
    <cellStyle name="Normal 2 4 4 27 8" xfId="34002"/>
    <cellStyle name="Normal 2 4 4 27 8 2" xfId="34003"/>
    <cellStyle name="Normal 2 4 4 27 8 3" xfId="34004"/>
    <cellStyle name="Normal 2 4 4 27 8 4" xfId="34005"/>
    <cellStyle name="Normal 2 4 4 27 8 5" xfId="34006"/>
    <cellStyle name="Normal 2 4 4 27 9" xfId="34007"/>
    <cellStyle name="Normal 2 4 4 28" xfId="34008"/>
    <cellStyle name="Normal 2 4 4 28 10" xfId="34009"/>
    <cellStyle name="Normal 2 4 4 28 11" xfId="34010"/>
    <cellStyle name="Normal 2 4 4 28 12" xfId="34011"/>
    <cellStyle name="Normal 2 4 4 28 13" xfId="34012"/>
    <cellStyle name="Normal 2 4 4 28 2" xfId="34013"/>
    <cellStyle name="Normal 2 4 4 28 2 2" xfId="34014"/>
    <cellStyle name="Normal 2 4 4 28 2 3" xfId="34015"/>
    <cellStyle name="Normal 2 4 4 28 2 4" xfId="34016"/>
    <cellStyle name="Normal 2 4 4 28 2 5" xfId="34017"/>
    <cellStyle name="Normal 2 4 4 28 3" xfId="34018"/>
    <cellStyle name="Normal 2 4 4 28 3 2" xfId="34019"/>
    <cellStyle name="Normal 2 4 4 28 3 3" xfId="34020"/>
    <cellStyle name="Normal 2 4 4 28 3 4" xfId="34021"/>
    <cellStyle name="Normal 2 4 4 28 3 5" xfId="34022"/>
    <cellStyle name="Normal 2 4 4 28 4" xfId="34023"/>
    <cellStyle name="Normal 2 4 4 28 4 2" xfId="34024"/>
    <cellStyle name="Normal 2 4 4 28 4 3" xfId="34025"/>
    <cellStyle name="Normal 2 4 4 28 4 4" xfId="34026"/>
    <cellStyle name="Normal 2 4 4 28 4 5" xfId="34027"/>
    <cellStyle name="Normal 2 4 4 28 5" xfId="34028"/>
    <cellStyle name="Normal 2 4 4 28 5 2" xfId="34029"/>
    <cellStyle name="Normal 2 4 4 28 5 3" xfId="34030"/>
    <cellStyle name="Normal 2 4 4 28 5 4" xfId="34031"/>
    <cellStyle name="Normal 2 4 4 28 5 5" xfId="34032"/>
    <cellStyle name="Normal 2 4 4 28 6" xfId="34033"/>
    <cellStyle name="Normal 2 4 4 28 6 2" xfId="34034"/>
    <cellStyle name="Normal 2 4 4 28 6 3" xfId="34035"/>
    <cellStyle name="Normal 2 4 4 28 6 4" xfId="34036"/>
    <cellStyle name="Normal 2 4 4 28 6 5" xfId="34037"/>
    <cellStyle name="Normal 2 4 4 28 7" xfId="34038"/>
    <cellStyle name="Normal 2 4 4 28 7 2" xfId="34039"/>
    <cellStyle name="Normal 2 4 4 28 7 3" xfId="34040"/>
    <cellStyle name="Normal 2 4 4 28 7 4" xfId="34041"/>
    <cellStyle name="Normal 2 4 4 28 7 5" xfId="34042"/>
    <cellStyle name="Normal 2 4 4 28 8" xfId="34043"/>
    <cellStyle name="Normal 2 4 4 28 8 2" xfId="34044"/>
    <cellStyle name="Normal 2 4 4 28 8 3" xfId="34045"/>
    <cellStyle name="Normal 2 4 4 28 8 4" xfId="34046"/>
    <cellStyle name="Normal 2 4 4 28 8 5" xfId="34047"/>
    <cellStyle name="Normal 2 4 4 28 9" xfId="34048"/>
    <cellStyle name="Normal 2 4 4 29" xfId="34049"/>
    <cellStyle name="Normal 2 4 4 29 10" xfId="34050"/>
    <cellStyle name="Normal 2 4 4 29 11" xfId="34051"/>
    <cellStyle name="Normal 2 4 4 29 12" xfId="34052"/>
    <cellStyle name="Normal 2 4 4 29 13" xfId="34053"/>
    <cellStyle name="Normal 2 4 4 29 2" xfId="34054"/>
    <cellStyle name="Normal 2 4 4 29 2 2" xfId="34055"/>
    <cellStyle name="Normal 2 4 4 29 2 3" xfId="34056"/>
    <cellStyle name="Normal 2 4 4 29 2 4" xfId="34057"/>
    <cellStyle name="Normal 2 4 4 29 2 5" xfId="34058"/>
    <cellStyle name="Normal 2 4 4 29 3" xfId="34059"/>
    <cellStyle name="Normal 2 4 4 29 3 2" xfId="34060"/>
    <cellStyle name="Normal 2 4 4 29 3 3" xfId="34061"/>
    <cellStyle name="Normal 2 4 4 29 3 4" xfId="34062"/>
    <cellStyle name="Normal 2 4 4 29 3 5" xfId="34063"/>
    <cellStyle name="Normal 2 4 4 29 4" xfId="34064"/>
    <cellStyle name="Normal 2 4 4 29 4 2" xfId="34065"/>
    <cellStyle name="Normal 2 4 4 29 4 3" xfId="34066"/>
    <cellStyle name="Normal 2 4 4 29 4 4" xfId="34067"/>
    <cellStyle name="Normal 2 4 4 29 4 5" xfId="34068"/>
    <cellStyle name="Normal 2 4 4 29 5" xfId="34069"/>
    <cellStyle name="Normal 2 4 4 29 5 2" xfId="34070"/>
    <cellStyle name="Normal 2 4 4 29 5 3" xfId="34071"/>
    <cellStyle name="Normal 2 4 4 29 5 4" xfId="34072"/>
    <cellStyle name="Normal 2 4 4 29 5 5" xfId="34073"/>
    <cellStyle name="Normal 2 4 4 29 6" xfId="34074"/>
    <cellStyle name="Normal 2 4 4 29 6 2" xfId="34075"/>
    <cellStyle name="Normal 2 4 4 29 6 3" xfId="34076"/>
    <cellStyle name="Normal 2 4 4 29 6 4" xfId="34077"/>
    <cellStyle name="Normal 2 4 4 29 6 5" xfId="34078"/>
    <cellStyle name="Normal 2 4 4 29 7" xfId="34079"/>
    <cellStyle name="Normal 2 4 4 29 7 2" xfId="34080"/>
    <cellStyle name="Normal 2 4 4 29 7 3" xfId="34081"/>
    <cellStyle name="Normal 2 4 4 29 7 4" xfId="34082"/>
    <cellStyle name="Normal 2 4 4 29 7 5" xfId="34083"/>
    <cellStyle name="Normal 2 4 4 29 8" xfId="34084"/>
    <cellStyle name="Normal 2 4 4 29 8 2" xfId="34085"/>
    <cellStyle name="Normal 2 4 4 29 8 3" xfId="34086"/>
    <cellStyle name="Normal 2 4 4 29 8 4" xfId="34087"/>
    <cellStyle name="Normal 2 4 4 29 8 5" xfId="34088"/>
    <cellStyle name="Normal 2 4 4 29 9" xfId="34089"/>
    <cellStyle name="Normal 2 4 4 3" xfId="34090"/>
    <cellStyle name="Normal 2 4 4 3 10" xfId="34091"/>
    <cellStyle name="Normal 2 4 4 3 11" xfId="34092"/>
    <cellStyle name="Normal 2 4 4 3 12" xfId="34093"/>
    <cellStyle name="Normal 2 4 4 3 13" xfId="34094"/>
    <cellStyle name="Normal 2 4 4 3 14" xfId="34095"/>
    <cellStyle name="Normal 2 4 4 3 2" xfId="34096"/>
    <cellStyle name="Normal 2 4 4 3 2 2" xfId="34097"/>
    <cellStyle name="Normal 2 4 4 3 2 3" xfId="34098"/>
    <cellStyle name="Normal 2 4 4 3 2 4" xfId="34099"/>
    <cellStyle name="Normal 2 4 4 3 2 5" xfId="34100"/>
    <cellStyle name="Normal 2 4 4 3 3" xfId="34101"/>
    <cellStyle name="Normal 2 4 4 3 3 2" xfId="34102"/>
    <cellStyle name="Normal 2 4 4 3 3 3" xfId="34103"/>
    <cellStyle name="Normal 2 4 4 3 3 4" xfId="34104"/>
    <cellStyle name="Normal 2 4 4 3 3 5" xfId="34105"/>
    <cellStyle name="Normal 2 4 4 3 4" xfId="34106"/>
    <cellStyle name="Normal 2 4 4 3 4 2" xfId="34107"/>
    <cellStyle name="Normal 2 4 4 3 4 3" xfId="34108"/>
    <cellStyle name="Normal 2 4 4 3 4 4" xfId="34109"/>
    <cellStyle name="Normal 2 4 4 3 4 5" xfId="34110"/>
    <cellStyle name="Normal 2 4 4 3 5" xfId="34111"/>
    <cellStyle name="Normal 2 4 4 3 5 2" xfId="34112"/>
    <cellStyle name="Normal 2 4 4 3 5 3" xfId="34113"/>
    <cellStyle name="Normal 2 4 4 3 5 4" xfId="34114"/>
    <cellStyle name="Normal 2 4 4 3 5 5" xfId="34115"/>
    <cellStyle name="Normal 2 4 4 3 6" xfId="34116"/>
    <cellStyle name="Normal 2 4 4 3 6 2" xfId="34117"/>
    <cellStyle name="Normal 2 4 4 3 6 3" xfId="34118"/>
    <cellStyle name="Normal 2 4 4 3 6 4" xfId="34119"/>
    <cellStyle name="Normal 2 4 4 3 6 5" xfId="34120"/>
    <cellStyle name="Normal 2 4 4 3 7" xfId="34121"/>
    <cellStyle name="Normal 2 4 4 3 7 2" xfId="34122"/>
    <cellStyle name="Normal 2 4 4 3 7 3" xfId="34123"/>
    <cellStyle name="Normal 2 4 4 3 7 4" xfId="34124"/>
    <cellStyle name="Normal 2 4 4 3 7 5" xfId="34125"/>
    <cellStyle name="Normal 2 4 4 3 8" xfId="34126"/>
    <cellStyle name="Normal 2 4 4 3 8 2" xfId="34127"/>
    <cellStyle name="Normal 2 4 4 3 8 3" xfId="34128"/>
    <cellStyle name="Normal 2 4 4 3 8 4" xfId="34129"/>
    <cellStyle name="Normal 2 4 4 3 8 5" xfId="34130"/>
    <cellStyle name="Normal 2 4 4 3 9" xfId="34131"/>
    <cellStyle name="Normal 2 4 4 30" xfId="34132"/>
    <cellStyle name="Normal 2 4 4 30 10" xfId="34133"/>
    <cellStyle name="Normal 2 4 4 30 11" xfId="34134"/>
    <cellStyle name="Normal 2 4 4 30 12" xfId="34135"/>
    <cellStyle name="Normal 2 4 4 30 13" xfId="34136"/>
    <cellStyle name="Normal 2 4 4 30 2" xfId="34137"/>
    <cellStyle name="Normal 2 4 4 30 2 2" xfId="34138"/>
    <cellStyle name="Normal 2 4 4 30 2 3" xfId="34139"/>
    <cellStyle name="Normal 2 4 4 30 2 4" xfId="34140"/>
    <cellStyle name="Normal 2 4 4 30 2 5" xfId="34141"/>
    <cellStyle name="Normal 2 4 4 30 3" xfId="34142"/>
    <cellStyle name="Normal 2 4 4 30 3 2" xfId="34143"/>
    <cellStyle name="Normal 2 4 4 30 3 3" xfId="34144"/>
    <cellStyle name="Normal 2 4 4 30 3 4" xfId="34145"/>
    <cellStyle name="Normal 2 4 4 30 3 5" xfId="34146"/>
    <cellStyle name="Normal 2 4 4 30 4" xfId="34147"/>
    <cellStyle name="Normal 2 4 4 30 4 2" xfId="34148"/>
    <cellStyle name="Normal 2 4 4 30 4 3" xfId="34149"/>
    <cellStyle name="Normal 2 4 4 30 4 4" xfId="34150"/>
    <cellStyle name="Normal 2 4 4 30 4 5" xfId="34151"/>
    <cellStyle name="Normal 2 4 4 30 5" xfId="34152"/>
    <cellStyle name="Normal 2 4 4 30 5 2" xfId="34153"/>
    <cellStyle name="Normal 2 4 4 30 5 3" xfId="34154"/>
    <cellStyle name="Normal 2 4 4 30 5 4" xfId="34155"/>
    <cellStyle name="Normal 2 4 4 30 5 5" xfId="34156"/>
    <cellStyle name="Normal 2 4 4 30 6" xfId="34157"/>
    <cellStyle name="Normal 2 4 4 30 6 2" xfId="34158"/>
    <cellStyle name="Normal 2 4 4 30 6 3" xfId="34159"/>
    <cellStyle name="Normal 2 4 4 30 6 4" xfId="34160"/>
    <cellStyle name="Normal 2 4 4 30 6 5" xfId="34161"/>
    <cellStyle name="Normal 2 4 4 30 7" xfId="34162"/>
    <cellStyle name="Normal 2 4 4 30 7 2" xfId="34163"/>
    <cellStyle name="Normal 2 4 4 30 7 3" xfId="34164"/>
    <cellStyle name="Normal 2 4 4 30 7 4" xfId="34165"/>
    <cellStyle name="Normal 2 4 4 30 7 5" xfId="34166"/>
    <cellStyle name="Normal 2 4 4 30 8" xfId="34167"/>
    <cellStyle name="Normal 2 4 4 30 8 2" xfId="34168"/>
    <cellStyle name="Normal 2 4 4 30 8 3" xfId="34169"/>
    <cellStyle name="Normal 2 4 4 30 8 4" xfId="34170"/>
    <cellStyle name="Normal 2 4 4 30 8 5" xfId="34171"/>
    <cellStyle name="Normal 2 4 4 30 9" xfId="34172"/>
    <cellStyle name="Normal 2 4 4 31" xfId="34173"/>
    <cellStyle name="Normal 2 4 4 31 2" xfId="34174"/>
    <cellStyle name="Normal 2 4 4 31 3" xfId="34175"/>
    <cellStyle name="Normal 2 4 4 31 4" xfId="34176"/>
    <cellStyle name="Normal 2 4 4 31 5" xfId="34177"/>
    <cellStyle name="Normal 2 4 4 32" xfId="34178"/>
    <cellStyle name="Normal 2 4 4 32 2" xfId="34179"/>
    <cellStyle name="Normal 2 4 4 32 3" xfId="34180"/>
    <cellStyle name="Normal 2 4 4 32 4" xfId="34181"/>
    <cellStyle name="Normal 2 4 4 32 5" xfId="34182"/>
    <cellStyle name="Normal 2 4 4 33" xfId="34183"/>
    <cellStyle name="Normal 2 4 4 33 2" xfId="34184"/>
    <cellStyle name="Normal 2 4 4 33 3" xfId="34185"/>
    <cellStyle name="Normal 2 4 4 33 4" xfId="34186"/>
    <cellStyle name="Normal 2 4 4 33 5" xfId="34187"/>
    <cellStyle name="Normal 2 4 4 34" xfId="34188"/>
    <cellStyle name="Normal 2 4 4 34 2" xfId="34189"/>
    <cellStyle name="Normal 2 4 4 34 3" xfId="34190"/>
    <cellStyle name="Normal 2 4 4 34 4" xfId="34191"/>
    <cellStyle name="Normal 2 4 4 34 5" xfId="34192"/>
    <cellStyle name="Normal 2 4 4 35" xfId="34193"/>
    <cellStyle name="Normal 2 4 4 35 2" xfId="34194"/>
    <cellStyle name="Normal 2 4 4 35 3" xfId="34195"/>
    <cellStyle name="Normal 2 4 4 35 4" xfId="34196"/>
    <cellStyle name="Normal 2 4 4 35 5" xfId="34197"/>
    <cellStyle name="Normal 2 4 4 36" xfId="34198"/>
    <cellStyle name="Normal 2 4 4 36 2" xfId="34199"/>
    <cellStyle name="Normal 2 4 4 36 3" xfId="34200"/>
    <cellStyle name="Normal 2 4 4 36 4" xfId="34201"/>
    <cellStyle name="Normal 2 4 4 36 5" xfId="34202"/>
    <cellStyle name="Normal 2 4 4 37" xfId="34203"/>
    <cellStyle name="Normal 2 4 4 37 2" xfId="34204"/>
    <cellStyle name="Normal 2 4 4 37 3" xfId="34205"/>
    <cellStyle name="Normal 2 4 4 37 4" xfId="34206"/>
    <cellStyle name="Normal 2 4 4 37 5" xfId="34207"/>
    <cellStyle name="Normal 2 4 4 38" xfId="34208"/>
    <cellStyle name="Normal 2 4 4 39" xfId="34209"/>
    <cellStyle name="Normal 2 4 4 4" xfId="34210"/>
    <cellStyle name="Normal 2 4 4 4 10" xfId="34211"/>
    <cellStyle name="Normal 2 4 4 4 11" xfId="34212"/>
    <cellStyle name="Normal 2 4 4 4 12" xfId="34213"/>
    <cellStyle name="Normal 2 4 4 4 13" xfId="34214"/>
    <cellStyle name="Normal 2 4 4 4 14" xfId="34215"/>
    <cellStyle name="Normal 2 4 4 4 2" xfId="34216"/>
    <cellStyle name="Normal 2 4 4 4 2 2" xfId="34217"/>
    <cellStyle name="Normal 2 4 4 4 2 3" xfId="34218"/>
    <cellStyle name="Normal 2 4 4 4 2 4" xfId="34219"/>
    <cellStyle name="Normal 2 4 4 4 2 5" xfId="34220"/>
    <cellStyle name="Normal 2 4 4 4 3" xfId="34221"/>
    <cellStyle name="Normal 2 4 4 4 3 2" xfId="34222"/>
    <cellStyle name="Normal 2 4 4 4 3 3" xfId="34223"/>
    <cellStyle name="Normal 2 4 4 4 3 4" xfId="34224"/>
    <cellStyle name="Normal 2 4 4 4 3 5" xfId="34225"/>
    <cellStyle name="Normal 2 4 4 4 4" xfId="34226"/>
    <cellStyle name="Normal 2 4 4 4 4 2" xfId="34227"/>
    <cellStyle name="Normal 2 4 4 4 4 3" xfId="34228"/>
    <cellStyle name="Normal 2 4 4 4 4 4" xfId="34229"/>
    <cellStyle name="Normal 2 4 4 4 4 5" xfId="34230"/>
    <cellStyle name="Normal 2 4 4 4 5" xfId="34231"/>
    <cellStyle name="Normal 2 4 4 4 5 2" xfId="34232"/>
    <cellStyle name="Normal 2 4 4 4 5 3" xfId="34233"/>
    <cellStyle name="Normal 2 4 4 4 5 4" xfId="34234"/>
    <cellStyle name="Normal 2 4 4 4 5 5" xfId="34235"/>
    <cellStyle name="Normal 2 4 4 4 6" xfId="34236"/>
    <cellStyle name="Normal 2 4 4 4 6 2" xfId="34237"/>
    <cellStyle name="Normal 2 4 4 4 6 3" xfId="34238"/>
    <cellStyle name="Normal 2 4 4 4 6 4" xfId="34239"/>
    <cellStyle name="Normal 2 4 4 4 6 5" xfId="34240"/>
    <cellStyle name="Normal 2 4 4 4 7" xfId="34241"/>
    <cellStyle name="Normal 2 4 4 4 7 2" xfId="34242"/>
    <cellStyle name="Normal 2 4 4 4 7 3" xfId="34243"/>
    <cellStyle name="Normal 2 4 4 4 7 4" xfId="34244"/>
    <cellStyle name="Normal 2 4 4 4 7 5" xfId="34245"/>
    <cellStyle name="Normal 2 4 4 4 8" xfId="34246"/>
    <cellStyle name="Normal 2 4 4 4 8 2" xfId="34247"/>
    <cellStyle name="Normal 2 4 4 4 8 3" xfId="34248"/>
    <cellStyle name="Normal 2 4 4 4 8 4" xfId="34249"/>
    <cellStyle name="Normal 2 4 4 4 8 5" xfId="34250"/>
    <cellStyle name="Normal 2 4 4 4 9" xfId="34251"/>
    <cellStyle name="Normal 2 4 4 40" xfId="34252"/>
    <cellStyle name="Normal 2 4 4 41" xfId="34253"/>
    <cellStyle name="Normal 2 4 4 42" xfId="34254"/>
    <cellStyle name="Normal 2 4 4 5" xfId="34255"/>
    <cellStyle name="Normal 2 4 4 5 10" xfId="34256"/>
    <cellStyle name="Normal 2 4 4 5 11" xfId="34257"/>
    <cellStyle name="Normal 2 4 4 5 12" xfId="34258"/>
    <cellStyle name="Normal 2 4 4 5 13" xfId="34259"/>
    <cellStyle name="Normal 2 4 4 5 14" xfId="34260"/>
    <cellStyle name="Normal 2 4 4 5 2" xfId="34261"/>
    <cellStyle name="Normal 2 4 4 5 2 2" xfId="34262"/>
    <cellStyle name="Normal 2 4 4 5 2 3" xfId="34263"/>
    <cellStyle name="Normal 2 4 4 5 2 4" xfId="34264"/>
    <cellStyle name="Normal 2 4 4 5 2 5" xfId="34265"/>
    <cellStyle name="Normal 2 4 4 5 3" xfId="34266"/>
    <cellStyle name="Normal 2 4 4 5 3 2" xfId="34267"/>
    <cellStyle name="Normal 2 4 4 5 3 3" xfId="34268"/>
    <cellStyle name="Normal 2 4 4 5 3 4" xfId="34269"/>
    <cellStyle name="Normal 2 4 4 5 3 5" xfId="34270"/>
    <cellStyle name="Normal 2 4 4 5 4" xfId="34271"/>
    <cellStyle name="Normal 2 4 4 5 4 2" xfId="34272"/>
    <cellStyle name="Normal 2 4 4 5 4 3" xfId="34273"/>
    <cellStyle name="Normal 2 4 4 5 4 4" xfId="34274"/>
    <cellStyle name="Normal 2 4 4 5 4 5" xfId="34275"/>
    <cellStyle name="Normal 2 4 4 5 5" xfId="34276"/>
    <cellStyle name="Normal 2 4 4 5 5 2" xfId="34277"/>
    <cellStyle name="Normal 2 4 4 5 5 3" xfId="34278"/>
    <cellStyle name="Normal 2 4 4 5 5 4" xfId="34279"/>
    <cellStyle name="Normal 2 4 4 5 5 5" xfId="34280"/>
    <cellStyle name="Normal 2 4 4 5 6" xfId="34281"/>
    <cellStyle name="Normal 2 4 4 5 6 2" xfId="34282"/>
    <cellStyle name="Normal 2 4 4 5 6 3" xfId="34283"/>
    <cellStyle name="Normal 2 4 4 5 6 4" xfId="34284"/>
    <cellStyle name="Normal 2 4 4 5 6 5" xfId="34285"/>
    <cellStyle name="Normal 2 4 4 5 7" xfId="34286"/>
    <cellStyle name="Normal 2 4 4 5 7 2" xfId="34287"/>
    <cellStyle name="Normal 2 4 4 5 7 3" xfId="34288"/>
    <cellStyle name="Normal 2 4 4 5 7 4" xfId="34289"/>
    <cellStyle name="Normal 2 4 4 5 7 5" xfId="34290"/>
    <cellStyle name="Normal 2 4 4 5 8" xfId="34291"/>
    <cellStyle name="Normal 2 4 4 5 8 2" xfId="34292"/>
    <cellStyle name="Normal 2 4 4 5 8 3" xfId="34293"/>
    <cellStyle name="Normal 2 4 4 5 8 4" xfId="34294"/>
    <cellStyle name="Normal 2 4 4 5 8 5" xfId="34295"/>
    <cellStyle name="Normal 2 4 4 5 9" xfId="34296"/>
    <cellStyle name="Normal 2 4 4 6" xfId="34297"/>
    <cellStyle name="Normal 2 4 4 6 10" xfId="34298"/>
    <cellStyle name="Normal 2 4 4 6 11" xfId="34299"/>
    <cellStyle name="Normal 2 4 4 6 12" xfId="34300"/>
    <cellStyle name="Normal 2 4 4 6 13" xfId="34301"/>
    <cellStyle name="Normal 2 4 4 6 14" xfId="34302"/>
    <cellStyle name="Normal 2 4 4 6 2" xfId="34303"/>
    <cellStyle name="Normal 2 4 4 6 2 2" xfId="34304"/>
    <cellStyle name="Normal 2 4 4 6 2 3" xfId="34305"/>
    <cellStyle name="Normal 2 4 4 6 2 4" xfId="34306"/>
    <cellStyle name="Normal 2 4 4 6 2 5" xfId="34307"/>
    <cellStyle name="Normal 2 4 4 6 3" xfId="34308"/>
    <cellStyle name="Normal 2 4 4 6 3 2" xfId="34309"/>
    <cellStyle name="Normal 2 4 4 6 3 3" xfId="34310"/>
    <cellStyle name="Normal 2 4 4 6 3 4" xfId="34311"/>
    <cellStyle name="Normal 2 4 4 6 3 5" xfId="34312"/>
    <cellStyle name="Normal 2 4 4 6 4" xfId="34313"/>
    <cellStyle name="Normal 2 4 4 6 4 2" xfId="34314"/>
    <cellStyle name="Normal 2 4 4 6 4 3" xfId="34315"/>
    <cellStyle name="Normal 2 4 4 6 4 4" xfId="34316"/>
    <cellStyle name="Normal 2 4 4 6 4 5" xfId="34317"/>
    <cellStyle name="Normal 2 4 4 6 5" xfId="34318"/>
    <cellStyle name="Normal 2 4 4 6 5 2" xfId="34319"/>
    <cellStyle name="Normal 2 4 4 6 5 3" xfId="34320"/>
    <cellStyle name="Normal 2 4 4 6 5 4" xfId="34321"/>
    <cellStyle name="Normal 2 4 4 6 5 5" xfId="34322"/>
    <cellStyle name="Normal 2 4 4 6 6" xfId="34323"/>
    <cellStyle name="Normal 2 4 4 6 6 2" xfId="34324"/>
    <cellStyle name="Normal 2 4 4 6 6 3" xfId="34325"/>
    <cellStyle name="Normal 2 4 4 6 6 4" xfId="34326"/>
    <cellStyle name="Normal 2 4 4 6 6 5" xfId="34327"/>
    <cellStyle name="Normal 2 4 4 6 7" xfId="34328"/>
    <cellStyle name="Normal 2 4 4 6 7 2" xfId="34329"/>
    <cellStyle name="Normal 2 4 4 6 7 3" xfId="34330"/>
    <cellStyle name="Normal 2 4 4 6 7 4" xfId="34331"/>
    <cellStyle name="Normal 2 4 4 6 7 5" xfId="34332"/>
    <cellStyle name="Normal 2 4 4 6 8" xfId="34333"/>
    <cellStyle name="Normal 2 4 4 6 8 2" xfId="34334"/>
    <cellStyle name="Normal 2 4 4 6 8 3" xfId="34335"/>
    <cellStyle name="Normal 2 4 4 6 8 4" xfId="34336"/>
    <cellStyle name="Normal 2 4 4 6 8 5" xfId="34337"/>
    <cellStyle name="Normal 2 4 4 6 9" xfId="34338"/>
    <cellStyle name="Normal 2 4 4 7" xfId="34339"/>
    <cellStyle name="Normal 2 4 4 7 10" xfId="34340"/>
    <cellStyle name="Normal 2 4 4 7 11" xfId="34341"/>
    <cellStyle name="Normal 2 4 4 7 12" xfId="34342"/>
    <cellStyle name="Normal 2 4 4 7 13" xfId="34343"/>
    <cellStyle name="Normal 2 4 4 7 14" xfId="34344"/>
    <cellStyle name="Normal 2 4 4 7 2" xfId="34345"/>
    <cellStyle name="Normal 2 4 4 7 2 2" xfId="34346"/>
    <cellStyle name="Normal 2 4 4 7 2 3" xfId="34347"/>
    <cellStyle name="Normal 2 4 4 7 2 4" xfId="34348"/>
    <cellStyle name="Normal 2 4 4 7 2 5" xfId="34349"/>
    <cellStyle name="Normal 2 4 4 7 3" xfId="34350"/>
    <cellStyle name="Normal 2 4 4 7 3 2" xfId="34351"/>
    <cellStyle name="Normal 2 4 4 7 3 3" xfId="34352"/>
    <cellStyle name="Normal 2 4 4 7 3 4" xfId="34353"/>
    <cellStyle name="Normal 2 4 4 7 3 5" xfId="34354"/>
    <cellStyle name="Normal 2 4 4 7 4" xfId="34355"/>
    <cellStyle name="Normal 2 4 4 7 4 2" xfId="34356"/>
    <cellStyle name="Normal 2 4 4 7 4 3" xfId="34357"/>
    <cellStyle name="Normal 2 4 4 7 4 4" xfId="34358"/>
    <cellStyle name="Normal 2 4 4 7 4 5" xfId="34359"/>
    <cellStyle name="Normal 2 4 4 7 5" xfId="34360"/>
    <cellStyle name="Normal 2 4 4 7 5 2" xfId="34361"/>
    <cellStyle name="Normal 2 4 4 7 5 3" xfId="34362"/>
    <cellStyle name="Normal 2 4 4 7 5 4" xfId="34363"/>
    <cellStyle name="Normal 2 4 4 7 5 5" xfId="34364"/>
    <cellStyle name="Normal 2 4 4 7 6" xfId="34365"/>
    <cellStyle name="Normal 2 4 4 7 6 2" xfId="34366"/>
    <cellStyle name="Normal 2 4 4 7 6 3" xfId="34367"/>
    <cellStyle name="Normal 2 4 4 7 6 4" xfId="34368"/>
    <cellStyle name="Normal 2 4 4 7 6 5" xfId="34369"/>
    <cellStyle name="Normal 2 4 4 7 7" xfId="34370"/>
    <cellStyle name="Normal 2 4 4 7 7 2" xfId="34371"/>
    <cellStyle name="Normal 2 4 4 7 7 3" xfId="34372"/>
    <cellStyle name="Normal 2 4 4 7 7 4" xfId="34373"/>
    <cellStyle name="Normal 2 4 4 7 7 5" xfId="34374"/>
    <cellStyle name="Normal 2 4 4 7 8" xfId="34375"/>
    <cellStyle name="Normal 2 4 4 7 8 2" xfId="34376"/>
    <cellStyle name="Normal 2 4 4 7 8 3" xfId="34377"/>
    <cellStyle name="Normal 2 4 4 7 8 4" xfId="34378"/>
    <cellStyle name="Normal 2 4 4 7 8 5" xfId="34379"/>
    <cellStyle name="Normal 2 4 4 7 9" xfId="34380"/>
    <cellStyle name="Normal 2 4 4 8" xfId="34381"/>
    <cellStyle name="Normal 2 4 4 8 10" xfId="34382"/>
    <cellStyle name="Normal 2 4 4 8 11" xfId="34383"/>
    <cellStyle name="Normal 2 4 4 8 12" xfId="34384"/>
    <cellStyle name="Normal 2 4 4 8 13" xfId="34385"/>
    <cellStyle name="Normal 2 4 4 8 14" xfId="34386"/>
    <cellStyle name="Normal 2 4 4 8 2" xfId="34387"/>
    <cellStyle name="Normal 2 4 4 8 2 2" xfId="34388"/>
    <cellStyle name="Normal 2 4 4 8 2 3" xfId="34389"/>
    <cellStyle name="Normal 2 4 4 8 2 4" xfId="34390"/>
    <cellStyle name="Normal 2 4 4 8 2 5" xfId="34391"/>
    <cellStyle name="Normal 2 4 4 8 3" xfId="34392"/>
    <cellStyle name="Normal 2 4 4 8 3 2" xfId="34393"/>
    <cellStyle name="Normal 2 4 4 8 3 3" xfId="34394"/>
    <cellStyle name="Normal 2 4 4 8 3 4" xfId="34395"/>
    <cellStyle name="Normal 2 4 4 8 3 5" xfId="34396"/>
    <cellStyle name="Normal 2 4 4 8 4" xfId="34397"/>
    <cellStyle name="Normal 2 4 4 8 4 2" xfId="34398"/>
    <cellStyle name="Normal 2 4 4 8 4 3" xfId="34399"/>
    <cellStyle name="Normal 2 4 4 8 4 4" xfId="34400"/>
    <cellStyle name="Normal 2 4 4 8 4 5" xfId="34401"/>
    <cellStyle name="Normal 2 4 4 8 5" xfId="34402"/>
    <cellStyle name="Normal 2 4 4 8 5 2" xfId="34403"/>
    <cellStyle name="Normal 2 4 4 8 5 3" xfId="34404"/>
    <cellStyle name="Normal 2 4 4 8 5 4" xfId="34405"/>
    <cellStyle name="Normal 2 4 4 8 5 5" xfId="34406"/>
    <cellStyle name="Normal 2 4 4 8 6" xfId="34407"/>
    <cellStyle name="Normal 2 4 4 8 6 2" xfId="34408"/>
    <cellStyle name="Normal 2 4 4 8 6 3" xfId="34409"/>
    <cellStyle name="Normal 2 4 4 8 6 4" xfId="34410"/>
    <cellStyle name="Normal 2 4 4 8 6 5" xfId="34411"/>
    <cellStyle name="Normal 2 4 4 8 7" xfId="34412"/>
    <cellStyle name="Normal 2 4 4 8 7 2" xfId="34413"/>
    <cellStyle name="Normal 2 4 4 8 7 3" xfId="34414"/>
    <cellStyle name="Normal 2 4 4 8 7 4" xfId="34415"/>
    <cellStyle name="Normal 2 4 4 8 7 5" xfId="34416"/>
    <cellStyle name="Normal 2 4 4 8 8" xfId="34417"/>
    <cellStyle name="Normal 2 4 4 8 8 2" xfId="34418"/>
    <cellStyle name="Normal 2 4 4 8 8 3" xfId="34419"/>
    <cellStyle name="Normal 2 4 4 8 8 4" xfId="34420"/>
    <cellStyle name="Normal 2 4 4 8 8 5" xfId="34421"/>
    <cellStyle name="Normal 2 4 4 8 9" xfId="34422"/>
    <cellStyle name="Normal 2 4 4 9" xfId="34423"/>
    <cellStyle name="Normal 2 4 4 9 10" xfId="34424"/>
    <cellStyle name="Normal 2 4 4 9 11" xfId="34425"/>
    <cellStyle name="Normal 2 4 4 9 12" xfId="34426"/>
    <cellStyle name="Normal 2 4 4 9 13" xfId="34427"/>
    <cellStyle name="Normal 2 4 4 9 14" xfId="34428"/>
    <cellStyle name="Normal 2 4 4 9 2" xfId="34429"/>
    <cellStyle name="Normal 2 4 4 9 2 2" xfId="34430"/>
    <cellStyle name="Normal 2 4 4 9 2 3" xfId="34431"/>
    <cellStyle name="Normal 2 4 4 9 2 4" xfId="34432"/>
    <cellStyle name="Normal 2 4 4 9 2 5" xfId="34433"/>
    <cellStyle name="Normal 2 4 4 9 3" xfId="34434"/>
    <cellStyle name="Normal 2 4 4 9 3 2" xfId="34435"/>
    <cellStyle name="Normal 2 4 4 9 3 3" xfId="34436"/>
    <cellStyle name="Normal 2 4 4 9 3 4" xfId="34437"/>
    <cellStyle name="Normal 2 4 4 9 3 5" xfId="34438"/>
    <cellStyle name="Normal 2 4 4 9 4" xfId="34439"/>
    <cellStyle name="Normal 2 4 4 9 4 2" xfId="34440"/>
    <cellStyle name="Normal 2 4 4 9 4 3" xfId="34441"/>
    <cellStyle name="Normal 2 4 4 9 4 4" xfId="34442"/>
    <cellStyle name="Normal 2 4 4 9 4 5" xfId="34443"/>
    <cellStyle name="Normal 2 4 4 9 5" xfId="34444"/>
    <cellStyle name="Normal 2 4 4 9 5 2" xfId="34445"/>
    <cellStyle name="Normal 2 4 4 9 5 3" xfId="34446"/>
    <cellStyle name="Normal 2 4 4 9 5 4" xfId="34447"/>
    <cellStyle name="Normal 2 4 4 9 5 5" xfId="34448"/>
    <cellStyle name="Normal 2 4 4 9 6" xfId="34449"/>
    <cellStyle name="Normal 2 4 4 9 6 2" xfId="34450"/>
    <cellStyle name="Normal 2 4 4 9 6 3" xfId="34451"/>
    <cellStyle name="Normal 2 4 4 9 6 4" xfId="34452"/>
    <cellStyle name="Normal 2 4 4 9 6 5" xfId="34453"/>
    <cellStyle name="Normal 2 4 4 9 7" xfId="34454"/>
    <cellStyle name="Normal 2 4 4 9 7 2" xfId="34455"/>
    <cellStyle name="Normal 2 4 4 9 7 3" xfId="34456"/>
    <cellStyle name="Normal 2 4 4 9 7 4" xfId="34457"/>
    <cellStyle name="Normal 2 4 4 9 7 5" xfId="34458"/>
    <cellStyle name="Normal 2 4 4 9 8" xfId="34459"/>
    <cellStyle name="Normal 2 4 4 9 8 2" xfId="34460"/>
    <cellStyle name="Normal 2 4 4 9 8 3" xfId="34461"/>
    <cellStyle name="Normal 2 4 4 9 8 4" xfId="34462"/>
    <cellStyle name="Normal 2 4 4 9 8 5" xfId="34463"/>
    <cellStyle name="Normal 2 4 4 9 9" xfId="34464"/>
    <cellStyle name="Normal 2 4 40" xfId="34465"/>
    <cellStyle name="Normal 2 4 40 2" xfId="34466"/>
    <cellStyle name="Normal 2 4 40 3" xfId="34467"/>
    <cellStyle name="Normal 2 4 40 4" xfId="34468"/>
    <cellStyle name="Normal 2 4 40 5" xfId="34469"/>
    <cellStyle name="Normal 2 4 41" xfId="34470"/>
    <cellStyle name="Normal 2 4 41 2" xfId="34471"/>
    <cellStyle name="Normal 2 4 41 3" xfId="34472"/>
    <cellStyle name="Normal 2 4 41 4" xfId="34473"/>
    <cellStyle name="Normal 2 4 41 5" xfId="34474"/>
    <cellStyle name="Normal 2 4 42" xfId="34475"/>
    <cellStyle name="Normal 2 4 42 2" xfId="34476"/>
    <cellStyle name="Normal 2 4 42 3" xfId="34477"/>
    <cellStyle name="Normal 2 4 42 4" xfId="34478"/>
    <cellStyle name="Normal 2 4 42 5" xfId="34479"/>
    <cellStyle name="Normal 2 4 43" xfId="34480"/>
    <cellStyle name="Normal 2 4 43 2" xfId="34481"/>
    <cellStyle name="Normal 2 4 43 3" xfId="34482"/>
    <cellStyle name="Normal 2 4 43 4" xfId="34483"/>
    <cellStyle name="Normal 2 4 43 5" xfId="34484"/>
    <cellStyle name="Normal 2 4 44" xfId="34485"/>
    <cellStyle name="Normal 2 4 44 2" xfId="34486"/>
    <cellStyle name="Normal 2 4 44 3" xfId="34487"/>
    <cellStyle name="Normal 2 4 44 4" xfId="34488"/>
    <cellStyle name="Normal 2 4 44 5" xfId="34489"/>
    <cellStyle name="Normal 2 4 45" xfId="34490"/>
    <cellStyle name="Normal 2 4 46" xfId="34491"/>
    <cellStyle name="Normal 2 4 47" xfId="34492"/>
    <cellStyle name="Normal 2 4 48" xfId="34493"/>
    <cellStyle name="Normal 2 4 49" xfId="34494"/>
    <cellStyle name="Normal 2 4 5" xfId="34495"/>
    <cellStyle name="Normal 2 4 5 10" xfId="34496"/>
    <cellStyle name="Normal 2 4 5 10 10" xfId="34497"/>
    <cellStyle name="Normal 2 4 5 10 11" xfId="34498"/>
    <cellStyle name="Normal 2 4 5 10 12" xfId="34499"/>
    <cellStyle name="Normal 2 4 5 10 13" xfId="34500"/>
    <cellStyle name="Normal 2 4 5 10 14" xfId="34501"/>
    <cellStyle name="Normal 2 4 5 10 2" xfId="34502"/>
    <cellStyle name="Normal 2 4 5 10 2 2" xfId="34503"/>
    <cellStyle name="Normal 2 4 5 10 2 3" xfId="34504"/>
    <cellStyle name="Normal 2 4 5 10 2 4" xfId="34505"/>
    <cellStyle name="Normal 2 4 5 10 2 5" xfId="34506"/>
    <cellStyle name="Normal 2 4 5 10 3" xfId="34507"/>
    <cellStyle name="Normal 2 4 5 10 3 2" xfId="34508"/>
    <cellStyle name="Normal 2 4 5 10 3 3" xfId="34509"/>
    <cellStyle name="Normal 2 4 5 10 3 4" xfId="34510"/>
    <cellStyle name="Normal 2 4 5 10 3 5" xfId="34511"/>
    <cellStyle name="Normal 2 4 5 10 4" xfId="34512"/>
    <cellStyle name="Normal 2 4 5 10 4 2" xfId="34513"/>
    <cellStyle name="Normal 2 4 5 10 4 3" xfId="34514"/>
    <cellStyle name="Normal 2 4 5 10 4 4" xfId="34515"/>
    <cellStyle name="Normal 2 4 5 10 4 5" xfId="34516"/>
    <cellStyle name="Normal 2 4 5 10 5" xfId="34517"/>
    <cellStyle name="Normal 2 4 5 10 5 2" xfId="34518"/>
    <cellStyle name="Normal 2 4 5 10 5 3" xfId="34519"/>
    <cellStyle name="Normal 2 4 5 10 5 4" xfId="34520"/>
    <cellStyle name="Normal 2 4 5 10 5 5" xfId="34521"/>
    <cellStyle name="Normal 2 4 5 10 6" xfId="34522"/>
    <cellStyle name="Normal 2 4 5 10 6 2" xfId="34523"/>
    <cellStyle name="Normal 2 4 5 10 6 3" xfId="34524"/>
    <cellStyle name="Normal 2 4 5 10 6 4" xfId="34525"/>
    <cellStyle name="Normal 2 4 5 10 6 5" xfId="34526"/>
    <cellStyle name="Normal 2 4 5 10 7" xfId="34527"/>
    <cellStyle name="Normal 2 4 5 10 7 2" xfId="34528"/>
    <cellStyle name="Normal 2 4 5 10 7 3" xfId="34529"/>
    <cellStyle name="Normal 2 4 5 10 7 4" xfId="34530"/>
    <cellStyle name="Normal 2 4 5 10 7 5" xfId="34531"/>
    <cellStyle name="Normal 2 4 5 10 8" xfId="34532"/>
    <cellStyle name="Normal 2 4 5 10 8 2" xfId="34533"/>
    <cellStyle name="Normal 2 4 5 10 8 3" xfId="34534"/>
    <cellStyle name="Normal 2 4 5 10 8 4" xfId="34535"/>
    <cellStyle name="Normal 2 4 5 10 8 5" xfId="34536"/>
    <cellStyle name="Normal 2 4 5 10 9" xfId="34537"/>
    <cellStyle name="Normal 2 4 5 11" xfId="34538"/>
    <cellStyle name="Normal 2 4 5 11 10" xfId="34539"/>
    <cellStyle name="Normal 2 4 5 11 11" xfId="34540"/>
    <cellStyle name="Normal 2 4 5 11 12" xfId="34541"/>
    <cellStyle name="Normal 2 4 5 11 13" xfId="34542"/>
    <cellStyle name="Normal 2 4 5 11 14" xfId="34543"/>
    <cellStyle name="Normal 2 4 5 11 2" xfId="34544"/>
    <cellStyle name="Normal 2 4 5 11 2 2" xfId="34545"/>
    <cellStyle name="Normal 2 4 5 11 2 3" xfId="34546"/>
    <cellStyle name="Normal 2 4 5 11 2 4" xfId="34547"/>
    <cellStyle name="Normal 2 4 5 11 2 5" xfId="34548"/>
    <cellStyle name="Normal 2 4 5 11 3" xfId="34549"/>
    <cellStyle name="Normal 2 4 5 11 3 2" xfId="34550"/>
    <cellStyle name="Normal 2 4 5 11 3 3" xfId="34551"/>
    <cellStyle name="Normal 2 4 5 11 3 4" xfId="34552"/>
    <cellStyle name="Normal 2 4 5 11 3 5" xfId="34553"/>
    <cellStyle name="Normal 2 4 5 11 4" xfId="34554"/>
    <cellStyle name="Normal 2 4 5 11 4 2" xfId="34555"/>
    <cellStyle name="Normal 2 4 5 11 4 3" xfId="34556"/>
    <cellStyle name="Normal 2 4 5 11 4 4" xfId="34557"/>
    <cellStyle name="Normal 2 4 5 11 4 5" xfId="34558"/>
    <cellStyle name="Normal 2 4 5 11 5" xfId="34559"/>
    <cellStyle name="Normal 2 4 5 11 5 2" xfId="34560"/>
    <cellStyle name="Normal 2 4 5 11 5 3" xfId="34561"/>
    <cellStyle name="Normal 2 4 5 11 5 4" xfId="34562"/>
    <cellStyle name="Normal 2 4 5 11 5 5" xfId="34563"/>
    <cellStyle name="Normal 2 4 5 11 6" xfId="34564"/>
    <cellStyle name="Normal 2 4 5 11 6 2" xfId="34565"/>
    <cellStyle name="Normal 2 4 5 11 6 3" xfId="34566"/>
    <cellStyle name="Normal 2 4 5 11 6 4" xfId="34567"/>
    <cellStyle name="Normal 2 4 5 11 6 5" xfId="34568"/>
    <cellStyle name="Normal 2 4 5 11 7" xfId="34569"/>
    <cellStyle name="Normal 2 4 5 11 7 2" xfId="34570"/>
    <cellStyle name="Normal 2 4 5 11 7 3" xfId="34571"/>
    <cellStyle name="Normal 2 4 5 11 7 4" xfId="34572"/>
    <cellStyle name="Normal 2 4 5 11 7 5" xfId="34573"/>
    <cellStyle name="Normal 2 4 5 11 8" xfId="34574"/>
    <cellStyle name="Normal 2 4 5 11 8 2" xfId="34575"/>
    <cellStyle name="Normal 2 4 5 11 8 3" xfId="34576"/>
    <cellStyle name="Normal 2 4 5 11 8 4" xfId="34577"/>
    <cellStyle name="Normal 2 4 5 11 8 5" xfId="34578"/>
    <cellStyle name="Normal 2 4 5 11 9" xfId="34579"/>
    <cellStyle name="Normal 2 4 5 12" xfId="34580"/>
    <cellStyle name="Normal 2 4 5 12 10" xfId="34581"/>
    <cellStyle name="Normal 2 4 5 12 11" xfId="34582"/>
    <cellStyle name="Normal 2 4 5 12 12" xfId="34583"/>
    <cellStyle name="Normal 2 4 5 12 13" xfId="34584"/>
    <cellStyle name="Normal 2 4 5 12 14" xfId="34585"/>
    <cellStyle name="Normal 2 4 5 12 2" xfId="34586"/>
    <cellStyle name="Normal 2 4 5 12 2 2" xfId="34587"/>
    <cellStyle name="Normal 2 4 5 12 2 3" xfId="34588"/>
    <cellStyle name="Normal 2 4 5 12 2 4" xfId="34589"/>
    <cellStyle name="Normal 2 4 5 12 2 5" xfId="34590"/>
    <cellStyle name="Normal 2 4 5 12 3" xfId="34591"/>
    <cellStyle name="Normal 2 4 5 12 3 2" xfId="34592"/>
    <cellStyle name="Normal 2 4 5 12 3 3" xfId="34593"/>
    <cellStyle name="Normal 2 4 5 12 3 4" xfId="34594"/>
    <cellStyle name="Normal 2 4 5 12 3 5" xfId="34595"/>
    <cellStyle name="Normal 2 4 5 12 4" xfId="34596"/>
    <cellStyle name="Normal 2 4 5 12 4 2" xfId="34597"/>
    <cellStyle name="Normal 2 4 5 12 4 3" xfId="34598"/>
    <cellStyle name="Normal 2 4 5 12 4 4" xfId="34599"/>
    <cellStyle name="Normal 2 4 5 12 4 5" xfId="34600"/>
    <cellStyle name="Normal 2 4 5 12 5" xfId="34601"/>
    <cellStyle name="Normal 2 4 5 12 5 2" xfId="34602"/>
    <cellStyle name="Normal 2 4 5 12 5 3" xfId="34603"/>
    <cellStyle name="Normal 2 4 5 12 5 4" xfId="34604"/>
    <cellStyle name="Normal 2 4 5 12 5 5" xfId="34605"/>
    <cellStyle name="Normal 2 4 5 12 6" xfId="34606"/>
    <cellStyle name="Normal 2 4 5 12 6 2" xfId="34607"/>
    <cellStyle name="Normal 2 4 5 12 6 3" xfId="34608"/>
    <cellStyle name="Normal 2 4 5 12 6 4" xfId="34609"/>
    <cellStyle name="Normal 2 4 5 12 6 5" xfId="34610"/>
    <cellStyle name="Normal 2 4 5 12 7" xfId="34611"/>
    <cellStyle name="Normal 2 4 5 12 7 2" xfId="34612"/>
    <cellStyle name="Normal 2 4 5 12 7 3" xfId="34613"/>
    <cellStyle name="Normal 2 4 5 12 7 4" xfId="34614"/>
    <cellStyle name="Normal 2 4 5 12 7 5" xfId="34615"/>
    <cellStyle name="Normal 2 4 5 12 8" xfId="34616"/>
    <cellStyle name="Normal 2 4 5 12 8 2" xfId="34617"/>
    <cellStyle name="Normal 2 4 5 12 8 3" xfId="34618"/>
    <cellStyle name="Normal 2 4 5 12 8 4" xfId="34619"/>
    <cellStyle name="Normal 2 4 5 12 8 5" xfId="34620"/>
    <cellStyle name="Normal 2 4 5 12 9" xfId="34621"/>
    <cellStyle name="Normal 2 4 5 13" xfId="34622"/>
    <cellStyle name="Normal 2 4 5 13 10" xfId="34623"/>
    <cellStyle name="Normal 2 4 5 13 11" xfId="34624"/>
    <cellStyle name="Normal 2 4 5 13 12" xfId="34625"/>
    <cellStyle name="Normal 2 4 5 13 13" xfId="34626"/>
    <cellStyle name="Normal 2 4 5 13 14" xfId="34627"/>
    <cellStyle name="Normal 2 4 5 13 2" xfId="34628"/>
    <cellStyle name="Normal 2 4 5 13 2 2" xfId="34629"/>
    <cellStyle name="Normal 2 4 5 13 2 3" xfId="34630"/>
    <cellStyle name="Normal 2 4 5 13 2 4" xfId="34631"/>
    <cellStyle name="Normal 2 4 5 13 2 5" xfId="34632"/>
    <cellStyle name="Normal 2 4 5 13 3" xfId="34633"/>
    <cellStyle name="Normal 2 4 5 13 3 2" xfId="34634"/>
    <cellStyle name="Normal 2 4 5 13 3 3" xfId="34635"/>
    <cellStyle name="Normal 2 4 5 13 3 4" xfId="34636"/>
    <cellStyle name="Normal 2 4 5 13 3 5" xfId="34637"/>
    <cellStyle name="Normal 2 4 5 13 4" xfId="34638"/>
    <cellStyle name="Normal 2 4 5 13 4 2" xfId="34639"/>
    <cellStyle name="Normal 2 4 5 13 4 3" xfId="34640"/>
    <cellStyle name="Normal 2 4 5 13 4 4" xfId="34641"/>
    <cellStyle name="Normal 2 4 5 13 4 5" xfId="34642"/>
    <cellStyle name="Normal 2 4 5 13 5" xfId="34643"/>
    <cellStyle name="Normal 2 4 5 13 5 2" xfId="34644"/>
    <cellStyle name="Normal 2 4 5 13 5 3" xfId="34645"/>
    <cellStyle name="Normal 2 4 5 13 5 4" xfId="34646"/>
    <cellStyle name="Normal 2 4 5 13 5 5" xfId="34647"/>
    <cellStyle name="Normal 2 4 5 13 6" xfId="34648"/>
    <cellStyle name="Normal 2 4 5 13 6 2" xfId="34649"/>
    <cellStyle name="Normal 2 4 5 13 6 3" xfId="34650"/>
    <cellStyle name="Normal 2 4 5 13 6 4" xfId="34651"/>
    <cellStyle name="Normal 2 4 5 13 6 5" xfId="34652"/>
    <cellStyle name="Normal 2 4 5 13 7" xfId="34653"/>
    <cellStyle name="Normal 2 4 5 13 7 2" xfId="34654"/>
    <cellStyle name="Normal 2 4 5 13 7 3" xfId="34655"/>
    <cellStyle name="Normal 2 4 5 13 7 4" xfId="34656"/>
    <cellStyle name="Normal 2 4 5 13 7 5" xfId="34657"/>
    <cellStyle name="Normal 2 4 5 13 8" xfId="34658"/>
    <cellStyle name="Normal 2 4 5 13 8 2" xfId="34659"/>
    <cellStyle name="Normal 2 4 5 13 8 3" xfId="34660"/>
    <cellStyle name="Normal 2 4 5 13 8 4" xfId="34661"/>
    <cellStyle name="Normal 2 4 5 13 8 5" xfId="34662"/>
    <cellStyle name="Normal 2 4 5 13 9" xfId="34663"/>
    <cellStyle name="Normal 2 4 5 14" xfId="34664"/>
    <cellStyle name="Normal 2 4 5 14 10" xfId="34665"/>
    <cellStyle name="Normal 2 4 5 14 11" xfId="34666"/>
    <cellStyle name="Normal 2 4 5 14 12" xfId="34667"/>
    <cellStyle name="Normal 2 4 5 14 13" xfId="34668"/>
    <cellStyle name="Normal 2 4 5 14 14" xfId="34669"/>
    <cellStyle name="Normal 2 4 5 14 2" xfId="34670"/>
    <cellStyle name="Normal 2 4 5 14 2 2" xfId="34671"/>
    <cellStyle name="Normal 2 4 5 14 2 3" xfId="34672"/>
    <cellStyle name="Normal 2 4 5 14 2 4" xfId="34673"/>
    <cellStyle name="Normal 2 4 5 14 2 5" xfId="34674"/>
    <cellStyle name="Normal 2 4 5 14 3" xfId="34675"/>
    <cellStyle name="Normal 2 4 5 14 3 2" xfId="34676"/>
    <cellStyle name="Normal 2 4 5 14 3 3" xfId="34677"/>
    <cellStyle name="Normal 2 4 5 14 3 4" xfId="34678"/>
    <cellStyle name="Normal 2 4 5 14 3 5" xfId="34679"/>
    <cellStyle name="Normal 2 4 5 14 4" xfId="34680"/>
    <cellStyle name="Normal 2 4 5 14 4 2" xfId="34681"/>
    <cellStyle name="Normal 2 4 5 14 4 3" xfId="34682"/>
    <cellStyle name="Normal 2 4 5 14 4 4" xfId="34683"/>
    <cellStyle name="Normal 2 4 5 14 4 5" xfId="34684"/>
    <cellStyle name="Normal 2 4 5 14 5" xfId="34685"/>
    <cellStyle name="Normal 2 4 5 14 5 2" xfId="34686"/>
    <cellStyle name="Normal 2 4 5 14 5 3" xfId="34687"/>
    <cellStyle name="Normal 2 4 5 14 5 4" xfId="34688"/>
    <cellStyle name="Normal 2 4 5 14 5 5" xfId="34689"/>
    <cellStyle name="Normal 2 4 5 14 6" xfId="34690"/>
    <cellStyle name="Normal 2 4 5 14 6 2" xfId="34691"/>
    <cellStyle name="Normal 2 4 5 14 6 3" xfId="34692"/>
    <cellStyle name="Normal 2 4 5 14 6 4" xfId="34693"/>
    <cellStyle name="Normal 2 4 5 14 6 5" xfId="34694"/>
    <cellStyle name="Normal 2 4 5 14 7" xfId="34695"/>
    <cellStyle name="Normal 2 4 5 14 7 2" xfId="34696"/>
    <cellStyle name="Normal 2 4 5 14 7 3" xfId="34697"/>
    <cellStyle name="Normal 2 4 5 14 7 4" xfId="34698"/>
    <cellStyle name="Normal 2 4 5 14 7 5" xfId="34699"/>
    <cellStyle name="Normal 2 4 5 14 8" xfId="34700"/>
    <cellStyle name="Normal 2 4 5 14 8 2" xfId="34701"/>
    <cellStyle name="Normal 2 4 5 14 8 3" xfId="34702"/>
    <cellStyle name="Normal 2 4 5 14 8 4" xfId="34703"/>
    <cellStyle name="Normal 2 4 5 14 8 5" xfId="34704"/>
    <cellStyle name="Normal 2 4 5 14 9" xfId="34705"/>
    <cellStyle name="Normal 2 4 5 15" xfId="34706"/>
    <cellStyle name="Normal 2 4 5 15 10" xfId="34707"/>
    <cellStyle name="Normal 2 4 5 15 11" xfId="34708"/>
    <cellStyle name="Normal 2 4 5 15 12" xfId="34709"/>
    <cellStyle name="Normal 2 4 5 15 13" xfId="34710"/>
    <cellStyle name="Normal 2 4 5 15 14" xfId="34711"/>
    <cellStyle name="Normal 2 4 5 15 2" xfId="34712"/>
    <cellStyle name="Normal 2 4 5 15 2 2" xfId="34713"/>
    <cellStyle name="Normal 2 4 5 15 2 3" xfId="34714"/>
    <cellStyle name="Normal 2 4 5 15 2 4" xfId="34715"/>
    <cellStyle name="Normal 2 4 5 15 2 5" xfId="34716"/>
    <cellStyle name="Normal 2 4 5 15 3" xfId="34717"/>
    <cellStyle name="Normal 2 4 5 15 3 2" xfId="34718"/>
    <cellStyle name="Normal 2 4 5 15 3 3" xfId="34719"/>
    <cellStyle name="Normal 2 4 5 15 3 4" xfId="34720"/>
    <cellStyle name="Normal 2 4 5 15 3 5" xfId="34721"/>
    <cellStyle name="Normal 2 4 5 15 4" xfId="34722"/>
    <cellStyle name="Normal 2 4 5 15 4 2" xfId="34723"/>
    <cellStyle name="Normal 2 4 5 15 4 3" xfId="34724"/>
    <cellStyle name="Normal 2 4 5 15 4 4" xfId="34725"/>
    <cellStyle name="Normal 2 4 5 15 4 5" xfId="34726"/>
    <cellStyle name="Normal 2 4 5 15 5" xfId="34727"/>
    <cellStyle name="Normal 2 4 5 15 5 2" xfId="34728"/>
    <cellStyle name="Normal 2 4 5 15 5 3" xfId="34729"/>
    <cellStyle name="Normal 2 4 5 15 5 4" xfId="34730"/>
    <cellStyle name="Normal 2 4 5 15 5 5" xfId="34731"/>
    <cellStyle name="Normal 2 4 5 15 6" xfId="34732"/>
    <cellStyle name="Normal 2 4 5 15 6 2" xfId="34733"/>
    <cellStyle name="Normal 2 4 5 15 6 3" xfId="34734"/>
    <cellStyle name="Normal 2 4 5 15 6 4" xfId="34735"/>
    <cellStyle name="Normal 2 4 5 15 6 5" xfId="34736"/>
    <cellStyle name="Normal 2 4 5 15 7" xfId="34737"/>
    <cellStyle name="Normal 2 4 5 15 7 2" xfId="34738"/>
    <cellStyle name="Normal 2 4 5 15 7 3" xfId="34739"/>
    <cellStyle name="Normal 2 4 5 15 7 4" xfId="34740"/>
    <cellStyle name="Normal 2 4 5 15 7 5" xfId="34741"/>
    <cellStyle name="Normal 2 4 5 15 8" xfId="34742"/>
    <cellStyle name="Normal 2 4 5 15 8 2" xfId="34743"/>
    <cellStyle name="Normal 2 4 5 15 8 3" xfId="34744"/>
    <cellStyle name="Normal 2 4 5 15 8 4" xfId="34745"/>
    <cellStyle name="Normal 2 4 5 15 8 5" xfId="34746"/>
    <cellStyle name="Normal 2 4 5 15 9" xfId="34747"/>
    <cellStyle name="Normal 2 4 5 16" xfId="34748"/>
    <cellStyle name="Normal 2 4 5 16 10" xfId="34749"/>
    <cellStyle name="Normal 2 4 5 16 11" xfId="34750"/>
    <cellStyle name="Normal 2 4 5 16 12" xfId="34751"/>
    <cellStyle name="Normal 2 4 5 16 13" xfId="34752"/>
    <cellStyle name="Normal 2 4 5 16 14" xfId="34753"/>
    <cellStyle name="Normal 2 4 5 16 2" xfId="34754"/>
    <cellStyle name="Normal 2 4 5 16 2 2" xfId="34755"/>
    <cellStyle name="Normal 2 4 5 16 2 3" xfId="34756"/>
    <cellStyle name="Normal 2 4 5 16 2 4" xfId="34757"/>
    <cellStyle name="Normal 2 4 5 16 2 5" xfId="34758"/>
    <cellStyle name="Normal 2 4 5 16 3" xfId="34759"/>
    <cellStyle name="Normal 2 4 5 16 3 2" xfId="34760"/>
    <cellStyle name="Normal 2 4 5 16 3 3" xfId="34761"/>
    <cellStyle name="Normal 2 4 5 16 3 4" xfId="34762"/>
    <cellStyle name="Normal 2 4 5 16 3 5" xfId="34763"/>
    <cellStyle name="Normal 2 4 5 16 4" xfId="34764"/>
    <cellStyle name="Normal 2 4 5 16 4 2" xfId="34765"/>
    <cellStyle name="Normal 2 4 5 16 4 3" xfId="34766"/>
    <cellStyle name="Normal 2 4 5 16 4 4" xfId="34767"/>
    <cellStyle name="Normal 2 4 5 16 4 5" xfId="34768"/>
    <cellStyle name="Normal 2 4 5 16 5" xfId="34769"/>
    <cellStyle name="Normal 2 4 5 16 5 2" xfId="34770"/>
    <cellStyle name="Normal 2 4 5 16 5 3" xfId="34771"/>
    <cellStyle name="Normal 2 4 5 16 5 4" xfId="34772"/>
    <cellStyle name="Normal 2 4 5 16 5 5" xfId="34773"/>
    <cellStyle name="Normal 2 4 5 16 6" xfId="34774"/>
    <cellStyle name="Normal 2 4 5 16 6 2" xfId="34775"/>
    <cellStyle name="Normal 2 4 5 16 6 3" xfId="34776"/>
    <cellStyle name="Normal 2 4 5 16 6 4" xfId="34777"/>
    <cellStyle name="Normal 2 4 5 16 6 5" xfId="34778"/>
    <cellStyle name="Normal 2 4 5 16 7" xfId="34779"/>
    <cellStyle name="Normal 2 4 5 16 7 2" xfId="34780"/>
    <cellStyle name="Normal 2 4 5 16 7 3" xfId="34781"/>
    <cellStyle name="Normal 2 4 5 16 7 4" xfId="34782"/>
    <cellStyle name="Normal 2 4 5 16 7 5" xfId="34783"/>
    <cellStyle name="Normal 2 4 5 16 8" xfId="34784"/>
    <cellStyle name="Normal 2 4 5 16 8 2" xfId="34785"/>
    <cellStyle name="Normal 2 4 5 16 8 3" xfId="34786"/>
    <cellStyle name="Normal 2 4 5 16 8 4" xfId="34787"/>
    <cellStyle name="Normal 2 4 5 16 8 5" xfId="34788"/>
    <cellStyle name="Normal 2 4 5 16 9" xfId="34789"/>
    <cellStyle name="Normal 2 4 5 17" xfId="34790"/>
    <cellStyle name="Normal 2 4 5 17 10" xfId="34791"/>
    <cellStyle name="Normal 2 4 5 17 11" xfId="34792"/>
    <cellStyle name="Normal 2 4 5 17 12" xfId="34793"/>
    <cellStyle name="Normal 2 4 5 17 13" xfId="34794"/>
    <cellStyle name="Normal 2 4 5 17 14" xfId="34795"/>
    <cellStyle name="Normal 2 4 5 17 2" xfId="34796"/>
    <cellStyle name="Normal 2 4 5 17 2 2" xfId="34797"/>
    <cellStyle name="Normal 2 4 5 17 2 3" xfId="34798"/>
    <cellStyle name="Normal 2 4 5 17 2 4" xfId="34799"/>
    <cellStyle name="Normal 2 4 5 17 2 5" xfId="34800"/>
    <cellStyle name="Normal 2 4 5 17 3" xfId="34801"/>
    <cellStyle name="Normal 2 4 5 17 3 2" xfId="34802"/>
    <cellStyle name="Normal 2 4 5 17 3 3" xfId="34803"/>
    <cellStyle name="Normal 2 4 5 17 3 4" xfId="34804"/>
    <cellStyle name="Normal 2 4 5 17 3 5" xfId="34805"/>
    <cellStyle name="Normal 2 4 5 17 4" xfId="34806"/>
    <cellStyle name="Normal 2 4 5 17 4 2" xfId="34807"/>
    <cellStyle name="Normal 2 4 5 17 4 3" xfId="34808"/>
    <cellStyle name="Normal 2 4 5 17 4 4" xfId="34809"/>
    <cellStyle name="Normal 2 4 5 17 4 5" xfId="34810"/>
    <cellStyle name="Normal 2 4 5 17 5" xfId="34811"/>
    <cellStyle name="Normal 2 4 5 17 5 2" xfId="34812"/>
    <cellStyle name="Normal 2 4 5 17 5 3" xfId="34813"/>
    <cellStyle name="Normal 2 4 5 17 5 4" xfId="34814"/>
    <cellStyle name="Normal 2 4 5 17 5 5" xfId="34815"/>
    <cellStyle name="Normal 2 4 5 17 6" xfId="34816"/>
    <cellStyle name="Normal 2 4 5 17 6 2" xfId="34817"/>
    <cellStyle name="Normal 2 4 5 17 6 3" xfId="34818"/>
    <cellStyle name="Normal 2 4 5 17 6 4" xfId="34819"/>
    <cellStyle name="Normal 2 4 5 17 6 5" xfId="34820"/>
    <cellStyle name="Normal 2 4 5 17 7" xfId="34821"/>
    <cellStyle name="Normal 2 4 5 17 7 2" xfId="34822"/>
    <cellStyle name="Normal 2 4 5 17 7 3" xfId="34823"/>
    <cellStyle name="Normal 2 4 5 17 7 4" xfId="34824"/>
    <cellStyle name="Normal 2 4 5 17 7 5" xfId="34825"/>
    <cellStyle name="Normal 2 4 5 17 8" xfId="34826"/>
    <cellStyle name="Normal 2 4 5 17 8 2" xfId="34827"/>
    <cellStyle name="Normal 2 4 5 17 8 3" xfId="34828"/>
    <cellStyle name="Normal 2 4 5 17 8 4" xfId="34829"/>
    <cellStyle name="Normal 2 4 5 17 8 5" xfId="34830"/>
    <cellStyle name="Normal 2 4 5 17 9" xfId="34831"/>
    <cellStyle name="Normal 2 4 5 18" xfId="34832"/>
    <cellStyle name="Normal 2 4 5 18 10" xfId="34833"/>
    <cellStyle name="Normal 2 4 5 18 11" xfId="34834"/>
    <cellStyle name="Normal 2 4 5 18 12" xfId="34835"/>
    <cellStyle name="Normal 2 4 5 18 13" xfId="34836"/>
    <cellStyle name="Normal 2 4 5 18 14" xfId="34837"/>
    <cellStyle name="Normal 2 4 5 18 2" xfId="34838"/>
    <cellStyle name="Normal 2 4 5 18 2 2" xfId="34839"/>
    <cellStyle name="Normal 2 4 5 18 2 3" xfId="34840"/>
    <cellStyle name="Normal 2 4 5 18 2 4" xfId="34841"/>
    <cellStyle name="Normal 2 4 5 18 2 5" xfId="34842"/>
    <cellStyle name="Normal 2 4 5 18 3" xfId="34843"/>
    <cellStyle name="Normal 2 4 5 18 3 2" xfId="34844"/>
    <cellStyle name="Normal 2 4 5 18 3 3" xfId="34845"/>
    <cellStyle name="Normal 2 4 5 18 3 4" xfId="34846"/>
    <cellStyle name="Normal 2 4 5 18 3 5" xfId="34847"/>
    <cellStyle name="Normal 2 4 5 18 4" xfId="34848"/>
    <cellStyle name="Normal 2 4 5 18 4 2" xfId="34849"/>
    <cellStyle name="Normal 2 4 5 18 4 3" xfId="34850"/>
    <cellStyle name="Normal 2 4 5 18 4 4" xfId="34851"/>
    <cellStyle name="Normal 2 4 5 18 4 5" xfId="34852"/>
    <cellStyle name="Normal 2 4 5 18 5" xfId="34853"/>
    <cellStyle name="Normal 2 4 5 18 5 2" xfId="34854"/>
    <cellStyle name="Normal 2 4 5 18 5 3" xfId="34855"/>
    <cellStyle name="Normal 2 4 5 18 5 4" xfId="34856"/>
    <cellStyle name="Normal 2 4 5 18 5 5" xfId="34857"/>
    <cellStyle name="Normal 2 4 5 18 6" xfId="34858"/>
    <cellStyle name="Normal 2 4 5 18 6 2" xfId="34859"/>
    <cellStyle name="Normal 2 4 5 18 6 3" xfId="34860"/>
    <cellStyle name="Normal 2 4 5 18 6 4" xfId="34861"/>
    <cellStyle name="Normal 2 4 5 18 6 5" xfId="34862"/>
    <cellStyle name="Normal 2 4 5 18 7" xfId="34863"/>
    <cellStyle name="Normal 2 4 5 18 7 2" xfId="34864"/>
    <cellStyle name="Normal 2 4 5 18 7 3" xfId="34865"/>
    <cellStyle name="Normal 2 4 5 18 7 4" xfId="34866"/>
    <cellStyle name="Normal 2 4 5 18 7 5" xfId="34867"/>
    <cellStyle name="Normal 2 4 5 18 8" xfId="34868"/>
    <cellStyle name="Normal 2 4 5 18 8 2" xfId="34869"/>
    <cellStyle name="Normal 2 4 5 18 8 3" xfId="34870"/>
    <cellStyle name="Normal 2 4 5 18 8 4" xfId="34871"/>
    <cellStyle name="Normal 2 4 5 18 8 5" xfId="34872"/>
    <cellStyle name="Normal 2 4 5 18 9" xfId="34873"/>
    <cellStyle name="Normal 2 4 5 19" xfId="34874"/>
    <cellStyle name="Normal 2 4 5 19 10" xfId="34875"/>
    <cellStyle name="Normal 2 4 5 19 11" xfId="34876"/>
    <cellStyle name="Normal 2 4 5 19 12" xfId="34877"/>
    <cellStyle name="Normal 2 4 5 19 13" xfId="34878"/>
    <cellStyle name="Normal 2 4 5 19 14" xfId="34879"/>
    <cellStyle name="Normal 2 4 5 19 2" xfId="34880"/>
    <cellStyle name="Normal 2 4 5 19 2 2" xfId="34881"/>
    <cellStyle name="Normal 2 4 5 19 2 3" xfId="34882"/>
    <cellStyle name="Normal 2 4 5 19 2 4" xfId="34883"/>
    <cellStyle name="Normal 2 4 5 19 2 5" xfId="34884"/>
    <cellStyle name="Normal 2 4 5 19 3" xfId="34885"/>
    <cellStyle name="Normal 2 4 5 19 3 2" xfId="34886"/>
    <cellStyle name="Normal 2 4 5 19 3 3" xfId="34887"/>
    <cellStyle name="Normal 2 4 5 19 3 4" xfId="34888"/>
    <cellStyle name="Normal 2 4 5 19 3 5" xfId="34889"/>
    <cellStyle name="Normal 2 4 5 19 4" xfId="34890"/>
    <cellStyle name="Normal 2 4 5 19 4 2" xfId="34891"/>
    <cellStyle name="Normal 2 4 5 19 4 3" xfId="34892"/>
    <cellStyle name="Normal 2 4 5 19 4 4" xfId="34893"/>
    <cellStyle name="Normal 2 4 5 19 4 5" xfId="34894"/>
    <cellStyle name="Normal 2 4 5 19 5" xfId="34895"/>
    <cellStyle name="Normal 2 4 5 19 5 2" xfId="34896"/>
    <cellStyle name="Normal 2 4 5 19 5 3" xfId="34897"/>
    <cellStyle name="Normal 2 4 5 19 5 4" xfId="34898"/>
    <cellStyle name="Normal 2 4 5 19 5 5" xfId="34899"/>
    <cellStyle name="Normal 2 4 5 19 6" xfId="34900"/>
    <cellStyle name="Normal 2 4 5 19 6 2" xfId="34901"/>
    <cellStyle name="Normal 2 4 5 19 6 3" xfId="34902"/>
    <cellStyle name="Normal 2 4 5 19 6 4" xfId="34903"/>
    <cellStyle name="Normal 2 4 5 19 6 5" xfId="34904"/>
    <cellStyle name="Normal 2 4 5 19 7" xfId="34905"/>
    <cellStyle name="Normal 2 4 5 19 7 2" xfId="34906"/>
    <cellStyle name="Normal 2 4 5 19 7 3" xfId="34907"/>
    <cellStyle name="Normal 2 4 5 19 7 4" xfId="34908"/>
    <cellStyle name="Normal 2 4 5 19 7 5" xfId="34909"/>
    <cellStyle name="Normal 2 4 5 19 8" xfId="34910"/>
    <cellStyle name="Normal 2 4 5 19 8 2" xfId="34911"/>
    <cellStyle name="Normal 2 4 5 19 8 3" xfId="34912"/>
    <cellStyle name="Normal 2 4 5 19 8 4" xfId="34913"/>
    <cellStyle name="Normal 2 4 5 19 8 5" xfId="34914"/>
    <cellStyle name="Normal 2 4 5 19 9" xfId="34915"/>
    <cellStyle name="Normal 2 4 5 2" xfId="34916"/>
    <cellStyle name="Normal 2 4 5 2 10" xfId="34917"/>
    <cellStyle name="Normal 2 4 5 2 11" xfId="34918"/>
    <cellStyle name="Normal 2 4 5 2 12" xfId="34919"/>
    <cellStyle name="Normal 2 4 5 2 13" xfId="34920"/>
    <cellStyle name="Normal 2 4 5 2 14" xfId="34921"/>
    <cellStyle name="Normal 2 4 5 2 2" xfId="34922"/>
    <cellStyle name="Normal 2 4 5 2 2 2" xfId="34923"/>
    <cellStyle name="Normal 2 4 5 2 2 3" xfId="34924"/>
    <cellStyle name="Normal 2 4 5 2 2 4" xfId="34925"/>
    <cellStyle name="Normal 2 4 5 2 2 5" xfId="34926"/>
    <cellStyle name="Normal 2 4 5 2 3" xfId="34927"/>
    <cellStyle name="Normal 2 4 5 2 3 2" xfId="34928"/>
    <cellStyle name="Normal 2 4 5 2 3 3" xfId="34929"/>
    <cellStyle name="Normal 2 4 5 2 3 4" xfId="34930"/>
    <cellStyle name="Normal 2 4 5 2 3 5" xfId="34931"/>
    <cellStyle name="Normal 2 4 5 2 4" xfId="34932"/>
    <cellStyle name="Normal 2 4 5 2 4 2" xfId="34933"/>
    <cellStyle name="Normal 2 4 5 2 4 3" xfId="34934"/>
    <cellStyle name="Normal 2 4 5 2 4 4" xfId="34935"/>
    <cellStyle name="Normal 2 4 5 2 4 5" xfId="34936"/>
    <cellStyle name="Normal 2 4 5 2 5" xfId="34937"/>
    <cellStyle name="Normal 2 4 5 2 5 2" xfId="34938"/>
    <cellStyle name="Normal 2 4 5 2 5 3" xfId="34939"/>
    <cellStyle name="Normal 2 4 5 2 5 4" xfId="34940"/>
    <cellStyle name="Normal 2 4 5 2 5 5" xfId="34941"/>
    <cellStyle name="Normal 2 4 5 2 6" xfId="34942"/>
    <cellStyle name="Normal 2 4 5 2 6 2" xfId="34943"/>
    <cellStyle name="Normal 2 4 5 2 6 3" xfId="34944"/>
    <cellStyle name="Normal 2 4 5 2 6 4" xfId="34945"/>
    <cellStyle name="Normal 2 4 5 2 6 5" xfId="34946"/>
    <cellStyle name="Normal 2 4 5 2 7" xfId="34947"/>
    <cellStyle name="Normal 2 4 5 2 7 2" xfId="34948"/>
    <cellStyle name="Normal 2 4 5 2 7 3" xfId="34949"/>
    <cellStyle name="Normal 2 4 5 2 7 4" xfId="34950"/>
    <cellStyle name="Normal 2 4 5 2 7 5" xfId="34951"/>
    <cellStyle name="Normal 2 4 5 2 8" xfId="34952"/>
    <cellStyle name="Normal 2 4 5 2 8 2" xfId="34953"/>
    <cellStyle name="Normal 2 4 5 2 8 3" xfId="34954"/>
    <cellStyle name="Normal 2 4 5 2 8 4" xfId="34955"/>
    <cellStyle name="Normal 2 4 5 2 8 5" xfId="34956"/>
    <cellStyle name="Normal 2 4 5 2 9" xfId="34957"/>
    <cellStyle name="Normal 2 4 5 20" xfId="34958"/>
    <cellStyle name="Normal 2 4 5 20 2" xfId="34959"/>
    <cellStyle name="Normal 2 4 5 20 3" xfId="34960"/>
    <cellStyle name="Normal 2 4 5 20 4" xfId="34961"/>
    <cellStyle name="Normal 2 4 5 20 5" xfId="34962"/>
    <cellStyle name="Normal 2 4 5 21" xfId="34963"/>
    <cellStyle name="Normal 2 4 5 21 2" xfId="34964"/>
    <cellStyle name="Normal 2 4 5 21 3" xfId="34965"/>
    <cellStyle name="Normal 2 4 5 21 4" xfId="34966"/>
    <cellStyle name="Normal 2 4 5 21 5" xfId="34967"/>
    <cellStyle name="Normal 2 4 5 22" xfId="34968"/>
    <cellStyle name="Normal 2 4 5 22 2" xfId="34969"/>
    <cellStyle name="Normal 2 4 5 22 3" xfId="34970"/>
    <cellStyle name="Normal 2 4 5 22 4" xfId="34971"/>
    <cellStyle name="Normal 2 4 5 22 5" xfId="34972"/>
    <cellStyle name="Normal 2 4 5 23" xfId="34973"/>
    <cellStyle name="Normal 2 4 5 23 2" xfId="34974"/>
    <cellStyle name="Normal 2 4 5 23 3" xfId="34975"/>
    <cellStyle name="Normal 2 4 5 23 4" xfId="34976"/>
    <cellStyle name="Normal 2 4 5 23 5" xfId="34977"/>
    <cellStyle name="Normal 2 4 5 24" xfId="34978"/>
    <cellStyle name="Normal 2 4 5 24 2" xfId="34979"/>
    <cellStyle name="Normal 2 4 5 24 3" xfId="34980"/>
    <cellStyle name="Normal 2 4 5 24 4" xfId="34981"/>
    <cellStyle name="Normal 2 4 5 24 5" xfId="34982"/>
    <cellStyle name="Normal 2 4 5 25" xfId="34983"/>
    <cellStyle name="Normal 2 4 5 25 2" xfId="34984"/>
    <cellStyle name="Normal 2 4 5 25 3" xfId="34985"/>
    <cellStyle name="Normal 2 4 5 25 4" xfId="34986"/>
    <cellStyle name="Normal 2 4 5 25 5" xfId="34987"/>
    <cellStyle name="Normal 2 4 5 26" xfId="34988"/>
    <cellStyle name="Normal 2 4 5 26 2" xfId="34989"/>
    <cellStyle name="Normal 2 4 5 26 3" xfId="34990"/>
    <cellStyle name="Normal 2 4 5 26 4" xfId="34991"/>
    <cellStyle name="Normal 2 4 5 26 5" xfId="34992"/>
    <cellStyle name="Normal 2 4 5 27" xfId="34993"/>
    <cellStyle name="Normal 2 4 5 28" xfId="34994"/>
    <cellStyle name="Normal 2 4 5 29" xfId="34995"/>
    <cellStyle name="Normal 2 4 5 3" xfId="34996"/>
    <cellStyle name="Normal 2 4 5 3 10" xfId="34997"/>
    <cellStyle name="Normal 2 4 5 3 11" xfId="34998"/>
    <cellStyle name="Normal 2 4 5 3 12" xfId="34999"/>
    <cellStyle name="Normal 2 4 5 3 13" xfId="35000"/>
    <cellStyle name="Normal 2 4 5 3 14" xfId="35001"/>
    <cellStyle name="Normal 2 4 5 3 2" xfId="35002"/>
    <cellStyle name="Normal 2 4 5 3 2 2" xfId="35003"/>
    <cellStyle name="Normal 2 4 5 3 2 3" xfId="35004"/>
    <cellStyle name="Normal 2 4 5 3 2 4" xfId="35005"/>
    <cellStyle name="Normal 2 4 5 3 2 5" xfId="35006"/>
    <cellStyle name="Normal 2 4 5 3 3" xfId="35007"/>
    <cellStyle name="Normal 2 4 5 3 3 2" xfId="35008"/>
    <cellStyle name="Normal 2 4 5 3 3 3" xfId="35009"/>
    <cellStyle name="Normal 2 4 5 3 3 4" xfId="35010"/>
    <cellStyle name="Normal 2 4 5 3 3 5" xfId="35011"/>
    <cellStyle name="Normal 2 4 5 3 4" xfId="35012"/>
    <cellStyle name="Normal 2 4 5 3 4 2" xfId="35013"/>
    <cellStyle name="Normal 2 4 5 3 4 3" xfId="35014"/>
    <cellStyle name="Normal 2 4 5 3 4 4" xfId="35015"/>
    <cellStyle name="Normal 2 4 5 3 4 5" xfId="35016"/>
    <cellStyle name="Normal 2 4 5 3 5" xfId="35017"/>
    <cellStyle name="Normal 2 4 5 3 5 2" xfId="35018"/>
    <cellStyle name="Normal 2 4 5 3 5 3" xfId="35019"/>
    <cellStyle name="Normal 2 4 5 3 5 4" xfId="35020"/>
    <cellStyle name="Normal 2 4 5 3 5 5" xfId="35021"/>
    <cellStyle name="Normal 2 4 5 3 6" xfId="35022"/>
    <cellStyle name="Normal 2 4 5 3 6 2" xfId="35023"/>
    <cellStyle name="Normal 2 4 5 3 6 3" xfId="35024"/>
    <cellStyle name="Normal 2 4 5 3 6 4" xfId="35025"/>
    <cellStyle name="Normal 2 4 5 3 6 5" xfId="35026"/>
    <cellStyle name="Normal 2 4 5 3 7" xfId="35027"/>
    <cellStyle name="Normal 2 4 5 3 7 2" xfId="35028"/>
    <cellStyle name="Normal 2 4 5 3 7 3" xfId="35029"/>
    <cellStyle name="Normal 2 4 5 3 7 4" xfId="35030"/>
    <cellStyle name="Normal 2 4 5 3 7 5" xfId="35031"/>
    <cellStyle name="Normal 2 4 5 3 8" xfId="35032"/>
    <cellStyle name="Normal 2 4 5 3 8 2" xfId="35033"/>
    <cellStyle name="Normal 2 4 5 3 8 3" xfId="35034"/>
    <cellStyle name="Normal 2 4 5 3 8 4" xfId="35035"/>
    <cellStyle name="Normal 2 4 5 3 8 5" xfId="35036"/>
    <cellStyle name="Normal 2 4 5 3 9" xfId="35037"/>
    <cellStyle name="Normal 2 4 5 30" xfId="35038"/>
    <cellStyle name="Normal 2 4 5 31" xfId="35039"/>
    <cellStyle name="Normal 2 4 5 32" xfId="35040"/>
    <cellStyle name="Normal 2 4 5 4" xfId="35041"/>
    <cellStyle name="Normal 2 4 5 4 10" xfId="35042"/>
    <cellStyle name="Normal 2 4 5 4 11" xfId="35043"/>
    <cellStyle name="Normal 2 4 5 4 12" xfId="35044"/>
    <cellStyle name="Normal 2 4 5 4 13" xfId="35045"/>
    <cellStyle name="Normal 2 4 5 4 14" xfId="35046"/>
    <cellStyle name="Normal 2 4 5 4 2" xfId="35047"/>
    <cellStyle name="Normal 2 4 5 4 2 2" xfId="35048"/>
    <cellStyle name="Normal 2 4 5 4 2 3" xfId="35049"/>
    <cellStyle name="Normal 2 4 5 4 2 4" xfId="35050"/>
    <cellStyle name="Normal 2 4 5 4 2 5" xfId="35051"/>
    <cellStyle name="Normal 2 4 5 4 3" xfId="35052"/>
    <cellStyle name="Normal 2 4 5 4 3 2" xfId="35053"/>
    <cellStyle name="Normal 2 4 5 4 3 3" xfId="35054"/>
    <cellStyle name="Normal 2 4 5 4 3 4" xfId="35055"/>
    <cellStyle name="Normal 2 4 5 4 3 5" xfId="35056"/>
    <cellStyle name="Normal 2 4 5 4 4" xfId="35057"/>
    <cellStyle name="Normal 2 4 5 4 4 2" xfId="35058"/>
    <cellStyle name="Normal 2 4 5 4 4 3" xfId="35059"/>
    <cellStyle name="Normal 2 4 5 4 4 4" xfId="35060"/>
    <cellStyle name="Normal 2 4 5 4 4 5" xfId="35061"/>
    <cellStyle name="Normal 2 4 5 4 5" xfId="35062"/>
    <cellStyle name="Normal 2 4 5 4 5 2" xfId="35063"/>
    <cellStyle name="Normal 2 4 5 4 5 3" xfId="35064"/>
    <cellStyle name="Normal 2 4 5 4 5 4" xfId="35065"/>
    <cellStyle name="Normal 2 4 5 4 5 5" xfId="35066"/>
    <cellStyle name="Normal 2 4 5 4 6" xfId="35067"/>
    <cellStyle name="Normal 2 4 5 4 6 2" xfId="35068"/>
    <cellStyle name="Normal 2 4 5 4 6 3" xfId="35069"/>
    <cellStyle name="Normal 2 4 5 4 6 4" xfId="35070"/>
    <cellStyle name="Normal 2 4 5 4 6 5" xfId="35071"/>
    <cellStyle name="Normal 2 4 5 4 7" xfId="35072"/>
    <cellStyle name="Normal 2 4 5 4 7 2" xfId="35073"/>
    <cellStyle name="Normal 2 4 5 4 7 3" xfId="35074"/>
    <cellStyle name="Normal 2 4 5 4 7 4" xfId="35075"/>
    <cellStyle name="Normal 2 4 5 4 7 5" xfId="35076"/>
    <cellStyle name="Normal 2 4 5 4 8" xfId="35077"/>
    <cellStyle name="Normal 2 4 5 4 8 2" xfId="35078"/>
    <cellStyle name="Normal 2 4 5 4 8 3" xfId="35079"/>
    <cellStyle name="Normal 2 4 5 4 8 4" xfId="35080"/>
    <cellStyle name="Normal 2 4 5 4 8 5" xfId="35081"/>
    <cellStyle name="Normal 2 4 5 4 9" xfId="35082"/>
    <cellStyle name="Normal 2 4 5 5" xfId="35083"/>
    <cellStyle name="Normal 2 4 5 5 10" xfId="35084"/>
    <cellStyle name="Normal 2 4 5 5 11" xfId="35085"/>
    <cellStyle name="Normal 2 4 5 5 12" xfId="35086"/>
    <cellStyle name="Normal 2 4 5 5 13" xfId="35087"/>
    <cellStyle name="Normal 2 4 5 5 14" xfId="35088"/>
    <cellStyle name="Normal 2 4 5 5 2" xfId="35089"/>
    <cellStyle name="Normal 2 4 5 5 2 2" xfId="35090"/>
    <cellStyle name="Normal 2 4 5 5 2 3" xfId="35091"/>
    <cellStyle name="Normal 2 4 5 5 2 4" xfId="35092"/>
    <cellStyle name="Normal 2 4 5 5 2 5" xfId="35093"/>
    <cellStyle name="Normal 2 4 5 5 3" xfId="35094"/>
    <cellStyle name="Normal 2 4 5 5 3 2" xfId="35095"/>
    <cellStyle name="Normal 2 4 5 5 3 3" xfId="35096"/>
    <cellStyle name="Normal 2 4 5 5 3 4" xfId="35097"/>
    <cellStyle name="Normal 2 4 5 5 3 5" xfId="35098"/>
    <cellStyle name="Normal 2 4 5 5 4" xfId="35099"/>
    <cellStyle name="Normal 2 4 5 5 4 2" xfId="35100"/>
    <cellStyle name="Normal 2 4 5 5 4 3" xfId="35101"/>
    <cellStyle name="Normal 2 4 5 5 4 4" xfId="35102"/>
    <cellStyle name="Normal 2 4 5 5 4 5" xfId="35103"/>
    <cellStyle name="Normal 2 4 5 5 5" xfId="35104"/>
    <cellStyle name="Normal 2 4 5 5 5 2" xfId="35105"/>
    <cellStyle name="Normal 2 4 5 5 5 3" xfId="35106"/>
    <cellStyle name="Normal 2 4 5 5 5 4" xfId="35107"/>
    <cellStyle name="Normal 2 4 5 5 5 5" xfId="35108"/>
    <cellStyle name="Normal 2 4 5 5 6" xfId="35109"/>
    <cellStyle name="Normal 2 4 5 5 6 2" xfId="35110"/>
    <cellStyle name="Normal 2 4 5 5 6 3" xfId="35111"/>
    <cellStyle name="Normal 2 4 5 5 6 4" xfId="35112"/>
    <cellStyle name="Normal 2 4 5 5 6 5" xfId="35113"/>
    <cellStyle name="Normal 2 4 5 5 7" xfId="35114"/>
    <cellStyle name="Normal 2 4 5 5 7 2" xfId="35115"/>
    <cellStyle name="Normal 2 4 5 5 7 3" xfId="35116"/>
    <cellStyle name="Normal 2 4 5 5 7 4" xfId="35117"/>
    <cellStyle name="Normal 2 4 5 5 7 5" xfId="35118"/>
    <cellStyle name="Normal 2 4 5 5 8" xfId="35119"/>
    <cellStyle name="Normal 2 4 5 5 8 2" xfId="35120"/>
    <cellStyle name="Normal 2 4 5 5 8 3" xfId="35121"/>
    <cellStyle name="Normal 2 4 5 5 8 4" xfId="35122"/>
    <cellStyle name="Normal 2 4 5 5 8 5" xfId="35123"/>
    <cellStyle name="Normal 2 4 5 5 9" xfId="35124"/>
    <cellStyle name="Normal 2 4 5 6" xfId="35125"/>
    <cellStyle name="Normal 2 4 5 6 10" xfId="35126"/>
    <cellStyle name="Normal 2 4 5 6 11" xfId="35127"/>
    <cellStyle name="Normal 2 4 5 6 12" xfId="35128"/>
    <cellStyle name="Normal 2 4 5 6 13" xfId="35129"/>
    <cellStyle name="Normal 2 4 5 6 14" xfId="35130"/>
    <cellStyle name="Normal 2 4 5 6 2" xfId="35131"/>
    <cellStyle name="Normal 2 4 5 6 2 2" xfId="35132"/>
    <cellStyle name="Normal 2 4 5 6 2 3" xfId="35133"/>
    <cellStyle name="Normal 2 4 5 6 2 4" xfId="35134"/>
    <cellStyle name="Normal 2 4 5 6 2 5" xfId="35135"/>
    <cellStyle name="Normal 2 4 5 6 3" xfId="35136"/>
    <cellStyle name="Normal 2 4 5 6 3 2" xfId="35137"/>
    <cellStyle name="Normal 2 4 5 6 3 3" xfId="35138"/>
    <cellStyle name="Normal 2 4 5 6 3 4" xfId="35139"/>
    <cellStyle name="Normal 2 4 5 6 3 5" xfId="35140"/>
    <cellStyle name="Normal 2 4 5 6 4" xfId="35141"/>
    <cellStyle name="Normal 2 4 5 6 4 2" xfId="35142"/>
    <cellStyle name="Normal 2 4 5 6 4 3" xfId="35143"/>
    <cellStyle name="Normal 2 4 5 6 4 4" xfId="35144"/>
    <cellStyle name="Normal 2 4 5 6 4 5" xfId="35145"/>
    <cellStyle name="Normal 2 4 5 6 5" xfId="35146"/>
    <cellStyle name="Normal 2 4 5 6 5 2" xfId="35147"/>
    <cellStyle name="Normal 2 4 5 6 5 3" xfId="35148"/>
    <cellStyle name="Normal 2 4 5 6 5 4" xfId="35149"/>
    <cellStyle name="Normal 2 4 5 6 5 5" xfId="35150"/>
    <cellStyle name="Normal 2 4 5 6 6" xfId="35151"/>
    <cellStyle name="Normal 2 4 5 6 6 2" xfId="35152"/>
    <cellStyle name="Normal 2 4 5 6 6 3" xfId="35153"/>
    <cellStyle name="Normal 2 4 5 6 6 4" xfId="35154"/>
    <cellStyle name="Normal 2 4 5 6 6 5" xfId="35155"/>
    <cellStyle name="Normal 2 4 5 6 7" xfId="35156"/>
    <cellStyle name="Normal 2 4 5 6 7 2" xfId="35157"/>
    <cellStyle name="Normal 2 4 5 6 7 3" xfId="35158"/>
    <cellStyle name="Normal 2 4 5 6 7 4" xfId="35159"/>
    <cellStyle name="Normal 2 4 5 6 7 5" xfId="35160"/>
    <cellStyle name="Normal 2 4 5 6 8" xfId="35161"/>
    <cellStyle name="Normal 2 4 5 6 8 2" xfId="35162"/>
    <cellStyle name="Normal 2 4 5 6 8 3" xfId="35163"/>
    <cellStyle name="Normal 2 4 5 6 8 4" xfId="35164"/>
    <cellStyle name="Normal 2 4 5 6 8 5" xfId="35165"/>
    <cellStyle name="Normal 2 4 5 6 9" xfId="35166"/>
    <cellStyle name="Normal 2 4 5 7" xfId="35167"/>
    <cellStyle name="Normal 2 4 5 7 10" xfId="35168"/>
    <cellStyle name="Normal 2 4 5 7 11" xfId="35169"/>
    <cellStyle name="Normal 2 4 5 7 12" xfId="35170"/>
    <cellStyle name="Normal 2 4 5 7 13" xfId="35171"/>
    <cellStyle name="Normal 2 4 5 7 14" xfId="35172"/>
    <cellStyle name="Normal 2 4 5 7 2" xfId="35173"/>
    <cellStyle name="Normal 2 4 5 7 2 2" xfId="35174"/>
    <cellStyle name="Normal 2 4 5 7 2 3" xfId="35175"/>
    <cellStyle name="Normal 2 4 5 7 2 4" xfId="35176"/>
    <cellStyle name="Normal 2 4 5 7 2 5" xfId="35177"/>
    <cellStyle name="Normal 2 4 5 7 3" xfId="35178"/>
    <cellStyle name="Normal 2 4 5 7 3 2" xfId="35179"/>
    <cellStyle name="Normal 2 4 5 7 3 3" xfId="35180"/>
    <cellStyle name="Normal 2 4 5 7 3 4" xfId="35181"/>
    <cellStyle name="Normal 2 4 5 7 3 5" xfId="35182"/>
    <cellStyle name="Normal 2 4 5 7 4" xfId="35183"/>
    <cellStyle name="Normal 2 4 5 7 4 2" xfId="35184"/>
    <cellStyle name="Normal 2 4 5 7 4 3" xfId="35185"/>
    <cellStyle name="Normal 2 4 5 7 4 4" xfId="35186"/>
    <cellStyle name="Normal 2 4 5 7 4 5" xfId="35187"/>
    <cellStyle name="Normal 2 4 5 7 5" xfId="35188"/>
    <cellStyle name="Normal 2 4 5 7 5 2" xfId="35189"/>
    <cellStyle name="Normal 2 4 5 7 5 3" xfId="35190"/>
    <cellStyle name="Normal 2 4 5 7 5 4" xfId="35191"/>
    <cellStyle name="Normal 2 4 5 7 5 5" xfId="35192"/>
    <cellStyle name="Normal 2 4 5 7 6" xfId="35193"/>
    <cellStyle name="Normal 2 4 5 7 6 2" xfId="35194"/>
    <cellStyle name="Normal 2 4 5 7 6 3" xfId="35195"/>
    <cellStyle name="Normal 2 4 5 7 6 4" xfId="35196"/>
    <cellStyle name="Normal 2 4 5 7 6 5" xfId="35197"/>
    <cellStyle name="Normal 2 4 5 7 7" xfId="35198"/>
    <cellStyle name="Normal 2 4 5 7 7 2" xfId="35199"/>
    <cellStyle name="Normal 2 4 5 7 7 3" xfId="35200"/>
    <cellStyle name="Normal 2 4 5 7 7 4" xfId="35201"/>
    <cellStyle name="Normal 2 4 5 7 7 5" xfId="35202"/>
    <cellStyle name="Normal 2 4 5 7 8" xfId="35203"/>
    <cellStyle name="Normal 2 4 5 7 8 2" xfId="35204"/>
    <cellStyle name="Normal 2 4 5 7 8 3" xfId="35205"/>
    <cellStyle name="Normal 2 4 5 7 8 4" xfId="35206"/>
    <cellStyle name="Normal 2 4 5 7 8 5" xfId="35207"/>
    <cellStyle name="Normal 2 4 5 7 9" xfId="35208"/>
    <cellStyle name="Normal 2 4 5 8" xfId="35209"/>
    <cellStyle name="Normal 2 4 5 8 10" xfId="35210"/>
    <cellStyle name="Normal 2 4 5 8 11" xfId="35211"/>
    <cellStyle name="Normal 2 4 5 8 12" xfId="35212"/>
    <cellStyle name="Normal 2 4 5 8 13" xfId="35213"/>
    <cellStyle name="Normal 2 4 5 8 14" xfId="35214"/>
    <cellStyle name="Normal 2 4 5 8 2" xfId="35215"/>
    <cellStyle name="Normal 2 4 5 8 2 2" xfId="35216"/>
    <cellStyle name="Normal 2 4 5 8 2 3" xfId="35217"/>
    <cellStyle name="Normal 2 4 5 8 2 4" xfId="35218"/>
    <cellStyle name="Normal 2 4 5 8 2 5" xfId="35219"/>
    <cellStyle name="Normal 2 4 5 8 3" xfId="35220"/>
    <cellStyle name="Normal 2 4 5 8 3 2" xfId="35221"/>
    <cellStyle name="Normal 2 4 5 8 3 3" xfId="35222"/>
    <cellStyle name="Normal 2 4 5 8 3 4" xfId="35223"/>
    <cellStyle name="Normal 2 4 5 8 3 5" xfId="35224"/>
    <cellStyle name="Normal 2 4 5 8 4" xfId="35225"/>
    <cellStyle name="Normal 2 4 5 8 4 2" xfId="35226"/>
    <cellStyle name="Normal 2 4 5 8 4 3" xfId="35227"/>
    <cellStyle name="Normal 2 4 5 8 4 4" xfId="35228"/>
    <cellStyle name="Normal 2 4 5 8 4 5" xfId="35229"/>
    <cellStyle name="Normal 2 4 5 8 5" xfId="35230"/>
    <cellStyle name="Normal 2 4 5 8 5 2" xfId="35231"/>
    <cellStyle name="Normal 2 4 5 8 5 3" xfId="35232"/>
    <cellStyle name="Normal 2 4 5 8 5 4" xfId="35233"/>
    <cellStyle name="Normal 2 4 5 8 5 5" xfId="35234"/>
    <cellStyle name="Normal 2 4 5 8 6" xfId="35235"/>
    <cellStyle name="Normal 2 4 5 8 6 2" xfId="35236"/>
    <cellStyle name="Normal 2 4 5 8 6 3" xfId="35237"/>
    <cellStyle name="Normal 2 4 5 8 6 4" xfId="35238"/>
    <cellStyle name="Normal 2 4 5 8 6 5" xfId="35239"/>
    <cellStyle name="Normal 2 4 5 8 7" xfId="35240"/>
    <cellStyle name="Normal 2 4 5 8 7 2" xfId="35241"/>
    <cellStyle name="Normal 2 4 5 8 7 3" xfId="35242"/>
    <cellStyle name="Normal 2 4 5 8 7 4" xfId="35243"/>
    <cellStyle name="Normal 2 4 5 8 7 5" xfId="35244"/>
    <cellStyle name="Normal 2 4 5 8 8" xfId="35245"/>
    <cellStyle name="Normal 2 4 5 8 8 2" xfId="35246"/>
    <cellStyle name="Normal 2 4 5 8 8 3" xfId="35247"/>
    <cellStyle name="Normal 2 4 5 8 8 4" xfId="35248"/>
    <cellStyle name="Normal 2 4 5 8 8 5" xfId="35249"/>
    <cellStyle name="Normal 2 4 5 8 9" xfId="35250"/>
    <cellStyle name="Normal 2 4 5 9" xfId="35251"/>
    <cellStyle name="Normal 2 4 5 9 10" xfId="35252"/>
    <cellStyle name="Normal 2 4 5 9 11" xfId="35253"/>
    <cellStyle name="Normal 2 4 5 9 12" xfId="35254"/>
    <cellStyle name="Normal 2 4 5 9 13" xfId="35255"/>
    <cellStyle name="Normal 2 4 5 9 14" xfId="35256"/>
    <cellStyle name="Normal 2 4 5 9 2" xfId="35257"/>
    <cellStyle name="Normal 2 4 5 9 2 2" xfId="35258"/>
    <cellStyle name="Normal 2 4 5 9 2 3" xfId="35259"/>
    <cellStyle name="Normal 2 4 5 9 2 4" xfId="35260"/>
    <cellStyle name="Normal 2 4 5 9 2 5" xfId="35261"/>
    <cellStyle name="Normal 2 4 5 9 3" xfId="35262"/>
    <cellStyle name="Normal 2 4 5 9 3 2" xfId="35263"/>
    <cellStyle name="Normal 2 4 5 9 3 3" xfId="35264"/>
    <cellStyle name="Normal 2 4 5 9 3 4" xfId="35265"/>
    <cellStyle name="Normal 2 4 5 9 3 5" xfId="35266"/>
    <cellStyle name="Normal 2 4 5 9 4" xfId="35267"/>
    <cellStyle name="Normal 2 4 5 9 4 2" xfId="35268"/>
    <cellStyle name="Normal 2 4 5 9 4 3" xfId="35269"/>
    <cellStyle name="Normal 2 4 5 9 4 4" xfId="35270"/>
    <cellStyle name="Normal 2 4 5 9 4 5" xfId="35271"/>
    <cellStyle name="Normal 2 4 5 9 5" xfId="35272"/>
    <cellStyle name="Normal 2 4 5 9 5 2" xfId="35273"/>
    <cellStyle name="Normal 2 4 5 9 5 3" xfId="35274"/>
    <cellStyle name="Normal 2 4 5 9 5 4" xfId="35275"/>
    <cellStyle name="Normal 2 4 5 9 5 5" xfId="35276"/>
    <cellStyle name="Normal 2 4 5 9 6" xfId="35277"/>
    <cellStyle name="Normal 2 4 5 9 6 2" xfId="35278"/>
    <cellStyle name="Normal 2 4 5 9 6 3" xfId="35279"/>
    <cellStyle name="Normal 2 4 5 9 6 4" xfId="35280"/>
    <cellStyle name="Normal 2 4 5 9 6 5" xfId="35281"/>
    <cellStyle name="Normal 2 4 5 9 7" xfId="35282"/>
    <cellStyle name="Normal 2 4 5 9 7 2" xfId="35283"/>
    <cellStyle name="Normal 2 4 5 9 7 3" xfId="35284"/>
    <cellStyle name="Normal 2 4 5 9 7 4" xfId="35285"/>
    <cellStyle name="Normal 2 4 5 9 7 5" xfId="35286"/>
    <cellStyle name="Normal 2 4 5 9 8" xfId="35287"/>
    <cellStyle name="Normal 2 4 5 9 8 2" xfId="35288"/>
    <cellStyle name="Normal 2 4 5 9 8 3" xfId="35289"/>
    <cellStyle name="Normal 2 4 5 9 8 4" xfId="35290"/>
    <cellStyle name="Normal 2 4 5 9 8 5" xfId="35291"/>
    <cellStyle name="Normal 2 4 5 9 9" xfId="35292"/>
    <cellStyle name="Normal 2 4 6" xfId="35293"/>
    <cellStyle name="Normal 2 4 6 10" xfId="35294"/>
    <cellStyle name="Normal 2 4 6 10 10" xfId="35295"/>
    <cellStyle name="Normal 2 4 6 10 11" xfId="35296"/>
    <cellStyle name="Normal 2 4 6 10 12" xfId="35297"/>
    <cellStyle name="Normal 2 4 6 10 13" xfId="35298"/>
    <cellStyle name="Normal 2 4 6 10 14" xfId="35299"/>
    <cellStyle name="Normal 2 4 6 10 2" xfId="35300"/>
    <cellStyle name="Normal 2 4 6 10 2 2" xfId="35301"/>
    <cellStyle name="Normal 2 4 6 10 2 3" xfId="35302"/>
    <cellStyle name="Normal 2 4 6 10 2 4" xfId="35303"/>
    <cellStyle name="Normal 2 4 6 10 2 5" xfId="35304"/>
    <cellStyle name="Normal 2 4 6 10 3" xfId="35305"/>
    <cellStyle name="Normal 2 4 6 10 3 2" xfId="35306"/>
    <cellStyle name="Normal 2 4 6 10 3 3" xfId="35307"/>
    <cellStyle name="Normal 2 4 6 10 3 4" xfId="35308"/>
    <cellStyle name="Normal 2 4 6 10 3 5" xfId="35309"/>
    <cellStyle name="Normal 2 4 6 10 4" xfId="35310"/>
    <cellStyle name="Normal 2 4 6 10 4 2" xfId="35311"/>
    <cellStyle name="Normal 2 4 6 10 4 3" xfId="35312"/>
    <cellStyle name="Normal 2 4 6 10 4 4" xfId="35313"/>
    <cellStyle name="Normal 2 4 6 10 4 5" xfId="35314"/>
    <cellStyle name="Normal 2 4 6 10 5" xfId="35315"/>
    <cellStyle name="Normal 2 4 6 10 5 2" xfId="35316"/>
    <cellStyle name="Normal 2 4 6 10 5 3" xfId="35317"/>
    <cellStyle name="Normal 2 4 6 10 5 4" xfId="35318"/>
    <cellStyle name="Normal 2 4 6 10 5 5" xfId="35319"/>
    <cellStyle name="Normal 2 4 6 10 6" xfId="35320"/>
    <cellStyle name="Normal 2 4 6 10 6 2" xfId="35321"/>
    <cellStyle name="Normal 2 4 6 10 6 3" xfId="35322"/>
    <cellStyle name="Normal 2 4 6 10 6 4" xfId="35323"/>
    <cellStyle name="Normal 2 4 6 10 6 5" xfId="35324"/>
    <cellStyle name="Normal 2 4 6 10 7" xfId="35325"/>
    <cellStyle name="Normal 2 4 6 10 7 2" xfId="35326"/>
    <cellStyle name="Normal 2 4 6 10 7 3" xfId="35327"/>
    <cellStyle name="Normal 2 4 6 10 7 4" xfId="35328"/>
    <cellStyle name="Normal 2 4 6 10 7 5" xfId="35329"/>
    <cellStyle name="Normal 2 4 6 10 8" xfId="35330"/>
    <cellStyle name="Normal 2 4 6 10 8 2" xfId="35331"/>
    <cellStyle name="Normal 2 4 6 10 8 3" xfId="35332"/>
    <cellStyle name="Normal 2 4 6 10 8 4" xfId="35333"/>
    <cellStyle name="Normal 2 4 6 10 8 5" xfId="35334"/>
    <cellStyle name="Normal 2 4 6 10 9" xfId="35335"/>
    <cellStyle name="Normal 2 4 6 11" xfId="35336"/>
    <cellStyle name="Normal 2 4 6 11 10" xfId="35337"/>
    <cellStyle name="Normal 2 4 6 11 11" xfId="35338"/>
    <cellStyle name="Normal 2 4 6 11 12" xfId="35339"/>
    <cellStyle name="Normal 2 4 6 11 13" xfId="35340"/>
    <cellStyle name="Normal 2 4 6 11 14" xfId="35341"/>
    <cellStyle name="Normal 2 4 6 11 2" xfId="35342"/>
    <cellStyle name="Normal 2 4 6 11 2 2" xfId="35343"/>
    <cellStyle name="Normal 2 4 6 11 2 3" xfId="35344"/>
    <cellStyle name="Normal 2 4 6 11 2 4" xfId="35345"/>
    <cellStyle name="Normal 2 4 6 11 2 5" xfId="35346"/>
    <cellStyle name="Normal 2 4 6 11 3" xfId="35347"/>
    <cellStyle name="Normal 2 4 6 11 3 2" xfId="35348"/>
    <cellStyle name="Normal 2 4 6 11 3 3" xfId="35349"/>
    <cellStyle name="Normal 2 4 6 11 3 4" xfId="35350"/>
    <cellStyle name="Normal 2 4 6 11 3 5" xfId="35351"/>
    <cellStyle name="Normal 2 4 6 11 4" xfId="35352"/>
    <cellStyle name="Normal 2 4 6 11 4 2" xfId="35353"/>
    <cellStyle name="Normal 2 4 6 11 4 3" xfId="35354"/>
    <cellStyle name="Normal 2 4 6 11 4 4" xfId="35355"/>
    <cellStyle name="Normal 2 4 6 11 4 5" xfId="35356"/>
    <cellStyle name="Normal 2 4 6 11 5" xfId="35357"/>
    <cellStyle name="Normal 2 4 6 11 5 2" xfId="35358"/>
    <cellStyle name="Normal 2 4 6 11 5 3" xfId="35359"/>
    <cellStyle name="Normal 2 4 6 11 5 4" xfId="35360"/>
    <cellStyle name="Normal 2 4 6 11 5 5" xfId="35361"/>
    <cellStyle name="Normal 2 4 6 11 6" xfId="35362"/>
    <cellStyle name="Normal 2 4 6 11 6 2" xfId="35363"/>
    <cellStyle name="Normal 2 4 6 11 6 3" xfId="35364"/>
    <cellStyle name="Normal 2 4 6 11 6 4" xfId="35365"/>
    <cellStyle name="Normal 2 4 6 11 6 5" xfId="35366"/>
    <cellStyle name="Normal 2 4 6 11 7" xfId="35367"/>
    <cellStyle name="Normal 2 4 6 11 7 2" xfId="35368"/>
    <cellStyle name="Normal 2 4 6 11 7 3" xfId="35369"/>
    <cellStyle name="Normal 2 4 6 11 7 4" xfId="35370"/>
    <cellStyle name="Normal 2 4 6 11 7 5" xfId="35371"/>
    <cellStyle name="Normal 2 4 6 11 8" xfId="35372"/>
    <cellStyle name="Normal 2 4 6 11 8 2" xfId="35373"/>
    <cellStyle name="Normal 2 4 6 11 8 3" xfId="35374"/>
    <cellStyle name="Normal 2 4 6 11 8 4" xfId="35375"/>
    <cellStyle name="Normal 2 4 6 11 8 5" xfId="35376"/>
    <cellStyle name="Normal 2 4 6 11 9" xfId="35377"/>
    <cellStyle name="Normal 2 4 6 12" xfId="35378"/>
    <cellStyle name="Normal 2 4 6 12 10" xfId="35379"/>
    <cellStyle name="Normal 2 4 6 12 11" xfId="35380"/>
    <cellStyle name="Normal 2 4 6 12 12" xfId="35381"/>
    <cellStyle name="Normal 2 4 6 12 13" xfId="35382"/>
    <cellStyle name="Normal 2 4 6 12 14" xfId="35383"/>
    <cellStyle name="Normal 2 4 6 12 2" xfId="35384"/>
    <cellStyle name="Normal 2 4 6 12 2 2" xfId="35385"/>
    <cellStyle name="Normal 2 4 6 12 2 3" xfId="35386"/>
    <cellStyle name="Normal 2 4 6 12 2 4" xfId="35387"/>
    <cellStyle name="Normal 2 4 6 12 2 5" xfId="35388"/>
    <cellStyle name="Normal 2 4 6 12 3" xfId="35389"/>
    <cellStyle name="Normal 2 4 6 12 3 2" xfId="35390"/>
    <cellStyle name="Normal 2 4 6 12 3 3" xfId="35391"/>
    <cellStyle name="Normal 2 4 6 12 3 4" xfId="35392"/>
    <cellStyle name="Normal 2 4 6 12 3 5" xfId="35393"/>
    <cellStyle name="Normal 2 4 6 12 4" xfId="35394"/>
    <cellStyle name="Normal 2 4 6 12 4 2" xfId="35395"/>
    <cellStyle name="Normal 2 4 6 12 4 3" xfId="35396"/>
    <cellStyle name="Normal 2 4 6 12 4 4" xfId="35397"/>
    <cellStyle name="Normal 2 4 6 12 4 5" xfId="35398"/>
    <cellStyle name="Normal 2 4 6 12 5" xfId="35399"/>
    <cellStyle name="Normal 2 4 6 12 5 2" xfId="35400"/>
    <cellStyle name="Normal 2 4 6 12 5 3" xfId="35401"/>
    <cellStyle name="Normal 2 4 6 12 5 4" xfId="35402"/>
    <cellStyle name="Normal 2 4 6 12 5 5" xfId="35403"/>
    <cellStyle name="Normal 2 4 6 12 6" xfId="35404"/>
    <cellStyle name="Normal 2 4 6 12 6 2" xfId="35405"/>
    <cellStyle name="Normal 2 4 6 12 6 3" xfId="35406"/>
    <cellStyle name="Normal 2 4 6 12 6 4" xfId="35407"/>
    <cellStyle name="Normal 2 4 6 12 6 5" xfId="35408"/>
    <cellStyle name="Normal 2 4 6 12 7" xfId="35409"/>
    <cellStyle name="Normal 2 4 6 12 7 2" xfId="35410"/>
    <cellStyle name="Normal 2 4 6 12 7 3" xfId="35411"/>
    <cellStyle name="Normal 2 4 6 12 7 4" xfId="35412"/>
    <cellStyle name="Normal 2 4 6 12 7 5" xfId="35413"/>
    <cellStyle name="Normal 2 4 6 12 8" xfId="35414"/>
    <cellStyle name="Normal 2 4 6 12 8 2" xfId="35415"/>
    <cellStyle name="Normal 2 4 6 12 8 3" xfId="35416"/>
    <cellStyle name="Normal 2 4 6 12 8 4" xfId="35417"/>
    <cellStyle name="Normal 2 4 6 12 8 5" xfId="35418"/>
    <cellStyle name="Normal 2 4 6 12 9" xfId="35419"/>
    <cellStyle name="Normal 2 4 6 13" xfId="35420"/>
    <cellStyle name="Normal 2 4 6 13 10" xfId="35421"/>
    <cellStyle name="Normal 2 4 6 13 11" xfId="35422"/>
    <cellStyle name="Normal 2 4 6 13 12" xfId="35423"/>
    <cellStyle name="Normal 2 4 6 13 13" xfId="35424"/>
    <cellStyle name="Normal 2 4 6 13 14" xfId="35425"/>
    <cellStyle name="Normal 2 4 6 13 2" xfId="35426"/>
    <cellStyle name="Normal 2 4 6 13 2 2" xfId="35427"/>
    <cellStyle name="Normal 2 4 6 13 2 3" xfId="35428"/>
    <cellStyle name="Normal 2 4 6 13 2 4" xfId="35429"/>
    <cellStyle name="Normal 2 4 6 13 2 5" xfId="35430"/>
    <cellStyle name="Normal 2 4 6 13 3" xfId="35431"/>
    <cellStyle name="Normal 2 4 6 13 3 2" xfId="35432"/>
    <cellStyle name="Normal 2 4 6 13 3 3" xfId="35433"/>
    <cellStyle name="Normal 2 4 6 13 3 4" xfId="35434"/>
    <cellStyle name="Normal 2 4 6 13 3 5" xfId="35435"/>
    <cellStyle name="Normal 2 4 6 13 4" xfId="35436"/>
    <cellStyle name="Normal 2 4 6 13 4 2" xfId="35437"/>
    <cellStyle name="Normal 2 4 6 13 4 3" xfId="35438"/>
    <cellStyle name="Normal 2 4 6 13 4 4" xfId="35439"/>
    <cellStyle name="Normal 2 4 6 13 4 5" xfId="35440"/>
    <cellStyle name="Normal 2 4 6 13 5" xfId="35441"/>
    <cellStyle name="Normal 2 4 6 13 5 2" xfId="35442"/>
    <cellStyle name="Normal 2 4 6 13 5 3" xfId="35443"/>
    <cellStyle name="Normal 2 4 6 13 5 4" xfId="35444"/>
    <cellStyle name="Normal 2 4 6 13 5 5" xfId="35445"/>
    <cellStyle name="Normal 2 4 6 13 6" xfId="35446"/>
    <cellStyle name="Normal 2 4 6 13 6 2" xfId="35447"/>
    <cellStyle name="Normal 2 4 6 13 6 3" xfId="35448"/>
    <cellStyle name="Normal 2 4 6 13 6 4" xfId="35449"/>
    <cellStyle name="Normal 2 4 6 13 6 5" xfId="35450"/>
    <cellStyle name="Normal 2 4 6 13 7" xfId="35451"/>
    <cellStyle name="Normal 2 4 6 13 7 2" xfId="35452"/>
    <cellStyle name="Normal 2 4 6 13 7 3" xfId="35453"/>
    <cellStyle name="Normal 2 4 6 13 7 4" xfId="35454"/>
    <cellStyle name="Normal 2 4 6 13 7 5" xfId="35455"/>
    <cellStyle name="Normal 2 4 6 13 8" xfId="35456"/>
    <cellStyle name="Normal 2 4 6 13 8 2" xfId="35457"/>
    <cellStyle name="Normal 2 4 6 13 8 3" xfId="35458"/>
    <cellStyle name="Normal 2 4 6 13 8 4" xfId="35459"/>
    <cellStyle name="Normal 2 4 6 13 8 5" xfId="35460"/>
    <cellStyle name="Normal 2 4 6 13 9" xfId="35461"/>
    <cellStyle name="Normal 2 4 6 14" xfId="35462"/>
    <cellStyle name="Normal 2 4 6 14 10" xfId="35463"/>
    <cellStyle name="Normal 2 4 6 14 11" xfId="35464"/>
    <cellStyle name="Normal 2 4 6 14 12" xfId="35465"/>
    <cellStyle name="Normal 2 4 6 14 13" xfId="35466"/>
    <cellStyle name="Normal 2 4 6 14 14" xfId="35467"/>
    <cellStyle name="Normal 2 4 6 14 2" xfId="35468"/>
    <cellStyle name="Normal 2 4 6 14 2 2" xfId="35469"/>
    <cellStyle name="Normal 2 4 6 14 2 3" xfId="35470"/>
    <cellStyle name="Normal 2 4 6 14 2 4" xfId="35471"/>
    <cellStyle name="Normal 2 4 6 14 2 5" xfId="35472"/>
    <cellStyle name="Normal 2 4 6 14 3" xfId="35473"/>
    <cellStyle name="Normal 2 4 6 14 3 2" xfId="35474"/>
    <cellStyle name="Normal 2 4 6 14 3 3" xfId="35475"/>
    <cellStyle name="Normal 2 4 6 14 3 4" xfId="35476"/>
    <cellStyle name="Normal 2 4 6 14 3 5" xfId="35477"/>
    <cellStyle name="Normal 2 4 6 14 4" xfId="35478"/>
    <cellStyle name="Normal 2 4 6 14 4 2" xfId="35479"/>
    <cellStyle name="Normal 2 4 6 14 4 3" xfId="35480"/>
    <cellStyle name="Normal 2 4 6 14 4 4" xfId="35481"/>
    <cellStyle name="Normal 2 4 6 14 4 5" xfId="35482"/>
    <cellStyle name="Normal 2 4 6 14 5" xfId="35483"/>
    <cellStyle name="Normal 2 4 6 14 5 2" xfId="35484"/>
    <cellStyle name="Normal 2 4 6 14 5 3" xfId="35485"/>
    <cellStyle name="Normal 2 4 6 14 5 4" xfId="35486"/>
    <cellStyle name="Normal 2 4 6 14 5 5" xfId="35487"/>
    <cellStyle name="Normal 2 4 6 14 6" xfId="35488"/>
    <cellStyle name="Normal 2 4 6 14 6 2" xfId="35489"/>
    <cellStyle name="Normal 2 4 6 14 6 3" xfId="35490"/>
    <cellStyle name="Normal 2 4 6 14 6 4" xfId="35491"/>
    <cellStyle name="Normal 2 4 6 14 6 5" xfId="35492"/>
    <cellStyle name="Normal 2 4 6 14 7" xfId="35493"/>
    <cellStyle name="Normal 2 4 6 14 7 2" xfId="35494"/>
    <cellStyle name="Normal 2 4 6 14 7 3" xfId="35495"/>
    <cellStyle name="Normal 2 4 6 14 7 4" xfId="35496"/>
    <cellStyle name="Normal 2 4 6 14 7 5" xfId="35497"/>
    <cellStyle name="Normal 2 4 6 14 8" xfId="35498"/>
    <cellStyle name="Normal 2 4 6 14 8 2" xfId="35499"/>
    <cellStyle name="Normal 2 4 6 14 8 3" xfId="35500"/>
    <cellStyle name="Normal 2 4 6 14 8 4" xfId="35501"/>
    <cellStyle name="Normal 2 4 6 14 8 5" xfId="35502"/>
    <cellStyle name="Normal 2 4 6 14 9" xfId="35503"/>
    <cellStyle name="Normal 2 4 6 15" xfId="35504"/>
    <cellStyle name="Normal 2 4 6 15 10" xfId="35505"/>
    <cellStyle name="Normal 2 4 6 15 11" xfId="35506"/>
    <cellStyle name="Normal 2 4 6 15 12" xfId="35507"/>
    <cellStyle name="Normal 2 4 6 15 13" xfId="35508"/>
    <cellStyle name="Normal 2 4 6 15 14" xfId="35509"/>
    <cellStyle name="Normal 2 4 6 15 2" xfId="35510"/>
    <cellStyle name="Normal 2 4 6 15 2 2" xfId="35511"/>
    <cellStyle name="Normal 2 4 6 15 2 3" xfId="35512"/>
    <cellStyle name="Normal 2 4 6 15 2 4" xfId="35513"/>
    <cellStyle name="Normal 2 4 6 15 2 5" xfId="35514"/>
    <cellStyle name="Normal 2 4 6 15 3" xfId="35515"/>
    <cellStyle name="Normal 2 4 6 15 3 2" xfId="35516"/>
    <cellStyle name="Normal 2 4 6 15 3 3" xfId="35517"/>
    <cellStyle name="Normal 2 4 6 15 3 4" xfId="35518"/>
    <cellStyle name="Normal 2 4 6 15 3 5" xfId="35519"/>
    <cellStyle name="Normal 2 4 6 15 4" xfId="35520"/>
    <cellStyle name="Normal 2 4 6 15 4 2" xfId="35521"/>
    <cellStyle name="Normal 2 4 6 15 4 3" xfId="35522"/>
    <cellStyle name="Normal 2 4 6 15 4 4" xfId="35523"/>
    <cellStyle name="Normal 2 4 6 15 4 5" xfId="35524"/>
    <cellStyle name="Normal 2 4 6 15 5" xfId="35525"/>
    <cellStyle name="Normal 2 4 6 15 5 2" xfId="35526"/>
    <cellStyle name="Normal 2 4 6 15 5 3" xfId="35527"/>
    <cellStyle name="Normal 2 4 6 15 5 4" xfId="35528"/>
    <cellStyle name="Normal 2 4 6 15 5 5" xfId="35529"/>
    <cellStyle name="Normal 2 4 6 15 6" xfId="35530"/>
    <cellStyle name="Normal 2 4 6 15 6 2" xfId="35531"/>
    <cellStyle name="Normal 2 4 6 15 6 3" xfId="35532"/>
    <cellStyle name="Normal 2 4 6 15 6 4" xfId="35533"/>
    <cellStyle name="Normal 2 4 6 15 6 5" xfId="35534"/>
    <cellStyle name="Normal 2 4 6 15 7" xfId="35535"/>
    <cellStyle name="Normal 2 4 6 15 7 2" xfId="35536"/>
    <cellStyle name="Normal 2 4 6 15 7 3" xfId="35537"/>
    <cellStyle name="Normal 2 4 6 15 7 4" xfId="35538"/>
    <cellStyle name="Normal 2 4 6 15 7 5" xfId="35539"/>
    <cellStyle name="Normal 2 4 6 15 8" xfId="35540"/>
    <cellStyle name="Normal 2 4 6 15 8 2" xfId="35541"/>
    <cellStyle name="Normal 2 4 6 15 8 3" xfId="35542"/>
    <cellStyle name="Normal 2 4 6 15 8 4" xfId="35543"/>
    <cellStyle name="Normal 2 4 6 15 8 5" xfId="35544"/>
    <cellStyle name="Normal 2 4 6 15 9" xfId="35545"/>
    <cellStyle name="Normal 2 4 6 16" xfId="35546"/>
    <cellStyle name="Normal 2 4 6 16 10" xfId="35547"/>
    <cellStyle name="Normal 2 4 6 16 11" xfId="35548"/>
    <cellStyle name="Normal 2 4 6 16 12" xfId="35549"/>
    <cellStyle name="Normal 2 4 6 16 13" xfId="35550"/>
    <cellStyle name="Normal 2 4 6 16 14" xfId="35551"/>
    <cellStyle name="Normal 2 4 6 16 2" xfId="35552"/>
    <cellStyle name="Normal 2 4 6 16 2 2" xfId="35553"/>
    <cellStyle name="Normal 2 4 6 16 2 3" xfId="35554"/>
    <cellStyle name="Normal 2 4 6 16 2 4" xfId="35555"/>
    <cellStyle name="Normal 2 4 6 16 2 5" xfId="35556"/>
    <cellStyle name="Normal 2 4 6 16 3" xfId="35557"/>
    <cellStyle name="Normal 2 4 6 16 3 2" xfId="35558"/>
    <cellStyle name="Normal 2 4 6 16 3 3" xfId="35559"/>
    <cellStyle name="Normal 2 4 6 16 3 4" xfId="35560"/>
    <cellStyle name="Normal 2 4 6 16 3 5" xfId="35561"/>
    <cellStyle name="Normal 2 4 6 16 4" xfId="35562"/>
    <cellStyle name="Normal 2 4 6 16 4 2" xfId="35563"/>
    <cellStyle name="Normal 2 4 6 16 4 3" xfId="35564"/>
    <cellStyle name="Normal 2 4 6 16 4 4" xfId="35565"/>
    <cellStyle name="Normal 2 4 6 16 4 5" xfId="35566"/>
    <cellStyle name="Normal 2 4 6 16 5" xfId="35567"/>
    <cellStyle name="Normal 2 4 6 16 5 2" xfId="35568"/>
    <cellStyle name="Normal 2 4 6 16 5 3" xfId="35569"/>
    <cellStyle name="Normal 2 4 6 16 5 4" xfId="35570"/>
    <cellStyle name="Normal 2 4 6 16 5 5" xfId="35571"/>
    <cellStyle name="Normal 2 4 6 16 6" xfId="35572"/>
    <cellStyle name="Normal 2 4 6 16 6 2" xfId="35573"/>
    <cellStyle name="Normal 2 4 6 16 6 3" xfId="35574"/>
    <cellStyle name="Normal 2 4 6 16 6 4" xfId="35575"/>
    <cellStyle name="Normal 2 4 6 16 6 5" xfId="35576"/>
    <cellStyle name="Normal 2 4 6 16 7" xfId="35577"/>
    <cellStyle name="Normal 2 4 6 16 7 2" xfId="35578"/>
    <cellStyle name="Normal 2 4 6 16 7 3" xfId="35579"/>
    <cellStyle name="Normal 2 4 6 16 7 4" xfId="35580"/>
    <cellStyle name="Normal 2 4 6 16 7 5" xfId="35581"/>
    <cellStyle name="Normal 2 4 6 16 8" xfId="35582"/>
    <cellStyle name="Normal 2 4 6 16 8 2" xfId="35583"/>
    <cellStyle name="Normal 2 4 6 16 8 3" xfId="35584"/>
    <cellStyle name="Normal 2 4 6 16 8 4" xfId="35585"/>
    <cellStyle name="Normal 2 4 6 16 8 5" xfId="35586"/>
    <cellStyle name="Normal 2 4 6 16 9" xfId="35587"/>
    <cellStyle name="Normal 2 4 6 17" xfId="35588"/>
    <cellStyle name="Normal 2 4 6 17 10" xfId="35589"/>
    <cellStyle name="Normal 2 4 6 17 11" xfId="35590"/>
    <cellStyle name="Normal 2 4 6 17 12" xfId="35591"/>
    <cellStyle name="Normal 2 4 6 17 13" xfId="35592"/>
    <cellStyle name="Normal 2 4 6 17 14" xfId="35593"/>
    <cellStyle name="Normal 2 4 6 17 2" xfId="35594"/>
    <cellStyle name="Normal 2 4 6 17 2 2" xfId="35595"/>
    <cellStyle name="Normal 2 4 6 17 2 3" xfId="35596"/>
    <cellStyle name="Normal 2 4 6 17 2 4" xfId="35597"/>
    <cellStyle name="Normal 2 4 6 17 2 5" xfId="35598"/>
    <cellStyle name="Normal 2 4 6 17 3" xfId="35599"/>
    <cellStyle name="Normal 2 4 6 17 3 2" xfId="35600"/>
    <cellStyle name="Normal 2 4 6 17 3 3" xfId="35601"/>
    <cellStyle name="Normal 2 4 6 17 3 4" xfId="35602"/>
    <cellStyle name="Normal 2 4 6 17 3 5" xfId="35603"/>
    <cellStyle name="Normal 2 4 6 17 4" xfId="35604"/>
    <cellStyle name="Normal 2 4 6 17 4 2" xfId="35605"/>
    <cellStyle name="Normal 2 4 6 17 4 3" xfId="35606"/>
    <cellStyle name="Normal 2 4 6 17 4 4" xfId="35607"/>
    <cellStyle name="Normal 2 4 6 17 4 5" xfId="35608"/>
    <cellStyle name="Normal 2 4 6 17 5" xfId="35609"/>
    <cellStyle name="Normal 2 4 6 17 5 2" xfId="35610"/>
    <cellStyle name="Normal 2 4 6 17 5 3" xfId="35611"/>
    <cellStyle name="Normal 2 4 6 17 5 4" xfId="35612"/>
    <cellStyle name="Normal 2 4 6 17 5 5" xfId="35613"/>
    <cellStyle name="Normal 2 4 6 17 6" xfId="35614"/>
    <cellStyle name="Normal 2 4 6 17 6 2" xfId="35615"/>
    <cellStyle name="Normal 2 4 6 17 6 3" xfId="35616"/>
    <cellStyle name="Normal 2 4 6 17 6 4" xfId="35617"/>
    <cellStyle name="Normal 2 4 6 17 6 5" xfId="35618"/>
    <cellStyle name="Normal 2 4 6 17 7" xfId="35619"/>
    <cellStyle name="Normal 2 4 6 17 7 2" xfId="35620"/>
    <cellStyle name="Normal 2 4 6 17 7 3" xfId="35621"/>
    <cellStyle name="Normal 2 4 6 17 7 4" xfId="35622"/>
    <cellStyle name="Normal 2 4 6 17 7 5" xfId="35623"/>
    <cellStyle name="Normal 2 4 6 17 8" xfId="35624"/>
    <cellStyle name="Normal 2 4 6 17 8 2" xfId="35625"/>
    <cellStyle name="Normal 2 4 6 17 8 3" xfId="35626"/>
    <cellStyle name="Normal 2 4 6 17 8 4" xfId="35627"/>
    <cellStyle name="Normal 2 4 6 17 8 5" xfId="35628"/>
    <cellStyle name="Normal 2 4 6 17 9" xfId="35629"/>
    <cellStyle name="Normal 2 4 6 18" xfId="35630"/>
    <cellStyle name="Normal 2 4 6 18 10" xfId="35631"/>
    <cellStyle name="Normal 2 4 6 18 11" xfId="35632"/>
    <cellStyle name="Normal 2 4 6 18 12" xfId="35633"/>
    <cellStyle name="Normal 2 4 6 18 13" xfId="35634"/>
    <cellStyle name="Normal 2 4 6 18 14" xfId="35635"/>
    <cellStyle name="Normal 2 4 6 18 2" xfId="35636"/>
    <cellStyle name="Normal 2 4 6 18 2 2" xfId="35637"/>
    <cellStyle name="Normal 2 4 6 18 2 3" xfId="35638"/>
    <cellStyle name="Normal 2 4 6 18 2 4" xfId="35639"/>
    <cellStyle name="Normal 2 4 6 18 2 5" xfId="35640"/>
    <cellStyle name="Normal 2 4 6 18 3" xfId="35641"/>
    <cellStyle name="Normal 2 4 6 18 3 2" xfId="35642"/>
    <cellStyle name="Normal 2 4 6 18 3 3" xfId="35643"/>
    <cellStyle name="Normal 2 4 6 18 3 4" xfId="35644"/>
    <cellStyle name="Normal 2 4 6 18 3 5" xfId="35645"/>
    <cellStyle name="Normal 2 4 6 18 4" xfId="35646"/>
    <cellStyle name="Normal 2 4 6 18 4 2" xfId="35647"/>
    <cellStyle name="Normal 2 4 6 18 4 3" xfId="35648"/>
    <cellStyle name="Normal 2 4 6 18 4 4" xfId="35649"/>
    <cellStyle name="Normal 2 4 6 18 4 5" xfId="35650"/>
    <cellStyle name="Normal 2 4 6 18 5" xfId="35651"/>
    <cellStyle name="Normal 2 4 6 18 5 2" xfId="35652"/>
    <cellStyle name="Normal 2 4 6 18 5 3" xfId="35653"/>
    <cellStyle name="Normal 2 4 6 18 5 4" xfId="35654"/>
    <cellStyle name="Normal 2 4 6 18 5 5" xfId="35655"/>
    <cellStyle name="Normal 2 4 6 18 6" xfId="35656"/>
    <cellStyle name="Normal 2 4 6 18 6 2" xfId="35657"/>
    <cellStyle name="Normal 2 4 6 18 6 3" xfId="35658"/>
    <cellStyle name="Normal 2 4 6 18 6 4" xfId="35659"/>
    <cellStyle name="Normal 2 4 6 18 6 5" xfId="35660"/>
    <cellStyle name="Normal 2 4 6 18 7" xfId="35661"/>
    <cellStyle name="Normal 2 4 6 18 7 2" xfId="35662"/>
    <cellStyle name="Normal 2 4 6 18 7 3" xfId="35663"/>
    <cellStyle name="Normal 2 4 6 18 7 4" xfId="35664"/>
    <cellStyle name="Normal 2 4 6 18 7 5" xfId="35665"/>
    <cellStyle name="Normal 2 4 6 18 8" xfId="35666"/>
    <cellStyle name="Normal 2 4 6 18 8 2" xfId="35667"/>
    <cellStyle name="Normal 2 4 6 18 8 3" xfId="35668"/>
    <cellStyle name="Normal 2 4 6 18 8 4" xfId="35669"/>
    <cellStyle name="Normal 2 4 6 18 8 5" xfId="35670"/>
    <cellStyle name="Normal 2 4 6 18 9" xfId="35671"/>
    <cellStyle name="Normal 2 4 6 19" xfId="35672"/>
    <cellStyle name="Normal 2 4 6 19 10" xfId="35673"/>
    <cellStyle name="Normal 2 4 6 19 11" xfId="35674"/>
    <cellStyle name="Normal 2 4 6 19 12" xfId="35675"/>
    <cellStyle name="Normal 2 4 6 19 13" xfId="35676"/>
    <cellStyle name="Normal 2 4 6 19 14" xfId="35677"/>
    <cellStyle name="Normal 2 4 6 19 2" xfId="35678"/>
    <cellStyle name="Normal 2 4 6 19 2 2" xfId="35679"/>
    <cellStyle name="Normal 2 4 6 19 2 3" xfId="35680"/>
    <cellStyle name="Normal 2 4 6 19 2 4" xfId="35681"/>
    <cellStyle name="Normal 2 4 6 19 2 5" xfId="35682"/>
    <cellStyle name="Normal 2 4 6 19 3" xfId="35683"/>
    <cellStyle name="Normal 2 4 6 19 3 2" xfId="35684"/>
    <cellStyle name="Normal 2 4 6 19 3 3" xfId="35685"/>
    <cellStyle name="Normal 2 4 6 19 3 4" xfId="35686"/>
    <cellStyle name="Normal 2 4 6 19 3 5" xfId="35687"/>
    <cellStyle name="Normal 2 4 6 19 4" xfId="35688"/>
    <cellStyle name="Normal 2 4 6 19 4 2" xfId="35689"/>
    <cellStyle name="Normal 2 4 6 19 4 3" xfId="35690"/>
    <cellStyle name="Normal 2 4 6 19 4 4" xfId="35691"/>
    <cellStyle name="Normal 2 4 6 19 4 5" xfId="35692"/>
    <cellStyle name="Normal 2 4 6 19 5" xfId="35693"/>
    <cellStyle name="Normal 2 4 6 19 5 2" xfId="35694"/>
    <cellStyle name="Normal 2 4 6 19 5 3" xfId="35695"/>
    <cellStyle name="Normal 2 4 6 19 5 4" xfId="35696"/>
    <cellStyle name="Normal 2 4 6 19 5 5" xfId="35697"/>
    <cellStyle name="Normal 2 4 6 19 6" xfId="35698"/>
    <cellStyle name="Normal 2 4 6 19 6 2" xfId="35699"/>
    <cellStyle name="Normal 2 4 6 19 6 3" xfId="35700"/>
    <cellStyle name="Normal 2 4 6 19 6 4" xfId="35701"/>
    <cellStyle name="Normal 2 4 6 19 6 5" xfId="35702"/>
    <cellStyle name="Normal 2 4 6 19 7" xfId="35703"/>
    <cellStyle name="Normal 2 4 6 19 7 2" xfId="35704"/>
    <cellStyle name="Normal 2 4 6 19 7 3" xfId="35705"/>
    <cellStyle name="Normal 2 4 6 19 7 4" xfId="35706"/>
    <cellStyle name="Normal 2 4 6 19 7 5" xfId="35707"/>
    <cellStyle name="Normal 2 4 6 19 8" xfId="35708"/>
    <cellStyle name="Normal 2 4 6 19 8 2" xfId="35709"/>
    <cellStyle name="Normal 2 4 6 19 8 3" xfId="35710"/>
    <cellStyle name="Normal 2 4 6 19 8 4" xfId="35711"/>
    <cellStyle name="Normal 2 4 6 19 8 5" xfId="35712"/>
    <cellStyle name="Normal 2 4 6 19 9" xfId="35713"/>
    <cellStyle name="Normal 2 4 6 2" xfId="35714"/>
    <cellStyle name="Normal 2 4 6 2 10" xfId="35715"/>
    <cellStyle name="Normal 2 4 6 2 11" xfId="35716"/>
    <cellStyle name="Normal 2 4 6 2 12" xfId="35717"/>
    <cellStyle name="Normal 2 4 6 2 13" xfId="35718"/>
    <cellStyle name="Normal 2 4 6 2 14" xfId="35719"/>
    <cellStyle name="Normal 2 4 6 2 2" xfId="35720"/>
    <cellStyle name="Normal 2 4 6 2 2 2" xfId="35721"/>
    <cellStyle name="Normal 2 4 6 2 2 3" xfId="35722"/>
    <cellStyle name="Normal 2 4 6 2 2 4" xfId="35723"/>
    <cellStyle name="Normal 2 4 6 2 2 5" xfId="35724"/>
    <cellStyle name="Normal 2 4 6 2 3" xfId="35725"/>
    <cellStyle name="Normal 2 4 6 2 3 2" xfId="35726"/>
    <cellStyle name="Normal 2 4 6 2 3 3" xfId="35727"/>
    <cellStyle name="Normal 2 4 6 2 3 4" xfId="35728"/>
    <cellStyle name="Normal 2 4 6 2 3 5" xfId="35729"/>
    <cellStyle name="Normal 2 4 6 2 4" xfId="35730"/>
    <cellStyle name="Normal 2 4 6 2 4 2" xfId="35731"/>
    <cellStyle name="Normal 2 4 6 2 4 3" xfId="35732"/>
    <cellStyle name="Normal 2 4 6 2 4 4" xfId="35733"/>
    <cellStyle name="Normal 2 4 6 2 4 5" xfId="35734"/>
    <cellStyle name="Normal 2 4 6 2 5" xfId="35735"/>
    <cellStyle name="Normal 2 4 6 2 5 2" xfId="35736"/>
    <cellStyle name="Normal 2 4 6 2 5 3" xfId="35737"/>
    <cellStyle name="Normal 2 4 6 2 5 4" xfId="35738"/>
    <cellStyle name="Normal 2 4 6 2 5 5" xfId="35739"/>
    <cellStyle name="Normal 2 4 6 2 6" xfId="35740"/>
    <cellStyle name="Normal 2 4 6 2 6 2" xfId="35741"/>
    <cellStyle name="Normal 2 4 6 2 6 3" xfId="35742"/>
    <cellStyle name="Normal 2 4 6 2 6 4" xfId="35743"/>
    <cellStyle name="Normal 2 4 6 2 6 5" xfId="35744"/>
    <cellStyle name="Normal 2 4 6 2 7" xfId="35745"/>
    <cellStyle name="Normal 2 4 6 2 7 2" xfId="35746"/>
    <cellStyle name="Normal 2 4 6 2 7 3" xfId="35747"/>
    <cellStyle name="Normal 2 4 6 2 7 4" xfId="35748"/>
    <cellStyle name="Normal 2 4 6 2 7 5" xfId="35749"/>
    <cellStyle name="Normal 2 4 6 2 8" xfId="35750"/>
    <cellStyle name="Normal 2 4 6 2 8 2" xfId="35751"/>
    <cellStyle name="Normal 2 4 6 2 8 3" xfId="35752"/>
    <cellStyle name="Normal 2 4 6 2 8 4" xfId="35753"/>
    <cellStyle name="Normal 2 4 6 2 8 5" xfId="35754"/>
    <cellStyle name="Normal 2 4 6 2 9" xfId="35755"/>
    <cellStyle name="Normal 2 4 6 20" xfId="35756"/>
    <cellStyle name="Normal 2 4 6 20 2" xfId="35757"/>
    <cellStyle name="Normal 2 4 6 20 3" xfId="35758"/>
    <cellStyle name="Normal 2 4 6 20 4" xfId="35759"/>
    <cellStyle name="Normal 2 4 6 20 5" xfId="35760"/>
    <cellStyle name="Normal 2 4 6 21" xfId="35761"/>
    <cellStyle name="Normal 2 4 6 21 2" xfId="35762"/>
    <cellStyle name="Normal 2 4 6 21 3" xfId="35763"/>
    <cellStyle name="Normal 2 4 6 21 4" xfId="35764"/>
    <cellStyle name="Normal 2 4 6 21 5" xfId="35765"/>
    <cellStyle name="Normal 2 4 6 22" xfId="35766"/>
    <cellStyle name="Normal 2 4 6 22 2" xfId="35767"/>
    <cellStyle name="Normal 2 4 6 22 3" xfId="35768"/>
    <cellStyle name="Normal 2 4 6 22 4" xfId="35769"/>
    <cellStyle name="Normal 2 4 6 22 5" xfId="35770"/>
    <cellStyle name="Normal 2 4 6 23" xfId="35771"/>
    <cellStyle name="Normal 2 4 6 23 2" xfId="35772"/>
    <cellStyle name="Normal 2 4 6 23 3" xfId="35773"/>
    <cellStyle name="Normal 2 4 6 23 4" xfId="35774"/>
    <cellStyle name="Normal 2 4 6 23 5" xfId="35775"/>
    <cellStyle name="Normal 2 4 6 24" xfId="35776"/>
    <cellStyle name="Normal 2 4 6 24 2" xfId="35777"/>
    <cellStyle name="Normal 2 4 6 24 3" xfId="35778"/>
    <cellStyle name="Normal 2 4 6 24 4" xfId="35779"/>
    <cellStyle name="Normal 2 4 6 24 5" xfId="35780"/>
    <cellStyle name="Normal 2 4 6 25" xfId="35781"/>
    <cellStyle name="Normal 2 4 6 25 2" xfId="35782"/>
    <cellStyle name="Normal 2 4 6 25 3" xfId="35783"/>
    <cellStyle name="Normal 2 4 6 25 4" xfId="35784"/>
    <cellStyle name="Normal 2 4 6 25 5" xfId="35785"/>
    <cellStyle name="Normal 2 4 6 26" xfId="35786"/>
    <cellStyle name="Normal 2 4 6 26 2" xfId="35787"/>
    <cellStyle name="Normal 2 4 6 26 3" xfId="35788"/>
    <cellStyle name="Normal 2 4 6 26 4" xfId="35789"/>
    <cellStyle name="Normal 2 4 6 26 5" xfId="35790"/>
    <cellStyle name="Normal 2 4 6 27" xfId="35791"/>
    <cellStyle name="Normal 2 4 6 28" xfId="35792"/>
    <cellStyle name="Normal 2 4 6 29" xfId="35793"/>
    <cellStyle name="Normal 2 4 6 3" xfId="35794"/>
    <cellStyle name="Normal 2 4 6 3 10" xfId="35795"/>
    <cellStyle name="Normal 2 4 6 3 11" xfId="35796"/>
    <cellStyle name="Normal 2 4 6 3 12" xfId="35797"/>
    <cellStyle name="Normal 2 4 6 3 13" xfId="35798"/>
    <cellStyle name="Normal 2 4 6 3 14" xfId="35799"/>
    <cellStyle name="Normal 2 4 6 3 2" xfId="35800"/>
    <cellStyle name="Normal 2 4 6 3 2 2" xfId="35801"/>
    <cellStyle name="Normal 2 4 6 3 2 3" xfId="35802"/>
    <cellStyle name="Normal 2 4 6 3 2 4" xfId="35803"/>
    <cellStyle name="Normal 2 4 6 3 2 5" xfId="35804"/>
    <cellStyle name="Normal 2 4 6 3 3" xfId="35805"/>
    <cellStyle name="Normal 2 4 6 3 3 2" xfId="35806"/>
    <cellStyle name="Normal 2 4 6 3 3 3" xfId="35807"/>
    <cellStyle name="Normal 2 4 6 3 3 4" xfId="35808"/>
    <cellStyle name="Normal 2 4 6 3 3 5" xfId="35809"/>
    <cellStyle name="Normal 2 4 6 3 4" xfId="35810"/>
    <cellStyle name="Normal 2 4 6 3 4 2" xfId="35811"/>
    <cellStyle name="Normal 2 4 6 3 4 3" xfId="35812"/>
    <cellStyle name="Normal 2 4 6 3 4 4" xfId="35813"/>
    <cellStyle name="Normal 2 4 6 3 4 5" xfId="35814"/>
    <cellStyle name="Normal 2 4 6 3 5" xfId="35815"/>
    <cellStyle name="Normal 2 4 6 3 5 2" xfId="35816"/>
    <cellStyle name="Normal 2 4 6 3 5 3" xfId="35817"/>
    <cellStyle name="Normal 2 4 6 3 5 4" xfId="35818"/>
    <cellStyle name="Normal 2 4 6 3 5 5" xfId="35819"/>
    <cellStyle name="Normal 2 4 6 3 6" xfId="35820"/>
    <cellStyle name="Normal 2 4 6 3 6 2" xfId="35821"/>
    <cellStyle name="Normal 2 4 6 3 6 3" xfId="35822"/>
    <cellStyle name="Normal 2 4 6 3 6 4" xfId="35823"/>
    <cellStyle name="Normal 2 4 6 3 6 5" xfId="35824"/>
    <cellStyle name="Normal 2 4 6 3 7" xfId="35825"/>
    <cellStyle name="Normal 2 4 6 3 7 2" xfId="35826"/>
    <cellStyle name="Normal 2 4 6 3 7 3" xfId="35827"/>
    <cellStyle name="Normal 2 4 6 3 7 4" xfId="35828"/>
    <cellStyle name="Normal 2 4 6 3 7 5" xfId="35829"/>
    <cellStyle name="Normal 2 4 6 3 8" xfId="35830"/>
    <cellStyle name="Normal 2 4 6 3 8 2" xfId="35831"/>
    <cellStyle name="Normal 2 4 6 3 8 3" xfId="35832"/>
    <cellStyle name="Normal 2 4 6 3 8 4" xfId="35833"/>
    <cellStyle name="Normal 2 4 6 3 8 5" xfId="35834"/>
    <cellStyle name="Normal 2 4 6 3 9" xfId="35835"/>
    <cellStyle name="Normal 2 4 6 30" xfId="35836"/>
    <cellStyle name="Normal 2 4 6 31" xfId="35837"/>
    <cellStyle name="Normal 2 4 6 32" xfId="35838"/>
    <cellStyle name="Normal 2 4 6 4" xfId="35839"/>
    <cellStyle name="Normal 2 4 6 4 10" xfId="35840"/>
    <cellStyle name="Normal 2 4 6 4 11" xfId="35841"/>
    <cellStyle name="Normal 2 4 6 4 12" xfId="35842"/>
    <cellStyle name="Normal 2 4 6 4 13" xfId="35843"/>
    <cellStyle name="Normal 2 4 6 4 14" xfId="35844"/>
    <cellStyle name="Normal 2 4 6 4 2" xfId="35845"/>
    <cellStyle name="Normal 2 4 6 4 2 2" xfId="35846"/>
    <cellStyle name="Normal 2 4 6 4 2 3" xfId="35847"/>
    <cellStyle name="Normal 2 4 6 4 2 4" xfId="35848"/>
    <cellStyle name="Normal 2 4 6 4 2 5" xfId="35849"/>
    <cellStyle name="Normal 2 4 6 4 3" xfId="35850"/>
    <cellStyle name="Normal 2 4 6 4 3 2" xfId="35851"/>
    <cellStyle name="Normal 2 4 6 4 3 3" xfId="35852"/>
    <cellStyle name="Normal 2 4 6 4 3 4" xfId="35853"/>
    <cellStyle name="Normal 2 4 6 4 3 5" xfId="35854"/>
    <cellStyle name="Normal 2 4 6 4 4" xfId="35855"/>
    <cellStyle name="Normal 2 4 6 4 4 2" xfId="35856"/>
    <cellStyle name="Normal 2 4 6 4 4 3" xfId="35857"/>
    <cellStyle name="Normal 2 4 6 4 4 4" xfId="35858"/>
    <cellStyle name="Normal 2 4 6 4 4 5" xfId="35859"/>
    <cellStyle name="Normal 2 4 6 4 5" xfId="35860"/>
    <cellStyle name="Normal 2 4 6 4 5 2" xfId="35861"/>
    <cellStyle name="Normal 2 4 6 4 5 3" xfId="35862"/>
    <cellStyle name="Normal 2 4 6 4 5 4" xfId="35863"/>
    <cellStyle name="Normal 2 4 6 4 5 5" xfId="35864"/>
    <cellStyle name="Normal 2 4 6 4 6" xfId="35865"/>
    <cellStyle name="Normal 2 4 6 4 6 2" xfId="35866"/>
    <cellStyle name="Normal 2 4 6 4 6 3" xfId="35867"/>
    <cellStyle name="Normal 2 4 6 4 6 4" xfId="35868"/>
    <cellStyle name="Normal 2 4 6 4 6 5" xfId="35869"/>
    <cellStyle name="Normal 2 4 6 4 7" xfId="35870"/>
    <cellStyle name="Normal 2 4 6 4 7 2" xfId="35871"/>
    <cellStyle name="Normal 2 4 6 4 7 3" xfId="35872"/>
    <cellStyle name="Normal 2 4 6 4 7 4" xfId="35873"/>
    <cellStyle name="Normal 2 4 6 4 7 5" xfId="35874"/>
    <cellStyle name="Normal 2 4 6 4 8" xfId="35875"/>
    <cellStyle name="Normal 2 4 6 4 8 2" xfId="35876"/>
    <cellStyle name="Normal 2 4 6 4 8 3" xfId="35877"/>
    <cellStyle name="Normal 2 4 6 4 8 4" xfId="35878"/>
    <cellStyle name="Normal 2 4 6 4 8 5" xfId="35879"/>
    <cellStyle name="Normal 2 4 6 4 9" xfId="35880"/>
    <cellStyle name="Normal 2 4 6 5" xfId="35881"/>
    <cellStyle name="Normal 2 4 6 5 10" xfId="35882"/>
    <cellStyle name="Normal 2 4 6 5 11" xfId="35883"/>
    <cellStyle name="Normal 2 4 6 5 12" xfId="35884"/>
    <cellStyle name="Normal 2 4 6 5 13" xfId="35885"/>
    <cellStyle name="Normal 2 4 6 5 14" xfId="35886"/>
    <cellStyle name="Normal 2 4 6 5 2" xfId="35887"/>
    <cellStyle name="Normal 2 4 6 5 2 2" xfId="35888"/>
    <cellStyle name="Normal 2 4 6 5 2 3" xfId="35889"/>
    <cellStyle name="Normal 2 4 6 5 2 4" xfId="35890"/>
    <cellStyle name="Normal 2 4 6 5 2 5" xfId="35891"/>
    <cellStyle name="Normal 2 4 6 5 3" xfId="35892"/>
    <cellStyle name="Normal 2 4 6 5 3 2" xfId="35893"/>
    <cellStyle name="Normal 2 4 6 5 3 3" xfId="35894"/>
    <cellStyle name="Normal 2 4 6 5 3 4" xfId="35895"/>
    <cellStyle name="Normal 2 4 6 5 3 5" xfId="35896"/>
    <cellStyle name="Normal 2 4 6 5 4" xfId="35897"/>
    <cellStyle name="Normal 2 4 6 5 4 2" xfId="35898"/>
    <cellStyle name="Normal 2 4 6 5 4 3" xfId="35899"/>
    <cellStyle name="Normal 2 4 6 5 4 4" xfId="35900"/>
    <cellStyle name="Normal 2 4 6 5 4 5" xfId="35901"/>
    <cellStyle name="Normal 2 4 6 5 5" xfId="35902"/>
    <cellStyle name="Normal 2 4 6 5 5 2" xfId="35903"/>
    <cellStyle name="Normal 2 4 6 5 5 3" xfId="35904"/>
    <cellStyle name="Normal 2 4 6 5 5 4" xfId="35905"/>
    <cellStyle name="Normal 2 4 6 5 5 5" xfId="35906"/>
    <cellStyle name="Normal 2 4 6 5 6" xfId="35907"/>
    <cellStyle name="Normal 2 4 6 5 6 2" xfId="35908"/>
    <cellStyle name="Normal 2 4 6 5 6 3" xfId="35909"/>
    <cellStyle name="Normal 2 4 6 5 6 4" xfId="35910"/>
    <cellStyle name="Normal 2 4 6 5 6 5" xfId="35911"/>
    <cellStyle name="Normal 2 4 6 5 7" xfId="35912"/>
    <cellStyle name="Normal 2 4 6 5 7 2" xfId="35913"/>
    <cellStyle name="Normal 2 4 6 5 7 3" xfId="35914"/>
    <cellStyle name="Normal 2 4 6 5 7 4" xfId="35915"/>
    <cellStyle name="Normal 2 4 6 5 7 5" xfId="35916"/>
    <cellStyle name="Normal 2 4 6 5 8" xfId="35917"/>
    <cellStyle name="Normal 2 4 6 5 8 2" xfId="35918"/>
    <cellStyle name="Normal 2 4 6 5 8 3" xfId="35919"/>
    <cellStyle name="Normal 2 4 6 5 8 4" xfId="35920"/>
    <cellStyle name="Normal 2 4 6 5 8 5" xfId="35921"/>
    <cellStyle name="Normal 2 4 6 5 9" xfId="35922"/>
    <cellStyle name="Normal 2 4 6 6" xfId="35923"/>
    <cellStyle name="Normal 2 4 6 6 10" xfId="35924"/>
    <cellStyle name="Normal 2 4 6 6 11" xfId="35925"/>
    <cellStyle name="Normal 2 4 6 6 12" xfId="35926"/>
    <cellStyle name="Normal 2 4 6 6 13" xfId="35927"/>
    <cellStyle name="Normal 2 4 6 6 14" xfId="35928"/>
    <cellStyle name="Normal 2 4 6 6 2" xfId="35929"/>
    <cellStyle name="Normal 2 4 6 6 2 2" xfId="35930"/>
    <cellStyle name="Normal 2 4 6 6 2 3" xfId="35931"/>
    <cellStyle name="Normal 2 4 6 6 2 4" xfId="35932"/>
    <cellStyle name="Normal 2 4 6 6 2 5" xfId="35933"/>
    <cellStyle name="Normal 2 4 6 6 3" xfId="35934"/>
    <cellStyle name="Normal 2 4 6 6 3 2" xfId="35935"/>
    <cellStyle name="Normal 2 4 6 6 3 3" xfId="35936"/>
    <cellStyle name="Normal 2 4 6 6 3 4" xfId="35937"/>
    <cellStyle name="Normal 2 4 6 6 3 5" xfId="35938"/>
    <cellStyle name="Normal 2 4 6 6 4" xfId="35939"/>
    <cellStyle name="Normal 2 4 6 6 4 2" xfId="35940"/>
    <cellStyle name="Normal 2 4 6 6 4 3" xfId="35941"/>
    <cellStyle name="Normal 2 4 6 6 4 4" xfId="35942"/>
    <cellStyle name="Normal 2 4 6 6 4 5" xfId="35943"/>
    <cellStyle name="Normal 2 4 6 6 5" xfId="35944"/>
    <cellStyle name="Normal 2 4 6 6 5 2" xfId="35945"/>
    <cellStyle name="Normal 2 4 6 6 5 3" xfId="35946"/>
    <cellStyle name="Normal 2 4 6 6 5 4" xfId="35947"/>
    <cellStyle name="Normal 2 4 6 6 5 5" xfId="35948"/>
    <cellStyle name="Normal 2 4 6 6 6" xfId="35949"/>
    <cellStyle name="Normal 2 4 6 6 6 2" xfId="35950"/>
    <cellStyle name="Normal 2 4 6 6 6 3" xfId="35951"/>
    <cellStyle name="Normal 2 4 6 6 6 4" xfId="35952"/>
    <cellStyle name="Normal 2 4 6 6 6 5" xfId="35953"/>
    <cellStyle name="Normal 2 4 6 6 7" xfId="35954"/>
    <cellStyle name="Normal 2 4 6 6 7 2" xfId="35955"/>
    <cellStyle name="Normal 2 4 6 6 7 3" xfId="35956"/>
    <cellStyle name="Normal 2 4 6 6 7 4" xfId="35957"/>
    <cellStyle name="Normal 2 4 6 6 7 5" xfId="35958"/>
    <cellStyle name="Normal 2 4 6 6 8" xfId="35959"/>
    <cellStyle name="Normal 2 4 6 6 8 2" xfId="35960"/>
    <cellStyle name="Normal 2 4 6 6 8 3" xfId="35961"/>
    <cellStyle name="Normal 2 4 6 6 8 4" xfId="35962"/>
    <cellStyle name="Normal 2 4 6 6 8 5" xfId="35963"/>
    <cellStyle name="Normal 2 4 6 6 9" xfId="35964"/>
    <cellStyle name="Normal 2 4 6 7" xfId="35965"/>
    <cellStyle name="Normal 2 4 6 7 10" xfId="35966"/>
    <cellStyle name="Normal 2 4 6 7 11" xfId="35967"/>
    <cellStyle name="Normal 2 4 6 7 12" xfId="35968"/>
    <cellStyle name="Normal 2 4 6 7 13" xfId="35969"/>
    <cellStyle name="Normal 2 4 6 7 14" xfId="35970"/>
    <cellStyle name="Normal 2 4 6 7 2" xfId="35971"/>
    <cellStyle name="Normal 2 4 6 7 2 2" xfId="35972"/>
    <cellStyle name="Normal 2 4 6 7 2 3" xfId="35973"/>
    <cellStyle name="Normal 2 4 6 7 2 4" xfId="35974"/>
    <cellStyle name="Normal 2 4 6 7 2 5" xfId="35975"/>
    <cellStyle name="Normal 2 4 6 7 3" xfId="35976"/>
    <cellStyle name="Normal 2 4 6 7 3 2" xfId="35977"/>
    <cellStyle name="Normal 2 4 6 7 3 3" xfId="35978"/>
    <cellStyle name="Normal 2 4 6 7 3 4" xfId="35979"/>
    <cellStyle name="Normal 2 4 6 7 3 5" xfId="35980"/>
    <cellStyle name="Normal 2 4 6 7 4" xfId="35981"/>
    <cellStyle name="Normal 2 4 6 7 4 2" xfId="35982"/>
    <cellStyle name="Normal 2 4 6 7 4 3" xfId="35983"/>
    <cellStyle name="Normal 2 4 6 7 4 4" xfId="35984"/>
    <cellStyle name="Normal 2 4 6 7 4 5" xfId="35985"/>
    <cellStyle name="Normal 2 4 6 7 5" xfId="35986"/>
    <cellStyle name="Normal 2 4 6 7 5 2" xfId="35987"/>
    <cellStyle name="Normal 2 4 6 7 5 3" xfId="35988"/>
    <cellStyle name="Normal 2 4 6 7 5 4" xfId="35989"/>
    <cellStyle name="Normal 2 4 6 7 5 5" xfId="35990"/>
    <cellStyle name="Normal 2 4 6 7 6" xfId="35991"/>
    <cellStyle name="Normal 2 4 6 7 6 2" xfId="35992"/>
    <cellStyle name="Normal 2 4 6 7 6 3" xfId="35993"/>
    <cellStyle name="Normal 2 4 6 7 6 4" xfId="35994"/>
    <cellStyle name="Normal 2 4 6 7 6 5" xfId="35995"/>
    <cellStyle name="Normal 2 4 6 7 7" xfId="35996"/>
    <cellStyle name="Normal 2 4 6 7 7 2" xfId="35997"/>
    <cellStyle name="Normal 2 4 6 7 7 3" xfId="35998"/>
    <cellStyle name="Normal 2 4 6 7 7 4" xfId="35999"/>
    <cellStyle name="Normal 2 4 6 7 7 5" xfId="36000"/>
    <cellStyle name="Normal 2 4 6 7 8" xfId="36001"/>
    <cellStyle name="Normal 2 4 6 7 8 2" xfId="36002"/>
    <cellStyle name="Normal 2 4 6 7 8 3" xfId="36003"/>
    <cellStyle name="Normal 2 4 6 7 8 4" xfId="36004"/>
    <cellStyle name="Normal 2 4 6 7 8 5" xfId="36005"/>
    <cellStyle name="Normal 2 4 6 7 9" xfId="36006"/>
    <cellStyle name="Normal 2 4 6 8" xfId="36007"/>
    <cellStyle name="Normal 2 4 6 8 10" xfId="36008"/>
    <cellStyle name="Normal 2 4 6 8 11" xfId="36009"/>
    <cellStyle name="Normal 2 4 6 8 12" xfId="36010"/>
    <cellStyle name="Normal 2 4 6 8 13" xfId="36011"/>
    <cellStyle name="Normal 2 4 6 8 14" xfId="36012"/>
    <cellStyle name="Normal 2 4 6 8 2" xfId="36013"/>
    <cellStyle name="Normal 2 4 6 8 2 2" xfId="36014"/>
    <cellStyle name="Normal 2 4 6 8 2 3" xfId="36015"/>
    <cellStyle name="Normal 2 4 6 8 2 4" xfId="36016"/>
    <cellStyle name="Normal 2 4 6 8 2 5" xfId="36017"/>
    <cellStyle name="Normal 2 4 6 8 3" xfId="36018"/>
    <cellStyle name="Normal 2 4 6 8 3 2" xfId="36019"/>
    <cellStyle name="Normal 2 4 6 8 3 3" xfId="36020"/>
    <cellStyle name="Normal 2 4 6 8 3 4" xfId="36021"/>
    <cellStyle name="Normal 2 4 6 8 3 5" xfId="36022"/>
    <cellStyle name="Normal 2 4 6 8 4" xfId="36023"/>
    <cellStyle name="Normal 2 4 6 8 4 2" xfId="36024"/>
    <cellStyle name="Normal 2 4 6 8 4 3" xfId="36025"/>
    <cellStyle name="Normal 2 4 6 8 4 4" xfId="36026"/>
    <cellStyle name="Normal 2 4 6 8 4 5" xfId="36027"/>
    <cellStyle name="Normal 2 4 6 8 5" xfId="36028"/>
    <cellStyle name="Normal 2 4 6 8 5 2" xfId="36029"/>
    <cellStyle name="Normal 2 4 6 8 5 3" xfId="36030"/>
    <cellStyle name="Normal 2 4 6 8 5 4" xfId="36031"/>
    <cellStyle name="Normal 2 4 6 8 5 5" xfId="36032"/>
    <cellStyle name="Normal 2 4 6 8 6" xfId="36033"/>
    <cellStyle name="Normal 2 4 6 8 6 2" xfId="36034"/>
    <cellStyle name="Normal 2 4 6 8 6 3" xfId="36035"/>
    <cellStyle name="Normal 2 4 6 8 6 4" xfId="36036"/>
    <cellStyle name="Normal 2 4 6 8 6 5" xfId="36037"/>
    <cellStyle name="Normal 2 4 6 8 7" xfId="36038"/>
    <cellStyle name="Normal 2 4 6 8 7 2" xfId="36039"/>
    <cellStyle name="Normal 2 4 6 8 7 3" xfId="36040"/>
    <cellStyle name="Normal 2 4 6 8 7 4" xfId="36041"/>
    <cellStyle name="Normal 2 4 6 8 7 5" xfId="36042"/>
    <cellStyle name="Normal 2 4 6 8 8" xfId="36043"/>
    <cellStyle name="Normal 2 4 6 8 8 2" xfId="36044"/>
    <cellStyle name="Normal 2 4 6 8 8 3" xfId="36045"/>
    <cellStyle name="Normal 2 4 6 8 8 4" xfId="36046"/>
    <cellStyle name="Normal 2 4 6 8 8 5" xfId="36047"/>
    <cellStyle name="Normal 2 4 6 8 9" xfId="36048"/>
    <cellStyle name="Normal 2 4 6 9" xfId="36049"/>
    <cellStyle name="Normal 2 4 6 9 10" xfId="36050"/>
    <cellStyle name="Normal 2 4 6 9 11" xfId="36051"/>
    <cellStyle name="Normal 2 4 6 9 12" xfId="36052"/>
    <cellStyle name="Normal 2 4 6 9 13" xfId="36053"/>
    <cellStyle name="Normal 2 4 6 9 14" xfId="36054"/>
    <cellStyle name="Normal 2 4 6 9 2" xfId="36055"/>
    <cellStyle name="Normal 2 4 6 9 2 2" xfId="36056"/>
    <cellStyle name="Normal 2 4 6 9 2 3" xfId="36057"/>
    <cellStyle name="Normal 2 4 6 9 2 4" xfId="36058"/>
    <cellStyle name="Normal 2 4 6 9 2 5" xfId="36059"/>
    <cellStyle name="Normal 2 4 6 9 3" xfId="36060"/>
    <cellStyle name="Normal 2 4 6 9 3 2" xfId="36061"/>
    <cellStyle name="Normal 2 4 6 9 3 3" xfId="36062"/>
    <cellStyle name="Normal 2 4 6 9 3 4" xfId="36063"/>
    <cellStyle name="Normal 2 4 6 9 3 5" xfId="36064"/>
    <cellStyle name="Normal 2 4 6 9 4" xfId="36065"/>
    <cellStyle name="Normal 2 4 6 9 4 2" xfId="36066"/>
    <cellStyle name="Normal 2 4 6 9 4 3" xfId="36067"/>
    <cellStyle name="Normal 2 4 6 9 4 4" xfId="36068"/>
    <cellStyle name="Normal 2 4 6 9 4 5" xfId="36069"/>
    <cellStyle name="Normal 2 4 6 9 5" xfId="36070"/>
    <cellStyle name="Normal 2 4 6 9 5 2" xfId="36071"/>
    <cellStyle name="Normal 2 4 6 9 5 3" xfId="36072"/>
    <cellStyle name="Normal 2 4 6 9 5 4" xfId="36073"/>
    <cellStyle name="Normal 2 4 6 9 5 5" xfId="36074"/>
    <cellStyle name="Normal 2 4 6 9 6" xfId="36075"/>
    <cellStyle name="Normal 2 4 6 9 6 2" xfId="36076"/>
    <cellStyle name="Normal 2 4 6 9 6 3" xfId="36077"/>
    <cellStyle name="Normal 2 4 6 9 6 4" xfId="36078"/>
    <cellStyle name="Normal 2 4 6 9 6 5" xfId="36079"/>
    <cellStyle name="Normal 2 4 6 9 7" xfId="36080"/>
    <cellStyle name="Normal 2 4 6 9 7 2" xfId="36081"/>
    <cellStyle name="Normal 2 4 6 9 7 3" xfId="36082"/>
    <cellStyle name="Normal 2 4 6 9 7 4" xfId="36083"/>
    <cellStyle name="Normal 2 4 6 9 7 5" xfId="36084"/>
    <cellStyle name="Normal 2 4 6 9 8" xfId="36085"/>
    <cellStyle name="Normal 2 4 6 9 8 2" xfId="36086"/>
    <cellStyle name="Normal 2 4 6 9 8 3" xfId="36087"/>
    <cellStyle name="Normal 2 4 6 9 8 4" xfId="36088"/>
    <cellStyle name="Normal 2 4 6 9 8 5" xfId="36089"/>
    <cellStyle name="Normal 2 4 6 9 9" xfId="36090"/>
    <cellStyle name="Normal 2 4 7" xfId="36091"/>
    <cellStyle name="Normal 2 4 7 10" xfId="36092"/>
    <cellStyle name="Normal 2 4 7 10 10" xfId="36093"/>
    <cellStyle name="Normal 2 4 7 10 11" xfId="36094"/>
    <cellStyle name="Normal 2 4 7 10 12" xfId="36095"/>
    <cellStyle name="Normal 2 4 7 10 13" xfId="36096"/>
    <cellStyle name="Normal 2 4 7 10 14" xfId="36097"/>
    <cellStyle name="Normal 2 4 7 10 2" xfId="36098"/>
    <cellStyle name="Normal 2 4 7 10 2 2" xfId="36099"/>
    <cellStyle name="Normal 2 4 7 10 2 3" xfId="36100"/>
    <cellStyle name="Normal 2 4 7 10 2 4" xfId="36101"/>
    <cellStyle name="Normal 2 4 7 10 2 5" xfId="36102"/>
    <cellStyle name="Normal 2 4 7 10 3" xfId="36103"/>
    <cellStyle name="Normal 2 4 7 10 3 2" xfId="36104"/>
    <cellStyle name="Normal 2 4 7 10 3 3" xfId="36105"/>
    <cellStyle name="Normal 2 4 7 10 3 4" xfId="36106"/>
    <cellStyle name="Normal 2 4 7 10 3 5" xfId="36107"/>
    <cellStyle name="Normal 2 4 7 10 4" xfId="36108"/>
    <cellStyle name="Normal 2 4 7 10 4 2" xfId="36109"/>
    <cellStyle name="Normal 2 4 7 10 4 3" xfId="36110"/>
    <cellStyle name="Normal 2 4 7 10 4 4" xfId="36111"/>
    <cellStyle name="Normal 2 4 7 10 4 5" xfId="36112"/>
    <cellStyle name="Normal 2 4 7 10 5" xfId="36113"/>
    <cellStyle name="Normal 2 4 7 10 5 2" xfId="36114"/>
    <cellStyle name="Normal 2 4 7 10 5 3" xfId="36115"/>
    <cellStyle name="Normal 2 4 7 10 5 4" xfId="36116"/>
    <cellStyle name="Normal 2 4 7 10 5 5" xfId="36117"/>
    <cellStyle name="Normal 2 4 7 10 6" xfId="36118"/>
    <cellStyle name="Normal 2 4 7 10 6 2" xfId="36119"/>
    <cellStyle name="Normal 2 4 7 10 6 3" xfId="36120"/>
    <cellStyle name="Normal 2 4 7 10 6 4" xfId="36121"/>
    <cellStyle name="Normal 2 4 7 10 6 5" xfId="36122"/>
    <cellStyle name="Normal 2 4 7 10 7" xfId="36123"/>
    <cellStyle name="Normal 2 4 7 10 7 2" xfId="36124"/>
    <cellStyle name="Normal 2 4 7 10 7 3" xfId="36125"/>
    <cellStyle name="Normal 2 4 7 10 7 4" xfId="36126"/>
    <cellStyle name="Normal 2 4 7 10 7 5" xfId="36127"/>
    <cellStyle name="Normal 2 4 7 10 8" xfId="36128"/>
    <cellStyle name="Normal 2 4 7 10 8 2" xfId="36129"/>
    <cellStyle name="Normal 2 4 7 10 8 3" xfId="36130"/>
    <cellStyle name="Normal 2 4 7 10 8 4" xfId="36131"/>
    <cellStyle name="Normal 2 4 7 10 8 5" xfId="36132"/>
    <cellStyle name="Normal 2 4 7 10 9" xfId="36133"/>
    <cellStyle name="Normal 2 4 7 11" xfId="36134"/>
    <cellStyle name="Normal 2 4 7 11 10" xfId="36135"/>
    <cellStyle name="Normal 2 4 7 11 11" xfId="36136"/>
    <cellStyle name="Normal 2 4 7 11 12" xfId="36137"/>
    <cellStyle name="Normal 2 4 7 11 13" xfId="36138"/>
    <cellStyle name="Normal 2 4 7 11 14" xfId="36139"/>
    <cellStyle name="Normal 2 4 7 11 2" xfId="36140"/>
    <cellStyle name="Normal 2 4 7 11 2 2" xfId="36141"/>
    <cellStyle name="Normal 2 4 7 11 2 3" xfId="36142"/>
    <cellStyle name="Normal 2 4 7 11 2 4" xfId="36143"/>
    <cellStyle name="Normal 2 4 7 11 2 5" xfId="36144"/>
    <cellStyle name="Normal 2 4 7 11 3" xfId="36145"/>
    <cellStyle name="Normal 2 4 7 11 3 2" xfId="36146"/>
    <cellStyle name="Normal 2 4 7 11 3 3" xfId="36147"/>
    <cellStyle name="Normal 2 4 7 11 3 4" xfId="36148"/>
    <cellStyle name="Normal 2 4 7 11 3 5" xfId="36149"/>
    <cellStyle name="Normal 2 4 7 11 4" xfId="36150"/>
    <cellStyle name="Normal 2 4 7 11 4 2" xfId="36151"/>
    <cellStyle name="Normal 2 4 7 11 4 3" xfId="36152"/>
    <cellStyle name="Normal 2 4 7 11 4 4" xfId="36153"/>
    <cellStyle name="Normal 2 4 7 11 4 5" xfId="36154"/>
    <cellStyle name="Normal 2 4 7 11 5" xfId="36155"/>
    <cellStyle name="Normal 2 4 7 11 5 2" xfId="36156"/>
    <cellStyle name="Normal 2 4 7 11 5 3" xfId="36157"/>
    <cellStyle name="Normal 2 4 7 11 5 4" xfId="36158"/>
    <cellStyle name="Normal 2 4 7 11 5 5" xfId="36159"/>
    <cellStyle name="Normal 2 4 7 11 6" xfId="36160"/>
    <cellStyle name="Normal 2 4 7 11 6 2" xfId="36161"/>
    <cellStyle name="Normal 2 4 7 11 6 3" xfId="36162"/>
    <cellStyle name="Normal 2 4 7 11 6 4" xfId="36163"/>
    <cellStyle name="Normal 2 4 7 11 6 5" xfId="36164"/>
    <cellStyle name="Normal 2 4 7 11 7" xfId="36165"/>
    <cellStyle name="Normal 2 4 7 11 7 2" xfId="36166"/>
    <cellStyle name="Normal 2 4 7 11 7 3" xfId="36167"/>
    <cellStyle name="Normal 2 4 7 11 7 4" xfId="36168"/>
    <cellStyle name="Normal 2 4 7 11 7 5" xfId="36169"/>
    <cellStyle name="Normal 2 4 7 11 8" xfId="36170"/>
    <cellStyle name="Normal 2 4 7 11 8 2" xfId="36171"/>
    <cellStyle name="Normal 2 4 7 11 8 3" xfId="36172"/>
    <cellStyle name="Normal 2 4 7 11 8 4" xfId="36173"/>
    <cellStyle name="Normal 2 4 7 11 8 5" xfId="36174"/>
    <cellStyle name="Normal 2 4 7 11 9" xfId="36175"/>
    <cellStyle name="Normal 2 4 7 12" xfId="36176"/>
    <cellStyle name="Normal 2 4 7 12 10" xfId="36177"/>
    <cellStyle name="Normal 2 4 7 12 11" xfId="36178"/>
    <cellStyle name="Normal 2 4 7 12 12" xfId="36179"/>
    <cellStyle name="Normal 2 4 7 12 13" xfId="36180"/>
    <cellStyle name="Normal 2 4 7 12 14" xfId="36181"/>
    <cellStyle name="Normal 2 4 7 12 2" xfId="36182"/>
    <cellStyle name="Normal 2 4 7 12 2 2" xfId="36183"/>
    <cellStyle name="Normal 2 4 7 12 2 3" xfId="36184"/>
    <cellStyle name="Normal 2 4 7 12 2 4" xfId="36185"/>
    <cellStyle name="Normal 2 4 7 12 2 5" xfId="36186"/>
    <cellStyle name="Normal 2 4 7 12 3" xfId="36187"/>
    <cellStyle name="Normal 2 4 7 12 3 2" xfId="36188"/>
    <cellStyle name="Normal 2 4 7 12 3 3" xfId="36189"/>
    <cellStyle name="Normal 2 4 7 12 3 4" xfId="36190"/>
    <cellStyle name="Normal 2 4 7 12 3 5" xfId="36191"/>
    <cellStyle name="Normal 2 4 7 12 4" xfId="36192"/>
    <cellStyle name="Normal 2 4 7 12 4 2" xfId="36193"/>
    <cellStyle name="Normal 2 4 7 12 4 3" xfId="36194"/>
    <cellStyle name="Normal 2 4 7 12 4 4" xfId="36195"/>
    <cellStyle name="Normal 2 4 7 12 4 5" xfId="36196"/>
    <cellStyle name="Normal 2 4 7 12 5" xfId="36197"/>
    <cellStyle name="Normal 2 4 7 12 5 2" xfId="36198"/>
    <cellStyle name="Normal 2 4 7 12 5 3" xfId="36199"/>
    <cellStyle name="Normal 2 4 7 12 5 4" xfId="36200"/>
    <cellStyle name="Normal 2 4 7 12 5 5" xfId="36201"/>
    <cellStyle name="Normal 2 4 7 12 6" xfId="36202"/>
    <cellStyle name="Normal 2 4 7 12 6 2" xfId="36203"/>
    <cellStyle name="Normal 2 4 7 12 6 3" xfId="36204"/>
    <cellStyle name="Normal 2 4 7 12 6 4" xfId="36205"/>
    <cellStyle name="Normal 2 4 7 12 6 5" xfId="36206"/>
    <cellStyle name="Normal 2 4 7 12 7" xfId="36207"/>
    <cellStyle name="Normal 2 4 7 12 7 2" xfId="36208"/>
    <cellStyle name="Normal 2 4 7 12 7 3" xfId="36209"/>
    <cellStyle name="Normal 2 4 7 12 7 4" xfId="36210"/>
    <cellStyle name="Normal 2 4 7 12 7 5" xfId="36211"/>
    <cellStyle name="Normal 2 4 7 12 8" xfId="36212"/>
    <cellStyle name="Normal 2 4 7 12 8 2" xfId="36213"/>
    <cellStyle name="Normal 2 4 7 12 8 3" xfId="36214"/>
    <cellStyle name="Normal 2 4 7 12 8 4" xfId="36215"/>
    <cellStyle name="Normal 2 4 7 12 8 5" xfId="36216"/>
    <cellStyle name="Normal 2 4 7 12 9" xfId="36217"/>
    <cellStyle name="Normal 2 4 7 13" xfId="36218"/>
    <cellStyle name="Normal 2 4 7 13 10" xfId="36219"/>
    <cellStyle name="Normal 2 4 7 13 11" xfId="36220"/>
    <cellStyle name="Normal 2 4 7 13 12" xfId="36221"/>
    <cellStyle name="Normal 2 4 7 13 13" xfId="36222"/>
    <cellStyle name="Normal 2 4 7 13 14" xfId="36223"/>
    <cellStyle name="Normal 2 4 7 13 2" xfId="36224"/>
    <cellStyle name="Normal 2 4 7 13 2 2" xfId="36225"/>
    <cellStyle name="Normal 2 4 7 13 2 3" xfId="36226"/>
    <cellStyle name="Normal 2 4 7 13 2 4" xfId="36227"/>
    <cellStyle name="Normal 2 4 7 13 2 5" xfId="36228"/>
    <cellStyle name="Normal 2 4 7 13 3" xfId="36229"/>
    <cellStyle name="Normal 2 4 7 13 3 2" xfId="36230"/>
    <cellStyle name="Normal 2 4 7 13 3 3" xfId="36231"/>
    <cellStyle name="Normal 2 4 7 13 3 4" xfId="36232"/>
    <cellStyle name="Normal 2 4 7 13 3 5" xfId="36233"/>
    <cellStyle name="Normal 2 4 7 13 4" xfId="36234"/>
    <cellStyle name="Normal 2 4 7 13 4 2" xfId="36235"/>
    <cellStyle name="Normal 2 4 7 13 4 3" xfId="36236"/>
    <cellStyle name="Normal 2 4 7 13 4 4" xfId="36237"/>
    <cellStyle name="Normal 2 4 7 13 4 5" xfId="36238"/>
    <cellStyle name="Normal 2 4 7 13 5" xfId="36239"/>
    <cellStyle name="Normal 2 4 7 13 5 2" xfId="36240"/>
    <cellStyle name="Normal 2 4 7 13 5 3" xfId="36241"/>
    <cellStyle name="Normal 2 4 7 13 5 4" xfId="36242"/>
    <cellStyle name="Normal 2 4 7 13 5 5" xfId="36243"/>
    <cellStyle name="Normal 2 4 7 13 6" xfId="36244"/>
    <cellStyle name="Normal 2 4 7 13 6 2" xfId="36245"/>
    <cellStyle name="Normal 2 4 7 13 6 3" xfId="36246"/>
    <cellStyle name="Normal 2 4 7 13 6 4" xfId="36247"/>
    <cellStyle name="Normal 2 4 7 13 6 5" xfId="36248"/>
    <cellStyle name="Normal 2 4 7 13 7" xfId="36249"/>
    <cellStyle name="Normal 2 4 7 13 7 2" xfId="36250"/>
    <cellStyle name="Normal 2 4 7 13 7 3" xfId="36251"/>
    <cellStyle name="Normal 2 4 7 13 7 4" xfId="36252"/>
    <cellStyle name="Normal 2 4 7 13 7 5" xfId="36253"/>
    <cellStyle name="Normal 2 4 7 13 8" xfId="36254"/>
    <cellStyle name="Normal 2 4 7 13 8 2" xfId="36255"/>
    <cellStyle name="Normal 2 4 7 13 8 3" xfId="36256"/>
    <cellStyle name="Normal 2 4 7 13 8 4" xfId="36257"/>
    <cellStyle name="Normal 2 4 7 13 8 5" xfId="36258"/>
    <cellStyle name="Normal 2 4 7 13 9" xfId="36259"/>
    <cellStyle name="Normal 2 4 7 14" xfId="36260"/>
    <cellStyle name="Normal 2 4 7 14 10" xfId="36261"/>
    <cellStyle name="Normal 2 4 7 14 11" xfId="36262"/>
    <cellStyle name="Normal 2 4 7 14 12" xfId="36263"/>
    <cellStyle name="Normal 2 4 7 14 13" xfId="36264"/>
    <cellStyle name="Normal 2 4 7 14 14" xfId="36265"/>
    <cellStyle name="Normal 2 4 7 14 2" xfId="36266"/>
    <cellStyle name="Normal 2 4 7 14 2 2" xfId="36267"/>
    <cellStyle name="Normal 2 4 7 14 2 3" xfId="36268"/>
    <cellStyle name="Normal 2 4 7 14 2 4" xfId="36269"/>
    <cellStyle name="Normal 2 4 7 14 2 5" xfId="36270"/>
    <cellStyle name="Normal 2 4 7 14 3" xfId="36271"/>
    <cellStyle name="Normal 2 4 7 14 3 2" xfId="36272"/>
    <cellStyle name="Normal 2 4 7 14 3 3" xfId="36273"/>
    <cellStyle name="Normal 2 4 7 14 3 4" xfId="36274"/>
    <cellStyle name="Normal 2 4 7 14 3 5" xfId="36275"/>
    <cellStyle name="Normal 2 4 7 14 4" xfId="36276"/>
    <cellStyle name="Normal 2 4 7 14 4 2" xfId="36277"/>
    <cellStyle name="Normal 2 4 7 14 4 3" xfId="36278"/>
    <cellStyle name="Normal 2 4 7 14 4 4" xfId="36279"/>
    <cellStyle name="Normal 2 4 7 14 4 5" xfId="36280"/>
    <cellStyle name="Normal 2 4 7 14 5" xfId="36281"/>
    <cellStyle name="Normal 2 4 7 14 5 2" xfId="36282"/>
    <cellStyle name="Normal 2 4 7 14 5 3" xfId="36283"/>
    <cellStyle name="Normal 2 4 7 14 5 4" xfId="36284"/>
    <cellStyle name="Normal 2 4 7 14 5 5" xfId="36285"/>
    <cellStyle name="Normal 2 4 7 14 6" xfId="36286"/>
    <cellStyle name="Normal 2 4 7 14 6 2" xfId="36287"/>
    <cellStyle name="Normal 2 4 7 14 6 3" xfId="36288"/>
    <cellStyle name="Normal 2 4 7 14 6 4" xfId="36289"/>
    <cellStyle name="Normal 2 4 7 14 6 5" xfId="36290"/>
    <cellStyle name="Normal 2 4 7 14 7" xfId="36291"/>
    <cellStyle name="Normal 2 4 7 14 7 2" xfId="36292"/>
    <cellStyle name="Normal 2 4 7 14 7 3" xfId="36293"/>
    <cellStyle name="Normal 2 4 7 14 7 4" xfId="36294"/>
    <cellStyle name="Normal 2 4 7 14 7 5" xfId="36295"/>
    <cellStyle name="Normal 2 4 7 14 8" xfId="36296"/>
    <cellStyle name="Normal 2 4 7 14 8 2" xfId="36297"/>
    <cellStyle name="Normal 2 4 7 14 8 3" xfId="36298"/>
    <cellStyle name="Normal 2 4 7 14 8 4" xfId="36299"/>
    <cellStyle name="Normal 2 4 7 14 8 5" xfId="36300"/>
    <cellStyle name="Normal 2 4 7 14 9" xfId="36301"/>
    <cellStyle name="Normal 2 4 7 15" xfId="36302"/>
    <cellStyle name="Normal 2 4 7 15 10" xfId="36303"/>
    <cellStyle name="Normal 2 4 7 15 11" xfId="36304"/>
    <cellStyle name="Normal 2 4 7 15 12" xfId="36305"/>
    <cellStyle name="Normal 2 4 7 15 13" xfId="36306"/>
    <cellStyle name="Normal 2 4 7 15 14" xfId="36307"/>
    <cellStyle name="Normal 2 4 7 15 2" xfId="36308"/>
    <cellStyle name="Normal 2 4 7 15 2 2" xfId="36309"/>
    <cellStyle name="Normal 2 4 7 15 2 3" xfId="36310"/>
    <cellStyle name="Normal 2 4 7 15 2 4" xfId="36311"/>
    <cellStyle name="Normal 2 4 7 15 2 5" xfId="36312"/>
    <cellStyle name="Normal 2 4 7 15 3" xfId="36313"/>
    <cellStyle name="Normal 2 4 7 15 3 2" xfId="36314"/>
    <cellStyle name="Normal 2 4 7 15 3 3" xfId="36315"/>
    <cellStyle name="Normal 2 4 7 15 3 4" xfId="36316"/>
    <cellStyle name="Normal 2 4 7 15 3 5" xfId="36317"/>
    <cellStyle name="Normal 2 4 7 15 4" xfId="36318"/>
    <cellStyle name="Normal 2 4 7 15 4 2" xfId="36319"/>
    <cellStyle name="Normal 2 4 7 15 4 3" xfId="36320"/>
    <cellStyle name="Normal 2 4 7 15 4 4" xfId="36321"/>
    <cellStyle name="Normal 2 4 7 15 4 5" xfId="36322"/>
    <cellStyle name="Normal 2 4 7 15 5" xfId="36323"/>
    <cellStyle name="Normal 2 4 7 15 5 2" xfId="36324"/>
    <cellStyle name="Normal 2 4 7 15 5 3" xfId="36325"/>
    <cellStyle name="Normal 2 4 7 15 5 4" xfId="36326"/>
    <cellStyle name="Normal 2 4 7 15 5 5" xfId="36327"/>
    <cellStyle name="Normal 2 4 7 15 6" xfId="36328"/>
    <cellStyle name="Normal 2 4 7 15 6 2" xfId="36329"/>
    <cellStyle name="Normal 2 4 7 15 6 3" xfId="36330"/>
    <cellStyle name="Normal 2 4 7 15 6 4" xfId="36331"/>
    <cellStyle name="Normal 2 4 7 15 6 5" xfId="36332"/>
    <cellStyle name="Normal 2 4 7 15 7" xfId="36333"/>
    <cellStyle name="Normal 2 4 7 15 7 2" xfId="36334"/>
    <cellStyle name="Normal 2 4 7 15 7 3" xfId="36335"/>
    <cellStyle name="Normal 2 4 7 15 7 4" xfId="36336"/>
    <cellStyle name="Normal 2 4 7 15 7 5" xfId="36337"/>
    <cellStyle name="Normal 2 4 7 15 8" xfId="36338"/>
    <cellStyle name="Normal 2 4 7 15 8 2" xfId="36339"/>
    <cellStyle name="Normal 2 4 7 15 8 3" xfId="36340"/>
    <cellStyle name="Normal 2 4 7 15 8 4" xfId="36341"/>
    <cellStyle name="Normal 2 4 7 15 8 5" xfId="36342"/>
    <cellStyle name="Normal 2 4 7 15 9" xfId="36343"/>
    <cellStyle name="Normal 2 4 7 16" xfId="36344"/>
    <cellStyle name="Normal 2 4 7 16 10" xfId="36345"/>
    <cellStyle name="Normal 2 4 7 16 11" xfId="36346"/>
    <cellStyle name="Normal 2 4 7 16 12" xfId="36347"/>
    <cellStyle name="Normal 2 4 7 16 13" xfId="36348"/>
    <cellStyle name="Normal 2 4 7 16 14" xfId="36349"/>
    <cellStyle name="Normal 2 4 7 16 2" xfId="36350"/>
    <cellStyle name="Normal 2 4 7 16 2 2" xfId="36351"/>
    <cellStyle name="Normal 2 4 7 16 2 3" xfId="36352"/>
    <cellStyle name="Normal 2 4 7 16 2 4" xfId="36353"/>
    <cellStyle name="Normal 2 4 7 16 2 5" xfId="36354"/>
    <cellStyle name="Normal 2 4 7 16 3" xfId="36355"/>
    <cellStyle name="Normal 2 4 7 16 3 2" xfId="36356"/>
    <cellStyle name="Normal 2 4 7 16 3 3" xfId="36357"/>
    <cellStyle name="Normal 2 4 7 16 3 4" xfId="36358"/>
    <cellStyle name="Normal 2 4 7 16 3 5" xfId="36359"/>
    <cellStyle name="Normal 2 4 7 16 4" xfId="36360"/>
    <cellStyle name="Normal 2 4 7 16 4 2" xfId="36361"/>
    <cellStyle name="Normal 2 4 7 16 4 3" xfId="36362"/>
    <cellStyle name="Normal 2 4 7 16 4 4" xfId="36363"/>
    <cellStyle name="Normal 2 4 7 16 4 5" xfId="36364"/>
    <cellStyle name="Normal 2 4 7 16 5" xfId="36365"/>
    <cellStyle name="Normal 2 4 7 16 5 2" xfId="36366"/>
    <cellStyle name="Normal 2 4 7 16 5 3" xfId="36367"/>
    <cellStyle name="Normal 2 4 7 16 5 4" xfId="36368"/>
    <cellStyle name="Normal 2 4 7 16 5 5" xfId="36369"/>
    <cellStyle name="Normal 2 4 7 16 6" xfId="36370"/>
    <cellStyle name="Normal 2 4 7 16 6 2" xfId="36371"/>
    <cellStyle name="Normal 2 4 7 16 6 3" xfId="36372"/>
    <cellStyle name="Normal 2 4 7 16 6 4" xfId="36373"/>
    <cellStyle name="Normal 2 4 7 16 6 5" xfId="36374"/>
    <cellStyle name="Normal 2 4 7 16 7" xfId="36375"/>
    <cellStyle name="Normal 2 4 7 16 7 2" xfId="36376"/>
    <cellStyle name="Normal 2 4 7 16 7 3" xfId="36377"/>
    <cellStyle name="Normal 2 4 7 16 7 4" xfId="36378"/>
    <cellStyle name="Normal 2 4 7 16 7 5" xfId="36379"/>
    <cellStyle name="Normal 2 4 7 16 8" xfId="36380"/>
    <cellStyle name="Normal 2 4 7 16 8 2" xfId="36381"/>
    <cellStyle name="Normal 2 4 7 16 8 3" xfId="36382"/>
    <cellStyle name="Normal 2 4 7 16 8 4" xfId="36383"/>
    <cellStyle name="Normal 2 4 7 16 8 5" xfId="36384"/>
    <cellStyle name="Normal 2 4 7 16 9" xfId="36385"/>
    <cellStyle name="Normal 2 4 7 17" xfId="36386"/>
    <cellStyle name="Normal 2 4 7 17 2" xfId="36387"/>
    <cellStyle name="Normal 2 4 7 17 3" xfId="36388"/>
    <cellStyle name="Normal 2 4 7 17 4" xfId="36389"/>
    <cellStyle name="Normal 2 4 7 17 5" xfId="36390"/>
    <cellStyle name="Normal 2 4 7 18" xfId="36391"/>
    <cellStyle name="Normal 2 4 7 18 2" xfId="36392"/>
    <cellStyle name="Normal 2 4 7 18 3" xfId="36393"/>
    <cellStyle name="Normal 2 4 7 18 4" xfId="36394"/>
    <cellStyle name="Normal 2 4 7 18 5" xfId="36395"/>
    <cellStyle name="Normal 2 4 7 19" xfId="36396"/>
    <cellStyle name="Normal 2 4 7 19 2" xfId="36397"/>
    <cellStyle name="Normal 2 4 7 19 3" xfId="36398"/>
    <cellStyle name="Normal 2 4 7 19 4" xfId="36399"/>
    <cellStyle name="Normal 2 4 7 19 5" xfId="36400"/>
    <cellStyle name="Normal 2 4 7 2" xfId="36401"/>
    <cellStyle name="Normal 2 4 7 2 10" xfId="36402"/>
    <cellStyle name="Normal 2 4 7 2 11" xfId="36403"/>
    <cellStyle name="Normal 2 4 7 2 12" xfId="36404"/>
    <cellStyle name="Normal 2 4 7 2 13" xfId="36405"/>
    <cellStyle name="Normal 2 4 7 2 14" xfId="36406"/>
    <cellStyle name="Normal 2 4 7 2 2" xfId="36407"/>
    <cellStyle name="Normal 2 4 7 2 2 2" xfId="36408"/>
    <cellStyle name="Normal 2 4 7 2 2 3" xfId="36409"/>
    <cellStyle name="Normal 2 4 7 2 2 4" xfId="36410"/>
    <cellStyle name="Normal 2 4 7 2 2 5" xfId="36411"/>
    <cellStyle name="Normal 2 4 7 2 3" xfId="36412"/>
    <cellStyle name="Normal 2 4 7 2 3 2" xfId="36413"/>
    <cellStyle name="Normal 2 4 7 2 3 3" xfId="36414"/>
    <cellStyle name="Normal 2 4 7 2 3 4" xfId="36415"/>
    <cellStyle name="Normal 2 4 7 2 3 5" xfId="36416"/>
    <cellStyle name="Normal 2 4 7 2 4" xfId="36417"/>
    <cellStyle name="Normal 2 4 7 2 4 2" xfId="36418"/>
    <cellStyle name="Normal 2 4 7 2 4 3" xfId="36419"/>
    <cellStyle name="Normal 2 4 7 2 4 4" xfId="36420"/>
    <cellStyle name="Normal 2 4 7 2 4 5" xfId="36421"/>
    <cellStyle name="Normal 2 4 7 2 5" xfId="36422"/>
    <cellStyle name="Normal 2 4 7 2 5 2" xfId="36423"/>
    <cellStyle name="Normal 2 4 7 2 5 3" xfId="36424"/>
    <cellStyle name="Normal 2 4 7 2 5 4" xfId="36425"/>
    <cellStyle name="Normal 2 4 7 2 5 5" xfId="36426"/>
    <cellStyle name="Normal 2 4 7 2 6" xfId="36427"/>
    <cellStyle name="Normal 2 4 7 2 6 2" xfId="36428"/>
    <cellStyle name="Normal 2 4 7 2 6 3" xfId="36429"/>
    <cellStyle name="Normal 2 4 7 2 6 4" xfId="36430"/>
    <cellStyle name="Normal 2 4 7 2 6 5" xfId="36431"/>
    <cellStyle name="Normal 2 4 7 2 7" xfId="36432"/>
    <cellStyle name="Normal 2 4 7 2 7 2" xfId="36433"/>
    <cellStyle name="Normal 2 4 7 2 7 3" xfId="36434"/>
    <cellStyle name="Normal 2 4 7 2 7 4" xfId="36435"/>
    <cellStyle name="Normal 2 4 7 2 7 5" xfId="36436"/>
    <cellStyle name="Normal 2 4 7 2 8" xfId="36437"/>
    <cellStyle name="Normal 2 4 7 2 8 2" xfId="36438"/>
    <cellStyle name="Normal 2 4 7 2 8 3" xfId="36439"/>
    <cellStyle name="Normal 2 4 7 2 8 4" xfId="36440"/>
    <cellStyle name="Normal 2 4 7 2 8 5" xfId="36441"/>
    <cellStyle name="Normal 2 4 7 2 9" xfId="36442"/>
    <cellStyle name="Normal 2 4 7 20" xfId="36443"/>
    <cellStyle name="Normal 2 4 7 20 2" xfId="36444"/>
    <cellStyle name="Normal 2 4 7 20 3" xfId="36445"/>
    <cellStyle name="Normal 2 4 7 20 4" xfId="36446"/>
    <cellStyle name="Normal 2 4 7 20 5" xfId="36447"/>
    <cellStyle name="Normal 2 4 7 21" xfId="36448"/>
    <cellStyle name="Normal 2 4 7 21 2" xfId="36449"/>
    <cellStyle name="Normal 2 4 7 21 3" xfId="36450"/>
    <cellStyle name="Normal 2 4 7 21 4" xfId="36451"/>
    <cellStyle name="Normal 2 4 7 21 5" xfId="36452"/>
    <cellStyle name="Normal 2 4 7 22" xfId="36453"/>
    <cellStyle name="Normal 2 4 7 22 2" xfId="36454"/>
    <cellStyle name="Normal 2 4 7 22 3" xfId="36455"/>
    <cellStyle name="Normal 2 4 7 22 4" xfId="36456"/>
    <cellStyle name="Normal 2 4 7 22 5" xfId="36457"/>
    <cellStyle name="Normal 2 4 7 23" xfId="36458"/>
    <cellStyle name="Normal 2 4 7 23 2" xfId="36459"/>
    <cellStyle name="Normal 2 4 7 23 3" xfId="36460"/>
    <cellStyle name="Normal 2 4 7 23 4" xfId="36461"/>
    <cellStyle name="Normal 2 4 7 23 5" xfId="36462"/>
    <cellStyle name="Normal 2 4 7 24" xfId="36463"/>
    <cellStyle name="Normal 2 4 7 25" xfId="36464"/>
    <cellStyle name="Normal 2 4 7 26" xfId="36465"/>
    <cellStyle name="Normal 2 4 7 27" xfId="36466"/>
    <cellStyle name="Normal 2 4 7 28" xfId="36467"/>
    <cellStyle name="Normal 2 4 7 29" xfId="36468"/>
    <cellStyle name="Normal 2 4 7 3" xfId="36469"/>
    <cellStyle name="Normal 2 4 7 3 10" xfId="36470"/>
    <cellStyle name="Normal 2 4 7 3 11" xfId="36471"/>
    <cellStyle name="Normal 2 4 7 3 12" xfId="36472"/>
    <cellStyle name="Normal 2 4 7 3 13" xfId="36473"/>
    <cellStyle name="Normal 2 4 7 3 14" xfId="36474"/>
    <cellStyle name="Normal 2 4 7 3 2" xfId="36475"/>
    <cellStyle name="Normal 2 4 7 3 2 2" xfId="36476"/>
    <cellStyle name="Normal 2 4 7 3 2 3" xfId="36477"/>
    <cellStyle name="Normal 2 4 7 3 2 4" xfId="36478"/>
    <cellStyle name="Normal 2 4 7 3 2 5" xfId="36479"/>
    <cellStyle name="Normal 2 4 7 3 3" xfId="36480"/>
    <cellStyle name="Normal 2 4 7 3 3 2" xfId="36481"/>
    <cellStyle name="Normal 2 4 7 3 3 3" xfId="36482"/>
    <cellStyle name="Normal 2 4 7 3 3 4" xfId="36483"/>
    <cellStyle name="Normal 2 4 7 3 3 5" xfId="36484"/>
    <cellStyle name="Normal 2 4 7 3 4" xfId="36485"/>
    <cellStyle name="Normal 2 4 7 3 4 2" xfId="36486"/>
    <cellStyle name="Normal 2 4 7 3 4 3" xfId="36487"/>
    <cellStyle name="Normal 2 4 7 3 4 4" xfId="36488"/>
    <cellStyle name="Normal 2 4 7 3 4 5" xfId="36489"/>
    <cellStyle name="Normal 2 4 7 3 5" xfId="36490"/>
    <cellStyle name="Normal 2 4 7 3 5 2" xfId="36491"/>
    <cellStyle name="Normal 2 4 7 3 5 3" xfId="36492"/>
    <cellStyle name="Normal 2 4 7 3 5 4" xfId="36493"/>
    <cellStyle name="Normal 2 4 7 3 5 5" xfId="36494"/>
    <cellStyle name="Normal 2 4 7 3 6" xfId="36495"/>
    <cellStyle name="Normal 2 4 7 3 6 2" xfId="36496"/>
    <cellStyle name="Normal 2 4 7 3 6 3" xfId="36497"/>
    <cellStyle name="Normal 2 4 7 3 6 4" xfId="36498"/>
    <cellStyle name="Normal 2 4 7 3 6 5" xfId="36499"/>
    <cellStyle name="Normal 2 4 7 3 7" xfId="36500"/>
    <cellStyle name="Normal 2 4 7 3 7 2" xfId="36501"/>
    <cellStyle name="Normal 2 4 7 3 7 3" xfId="36502"/>
    <cellStyle name="Normal 2 4 7 3 7 4" xfId="36503"/>
    <cellStyle name="Normal 2 4 7 3 7 5" xfId="36504"/>
    <cellStyle name="Normal 2 4 7 3 8" xfId="36505"/>
    <cellStyle name="Normal 2 4 7 3 8 2" xfId="36506"/>
    <cellStyle name="Normal 2 4 7 3 8 3" xfId="36507"/>
    <cellStyle name="Normal 2 4 7 3 8 4" xfId="36508"/>
    <cellStyle name="Normal 2 4 7 3 8 5" xfId="36509"/>
    <cellStyle name="Normal 2 4 7 3 9" xfId="36510"/>
    <cellStyle name="Normal 2 4 7 4" xfId="36511"/>
    <cellStyle name="Normal 2 4 7 4 10" xfId="36512"/>
    <cellStyle name="Normal 2 4 7 4 11" xfId="36513"/>
    <cellStyle name="Normal 2 4 7 4 12" xfId="36514"/>
    <cellStyle name="Normal 2 4 7 4 13" xfId="36515"/>
    <cellStyle name="Normal 2 4 7 4 14" xfId="36516"/>
    <cellStyle name="Normal 2 4 7 4 2" xfId="36517"/>
    <cellStyle name="Normal 2 4 7 4 2 2" xfId="36518"/>
    <cellStyle name="Normal 2 4 7 4 2 3" xfId="36519"/>
    <cellStyle name="Normal 2 4 7 4 2 4" xfId="36520"/>
    <cellStyle name="Normal 2 4 7 4 2 5" xfId="36521"/>
    <cellStyle name="Normal 2 4 7 4 3" xfId="36522"/>
    <cellStyle name="Normal 2 4 7 4 3 2" xfId="36523"/>
    <cellStyle name="Normal 2 4 7 4 3 3" xfId="36524"/>
    <cellStyle name="Normal 2 4 7 4 3 4" xfId="36525"/>
    <cellStyle name="Normal 2 4 7 4 3 5" xfId="36526"/>
    <cellStyle name="Normal 2 4 7 4 4" xfId="36527"/>
    <cellStyle name="Normal 2 4 7 4 4 2" xfId="36528"/>
    <cellStyle name="Normal 2 4 7 4 4 3" xfId="36529"/>
    <cellStyle name="Normal 2 4 7 4 4 4" xfId="36530"/>
    <cellStyle name="Normal 2 4 7 4 4 5" xfId="36531"/>
    <cellStyle name="Normal 2 4 7 4 5" xfId="36532"/>
    <cellStyle name="Normal 2 4 7 4 5 2" xfId="36533"/>
    <cellStyle name="Normal 2 4 7 4 5 3" xfId="36534"/>
    <cellStyle name="Normal 2 4 7 4 5 4" xfId="36535"/>
    <cellStyle name="Normal 2 4 7 4 5 5" xfId="36536"/>
    <cellStyle name="Normal 2 4 7 4 6" xfId="36537"/>
    <cellStyle name="Normal 2 4 7 4 6 2" xfId="36538"/>
    <cellStyle name="Normal 2 4 7 4 6 3" xfId="36539"/>
    <cellStyle name="Normal 2 4 7 4 6 4" xfId="36540"/>
    <cellStyle name="Normal 2 4 7 4 6 5" xfId="36541"/>
    <cellStyle name="Normal 2 4 7 4 7" xfId="36542"/>
    <cellStyle name="Normal 2 4 7 4 7 2" xfId="36543"/>
    <cellStyle name="Normal 2 4 7 4 7 3" xfId="36544"/>
    <cellStyle name="Normal 2 4 7 4 7 4" xfId="36545"/>
    <cellStyle name="Normal 2 4 7 4 7 5" xfId="36546"/>
    <cellStyle name="Normal 2 4 7 4 8" xfId="36547"/>
    <cellStyle name="Normal 2 4 7 4 8 2" xfId="36548"/>
    <cellStyle name="Normal 2 4 7 4 8 3" xfId="36549"/>
    <cellStyle name="Normal 2 4 7 4 8 4" xfId="36550"/>
    <cellStyle name="Normal 2 4 7 4 8 5" xfId="36551"/>
    <cellStyle name="Normal 2 4 7 4 9" xfId="36552"/>
    <cellStyle name="Normal 2 4 7 5" xfId="36553"/>
    <cellStyle name="Normal 2 4 7 5 10" xfId="36554"/>
    <cellStyle name="Normal 2 4 7 5 11" xfId="36555"/>
    <cellStyle name="Normal 2 4 7 5 12" xfId="36556"/>
    <cellStyle name="Normal 2 4 7 5 13" xfId="36557"/>
    <cellStyle name="Normal 2 4 7 5 14" xfId="36558"/>
    <cellStyle name="Normal 2 4 7 5 2" xfId="36559"/>
    <cellStyle name="Normal 2 4 7 5 2 2" xfId="36560"/>
    <cellStyle name="Normal 2 4 7 5 2 3" xfId="36561"/>
    <cellStyle name="Normal 2 4 7 5 2 4" xfId="36562"/>
    <cellStyle name="Normal 2 4 7 5 2 5" xfId="36563"/>
    <cellStyle name="Normal 2 4 7 5 3" xfId="36564"/>
    <cellStyle name="Normal 2 4 7 5 3 2" xfId="36565"/>
    <cellStyle name="Normal 2 4 7 5 3 3" xfId="36566"/>
    <cellStyle name="Normal 2 4 7 5 3 4" xfId="36567"/>
    <cellStyle name="Normal 2 4 7 5 3 5" xfId="36568"/>
    <cellStyle name="Normal 2 4 7 5 4" xfId="36569"/>
    <cellStyle name="Normal 2 4 7 5 4 2" xfId="36570"/>
    <cellStyle name="Normal 2 4 7 5 4 3" xfId="36571"/>
    <cellStyle name="Normal 2 4 7 5 4 4" xfId="36572"/>
    <cellStyle name="Normal 2 4 7 5 4 5" xfId="36573"/>
    <cellStyle name="Normal 2 4 7 5 5" xfId="36574"/>
    <cellStyle name="Normal 2 4 7 5 5 2" xfId="36575"/>
    <cellStyle name="Normal 2 4 7 5 5 3" xfId="36576"/>
    <cellStyle name="Normal 2 4 7 5 5 4" xfId="36577"/>
    <cellStyle name="Normal 2 4 7 5 5 5" xfId="36578"/>
    <cellStyle name="Normal 2 4 7 5 6" xfId="36579"/>
    <cellStyle name="Normal 2 4 7 5 6 2" xfId="36580"/>
    <cellStyle name="Normal 2 4 7 5 6 3" xfId="36581"/>
    <cellStyle name="Normal 2 4 7 5 6 4" xfId="36582"/>
    <cellStyle name="Normal 2 4 7 5 6 5" xfId="36583"/>
    <cellStyle name="Normal 2 4 7 5 7" xfId="36584"/>
    <cellStyle name="Normal 2 4 7 5 7 2" xfId="36585"/>
    <cellStyle name="Normal 2 4 7 5 7 3" xfId="36586"/>
    <cellStyle name="Normal 2 4 7 5 7 4" xfId="36587"/>
    <cellStyle name="Normal 2 4 7 5 7 5" xfId="36588"/>
    <cellStyle name="Normal 2 4 7 5 8" xfId="36589"/>
    <cellStyle name="Normal 2 4 7 5 8 2" xfId="36590"/>
    <cellStyle name="Normal 2 4 7 5 8 3" xfId="36591"/>
    <cellStyle name="Normal 2 4 7 5 8 4" xfId="36592"/>
    <cellStyle name="Normal 2 4 7 5 8 5" xfId="36593"/>
    <cellStyle name="Normal 2 4 7 5 9" xfId="36594"/>
    <cellStyle name="Normal 2 4 7 6" xfId="36595"/>
    <cellStyle name="Normal 2 4 7 6 10" xfId="36596"/>
    <cellStyle name="Normal 2 4 7 6 11" xfId="36597"/>
    <cellStyle name="Normal 2 4 7 6 12" xfId="36598"/>
    <cellStyle name="Normal 2 4 7 6 13" xfId="36599"/>
    <cellStyle name="Normal 2 4 7 6 14" xfId="36600"/>
    <cellStyle name="Normal 2 4 7 6 2" xfId="36601"/>
    <cellStyle name="Normal 2 4 7 6 2 2" xfId="36602"/>
    <cellStyle name="Normal 2 4 7 6 2 3" xfId="36603"/>
    <cellStyle name="Normal 2 4 7 6 2 4" xfId="36604"/>
    <cellStyle name="Normal 2 4 7 6 2 5" xfId="36605"/>
    <cellStyle name="Normal 2 4 7 6 3" xfId="36606"/>
    <cellStyle name="Normal 2 4 7 6 3 2" xfId="36607"/>
    <cellStyle name="Normal 2 4 7 6 3 3" xfId="36608"/>
    <cellStyle name="Normal 2 4 7 6 3 4" xfId="36609"/>
    <cellStyle name="Normal 2 4 7 6 3 5" xfId="36610"/>
    <cellStyle name="Normal 2 4 7 6 4" xfId="36611"/>
    <cellStyle name="Normal 2 4 7 6 4 2" xfId="36612"/>
    <cellStyle name="Normal 2 4 7 6 4 3" xfId="36613"/>
    <cellStyle name="Normal 2 4 7 6 4 4" xfId="36614"/>
    <cellStyle name="Normal 2 4 7 6 4 5" xfId="36615"/>
    <cellStyle name="Normal 2 4 7 6 5" xfId="36616"/>
    <cellStyle name="Normal 2 4 7 6 5 2" xfId="36617"/>
    <cellStyle name="Normal 2 4 7 6 5 3" xfId="36618"/>
    <cellStyle name="Normal 2 4 7 6 5 4" xfId="36619"/>
    <cellStyle name="Normal 2 4 7 6 5 5" xfId="36620"/>
    <cellStyle name="Normal 2 4 7 6 6" xfId="36621"/>
    <cellStyle name="Normal 2 4 7 6 6 2" xfId="36622"/>
    <cellStyle name="Normal 2 4 7 6 6 3" xfId="36623"/>
    <cellStyle name="Normal 2 4 7 6 6 4" xfId="36624"/>
    <cellStyle name="Normal 2 4 7 6 6 5" xfId="36625"/>
    <cellStyle name="Normal 2 4 7 6 7" xfId="36626"/>
    <cellStyle name="Normal 2 4 7 6 7 2" xfId="36627"/>
    <cellStyle name="Normal 2 4 7 6 7 3" xfId="36628"/>
    <cellStyle name="Normal 2 4 7 6 7 4" xfId="36629"/>
    <cellStyle name="Normal 2 4 7 6 7 5" xfId="36630"/>
    <cellStyle name="Normal 2 4 7 6 8" xfId="36631"/>
    <cellStyle name="Normal 2 4 7 6 8 2" xfId="36632"/>
    <cellStyle name="Normal 2 4 7 6 8 3" xfId="36633"/>
    <cellStyle name="Normal 2 4 7 6 8 4" xfId="36634"/>
    <cellStyle name="Normal 2 4 7 6 8 5" xfId="36635"/>
    <cellStyle name="Normal 2 4 7 6 9" xfId="36636"/>
    <cellStyle name="Normal 2 4 7 7" xfId="36637"/>
    <cellStyle name="Normal 2 4 7 7 10" xfId="36638"/>
    <cellStyle name="Normal 2 4 7 7 11" xfId="36639"/>
    <cellStyle name="Normal 2 4 7 7 12" xfId="36640"/>
    <cellStyle name="Normal 2 4 7 7 13" xfId="36641"/>
    <cellStyle name="Normal 2 4 7 7 14" xfId="36642"/>
    <cellStyle name="Normal 2 4 7 7 2" xfId="36643"/>
    <cellStyle name="Normal 2 4 7 7 2 2" xfId="36644"/>
    <cellStyle name="Normal 2 4 7 7 2 3" xfId="36645"/>
    <cellStyle name="Normal 2 4 7 7 2 4" xfId="36646"/>
    <cellStyle name="Normal 2 4 7 7 2 5" xfId="36647"/>
    <cellStyle name="Normal 2 4 7 7 3" xfId="36648"/>
    <cellStyle name="Normal 2 4 7 7 3 2" xfId="36649"/>
    <cellStyle name="Normal 2 4 7 7 3 3" xfId="36650"/>
    <cellStyle name="Normal 2 4 7 7 3 4" xfId="36651"/>
    <cellStyle name="Normal 2 4 7 7 3 5" xfId="36652"/>
    <cellStyle name="Normal 2 4 7 7 4" xfId="36653"/>
    <cellStyle name="Normal 2 4 7 7 4 2" xfId="36654"/>
    <cellStyle name="Normal 2 4 7 7 4 3" xfId="36655"/>
    <cellStyle name="Normal 2 4 7 7 4 4" xfId="36656"/>
    <cellStyle name="Normal 2 4 7 7 4 5" xfId="36657"/>
    <cellStyle name="Normal 2 4 7 7 5" xfId="36658"/>
    <cellStyle name="Normal 2 4 7 7 5 2" xfId="36659"/>
    <cellStyle name="Normal 2 4 7 7 5 3" xfId="36660"/>
    <cellStyle name="Normal 2 4 7 7 5 4" xfId="36661"/>
    <cellStyle name="Normal 2 4 7 7 5 5" xfId="36662"/>
    <cellStyle name="Normal 2 4 7 7 6" xfId="36663"/>
    <cellStyle name="Normal 2 4 7 7 6 2" xfId="36664"/>
    <cellStyle name="Normal 2 4 7 7 6 3" xfId="36665"/>
    <cellStyle name="Normal 2 4 7 7 6 4" xfId="36666"/>
    <cellStyle name="Normal 2 4 7 7 6 5" xfId="36667"/>
    <cellStyle name="Normal 2 4 7 7 7" xfId="36668"/>
    <cellStyle name="Normal 2 4 7 7 7 2" xfId="36669"/>
    <cellStyle name="Normal 2 4 7 7 7 3" xfId="36670"/>
    <cellStyle name="Normal 2 4 7 7 7 4" xfId="36671"/>
    <cellStyle name="Normal 2 4 7 7 7 5" xfId="36672"/>
    <cellStyle name="Normal 2 4 7 7 8" xfId="36673"/>
    <cellStyle name="Normal 2 4 7 7 8 2" xfId="36674"/>
    <cellStyle name="Normal 2 4 7 7 8 3" xfId="36675"/>
    <cellStyle name="Normal 2 4 7 7 8 4" xfId="36676"/>
    <cellStyle name="Normal 2 4 7 7 8 5" xfId="36677"/>
    <cellStyle name="Normal 2 4 7 7 9" xfId="36678"/>
    <cellStyle name="Normal 2 4 7 8" xfId="36679"/>
    <cellStyle name="Normal 2 4 7 8 10" xfId="36680"/>
    <cellStyle name="Normal 2 4 7 8 11" xfId="36681"/>
    <cellStyle name="Normal 2 4 7 8 12" xfId="36682"/>
    <cellStyle name="Normal 2 4 7 8 13" xfId="36683"/>
    <cellStyle name="Normal 2 4 7 8 14" xfId="36684"/>
    <cellStyle name="Normal 2 4 7 8 2" xfId="36685"/>
    <cellStyle name="Normal 2 4 7 8 2 2" xfId="36686"/>
    <cellStyle name="Normal 2 4 7 8 2 3" xfId="36687"/>
    <cellStyle name="Normal 2 4 7 8 2 4" xfId="36688"/>
    <cellStyle name="Normal 2 4 7 8 2 5" xfId="36689"/>
    <cellStyle name="Normal 2 4 7 8 3" xfId="36690"/>
    <cellStyle name="Normal 2 4 7 8 3 2" xfId="36691"/>
    <cellStyle name="Normal 2 4 7 8 3 3" xfId="36692"/>
    <cellStyle name="Normal 2 4 7 8 3 4" xfId="36693"/>
    <cellStyle name="Normal 2 4 7 8 3 5" xfId="36694"/>
    <cellStyle name="Normal 2 4 7 8 4" xfId="36695"/>
    <cellStyle name="Normal 2 4 7 8 4 2" xfId="36696"/>
    <cellStyle name="Normal 2 4 7 8 4 3" xfId="36697"/>
    <cellStyle name="Normal 2 4 7 8 4 4" xfId="36698"/>
    <cellStyle name="Normal 2 4 7 8 4 5" xfId="36699"/>
    <cellStyle name="Normal 2 4 7 8 5" xfId="36700"/>
    <cellStyle name="Normal 2 4 7 8 5 2" xfId="36701"/>
    <cellStyle name="Normal 2 4 7 8 5 3" xfId="36702"/>
    <cellStyle name="Normal 2 4 7 8 5 4" xfId="36703"/>
    <cellStyle name="Normal 2 4 7 8 5 5" xfId="36704"/>
    <cellStyle name="Normal 2 4 7 8 6" xfId="36705"/>
    <cellStyle name="Normal 2 4 7 8 6 2" xfId="36706"/>
    <cellStyle name="Normal 2 4 7 8 6 3" xfId="36707"/>
    <cellStyle name="Normal 2 4 7 8 6 4" xfId="36708"/>
    <cellStyle name="Normal 2 4 7 8 6 5" xfId="36709"/>
    <cellStyle name="Normal 2 4 7 8 7" xfId="36710"/>
    <cellStyle name="Normal 2 4 7 8 7 2" xfId="36711"/>
    <cellStyle name="Normal 2 4 7 8 7 3" xfId="36712"/>
    <cellStyle name="Normal 2 4 7 8 7 4" xfId="36713"/>
    <cellStyle name="Normal 2 4 7 8 7 5" xfId="36714"/>
    <cellStyle name="Normal 2 4 7 8 8" xfId="36715"/>
    <cellStyle name="Normal 2 4 7 8 8 2" xfId="36716"/>
    <cellStyle name="Normal 2 4 7 8 8 3" xfId="36717"/>
    <cellStyle name="Normal 2 4 7 8 8 4" xfId="36718"/>
    <cellStyle name="Normal 2 4 7 8 8 5" xfId="36719"/>
    <cellStyle name="Normal 2 4 7 8 9" xfId="36720"/>
    <cellStyle name="Normal 2 4 7 9" xfId="36721"/>
    <cellStyle name="Normal 2 4 7 9 10" xfId="36722"/>
    <cellStyle name="Normal 2 4 7 9 11" xfId="36723"/>
    <cellStyle name="Normal 2 4 7 9 12" xfId="36724"/>
    <cellStyle name="Normal 2 4 7 9 13" xfId="36725"/>
    <cellStyle name="Normal 2 4 7 9 14" xfId="36726"/>
    <cellStyle name="Normal 2 4 7 9 2" xfId="36727"/>
    <cellStyle name="Normal 2 4 7 9 2 2" xfId="36728"/>
    <cellStyle name="Normal 2 4 7 9 2 3" xfId="36729"/>
    <cellStyle name="Normal 2 4 7 9 2 4" xfId="36730"/>
    <cellStyle name="Normal 2 4 7 9 2 5" xfId="36731"/>
    <cellStyle name="Normal 2 4 7 9 3" xfId="36732"/>
    <cellStyle name="Normal 2 4 7 9 3 2" xfId="36733"/>
    <cellStyle name="Normal 2 4 7 9 3 3" xfId="36734"/>
    <cellStyle name="Normal 2 4 7 9 3 4" xfId="36735"/>
    <cellStyle name="Normal 2 4 7 9 3 5" xfId="36736"/>
    <cellStyle name="Normal 2 4 7 9 4" xfId="36737"/>
    <cellStyle name="Normal 2 4 7 9 4 2" xfId="36738"/>
    <cellStyle name="Normal 2 4 7 9 4 3" xfId="36739"/>
    <cellStyle name="Normal 2 4 7 9 4 4" xfId="36740"/>
    <cellStyle name="Normal 2 4 7 9 4 5" xfId="36741"/>
    <cellStyle name="Normal 2 4 7 9 5" xfId="36742"/>
    <cellStyle name="Normal 2 4 7 9 5 2" xfId="36743"/>
    <cellStyle name="Normal 2 4 7 9 5 3" xfId="36744"/>
    <cellStyle name="Normal 2 4 7 9 5 4" xfId="36745"/>
    <cellStyle name="Normal 2 4 7 9 5 5" xfId="36746"/>
    <cellStyle name="Normal 2 4 7 9 6" xfId="36747"/>
    <cellStyle name="Normal 2 4 7 9 6 2" xfId="36748"/>
    <cellStyle name="Normal 2 4 7 9 6 3" xfId="36749"/>
    <cellStyle name="Normal 2 4 7 9 6 4" xfId="36750"/>
    <cellStyle name="Normal 2 4 7 9 6 5" xfId="36751"/>
    <cellStyle name="Normal 2 4 7 9 7" xfId="36752"/>
    <cellStyle name="Normal 2 4 7 9 7 2" xfId="36753"/>
    <cellStyle name="Normal 2 4 7 9 7 3" xfId="36754"/>
    <cellStyle name="Normal 2 4 7 9 7 4" xfId="36755"/>
    <cellStyle name="Normal 2 4 7 9 7 5" xfId="36756"/>
    <cellStyle name="Normal 2 4 7 9 8" xfId="36757"/>
    <cellStyle name="Normal 2 4 7 9 8 2" xfId="36758"/>
    <cellStyle name="Normal 2 4 7 9 8 3" xfId="36759"/>
    <cellStyle name="Normal 2 4 7 9 8 4" xfId="36760"/>
    <cellStyle name="Normal 2 4 7 9 8 5" xfId="36761"/>
    <cellStyle name="Normal 2 4 7 9 9" xfId="36762"/>
    <cellStyle name="Normal 2 4 8" xfId="36763"/>
    <cellStyle name="Normal 2 4 8 10" xfId="36764"/>
    <cellStyle name="Normal 2 4 8 10 10" xfId="36765"/>
    <cellStyle name="Normal 2 4 8 10 11" xfId="36766"/>
    <cellStyle name="Normal 2 4 8 10 12" xfId="36767"/>
    <cellStyle name="Normal 2 4 8 10 13" xfId="36768"/>
    <cellStyle name="Normal 2 4 8 10 14" xfId="36769"/>
    <cellStyle name="Normal 2 4 8 10 2" xfId="36770"/>
    <cellStyle name="Normal 2 4 8 10 2 2" xfId="36771"/>
    <cellStyle name="Normal 2 4 8 10 2 3" xfId="36772"/>
    <cellStyle name="Normal 2 4 8 10 2 4" xfId="36773"/>
    <cellStyle name="Normal 2 4 8 10 2 5" xfId="36774"/>
    <cellStyle name="Normal 2 4 8 10 3" xfId="36775"/>
    <cellStyle name="Normal 2 4 8 10 3 2" xfId="36776"/>
    <cellStyle name="Normal 2 4 8 10 3 3" xfId="36777"/>
    <cellStyle name="Normal 2 4 8 10 3 4" xfId="36778"/>
    <cellStyle name="Normal 2 4 8 10 3 5" xfId="36779"/>
    <cellStyle name="Normal 2 4 8 10 4" xfId="36780"/>
    <cellStyle name="Normal 2 4 8 10 4 2" xfId="36781"/>
    <cellStyle name="Normal 2 4 8 10 4 3" xfId="36782"/>
    <cellStyle name="Normal 2 4 8 10 4 4" xfId="36783"/>
    <cellStyle name="Normal 2 4 8 10 4 5" xfId="36784"/>
    <cellStyle name="Normal 2 4 8 10 5" xfId="36785"/>
    <cellStyle name="Normal 2 4 8 10 5 2" xfId="36786"/>
    <cellStyle name="Normal 2 4 8 10 5 3" xfId="36787"/>
    <cellStyle name="Normal 2 4 8 10 5 4" xfId="36788"/>
    <cellStyle name="Normal 2 4 8 10 5 5" xfId="36789"/>
    <cellStyle name="Normal 2 4 8 10 6" xfId="36790"/>
    <cellStyle name="Normal 2 4 8 10 6 2" xfId="36791"/>
    <cellStyle name="Normal 2 4 8 10 6 3" xfId="36792"/>
    <cellStyle name="Normal 2 4 8 10 6 4" xfId="36793"/>
    <cellStyle name="Normal 2 4 8 10 6 5" xfId="36794"/>
    <cellStyle name="Normal 2 4 8 10 7" xfId="36795"/>
    <cellStyle name="Normal 2 4 8 10 7 2" xfId="36796"/>
    <cellStyle name="Normal 2 4 8 10 7 3" xfId="36797"/>
    <cellStyle name="Normal 2 4 8 10 7 4" xfId="36798"/>
    <cellStyle name="Normal 2 4 8 10 7 5" xfId="36799"/>
    <cellStyle name="Normal 2 4 8 10 8" xfId="36800"/>
    <cellStyle name="Normal 2 4 8 10 8 2" xfId="36801"/>
    <cellStyle name="Normal 2 4 8 10 8 3" xfId="36802"/>
    <cellStyle name="Normal 2 4 8 10 8 4" xfId="36803"/>
    <cellStyle name="Normal 2 4 8 10 8 5" xfId="36804"/>
    <cellStyle name="Normal 2 4 8 10 9" xfId="36805"/>
    <cellStyle name="Normal 2 4 8 11" xfId="36806"/>
    <cellStyle name="Normal 2 4 8 11 10" xfId="36807"/>
    <cellStyle name="Normal 2 4 8 11 11" xfId="36808"/>
    <cellStyle name="Normal 2 4 8 11 12" xfId="36809"/>
    <cellStyle name="Normal 2 4 8 11 13" xfId="36810"/>
    <cellStyle name="Normal 2 4 8 11 14" xfId="36811"/>
    <cellStyle name="Normal 2 4 8 11 2" xfId="36812"/>
    <cellStyle name="Normal 2 4 8 11 2 2" xfId="36813"/>
    <cellStyle name="Normal 2 4 8 11 2 3" xfId="36814"/>
    <cellStyle name="Normal 2 4 8 11 2 4" xfId="36815"/>
    <cellStyle name="Normal 2 4 8 11 2 5" xfId="36816"/>
    <cellStyle name="Normal 2 4 8 11 3" xfId="36817"/>
    <cellStyle name="Normal 2 4 8 11 3 2" xfId="36818"/>
    <cellStyle name="Normal 2 4 8 11 3 3" xfId="36819"/>
    <cellStyle name="Normal 2 4 8 11 3 4" xfId="36820"/>
    <cellStyle name="Normal 2 4 8 11 3 5" xfId="36821"/>
    <cellStyle name="Normal 2 4 8 11 4" xfId="36822"/>
    <cellStyle name="Normal 2 4 8 11 4 2" xfId="36823"/>
    <cellStyle name="Normal 2 4 8 11 4 3" xfId="36824"/>
    <cellStyle name="Normal 2 4 8 11 4 4" xfId="36825"/>
    <cellStyle name="Normal 2 4 8 11 4 5" xfId="36826"/>
    <cellStyle name="Normal 2 4 8 11 5" xfId="36827"/>
    <cellStyle name="Normal 2 4 8 11 5 2" xfId="36828"/>
    <cellStyle name="Normal 2 4 8 11 5 3" xfId="36829"/>
    <cellStyle name="Normal 2 4 8 11 5 4" xfId="36830"/>
    <cellStyle name="Normal 2 4 8 11 5 5" xfId="36831"/>
    <cellStyle name="Normal 2 4 8 11 6" xfId="36832"/>
    <cellStyle name="Normal 2 4 8 11 6 2" xfId="36833"/>
    <cellStyle name="Normal 2 4 8 11 6 3" xfId="36834"/>
    <cellStyle name="Normal 2 4 8 11 6 4" xfId="36835"/>
    <cellStyle name="Normal 2 4 8 11 6 5" xfId="36836"/>
    <cellStyle name="Normal 2 4 8 11 7" xfId="36837"/>
    <cellStyle name="Normal 2 4 8 11 7 2" xfId="36838"/>
    <cellStyle name="Normal 2 4 8 11 7 3" xfId="36839"/>
    <cellStyle name="Normal 2 4 8 11 7 4" xfId="36840"/>
    <cellStyle name="Normal 2 4 8 11 7 5" xfId="36841"/>
    <cellStyle name="Normal 2 4 8 11 8" xfId="36842"/>
    <cellStyle name="Normal 2 4 8 11 8 2" xfId="36843"/>
    <cellStyle name="Normal 2 4 8 11 8 3" xfId="36844"/>
    <cellStyle name="Normal 2 4 8 11 8 4" xfId="36845"/>
    <cellStyle name="Normal 2 4 8 11 8 5" xfId="36846"/>
    <cellStyle name="Normal 2 4 8 11 9" xfId="36847"/>
    <cellStyle name="Normal 2 4 8 12" xfId="36848"/>
    <cellStyle name="Normal 2 4 8 12 10" xfId="36849"/>
    <cellStyle name="Normal 2 4 8 12 11" xfId="36850"/>
    <cellStyle name="Normal 2 4 8 12 12" xfId="36851"/>
    <cellStyle name="Normal 2 4 8 12 13" xfId="36852"/>
    <cellStyle name="Normal 2 4 8 12 14" xfId="36853"/>
    <cellStyle name="Normal 2 4 8 12 2" xfId="36854"/>
    <cellStyle name="Normal 2 4 8 12 2 2" xfId="36855"/>
    <cellStyle name="Normal 2 4 8 12 2 3" xfId="36856"/>
    <cellStyle name="Normal 2 4 8 12 2 4" xfId="36857"/>
    <cellStyle name="Normal 2 4 8 12 2 5" xfId="36858"/>
    <cellStyle name="Normal 2 4 8 12 3" xfId="36859"/>
    <cellStyle name="Normal 2 4 8 12 3 2" xfId="36860"/>
    <cellStyle name="Normal 2 4 8 12 3 3" xfId="36861"/>
    <cellStyle name="Normal 2 4 8 12 3 4" xfId="36862"/>
    <cellStyle name="Normal 2 4 8 12 3 5" xfId="36863"/>
    <cellStyle name="Normal 2 4 8 12 4" xfId="36864"/>
    <cellStyle name="Normal 2 4 8 12 4 2" xfId="36865"/>
    <cellStyle name="Normal 2 4 8 12 4 3" xfId="36866"/>
    <cellStyle name="Normal 2 4 8 12 4 4" xfId="36867"/>
    <cellStyle name="Normal 2 4 8 12 4 5" xfId="36868"/>
    <cellStyle name="Normal 2 4 8 12 5" xfId="36869"/>
    <cellStyle name="Normal 2 4 8 12 5 2" xfId="36870"/>
    <cellStyle name="Normal 2 4 8 12 5 3" xfId="36871"/>
    <cellStyle name="Normal 2 4 8 12 5 4" xfId="36872"/>
    <cellStyle name="Normal 2 4 8 12 5 5" xfId="36873"/>
    <cellStyle name="Normal 2 4 8 12 6" xfId="36874"/>
    <cellStyle name="Normal 2 4 8 12 6 2" xfId="36875"/>
    <cellStyle name="Normal 2 4 8 12 6 3" xfId="36876"/>
    <cellStyle name="Normal 2 4 8 12 6 4" xfId="36877"/>
    <cellStyle name="Normal 2 4 8 12 6 5" xfId="36878"/>
    <cellStyle name="Normal 2 4 8 12 7" xfId="36879"/>
    <cellStyle name="Normal 2 4 8 12 7 2" xfId="36880"/>
    <cellStyle name="Normal 2 4 8 12 7 3" xfId="36881"/>
    <cellStyle name="Normal 2 4 8 12 7 4" xfId="36882"/>
    <cellStyle name="Normal 2 4 8 12 7 5" xfId="36883"/>
    <cellStyle name="Normal 2 4 8 12 8" xfId="36884"/>
    <cellStyle name="Normal 2 4 8 12 8 2" xfId="36885"/>
    <cellStyle name="Normal 2 4 8 12 8 3" xfId="36886"/>
    <cellStyle name="Normal 2 4 8 12 8 4" xfId="36887"/>
    <cellStyle name="Normal 2 4 8 12 8 5" xfId="36888"/>
    <cellStyle name="Normal 2 4 8 12 9" xfId="36889"/>
    <cellStyle name="Normal 2 4 8 13" xfId="36890"/>
    <cellStyle name="Normal 2 4 8 13 10" xfId="36891"/>
    <cellStyle name="Normal 2 4 8 13 11" xfId="36892"/>
    <cellStyle name="Normal 2 4 8 13 12" xfId="36893"/>
    <cellStyle name="Normal 2 4 8 13 13" xfId="36894"/>
    <cellStyle name="Normal 2 4 8 13 14" xfId="36895"/>
    <cellStyle name="Normal 2 4 8 13 2" xfId="36896"/>
    <cellStyle name="Normal 2 4 8 13 2 2" xfId="36897"/>
    <cellStyle name="Normal 2 4 8 13 2 3" xfId="36898"/>
    <cellStyle name="Normal 2 4 8 13 2 4" xfId="36899"/>
    <cellStyle name="Normal 2 4 8 13 2 5" xfId="36900"/>
    <cellStyle name="Normal 2 4 8 13 3" xfId="36901"/>
    <cellStyle name="Normal 2 4 8 13 3 2" xfId="36902"/>
    <cellStyle name="Normal 2 4 8 13 3 3" xfId="36903"/>
    <cellStyle name="Normal 2 4 8 13 3 4" xfId="36904"/>
    <cellStyle name="Normal 2 4 8 13 3 5" xfId="36905"/>
    <cellStyle name="Normal 2 4 8 13 4" xfId="36906"/>
    <cellStyle name="Normal 2 4 8 13 4 2" xfId="36907"/>
    <cellStyle name="Normal 2 4 8 13 4 3" xfId="36908"/>
    <cellStyle name="Normal 2 4 8 13 4 4" xfId="36909"/>
    <cellStyle name="Normal 2 4 8 13 4 5" xfId="36910"/>
    <cellStyle name="Normal 2 4 8 13 5" xfId="36911"/>
    <cellStyle name="Normal 2 4 8 13 5 2" xfId="36912"/>
    <cellStyle name="Normal 2 4 8 13 5 3" xfId="36913"/>
    <cellStyle name="Normal 2 4 8 13 5 4" xfId="36914"/>
    <cellStyle name="Normal 2 4 8 13 5 5" xfId="36915"/>
    <cellStyle name="Normal 2 4 8 13 6" xfId="36916"/>
    <cellStyle name="Normal 2 4 8 13 6 2" xfId="36917"/>
    <cellStyle name="Normal 2 4 8 13 6 3" xfId="36918"/>
    <cellStyle name="Normal 2 4 8 13 6 4" xfId="36919"/>
    <cellStyle name="Normal 2 4 8 13 6 5" xfId="36920"/>
    <cellStyle name="Normal 2 4 8 13 7" xfId="36921"/>
    <cellStyle name="Normal 2 4 8 13 7 2" xfId="36922"/>
    <cellStyle name="Normal 2 4 8 13 7 3" xfId="36923"/>
    <cellStyle name="Normal 2 4 8 13 7 4" xfId="36924"/>
    <cellStyle name="Normal 2 4 8 13 7 5" xfId="36925"/>
    <cellStyle name="Normal 2 4 8 13 8" xfId="36926"/>
    <cellStyle name="Normal 2 4 8 13 8 2" xfId="36927"/>
    <cellStyle name="Normal 2 4 8 13 8 3" xfId="36928"/>
    <cellStyle name="Normal 2 4 8 13 8 4" xfId="36929"/>
    <cellStyle name="Normal 2 4 8 13 8 5" xfId="36930"/>
    <cellStyle name="Normal 2 4 8 13 9" xfId="36931"/>
    <cellStyle name="Normal 2 4 8 14" xfId="36932"/>
    <cellStyle name="Normal 2 4 8 14 10" xfId="36933"/>
    <cellStyle name="Normal 2 4 8 14 11" xfId="36934"/>
    <cellStyle name="Normal 2 4 8 14 12" xfId="36935"/>
    <cellStyle name="Normal 2 4 8 14 13" xfId="36936"/>
    <cellStyle name="Normal 2 4 8 14 14" xfId="36937"/>
    <cellStyle name="Normal 2 4 8 14 2" xfId="36938"/>
    <cellStyle name="Normal 2 4 8 14 2 2" xfId="36939"/>
    <cellStyle name="Normal 2 4 8 14 2 3" xfId="36940"/>
    <cellStyle name="Normal 2 4 8 14 2 4" xfId="36941"/>
    <cellStyle name="Normal 2 4 8 14 2 5" xfId="36942"/>
    <cellStyle name="Normal 2 4 8 14 3" xfId="36943"/>
    <cellStyle name="Normal 2 4 8 14 3 2" xfId="36944"/>
    <cellStyle name="Normal 2 4 8 14 3 3" xfId="36945"/>
    <cellStyle name="Normal 2 4 8 14 3 4" xfId="36946"/>
    <cellStyle name="Normal 2 4 8 14 3 5" xfId="36947"/>
    <cellStyle name="Normal 2 4 8 14 4" xfId="36948"/>
    <cellStyle name="Normal 2 4 8 14 4 2" xfId="36949"/>
    <cellStyle name="Normal 2 4 8 14 4 3" xfId="36950"/>
    <cellStyle name="Normal 2 4 8 14 4 4" xfId="36951"/>
    <cellStyle name="Normal 2 4 8 14 4 5" xfId="36952"/>
    <cellStyle name="Normal 2 4 8 14 5" xfId="36953"/>
    <cellStyle name="Normal 2 4 8 14 5 2" xfId="36954"/>
    <cellStyle name="Normal 2 4 8 14 5 3" xfId="36955"/>
    <cellStyle name="Normal 2 4 8 14 5 4" xfId="36956"/>
    <cellStyle name="Normal 2 4 8 14 5 5" xfId="36957"/>
    <cellStyle name="Normal 2 4 8 14 6" xfId="36958"/>
    <cellStyle name="Normal 2 4 8 14 6 2" xfId="36959"/>
    <cellStyle name="Normal 2 4 8 14 6 3" xfId="36960"/>
    <cellStyle name="Normal 2 4 8 14 6 4" xfId="36961"/>
    <cellStyle name="Normal 2 4 8 14 6 5" xfId="36962"/>
    <cellStyle name="Normal 2 4 8 14 7" xfId="36963"/>
    <cellStyle name="Normal 2 4 8 14 7 2" xfId="36964"/>
    <cellStyle name="Normal 2 4 8 14 7 3" xfId="36965"/>
    <cellStyle name="Normal 2 4 8 14 7 4" xfId="36966"/>
    <cellStyle name="Normal 2 4 8 14 7 5" xfId="36967"/>
    <cellStyle name="Normal 2 4 8 14 8" xfId="36968"/>
    <cellStyle name="Normal 2 4 8 14 8 2" xfId="36969"/>
    <cellStyle name="Normal 2 4 8 14 8 3" xfId="36970"/>
    <cellStyle name="Normal 2 4 8 14 8 4" xfId="36971"/>
    <cellStyle name="Normal 2 4 8 14 8 5" xfId="36972"/>
    <cellStyle name="Normal 2 4 8 14 9" xfId="36973"/>
    <cellStyle name="Normal 2 4 8 15" xfId="36974"/>
    <cellStyle name="Normal 2 4 8 15 10" xfId="36975"/>
    <cellStyle name="Normal 2 4 8 15 11" xfId="36976"/>
    <cellStyle name="Normal 2 4 8 15 12" xfId="36977"/>
    <cellStyle name="Normal 2 4 8 15 13" xfId="36978"/>
    <cellStyle name="Normal 2 4 8 15 14" xfId="36979"/>
    <cellStyle name="Normal 2 4 8 15 2" xfId="36980"/>
    <cellStyle name="Normal 2 4 8 15 2 2" xfId="36981"/>
    <cellStyle name="Normal 2 4 8 15 2 3" xfId="36982"/>
    <cellStyle name="Normal 2 4 8 15 2 4" xfId="36983"/>
    <cellStyle name="Normal 2 4 8 15 2 5" xfId="36984"/>
    <cellStyle name="Normal 2 4 8 15 3" xfId="36985"/>
    <cellStyle name="Normal 2 4 8 15 3 2" xfId="36986"/>
    <cellStyle name="Normal 2 4 8 15 3 3" xfId="36987"/>
    <cellStyle name="Normal 2 4 8 15 3 4" xfId="36988"/>
    <cellStyle name="Normal 2 4 8 15 3 5" xfId="36989"/>
    <cellStyle name="Normal 2 4 8 15 4" xfId="36990"/>
    <cellStyle name="Normal 2 4 8 15 4 2" xfId="36991"/>
    <cellStyle name="Normal 2 4 8 15 4 3" xfId="36992"/>
    <cellStyle name="Normal 2 4 8 15 4 4" xfId="36993"/>
    <cellStyle name="Normal 2 4 8 15 4 5" xfId="36994"/>
    <cellStyle name="Normal 2 4 8 15 5" xfId="36995"/>
    <cellStyle name="Normal 2 4 8 15 5 2" xfId="36996"/>
    <cellStyle name="Normal 2 4 8 15 5 3" xfId="36997"/>
    <cellStyle name="Normal 2 4 8 15 5 4" xfId="36998"/>
    <cellStyle name="Normal 2 4 8 15 5 5" xfId="36999"/>
    <cellStyle name="Normal 2 4 8 15 6" xfId="37000"/>
    <cellStyle name="Normal 2 4 8 15 6 2" xfId="37001"/>
    <cellStyle name="Normal 2 4 8 15 6 3" xfId="37002"/>
    <cellStyle name="Normal 2 4 8 15 6 4" xfId="37003"/>
    <cellStyle name="Normal 2 4 8 15 6 5" xfId="37004"/>
    <cellStyle name="Normal 2 4 8 15 7" xfId="37005"/>
    <cellStyle name="Normal 2 4 8 15 7 2" xfId="37006"/>
    <cellStyle name="Normal 2 4 8 15 7 3" xfId="37007"/>
    <cellStyle name="Normal 2 4 8 15 7 4" xfId="37008"/>
    <cellStyle name="Normal 2 4 8 15 7 5" xfId="37009"/>
    <cellStyle name="Normal 2 4 8 15 8" xfId="37010"/>
    <cellStyle name="Normal 2 4 8 15 8 2" xfId="37011"/>
    <cellStyle name="Normal 2 4 8 15 8 3" xfId="37012"/>
    <cellStyle name="Normal 2 4 8 15 8 4" xfId="37013"/>
    <cellStyle name="Normal 2 4 8 15 8 5" xfId="37014"/>
    <cellStyle name="Normal 2 4 8 15 9" xfId="37015"/>
    <cellStyle name="Normal 2 4 8 16" xfId="37016"/>
    <cellStyle name="Normal 2 4 8 16 10" xfId="37017"/>
    <cellStyle name="Normal 2 4 8 16 11" xfId="37018"/>
    <cellStyle name="Normal 2 4 8 16 12" xfId="37019"/>
    <cellStyle name="Normal 2 4 8 16 13" xfId="37020"/>
    <cellStyle name="Normal 2 4 8 16 14" xfId="37021"/>
    <cellStyle name="Normal 2 4 8 16 2" xfId="37022"/>
    <cellStyle name="Normal 2 4 8 16 2 2" xfId="37023"/>
    <cellStyle name="Normal 2 4 8 16 2 3" xfId="37024"/>
    <cellStyle name="Normal 2 4 8 16 2 4" xfId="37025"/>
    <cellStyle name="Normal 2 4 8 16 2 5" xfId="37026"/>
    <cellStyle name="Normal 2 4 8 16 3" xfId="37027"/>
    <cellStyle name="Normal 2 4 8 16 3 2" xfId="37028"/>
    <cellStyle name="Normal 2 4 8 16 3 3" xfId="37029"/>
    <cellStyle name="Normal 2 4 8 16 3 4" xfId="37030"/>
    <cellStyle name="Normal 2 4 8 16 3 5" xfId="37031"/>
    <cellStyle name="Normal 2 4 8 16 4" xfId="37032"/>
    <cellStyle name="Normal 2 4 8 16 4 2" xfId="37033"/>
    <cellStyle name="Normal 2 4 8 16 4 3" xfId="37034"/>
    <cellStyle name="Normal 2 4 8 16 4 4" xfId="37035"/>
    <cellStyle name="Normal 2 4 8 16 4 5" xfId="37036"/>
    <cellStyle name="Normal 2 4 8 16 5" xfId="37037"/>
    <cellStyle name="Normal 2 4 8 16 5 2" xfId="37038"/>
    <cellStyle name="Normal 2 4 8 16 5 3" xfId="37039"/>
    <cellStyle name="Normal 2 4 8 16 5 4" xfId="37040"/>
    <cellStyle name="Normal 2 4 8 16 5 5" xfId="37041"/>
    <cellStyle name="Normal 2 4 8 16 6" xfId="37042"/>
    <cellStyle name="Normal 2 4 8 16 6 2" xfId="37043"/>
    <cellStyle name="Normal 2 4 8 16 6 3" xfId="37044"/>
    <cellStyle name="Normal 2 4 8 16 6 4" xfId="37045"/>
    <cellStyle name="Normal 2 4 8 16 6 5" xfId="37046"/>
    <cellStyle name="Normal 2 4 8 16 7" xfId="37047"/>
    <cellStyle name="Normal 2 4 8 16 7 2" xfId="37048"/>
    <cellStyle name="Normal 2 4 8 16 7 3" xfId="37049"/>
    <cellStyle name="Normal 2 4 8 16 7 4" xfId="37050"/>
    <cellStyle name="Normal 2 4 8 16 7 5" xfId="37051"/>
    <cellStyle name="Normal 2 4 8 16 8" xfId="37052"/>
    <cellStyle name="Normal 2 4 8 16 8 2" xfId="37053"/>
    <cellStyle name="Normal 2 4 8 16 8 3" xfId="37054"/>
    <cellStyle name="Normal 2 4 8 16 8 4" xfId="37055"/>
    <cellStyle name="Normal 2 4 8 16 8 5" xfId="37056"/>
    <cellStyle name="Normal 2 4 8 16 9" xfId="37057"/>
    <cellStyle name="Normal 2 4 8 17" xfId="37058"/>
    <cellStyle name="Normal 2 4 8 17 2" xfId="37059"/>
    <cellStyle name="Normal 2 4 8 17 3" xfId="37060"/>
    <cellStyle name="Normal 2 4 8 17 4" xfId="37061"/>
    <cellStyle name="Normal 2 4 8 17 5" xfId="37062"/>
    <cellStyle name="Normal 2 4 8 18" xfId="37063"/>
    <cellStyle name="Normal 2 4 8 18 2" xfId="37064"/>
    <cellStyle name="Normal 2 4 8 18 3" xfId="37065"/>
    <cellStyle name="Normal 2 4 8 18 4" xfId="37066"/>
    <cellStyle name="Normal 2 4 8 18 5" xfId="37067"/>
    <cellStyle name="Normal 2 4 8 19" xfId="37068"/>
    <cellStyle name="Normal 2 4 8 19 2" xfId="37069"/>
    <cellStyle name="Normal 2 4 8 19 3" xfId="37070"/>
    <cellStyle name="Normal 2 4 8 19 4" xfId="37071"/>
    <cellStyle name="Normal 2 4 8 19 5" xfId="37072"/>
    <cellStyle name="Normal 2 4 8 2" xfId="37073"/>
    <cellStyle name="Normal 2 4 8 2 10" xfId="37074"/>
    <cellStyle name="Normal 2 4 8 2 11" xfId="37075"/>
    <cellStyle name="Normal 2 4 8 2 12" xfId="37076"/>
    <cellStyle name="Normal 2 4 8 2 13" xfId="37077"/>
    <cellStyle name="Normal 2 4 8 2 14" xfId="37078"/>
    <cellStyle name="Normal 2 4 8 2 2" xfId="37079"/>
    <cellStyle name="Normal 2 4 8 2 2 2" xfId="37080"/>
    <cellStyle name="Normal 2 4 8 2 2 3" xfId="37081"/>
    <cellStyle name="Normal 2 4 8 2 2 4" xfId="37082"/>
    <cellStyle name="Normal 2 4 8 2 2 5" xfId="37083"/>
    <cellStyle name="Normal 2 4 8 2 3" xfId="37084"/>
    <cellStyle name="Normal 2 4 8 2 3 2" xfId="37085"/>
    <cellStyle name="Normal 2 4 8 2 3 3" xfId="37086"/>
    <cellStyle name="Normal 2 4 8 2 3 4" xfId="37087"/>
    <cellStyle name="Normal 2 4 8 2 3 5" xfId="37088"/>
    <cellStyle name="Normal 2 4 8 2 4" xfId="37089"/>
    <cellStyle name="Normal 2 4 8 2 4 2" xfId="37090"/>
    <cellStyle name="Normal 2 4 8 2 4 3" xfId="37091"/>
    <cellStyle name="Normal 2 4 8 2 4 4" xfId="37092"/>
    <cellStyle name="Normal 2 4 8 2 4 5" xfId="37093"/>
    <cellStyle name="Normal 2 4 8 2 5" xfId="37094"/>
    <cellStyle name="Normal 2 4 8 2 5 2" xfId="37095"/>
    <cellStyle name="Normal 2 4 8 2 5 3" xfId="37096"/>
    <cellStyle name="Normal 2 4 8 2 5 4" xfId="37097"/>
    <cellStyle name="Normal 2 4 8 2 5 5" xfId="37098"/>
    <cellStyle name="Normal 2 4 8 2 6" xfId="37099"/>
    <cellStyle name="Normal 2 4 8 2 6 2" xfId="37100"/>
    <cellStyle name="Normal 2 4 8 2 6 3" xfId="37101"/>
    <cellStyle name="Normal 2 4 8 2 6 4" xfId="37102"/>
    <cellStyle name="Normal 2 4 8 2 6 5" xfId="37103"/>
    <cellStyle name="Normal 2 4 8 2 7" xfId="37104"/>
    <cellStyle name="Normal 2 4 8 2 7 2" xfId="37105"/>
    <cellStyle name="Normal 2 4 8 2 7 3" xfId="37106"/>
    <cellStyle name="Normal 2 4 8 2 7 4" xfId="37107"/>
    <cellStyle name="Normal 2 4 8 2 7 5" xfId="37108"/>
    <cellStyle name="Normal 2 4 8 2 8" xfId="37109"/>
    <cellStyle name="Normal 2 4 8 2 8 2" xfId="37110"/>
    <cellStyle name="Normal 2 4 8 2 8 3" xfId="37111"/>
    <cellStyle name="Normal 2 4 8 2 8 4" xfId="37112"/>
    <cellStyle name="Normal 2 4 8 2 8 5" xfId="37113"/>
    <cellStyle name="Normal 2 4 8 2 9" xfId="37114"/>
    <cellStyle name="Normal 2 4 8 20" xfId="37115"/>
    <cellStyle name="Normal 2 4 8 20 2" xfId="37116"/>
    <cellStyle name="Normal 2 4 8 20 3" xfId="37117"/>
    <cellStyle name="Normal 2 4 8 20 4" xfId="37118"/>
    <cellStyle name="Normal 2 4 8 20 5" xfId="37119"/>
    <cellStyle name="Normal 2 4 8 21" xfId="37120"/>
    <cellStyle name="Normal 2 4 8 21 2" xfId="37121"/>
    <cellStyle name="Normal 2 4 8 21 3" xfId="37122"/>
    <cellStyle name="Normal 2 4 8 21 4" xfId="37123"/>
    <cellStyle name="Normal 2 4 8 21 5" xfId="37124"/>
    <cellStyle name="Normal 2 4 8 22" xfId="37125"/>
    <cellStyle name="Normal 2 4 8 22 2" xfId="37126"/>
    <cellStyle name="Normal 2 4 8 22 3" xfId="37127"/>
    <cellStyle name="Normal 2 4 8 22 4" xfId="37128"/>
    <cellStyle name="Normal 2 4 8 22 5" xfId="37129"/>
    <cellStyle name="Normal 2 4 8 23" xfId="37130"/>
    <cellStyle name="Normal 2 4 8 23 2" xfId="37131"/>
    <cellStyle name="Normal 2 4 8 23 3" xfId="37132"/>
    <cellStyle name="Normal 2 4 8 23 4" xfId="37133"/>
    <cellStyle name="Normal 2 4 8 23 5" xfId="37134"/>
    <cellStyle name="Normal 2 4 8 24" xfId="37135"/>
    <cellStyle name="Normal 2 4 8 25" xfId="37136"/>
    <cellStyle name="Normal 2 4 8 26" xfId="37137"/>
    <cellStyle name="Normal 2 4 8 27" xfId="37138"/>
    <cellStyle name="Normal 2 4 8 28" xfId="37139"/>
    <cellStyle name="Normal 2 4 8 29" xfId="37140"/>
    <cellStyle name="Normal 2 4 8 3" xfId="37141"/>
    <cellStyle name="Normal 2 4 8 3 10" xfId="37142"/>
    <cellStyle name="Normal 2 4 8 3 11" xfId="37143"/>
    <cellStyle name="Normal 2 4 8 3 12" xfId="37144"/>
    <cellStyle name="Normal 2 4 8 3 13" xfId="37145"/>
    <cellStyle name="Normal 2 4 8 3 14" xfId="37146"/>
    <cellStyle name="Normal 2 4 8 3 2" xfId="37147"/>
    <cellStyle name="Normal 2 4 8 3 2 2" xfId="37148"/>
    <cellStyle name="Normal 2 4 8 3 2 3" xfId="37149"/>
    <cellStyle name="Normal 2 4 8 3 2 4" xfId="37150"/>
    <cellStyle name="Normal 2 4 8 3 2 5" xfId="37151"/>
    <cellStyle name="Normal 2 4 8 3 3" xfId="37152"/>
    <cellStyle name="Normal 2 4 8 3 3 2" xfId="37153"/>
    <cellStyle name="Normal 2 4 8 3 3 3" xfId="37154"/>
    <cellStyle name="Normal 2 4 8 3 3 4" xfId="37155"/>
    <cellStyle name="Normal 2 4 8 3 3 5" xfId="37156"/>
    <cellStyle name="Normal 2 4 8 3 4" xfId="37157"/>
    <cellStyle name="Normal 2 4 8 3 4 2" xfId="37158"/>
    <cellStyle name="Normal 2 4 8 3 4 3" xfId="37159"/>
    <cellStyle name="Normal 2 4 8 3 4 4" xfId="37160"/>
    <cellStyle name="Normal 2 4 8 3 4 5" xfId="37161"/>
    <cellStyle name="Normal 2 4 8 3 5" xfId="37162"/>
    <cellStyle name="Normal 2 4 8 3 5 2" xfId="37163"/>
    <cellStyle name="Normal 2 4 8 3 5 3" xfId="37164"/>
    <cellStyle name="Normal 2 4 8 3 5 4" xfId="37165"/>
    <cellStyle name="Normal 2 4 8 3 5 5" xfId="37166"/>
    <cellStyle name="Normal 2 4 8 3 6" xfId="37167"/>
    <cellStyle name="Normal 2 4 8 3 6 2" xfId="37168"/>
    <cellStyle name="Normal 2 4 8 3 6 3" xfId="37169"/>
    <cellStyle name="Normal 2 4 8 3 6 4" xfId="37170"/>
    <cellStyle name="Normal 2 4 8 3 6 5" xfId="37171"/>
    <cellStyle name="Normal 2 4 8 3 7" xfId="37172"/>
    <cellStyle name="Normal 2 4 8 3 7 2" xfId="37173"/>
    <cellStyle name="Normal 2 4 8 3 7 3" xfId="37174"/>
    <cellStyle name="Normal 2 4 8 3 7 4" xfId="37175"/>
    <cellStyle name="Normal 2 4 8 3 7 5" xfId="37176"/>
    <cellStyle name="Normal 2 4 8 3 8" xfId="37177"/>
    <cellStyle name="Normal 2 4 8 3 8 2" xfId="37178"/>
    <cellStyle name="Normal 2 4 8 3 8 3" xfId="37179"/>
    <cellStyle name="Normal 2 4 8 3 8 4" xfId="37180"/>
    <cellStyle name="Normal 2 4 8 3 8 5" xfId="37181"/>
    <cellStyle name="Normal 2 4 8 3 9" xfId="37182"/>
    <cellStyle name="Normal 2 4 8 4" xfId="37183"/>
    <cellStyle name="Normal 2 4 8 4 10" xfId="37184"/>
    <cellStyle name="Normal 2 4 8 4 11" xfId="37185"/>
    <cellStyle name="Normal 2 4 8 4 12" xfId="37186"/>
    <cellStyle name="Normal 2 4 8 4 13" xfId="37187"/>
    <cellStyle name="Normal 2 4 8 4 14" xfId="37188"/>
    <cellStyle name="Normal 2 4 8 4 2" xfId="37189"/>
    <cellStyle name="Normal 2 4 8 4 2 2" xfId="37190"/>
    <cellStyle name="Normal 2 4 8 4 2 3" xfId="37191"/>
    <cellStyle name="Normal 2 4 8 4 2 4" xfId="37192"/>
    <cellStyle name="Normal 2 4 8 4 2 5" xfId="37193"/>
    <cellStyle name="Normal 2 4 8 4 3" xfId="37194"/>
    <cellStyle name="Normal 2 4 8 4 3 2" xfId="37195"/>
    <cellStyle name="Normal 2 4 8 4 3 3" xfId="37196"/>
    <cellStyle name="Normal 2 4 8 4 3 4" xfId="37197"/>
    <cellStyle name="Normal 2 4 8 4 3 5" xfId="37198"/>
    <cellStyle name="Normal 2 4 8 4 4" xfId="37199"/>
    <cellStyle name="Normal 2 4 8 4 4 2" xfId="37200"/>
    <cellStyle name="Normal 2 4 8 4 4 3" xfId="37201"/>
    <cellStyle name="Normal 2 4 8 4 4 4" xfId="37202"/>
    <cellStyle name="Normal 2 4 8 4 4 5" xfId="37203"/>
    <cellStyle name="Normal 2 4 8 4 5" xfId="37204"/>
    <cellStyle name="Normal 2 4 8 4 5 2" xfId="37205"/>
    <cellStyle name="Normal 2 4 8 4 5 3" xfId="37206"/>
    <cellStyle name="Normal 2 4 8 4 5 4" xfId="37207"/>
    <cellStyle name="Normal 2 4 8 4 5 5" xfId="37208"/>
    <cellStyle name="Normal 2 4 8 4 6" xfId="37209"/>
    <cellStyle name="Normal 2 4 8 4 6 2" xfId="37210"/>
    <cellStyle name="Normal 2 4 8 4 6 3" xfId="37211"/>
    <cellStyle name="Normal 2 4 8 4 6 4" xfId="37212"/>
    <cellStyle name="Normal 2 4 8 4 6 5" xfId="37213"/>
    <cellStyle name="Normal 2 4 8 4 7" xfId="37214"/>
    <cellStyle name="Normal 2 4 8 4 7 2" xfId="37215"/>
    <cellStyle name="Normal 2 4 8 4 7 3" xfId="37216"/>
    <cellStyle name="Normal 2 4 8 4 7 4" xfId="37217"/>
    <cellStyle name="Normal 2 4 8 4 7 5" xfId="37218"/>
    <cellStyle name="Normal 2 4 8 4 8" xfId="37219"/>
    <cellStyle name="Normal 2 4 8 4 8 2" xfId="37220"/>
    <cellStyle name="Normal 2 4 8 4 8 3" xfId="37221"/>
    <cellStyle name="Normal 2 4 8 4 8 4" xfId="37222"/>
    <cellStyle name="Normal 2 4 8 4 8 5" xfId="37223"/>
    <cellStyle name="Normal 2 4 8 4 9" xfId="37224"/>
    <cellStyle name="Normal 2 4 8 5" xfId="37225"/>
    <cellStyle name="Normal 2 4 8 5 10" xfId="37226"/>
    <cellStyle name="Normal 2 4 8 5 11" xfId="37227"/>
    <cellStyle name="Normal 2 4 8 5 12" xfId="37228"/>
    <cellStyle name="Normal 2 4 8 5 13" xfId="37229"/>
    <cellStyle name="Normal 2 4 8 5 14" xfId="37230"/>
    <cellStyle name="Normal 2 4 8 5 2" xfId="37231"/>
    <cellStyle name="Normal 2 4 8 5 2 2" xfId="37232"/>
    <cellStyle name="Normal 2 4 8 5 2 3" xfId="37233"/>
    <cellStyle name="Normal 2 4 8 5 2 4" xfId="37234"/>
    <cellStyle name="Normal 2 4 8 5 2 5" xfId="37235"/>
    <cellStyle name="Normal 2 4 8 5 3" xfId="37236"/>
    <cellStyle name="Normal 2 4 8 5 3 2" xfId="37237"/>
    <cellStyle name="Normal 2 4 8 5 3 3" xfId="37238"/>
    <cellStyle name="Normal 2 4 8 5 3 4" xfId="37239"/>
    <cellStyle name="Normal 2 4 8 5 3 5" xfId="37240"/>
    <cellStyle name="Normal 2 4 8 5 4" xfId="37241"/>
    <cellStyle name="Normal 2 4 8 5 4 2" xfId="37242"/>
    <cellStyle name="Normal 2 4 8 5 4 3" xfId="37243"/>
    <cellStyle name="Normal 2 4 8 5 4 4" xfId="37244"/>
    <cellStyle name="Normal 2 4 8 5 4 5" xfId="37245"/>
    <cellStyle name="Normal 2 4 8 5 5" xfId="37246"/>
    <cellStyle name="Normal 2 4 8 5 5 2" xfId="37247"/>
    <cellStyle name="Normal 2 4 8 5 5 3" xfId="37248"/>
    <cellStyle name="Normal 2 4 8 5 5 4" xfId="37249"/>
    <cellStyle name="Normal 2 4 8 5 5 5" xfId="37250"/>
    <cellStyle name="Normal 2 4 8 5 6" xfId="37251"/>
    <cellStyle name="Normal 2 4 8 5 6 2" xfId="37252"/>
    <cellStyle name="Normal 2 4 8 5 6 3" xfId="37253"/>
    <cellStyle name="Normal 2 4 8 5 6 4" xfId="37254"/>
    <cellStyle name="Normal 2 4 8 5 6 5" xfId="37255"/>
    <cellStyle name="Normal 2 4 8 5 7" xfId="37256"/>
    <cellStyle name="Normal 2 4 8 5 7 2" xfId="37257"/>
    <cellStyle name="Normal 2 4 8 5 7 3" xfId="37258"/>
    <cellStyle name="Normal 2 4 8 5 7 4" xfId="37259"/>
    <cellStyle name="Normal 2 4 8 5 7 5" xfId="37260"/>
    <cellStyle name="Normal 2 4 8 5 8" xfId="37261"/>
    <cellStyle name="Normal 2 4 8 5 8 2" xfId="37262"/>
    <cellStyle name="Normal 2 4 8 5 8 3" xfId="37263"/>
    <cellStyle name="Normal 2 4 8 5 8 4" xfId="37264"/>
    <cellStyle name="Normal 2 4 8 5 8 5" xfId="37265"/>
    <cellStyle name="Normal 2 4 8 5 9" xfId="37266"/>
    <cellStyle name="Normal 2 4 8 6" xfId="37267"/>
    <cellStyle name="Normal 2 4 8 6 10" xfId="37268"/>
    <cellStyle name="Normal 2 4 8 6 11" xfId="37269"/>
    <cellStyle name="Normal 2 4 8 6 12" xfId="37270"/>
    <cellStyle name="Normal 2 4 8 6 13" xfId="37271"/>
    <cellStyle name="Normal 2 4 8 6 14" xfId="37272"/>
    <cellStyle name="Normal 2 4 8 6 2" xfId="37273"/>
    <cellStyle name="Normal 2 4 8 6 2 2" xfId="37274"/>
    <cellStyle name="Normal 2 4 8 6 2 3" xfId="37275"/>
    <cellStyle name="Normal 2 4 8 6 2 4" xfId="37276"/>
    <cellStyle name="Normal 2 4 8 6 2 5" xfId="37277"/>
    <cellStyle name="Normal 2 4 8 6 3" xfId="37278"/>
    <cellStyle name="Normal 2 4 8 6 3 2" xfId="37279"/>
    <cellStyle name="Normal 2 4 8 6 3 3" xfId="37280"/>
    <cellStyle name="Normal 2 4 8 6 3 4" xfId="37281"/>
    <cellStyle name="Normal 2 4 8 6 3 5" xfId="37282"/>
    <cellStyle name="Normal 2 4 8 6 4" xfId="37283"/>
    <cellStyle name="Normal 2 4 8 6 4 2" xfId="37284"/>
    <cellStyle name="Normal 2 4 8 6 4 3" xfId="37285"/>
    <cellStyle name="Normal 2 4 8 6 4 4" xfId="37286"/>
    <cellStyle name="Normal 2 4 8 6 4 5" xfId="37287"/>
    <cellStyle name="Normal 2 4 8 6 5" xfId="37288"/>
    <cellStyle name="Normal 2 4 8 6 5 2" xfId="37289"/>
    <cellStyle name="Normal 2 4 8 6 5 3" xfId="37290"/>
    <cellStyle name="Normal 2 4 8 6 5 4" xfId="37291"/>
    <cellStyle name="Normal 2 4 8 6 5 5" xfId="37292"/>
    <cellStyle name="Normal 2 4 8 6 6" xfId="37293"/>
    <cellStyle name="Normal 2 4 8 6 6 2" xfId="37294"/>
    <cellStyle name="Normal 2 4 8 6 6 3" xfId="37295"/>
    <cellStyle name="Normal 2 4 8 6 6 4" xfId="37296"/>
    <cellStyle name="Normal 2 4 8 6 6 5" xfId="37297"/>
    <cellStyle name="Normal 2 4 8 6 7" xfId="37298"/>
    <cellStyle name="Normal 2 4 8 6 7 2" xfId="37299"/>
    <cellStyle name="Normal 2 4 8 6 7 3" xfId="37300"/>
    <cellStyle name="Normal 2 4 8 6 7 4" xfId="37301"/>
    <cellStyle name="Normal 2 4 8 6 7 5" xfId="37302"/>
    <cellStyle name="Normal 2 4 8 6 8" xfId="37303"/>
    <cellStyle name="Normal 2 4 8 6 8 2" xfId="37304"/>
    <cellStyle name="Normal 2 4 8 6 8 3" xfId="37305"/>
    <cellStyle name="Normal 2 4 8 6 8 4" xfId="37306"/>
    <cellStyle name="Normal 2 4 8 6 8 5" xfId="37307"/>
    <cellStyle name="Normal 2 4 8 6 9" xfId="37308"/>
    <cellStyle name="Normal 2 4 8 7" xfId="37309"/>
    <cellStyle name="Normal 2 4 8 7 10" xfId="37310"/>
    <cellStyle name="Normal 2 4 8 7 11" xfId="37311"/>
    <cellStyle name="Normal 2 4 8 7 12" xfId="37312"/>
    <cellStyle name="Normal 2 4 8 7 13" xfId="37313"/>
    <cellStyle name="Normal 2 4 8 7 14" xfId="37314"/>
    <cellStyle name="Normal 2 4 8 7 2" xfId="37315"/>
    <cellStyle name="Normal 2 4 8 7 2 2" xfId="37316"/>
    <cellStyle name="Normal 2 4 8 7 2 3" xfId="37317"/>
    <cellStyle name="Normal 2 4 8 7 2 4" xfId="37318"/>
    <cellStyle name="Normal 2 4 8 7 2 5" xfId="37319"/>
    <cellStyle name="Normal 2 4 8 7 3" xfId="37320"/>
    <cellStyle name="Normal 2 4 8 7 3 2" xfId="37321"/>
    <cellStyle name="Normal 2 4 8 7 3 3" xfId="37322"/>
    <cellStyle name="Normal 2 4 8 7 3 4" xfId="37323"/>
    <cellStyle name="Normal 2 4 8 7 3 5" xfId="37324"/>
    <cellStyle name="Normal 2 4 8 7 4" xfId="37325"/>
    <cellStyle name="Normal 2 4 8 7 4 2" xfId="37326"/>
    <cellStyle name="Normal 2 4 8 7 4 3" xfId="37327"/>
    <cellStyle name="Normal 2 4 8 7 4 4" xfId="37328"/>
    <cellStyle name="Normal 2 4 8 7 4 5" xfId="37329"/>
    <cellStyle name="Normal 2 4 8 7 5" xfId="37330"/>
    <cellStyle name="Normal 2 4 8 7 5 2" xfId="37331"/>
    <cellStyle name="Normal 2 4 8 7 5 3" xfId="37332"/>
    <cellStyle name="Normal 2 4 8 7 5 4" xfId="37333"/>
    <cellStyle name="Normal 2 4 8 7 5 5" xfId="37334"/>
    <cellStyle name="Normal 2 4 8 7 6" xfId="37335"/>
    <cellStyle name="Normal 2 4 8 7 6 2" xfId="37336"/>
    <cellStyle name="Normal 2 4 8 7 6 3" xfId="37337"/>
    <cellStyle name="Normal 2 4 8 7 6 4" xfId="37338"/>
    <cellStyle name="Normal 2 4 8 7 6 5" xfId="37339"/>
    <cellStyle name="Normal 2 4 8 7 7" xfId="37340"/>
    <cellStyle name="Normal 2 4 8 7 7 2" xfId="37341"/>
    <cellStyle name="Normal 2 4 8 7 7 3" xfId="37342"/>
    <cellStyle name="Normal 2 4 8 7 7 4" xfId="37343"/>
    <cellStyle name="Normal 2 4 8 7 7 5" xfId="37344"/>
    <cellStyle name="Normal 2 4 8 7 8" xfId="37345"/>
    <cellStyle name="Normal 2 4 8 7 8 2" xfId="37346"/>
    <cellStyle name="Normal 2 4 8 7 8 3" xfId="37347"/>
    <cellStyle name="Normal 2 4 8 7 8 4" xfId="37348"/>
    <cellStyle name="Normal 2 4 8 7 8 5" xfId="37349"/>
    <cellStyle name="Normal 2 4 8 7 9" xfId="37350"/>
    <cellStyle name="Normal 2 4 8 8" xfId="37351"/>
    <cellStyle name="Normal 2 4 8 8 10" xfId="37352"/>
    <cellStyle name="Normal 2 4 8 8 11" xfId="37353"/>
    <cellStyle name="Normal 2 4 8 8 12" xfId="37354"/>
    <cellStyle name="Normal 2 4 8 8 13" xfId="37355"/>
    <cellStyle name="Normal 2 4 8 8 14" xfId="37356"/>
    <cellStyle name="Normal 2 4 8 8 2" xfId="37357"/>
    <cellStyle name="Normal 2 4 8 8 2 2" xfId="37358"/>
    <cellStyle name="Normal 2 4 8 8 2 3" xfId="37359"/>
    <cellStyle name="Normal 2 4 8 8 2 4" xfId="37360"/>
    <cellStyle name="Normal 2 4 8 8 2 5" xfId="37361"/>
    <cellStyle name="Normal 2 4 8 8 3" xfId="37362"/>
    <cellStyle name="Normal 2 4 8 8 3 2" xfId="37363"/>
    <cellStyle name="Normal 2 4 8 8 3 3" xfId="37364"/>
    <cellStyle name="Normal 2 4 8 8 3 4" xfId="37365"/>
    <cellStyle name="Normal 2 4 8 8 3 5" xfId="37366"/>
    <cellStyle name="Normal 2 4 8 8 4" xfId="37367"/>
    <cellStyle name="Normal 2 4 8 8 4 2" xfId="37368"/>
    <cellStyle name="Normal 2 4 8 8 4 3" xfId="37369"/>
    <cellStyle name="Normal 2 4 8 8 4 4" xfId="37370"/>
    <cellStyle name="Normal 2 4 8 8 4 5" xfId="37371"/>
    <cellStyle name="Normal 2 4 8 8 5" xfId="37372"/>
    <cellStyle name="Normal 2 4 8 8 5 2" xfId="37373"/>
    <cellStyle name="Normal 2 4 8 8 5 3" xfId="37374"/>
    <cellStyle name="Normal 2 4 8 8 5 4" xfId="37375"/>
    <cellStyle name="Normal 2 4 8 8 5 5" xfId="37376"/>
    <cellStyle name="Normal 2 4 8 8 6" xfId="37377"/>
    <cellStyle name="Normal 2 4 8 8 6 2" xfId="37378"/>
    <cellStyle name="Normal 2 4 8 8 6 3" xfId="37379"/>
    <cellStyle name="Normal 2 4 8 8 6 4" xfId="37380"/>
    <cellStyle name="Normal 2 4 8 8 6 5" xfId="37381"/>
    <cellStyle name="Normal 2 4 8 8 7" xfId="37382"/>
    <cellStyle name="Normal 2 4 8 8 7 2" xfId="37383"/>
    <cellStyle name="Normal 2 4 8 8 7 3" xfId="37384"/>
    <cellStyle name="Normal 2 4 8 8 7 4" xfId="37385"/>
    <cellStyle name="Normal 2 4 8 8 7 5" xfId="37386"/>
    <cellStyle name="Normal 2 4 8 8 8" xfId="37387"/>
    <cellStyle name="Normal 2 4 8 8 8 2" xfId="37388"/>
    <cellStyle name="Normal 2 4 8 8 8 3" xfId="37389"/>
    <cellStyle name="Normal 2 4 8 8 8 4" xfId="37390"/>
    <cellStyle name="Normal 2 4 8 8 8 5" xfId="37391"/>
    <cellStyle name="Normal 2 4 8 8 9" xfId="37392"/>
    <cellStyle name="Normal 2 4 8 9" xfId="37393"/>
    <cellStyle name="Normal 2 4 8 9 10" xfId="37394"/>
    <cellStyle name="Normal 2 4 8 9 11" xfId="37395"/>
    <cellStyle name="Normal 2 4 8 9 12" xfId="37396"/>
    <cellStyle name="Normal 2 4 8 9 13" xfId="37397"/>
    <cellStyle name="Normal 2 4 8 9 14" xfId="37398"/>
    <cellStyle name="Normal 2 4 8 9 2" xfId="37399"/>
    <cellStyle name="Normal 2 4 8 9 2 2" xfId="37400"/>
    <cellStyle name="Normal 2 4 8 9 2 3" xfId="37401"/>
    <cellStyle name="Normal 2 4 8 9 2 4" xfId="37402"/>
    <cellStyle name="Normal 2 4 8 9 2 5" xfId="37403"/>
    <cellStyle name="Normal 2 4 8 9 3" xfId="37404"/>
    <cellStyle name="Normal 2 4 8 9 3 2" xfId="37405"/>
    <cellStyle name="Normal 2 4 8 9 3 3" xfId="37406"/>
    <cellStyle name="Normal 2 4 8 9 3 4" xfId="37407"/>
    <cellStyle name="Normal 2 4 8 9 3 5" xfId="37408"/>
    <cellStyle name="Normal 2 4 8 9 4" xfId="37409"/>
    <cellStyle name="Normal 2 4 8 9 4 2" xfId="37410"/>
    <cellStyle name="Normal 2 4 8 9 4 3" xfId="37411"/>
    <cellStyle name="Normal 2 4 8 9 4 4" xfId="37412"/>
    <cellStyle name="Normal 2 4 8 9 4 5" xfId="37413"/>
    <cellStyle name="Normal 2 4 8 9 5" xfId="37414"/>
    <cellStyle name="Normal 2 4 8 9 5 2" xfId="37415"/>
    <cellStyle name="Normal 2 4 8 9 5 3" xfId="37416"/>
    <cellStyle name="Normal 2 4 8 9 5 4" xfId="37417"/>
    <cellStyle name="Normal 2 4 8 9 5 5" xfId="37418"/>
    <cellStyle name="Normal 2 4 8 9 6" xfId="37419"/>
    <cellStyle name="Normal 2 4 8 9 6 2" xfId="37420"/>
    <cellStyle name="Normal 2 4 8 9 6 3" xfId="37421"/>
    <cellStyle name="Normal 2 4 8 9 6 4" xfId="37422"/>
    <cellStyle name="Normal 2 4 8 9 6 5" xfId="37423"/>
    <cellStyle name="Normal 2 4 8 9 7" xfId="37424"/>
    <cellStyle name="Normal 2 4 8 9 7 2" xfId="37425"/>
    <cellStyle name="Normal 2 4 8 9 7 3" xfId="37426"/>
    <cellStyle name="Normal 2 4 8 9 7 4" xfId="37427"/>
    <cellStyle name="Normal 2 4 8 9 7 5" xfId="37428"/>
    <cellStyle name="Normal 2 4 8 9 8" xfId="37429"/>
    <cellStyle name="Normal 2 4 8 9 8 2" xfId="37430"/>
    <cellStyle name="Normal 2 4 8 9 8 3" xfId="37431"/>
    <cellStyle name="Normal 2 4 8 9 8 4" xfId="37432"/>
    <cellStyle name="Normal 2 4 8 9 8 5" xfId="37433"/>
    <cellStyle name="Normal 2 4 8 9 9" xfId="37434"/>
    <cellStyle name="Normal 2 4 9" xfId="37435"/>
    <cellStyle name="Normal 2 4 9 10" xfId="37436"/>
    <cellStyle name="Normal 2 4 9 10 10" xfId="37437"/>
    <cellStyle name="Normal 2 4 9 10 11" xfId="37438"/>
    <cellStyle name="Normal 2 4 9 10 12" xfId="37439"/>
    <cellStyle name="Normal 2 4 9 10 13" xfId="37440"/>
    <cellStyle name="Normal 2 4 9 10 14" xfId="37441"/>
    <cellStyle name="Normal 2 4 9 10 2" xfId="37442"/>
    <cellStyle name="Normal 2 4 9 10 2 2" xfId="37443"/>
    <cellStyle name="Normal 2 4 9 10 2 3" xfId="37444"/>
    <cellStyle name="Normal 2 4 9 10 2 4" xfId="37445"/>
    <cellStyle name="Normal 2 4 9 10 2 5" xfId="37446"/>
    <cellStyle name="Normal 2 4 9 10 3" xfId="37447"/>
    <cellStyle name="Normal 2 4 9 10 3 2" xfId="37448"/>
    <cellStyle name="Normal 2 4 9 10 3 3" xfId="37449"/>
    <cellStyle name="Normal 2 4 9 10 3 4" xfId="37450"/>
    <cellStyle name="Normal 2 4 9 10 3 5" xfId="37451"/>
    <cellStyle name="Normal 2 4 9 10 4" xfId="37452"/>
    <cellStyle name="Normal 2 4 9 10 4 2" xfId="37453"/>
    <cellStyle name="Normal 2 4 9 10 4 3" xfId="37454"/>
    <cellStyle name="Normal 2 4 9 10 4 4" xfId="37455"/>
    <cellStyle name="Normal 2 4 9 10 4 5" xfId="37456"/>
    <cellStyle name="Normal 2 4 9 10 5" xfId="37457"/>
    <cellStyle name="Normal 2 4 9 10 5 2" xfId="37458"/>
    <cellStyle name="Normal 2 4 9 10 5 3" xfId="37459"/>
    <cellStyle name="Normal 2 4 9 10 5 4" xfId="37460"/>
    <cellStyle name="Normal 2 4 9 10 5 5" xfId="37461"/>
    <cellStyle name="Normal 2 4 9 10 6" xfId="37462"/>
    <cellStyle name="Normal 2 4 9 10 6 2" xfId="37463"/>
    <cellStyle name="Normal 2 4 9 10 6 3" xfId="37464"/>
    <cellStyle name="Normal 2 4 9 10 6 4" xfId="37465"/>
    <cellStyle name="Normal 2 4 9 10 6 5" xfId="37466"/>
    <cellStyle name="Normal 2 4 9 10 7" xfId="37467"/>
    <cellStyle name="Normal 2 4 9 10 7 2" xfId="37468"/>
    <cellStyle name="Normal 2 4 9 10 7 3" xfId="37469"/>
    <cellStyle name="Normal 2 4 9 10 7 4" xfId="37470"/>
    <cellStyle name="Normal 2 4 9 10 7 5" xfId="37471"/>
    <cellStyle name="Normal 2 4 9 10 8" xfId="37472"/>
    <cellStyle name="Normal 2 4 9 10 8 2" xfId="37473"/>
    <cellStyle name="Normal 2 4 9 10 8 3" xfId="37474"/>
    <cellStyle name="Normal 2 4 9 10 8 4" xfId="37475"/>
    <cellStyle name="Normal 2 4 9 10 8 5" xfId="37476"/>
    <cellStyle name="Normal 2 4 9 10 9" xfId="37477"/>
    <cellStyle name="Normal 2 4 9 11" xfId="37478"/>
    <cellStyle name="Normal 2 4 9 11 10" xfId="37479"/>
    <cellStyle name="Normal 2 4 9 11 11" xfId="37480"/>
    <cellStyle name="Normal 2 4 9 11 12" xfId="37481"/>
    <cellStyle name="Normal 2 4 9 11 13" xfId="37482"/>
    <cellStyle name="Normal 2 4 9 11 14" xfId="37483"/>
    <cellStyle name="Normal 2 4 9 11 2" xfId="37484"/>
    <cellStyle name="Normal 2 4 9 11 2 2" xfId="37485"/>
    <cellStyle name="Normal 2 4 9 11 2 3" xfId="37486"/>
    <cellStyle name="Normal 2 4 9 11 2 4" xfId="37487"/>
    <cellStyle name="Normal 2 4 9 11 2 5" xfId="37488"/>
    <cellStyle name="Normal 2 4 9 11 3" xfId="37489"/>
    <cellStyle name="Normal 2 4 9 11 3 2" xfId="37490"/>
    <cellStyle name="Normal 2 4 9 11 3 3" xfId="37491"/>
    <cellStyle name="Normal 2 4 9 11 3 4" xfId="37492"/>
    <cellStyle name="Normal 2 4 9 11 3 5" xfId="37493"/>
    <cellStyle name="Normal 2 4 9 11 4" xfId="37494"/>
    <cellStyle name="Normal 2 4 9 11 4 2" xfId="37495"/>
    <cellStyle name="Normal 2 4 9 11 4 3" xfId="37496"/>
    <cellStyle name="Normal 2 4 9 11 4 4" xfId="37497"/>
    <cellStyle name="Normal 2 4 9 11 4 5" xfId="37498"/>
    <cellStyle name="Normal 2 4 9 11 5" xfId="37499"/>
    <cellStyle name="Normal 2 4 9 11 5 2" xfId="37500"/>
    <cellStyle name="Normal 2 4 9 11 5 3" xfId="37501"/>
    <cellStyle name="Normal 2 4 9 11 5 4" xfId="37502"/>
    <cellStyle name="Normal 2 4 9 11 5 5" xfId="37503"/>
    <cellStyle name="Normal 2 4 9 11 6" xfId="37504"/>
    <cellStyle name="Normal 2 4 9 11 6 2" xfId="37505"/>
    <cellStyle name="Normal 2 4 9 11 6 3" xfId="37506"/>
    <cellStyle name="Normal 2 4 9 11 6 4" xfId="37507"/>
    <cellStyle name="Normal 2 4 9 11 6 5" xfId="37508"/>
    <cellStyle name="Normal 2 4 9 11 7" xfId="37509"/>
    <cellStyle name="Normal 2 4 9 11 7 2" xfId="37510"/>
    <cellStyle name="Normal 2 4 9 11 7 3" xfId="37511"/>
    <cellStyle name="Normal 2 4 9 11 7 4" xfId="37512"/>
    <cellStyle name="Normal 2 4 9 11 7 5" xfId="37513"/>
    <cellStyle name="Normal 2 4 9 11 8" xfId="37514"/>
    <cellStyle name="Normal 2 4 9 11 8 2" xfId="37515"/>
    <cellStyle name="Normal 2 4 9 11 8 3" xfId="37516"/>
    <cellStyle name="Normal 2 4 9 11 8 4" xfId="37517"/>
    <cellStyle name="Normal 2 4 9 11 8 5" xfId="37518"/>
    <cellStyle name="Normal 2 4 9 11 9" xfId="37519"/>
    <cellStyle name="Normal 2 4 9 12" xfId="37520"/>
    <cellStyle name="Normal 2 4 9 12 10" xfId="37521"/>
    <cellStyle name="Normal 2 4 9 12 11" xfId="37522"/>
    <cellStyle name="Normal 2 4 9 12 12" xfId="37523"/>
    <cellStyle name="Normal 2 4 9 12 13" xfId="37524"/>
    <cellStyle name="Normal 2 4 9 12 14" xfId="37525"/>
    <cellStyle name="Normal 2 4 9 12 2" xfId="37526"/>
    <cellStyle name="Normal 2 4 9 12 2 2" xfId="37527"/>
    <cellStyle name="Normal 2 4 9 12 2 3" xfId="37528"/>
    <cellStyle name="Normal 2 4 9 12 2 4" xfId="37529"/>
    <cellStyle name="Normal 2 4 9 12 2 5" xfId="37530"/>
    <cellStyle name="Normal 2 4 9 12 3" xfId="37531"/>
    <cellStyle name="Normal 2 4 9 12 3 2" xfId="37532"/>
    <cellStyle name="Normal 2 4 9 12 3 3" xfId="37533"/>
    <cellStyle name="Normal 2 4 9 12 3 4" xfId="37534"/>
    <cellStyle name="Normal 2 4 9 12 3 5" xfId="37535"/>
    <cellStyle name="Normal 2 4 9 12 4" xfId="37536"/>
    <cellStyle name="Normal 2 4 9 12 4 2" xfId="37537"/>
    <cellStyle name="Normal 2 4 9 12 4 3" xfId="37538"/>
    <cellStyle name="Normal 2 4 9 12 4 4" xfId="37539"/>
    <cellStyle name="Normal 2 4 9 12 4 5" xfId="37540"/>
    <cellStyle name="Normal 2 4 9 12 5" xfId="37541"/>
    <cellStyle name="Normal 2 4 9 12 5 2" xfId="37542"/>
    <cellStyle name="Normal 2 4 9 12 5 3" xfId="37543"/>
    <cellStyle name="Normal 2 4 9 12 5 4" xfId="37544"/>
    <cellStyle name="Normal 2 4 9 12 5 5" xfId="37545"/>
    <cellStyle name="Normal 2 4 9 12 6" xfId="37546"/>
    <cellStyle name="Normal 2 4 9 12 6 2" xfId="37547"/>
    <cellStyle name="Normal 2 4 9 12 6 3" xfId="37548"/>
    <cellStyle name="Normal 2 4 9 12 6 4" xfId="37549"/>
    <cellStyle name="Normal 2 4 9 12 6 5" xfId="37550"/>
    <cellStyle name="Normal 2 4 9 12 7" xfId="37551"/>
    <cellStyle name="Normal 2 4 9 12 7 2" xfId="37552"/>
    <cellStyle name="Normal 2 4 9 12 7 3" xfId="37553"/>
    <cellStyle name="Normal 2 4 9 12 7 4" xfId="37554"/>
    <cellStyle name="Normal 2 4 9 12 7 5" xfId="37555"/>
    <cellStyle name="Normal 2 4 9 12 8" xfId="37556"/>
    <cellStyle name="Normal 2 4 9 12 8 2" xfId="37557"/>
    <cellStyle name="Normal 2 4 9 12 8 3" xfId="37558"/>
    <cellStyle name="Normal 2 4 9 12 8 4" xfId="37559"/>
    <cellStyle name="Normal 2 4 9 12 8 5" xfId="37560"/>
    <cellStyle name="Normal 2 4 9 12 9" xfId="37561"/>
    <cellStyle name="Normal 2 4 9 13" xfId="37562"/>
    <cellStyle name="Normal 2 4 9 13 10" xfId="37563"/>
    <cellStyle name="Normal 2 4 9 13 11" xfId="37564"/>
    <cellStyle name="Normal 2 4 9 13 12" xfId="37565"/>
    <cellStyle name="Normal 2 4 9 13 13" xfId="37566"/>
    <cellStyle name="Normal 2 4 9 13 14" xfId="37567"/>
    <cellStyle name="Normal 2 4 9 13 2" xfId="37568"/>
    <cellStyle name="Normal 2 4 9 13 2 2" xfId="37569"/>
    <cellStyle name="Normal 2 4 9 13 2 3" xfId="37570"/>
    <cellStyle name="Normal 2 4 9 13 2 4" xfId="37571"/>
    <cellStyle name="Normal 2 4 9 13 2 5" xfId="37572"/>
    <cellStyle name="Normal 2 4 9 13 3" xfId="37573"/>
    <cellStyle name="Normal 2 4 9 13 3 2" xfId="37574"/>
    <cellStyle name="Normal 2 4 9 13 3 3" xfId="37575"/>
    <cellStyle name="Normal 2 4 9 13 3 4" xfId="37576"/>
    <cellStyle name="Normal 2 4 9 13 3 5" xfId="37577"/>
    <cellStyle name="Normal 2 4 9 13 4" xfId="37578"/>
    <cellStyle name="Normal 2 4 9 13 4 2" xfId="37579"/>
    <cellStyle name="Normal 2 4 9 13 4 3" xfId="37580"/>
    <cellStyle name="Normal 2 4 9 13 4 4" xfId="37581"/>
    <cellStyle name="Normal 2 4 9 13 4 5" xfId="37582"/>
    <cellStyle name="Normal 2 4 9 13 5" xfId="37583"/>
    <cellStyle name="Normal 2 4 9 13 5 2" xfId="37584"/>
    <cellStyle name="Normal 2 4 9 13 5 3" xfId="37585"/>
    <cellStyle name="Normal 2 4 9 13 5 4" xfId="37586"/>
    <cellStyle name="Normal 2 4 9 13 5 5" xfId="37587"/>
    <cellStyle name="Normal 2 4 9 13 6" xfId="37588"/>
    <cellStyle name="Normal 2 4 9 13 6 2" xfId="37589"/>
    <cellStyle name="Normal 2 4 9 13 6 3" xfId="37590"/>
    <cellStyle name="Normal 2 4 9 13 6 4" xfId="37591"/>
    <cellStyle name="Normal 2 4 9 13 6 5" xfId="37592"/>
    <cellStyle name="Normal 2 4 9 13 7" xfId="37593"/>
    <cellStyle name="Normal 2 4 9 13 7 2" xfId="37594"/>
    <cellStyle name="Normal 2 4 9 13 7 3" xfId="37595"/>
    <cellStyle name="Normal 2 4 9 13 7 4" xfId="37596"/>
    <cellStyle name="Normal 2 4 9 13 7 5" xfId="37597"/>
    <cellStyle name="Normal 2 4 9 13 8" xfId="37598"/>
    <cellStyle name="Normal 2 4 9 13 8 2" xfId="37599"/>
    <cellStyle name="Normal 2 4 9 13 8 3" xfId="37600"/>
    <cellStyle name="Normal 2 4 9 13 8 4" xfId="37601"/>
    <cellStyle name="Normal 2 4 9 13 8 5" xfId="37602"/>
    <cellStyle name="Normal 2 4 9 13 9" xfId="37603"/>
    <cellStyle name="Normal 2 4 9 14" xfId="37604"/>
    <cellStyle name="Normal 2 4 9 14 10" xfId="37605"/>
    <cellStyle name="Normal 2 4 9 14 11" xfId="37606"/>
    <cellStyle name="Normal 2 4 9 14 12" xfId="37607"/>
    <cellStyle name="Normal 2 4 9 14 13" xfId="37608"/>
    <cellStyle name="Normal 2 4 9 14 14" xfId="37609"/>
    <cellStyle name="Normal 2 4 9 14 2" xfId="37610"/>
    <cellStyle name="Normal 2 4 9 14 2 2" xfId="37611"/>
    <cellStyle name="Normal 2 4 9 14 2 3" xfId="37612"/>
    <cellStyle name="Normal 2 4 9 14 2 4" xfId="37613"/>
    <cellStyle name="Normal 2 4 9 14 2 5" xfId="37614"/>
    <cellStyle name="Normal 2 4 9 14 3" xfId="37615"/>
    <cellStyle name="Normal 2 4 9 14 3 2" xfId="37616"/>
    <cellStyle name="Normal 2 4 9 14 3 3" xfId="37617"/>
    <cellStyle name="Normal 2 4 9 14 3 4" xfId="37618"/>
    <cellStyle name="Normal 2 4 9 14 3 5" xfId="37619"/>
    <cellStyle name="Normal 2 4 9 14 4" xfId="37620"/>
    <cellStyle name="Normal 2 4 9 14 4 2" xfId="37621"/>
    <cellStyle name="Normal 2 4 9 14 4 3" xfId="37622"/>
    <cellStyle name="Normal 2 4 9 14 4 4" xfId="37623"/>
    <cellStyle name="Normal 2 4 9 14 4 5" xfId="37624"/>
    <cellStyle name="Normal 2 4 9 14 5" xfId="37625"/>
    <cellStyle name="Normal 2 4 9 14 5 2" xfId="37626"/>
    <cellStyle name="Normal 2 4 9 14 5 3" xfId="37627"/>
    <cellStyle name="Normal 2 4 9 14 5 4" xfId="37628"/>
    <cellStyle name="Normal 2 4 9 14 5 5" xfId="37629"/>
    <cellStyle name="Normal 2 4 9 14 6" xfId="37630"/>
    <cellStyle name="Normal 2 4 9 14 6 2" xfId="37631"/>
    <cellStyle name="Normal 2 4 9 14 6 3" xfId="37632"/>
    <cellStyle name="Normal 2 4 9 14 6 4" xfId="37633"/>
    <cellStyle name="Normal 2 4 9 14 6 5" xfId="37634"/>
    <cellStyle name="Normal 2 4 9 14 7" xfId="37635"/>
    <cellStyle name="Normal 2 4 9 14 7 2" xfId="37636"/>
    <cellStyle name="Normal 2 4 9 14 7 3" xfId="37637"/>
    <cellStyle name="Normal 2 4 9 14 7 4" xfId="37638"/>
    <cellStyle name="Normal 2 4 9 14 7 5" xfId="37639"/>
    <cellStyle name="Normal 2 4 9 14 8" xfId="37640"/>
    <cellStyle name="Normal 2 4 9 14 8 2" xfId="37641"/>
    <cellStyle name="Normal 2 4 9 14 8 3" xfId="37642"/>
    <cellStyle name="Normal 2 4 9 14 8 4" xfId="37643"/>
    <cellStyle name="Normal 2 4 9 14 8 5" xfId="37644"/>
    <cellStyle name="Normal 2 4 9 14 9" xfId="37645"/>
    <cellStyle name="Normal 2 4 9 15" xfId="37646"/>
    <cellStyle name="Normal 2 4 9 15 10" xfId="37647"/>
    <cellStyle name="Normal 2 4 9 15 11" xfId="37648"/>
    <cellStyle name="Normal 2 4 9 15 12" xfId="37649"/>
    <cellStyle name="Normal 2 4 9 15 13" xfId="37650"/>
    <cellStyle name="Normal 2 4 9 15 14" xfId="37651"/>
    <cellStyle name="Normal 2 4 9 15 2" xfId="37652"/>
    <cellStyle name="Normal 2 4 9 15 2 2" xfId="37653"/>
    <cellStyle name="Normal 2 4 9 15 2 3" xfId="37654"/>
    <cellStyle name="Normal 2 4 9 15 2 4" xfId="37655"/>
    <cellStyle name="Normal 2 4 9 15 2 5" xfId="37656"/>
    <cellStyle name="Normal 2 4 9 15 3" xfId="37657"/>
    <cellStyle name="Normal 2 4 9 15 3 2" xfId="37658"/>
    <cellStyle name="Normal 2 4 9 15 3 3" xfId="37659"/>
    <cellStyle name="Normal 2 4 9 15 3 4" xfId="37660"/>
    <cellStyle name="Normal 2 4 9 15 3 5" xfId="37661"/>
    <cellStyle name="Normal 2 4 9 15 4" xfId="37662"/>
    <cellStyle name="Normal 2 4 9 15 4 2" xfId="37663"/>
    <cellStyle name="Normal 2 4 9 15 4 3" xfId="37664"/>
    <cellStyle name="Normal 2 4 9 15 4 4" xfId="37665"/>
    <cellStyle name="Normal 2 4 9 15 4 5" xfId="37666"/>
    <cellStyle name="Normal 2 4 9 15 5" xfId="37667"/>
    <cellStyle name="Normal 2 4 9 15 5 2" xfId="37668"/>
    <cellStyle name="Normal 2 4 9 15 5 3" xfId="37669"/>
    <cellStyle name="Normal 2 4 9 15 5 4" xfId="37670"/>
    <cellStyle name="Normal 2 4 9 15 5 5" xfId="37671"/>
    <cellStyle name="Normal 2 4 9 15 6" xfId="37672"/>
    <cellStyle name="Normal 2 4 9 15 6 2" xfId="37673"/>
    <cellStyle name="Normal 2 4 9 15 6 3" xfId="37674"/>
    <cellStyle name="Normal 2 4 9 15 6 4" xfId="37675"/>
    <cellStyle name="Normal 2 4 9 15 6 5" xfId="37676"/>
    <cellStyle name="Normal 2 4 9 15 7" xfId="37677"/>
    <cellStyle name="Normal 2 4 9 15 7 2" xfId="37678"/>
    <cellStyle name="Normal 2 4 9 15 7 3" xfId="37679"/>
    <cellStyle name="Normal 2 4 9 15 7 4" xfId="37680"/>
    <cellStyle name="Normal 2 4 9 15 7 5" xfId="37681"/>
    <cellStyle name="Normal 2 4 9 15 8" xfId="37682"/>
    <cellStyle name="Normal 2 4 9 15 8 2" xfId="37683"/>
    <cellStyle name="Normal 2 4 9 15 8 3" xfId="37684"/>
    <cellStyle name="Normal 2 4 9 15 8 4" xfId="37685"/>
    <cellStyle name="Normal 2 4 9 15 8 5" xfId="37686"/>
    <cellStyle name="Normal 2 4 9 15 9" xfId="37687"/>
    <cellStyle name="Normal 2 4 9 16" xfId="37688"/>
    <cellStyle name="Normal 2 4 9 16 10" xfId="37689"/>
    <cellStyle name="Normal 2 4 9 16 11" xfId="37690"/>
    <cellStyle name="Normal 2 4 9 16 12" xfId="37691"/>
    <cellStyle name="Normal 2 4 9 16 13" xfId="37692"/>
    <cellStyle name="Normal 2 4 9 16 14" xfId="37693"/>
    <cellStyle name="Normal 2 4 9 16 2" xfId="37694"/>
    <cellStyle name="Normal 2 4 9 16 2 2" xfId="37695"/>
    <cellStyle name="Normal 2 4 9 16 2 3" xfId="37696"/>
    <cellStyle name="Normal 2 4 9 16 2 4" xfId="37697"/>
    <cellStyle name="Normal 2 4 9 16 2 5" xfId="37698"/>
    <cellStyle name="Normal 2 4 9 16 3" xfId="37699"/>
    <cellStyle name="Normal 2 4 9 16 3 2" xfId="37700"/>
    <cellStyle name="Normal 2 4 9 16 3 3" xfId="37701"/>
    <cellStyle name="Normal 2 4 9 16 3 4" xfId="37702"/>
    <cellStyle name="Normal 2 4 9 16 3 5" xfId="37703"/>
    <cellStyle name="Normal 2 4 9 16 4" xfId="37704"/>
    <cellStyle name="Normal 2 4 9 16 4 2" xfId="37705"/>
    <cellStyle name="Normal 2 4 9 16 4 3" xfId="37706"/>
    <cellStyle name="Normal 2 4 9 16 4 4" xfId="37707"/>
    <cellStyle name="Normal 2 4 9 16 4 5" xfId="37708"/>
    <cellStyle name="Normal 2 4 9 16 5" xfId="37709"/>
    <cellStyle name="Normal 2 4 9 16 5 2" xfId="37710"/>
    <cellStyle name="Normal 2 4 9 16 5 3" xfId="37711"/>
    <cellStyle name="Normal 2 4 9 16 5 4" xfId="37712"/>
    <cellStyle name="Normal 2 4 9 16 5 5" xfId="37713"/>
    <cellStyle name="Normal 2 4 9 16 6" xfId="37714"/>
    <cellStyle name="Normal 2 4 9 16 6 2" xfId="37715"/>
    <cellStyle name="Normal 2 4 9 16 6 3" xfId="37716"/>
    <cellStyle name="Normal 2 4 9 16 6 4" xfId="37717"/>
    <cellStyle name="Normal 2 4 9 16 6 5" xfId="37718"/>
    <cellStyle name="Normal 2 4 9 16 7" xfId="37719"/>
    <cellStyle name="Normal 2 4 9 16 7 2" xfId="37720"/>
    <cellStyle name="Normal 2 4 9 16 7 3" xfId="37721"/>
    <cellStyle name="Normal 2 4 9 16 7 4" xfId="37722"/>
    <cellStyle name="Normal 2 4 9 16 7 5" xfId="37723"/>
    <cellStyle name="Normal 2 4 9 16 8" xfId="37724"/>
    <cellStyle name="Normal 2 4 9 16 8 2" xfId="37725"/>
    <cellStyle name="Normal 2 4 9 16 8 3" xfId="37726"/>
    <cellStyle name="Normal 2 4 9 16 8 4" xfId="37727"/>
    <cellStyle name="Normal 2 4 9 16 8 5" xfId="37728"/>
    <cellStyle name="Normal 2 4 9 16 9" xfId="37729"/>
    <cellStyle name="Normal 2 4 9 17" xfId="37730"/>
    <cellStyle name="Normal 2 4 9 17 2" xfId="37731"/>
    <cellStyle name="Normal 2 4 9 17 3" xfId="37732"/>
    <cellStyle name="Normal 2 4 9 17 4" xfId="37733"/>
    <cellStyle name="Normal 2 4 9 17 5" xfId="37734"/>
    <cellStyle name="Normal 2 4 9 18" xfId="37735"/>
    <cellStyle name="Normal 2 4 9 18 2" xfId="37736"/>
    <cellStyle name="Normal 2 4 9 18 3" xfId="37737"/>
    <cellStyle name="Normal 2 4 9 18 4" xfId="37738"/>
    <cellStyle name="Normal 2 4 9 18 5" xfId="37739"/>
    <cellStyle name="Normal 2 4 9 19" xfId="37740"/>
    <cellStyle name="Normal 2 4 9 19 2" xfId="37741"/>
    <cellStyle name="Normal 2 4 9 19 3" xfId="37742"/>
    <cellStyle name="Normal 2 4 9 19 4" xfId="37743"/>
    <cellStyle name="Normal 2 4 9 19 5" xfId="37744"/>
    <cellStyle name="Normal 2 4 9 2" xfId="37745"/>
    <cellStyle name="Normal 2 4 9 2 10" xfId="37746"/>
    <cellStyle name="Normal 2 4 9 2 11" xfId="37747"/>
    <cellStyle name="Normal 2 4 9 2 12" xfId="37748"/>
    <cellStyle name="Normal 2 4 9 2 13" xfId="37749"/>
    <cellStyle name="Normal 2 4 9 2 14" xfId="37750"/>
    <cellStyle name="Normal 2 4 9 2 2" xfId="37751"/>
    <cellStyle name="Normal 2 4 9 2 2 2" xfId="37752"/>
    <cellStyle name="Normal 2 4 9 2 2 3" xfId="37753"/>
    <cellStyle name="Normal 2 4 9 2 2 4" xfId="37754"/>
    <cellStyle name="Normal 2 4 9 2 2 5" xfId="37755"/>
    <cellStyle name="Normal 2 4 9 2 3" xfId="37756"/>
    <cellStyle name="Normal 2 4 9 2 3 2" xfId="37757"/>
    <cellStyle name="Normal 2 4 9 2 3 3" xfId="37758"/>
    <cellStyle name="Normal 2 4 9 2 3 4" xfId="37759"/>
    <cellStyle name="Normal 2 4 9 2 3 5" xfId="37760"/>
    <cellStyle name="Normal 2 4 9 2 4" xfId="37761"/>
    <cellStyle name="Normal 2 4 9 2 4 2" xfId="37762"/>
    <cellStyle name="Normal 2 4 9 2 4 3" xfId="37763"/>
    <cellStyle name="Normal 2 4 9 2 4 4" xfId="37764"/>
    <cellStyle name="Normal 2 4 9 2 4 5" xfId="37765"/>
    <cellStyle name="Normal 2 4 9 2 5" xfId="37766"/>
    <cellStyle name="Normal 2 4 9 2 5 2" xfId="37767"/>
    <cellStyle name="Normal 2 4 9 2 5 3" xfId="37768"/>
    <cellStyle name="Normal 2 4 9 2 5 4" xfId="37769"/>
    <cellStyle name="Normal 2 4 9 2 5 5" xfId="37770"/>
    <cellStyle name="Normal 2 4 9 2 6" xfId="37771"/>
    <cellStyle name="Normal 2 4 9 2 6 2" xfId="37772"/>
    <cellStyle name="Normal 2 4 9 2 6 3" xfId="37773"/>
    <cellStyle name="Normal 2 4 9 2 6 4" xfId="37774"/>
    <cellStyle name="Normal 2 4 9 2 6 5" xfId="37775"/>
    <cellStyle name="Normal 2 4 9 2 7" xfId="37776"/>
    <cellStyle name="Normal 2 4 9 2 7 2" xfId="37777"/>
    <cellStyle name="Normal 2 4 9 2 7 3" xfId="37778"/>
    <cellStyle name="Normal 2 4 9 2 7 4" xfId="37779"/>
    <cellStyle name="Normal 2 4 9 2 7 5" xfId="37780"/>
    <cellStyle name="Normal 2 4 9 2 8" xfId="37781"/>
    <cellStyle name="Normal 2 4 9 2 8 2" xfId="37782"/>
    <cellStyle name="Normal 2 4 9 2 8 3" xfId="37783"/>
    <cellStyle name="Normal 2 4 9 2 8 4" xfId="37784"/>
    <cellStyle name="Normal 2 4 9 2 8 5" xfId="37785"/>
    <cellStyle name="Normal 2 4 9 2 9" xfId="37786"/>
    <cellStyle name="Normal 2 4 9 20" xfId="37787"/>
    <cellStyle name="Normal 2 4 9 20 2" xfId="37788"/>
    <cellStyle name="Normal 2 4 9 20 3" xfId="37789"/>
    <cellStyle name="Normal 2 4 9 20 4" xfId="37790"/>
    <cellStyle name="Normal 2 4 9 20 5" xfId="37791"/>
    <cellStyle name="Normal 2 4 9 21" xfId="37792"/>
    <cellStyle name="Normal 2 4 9 21 2" xfId="37793"/>
    <cellStyle name="Normal 2 4 9 21 3" xfId="37794"/>
    <cellStyle name="Normal 2 4 9 21 4" xfId="37795"/>
    <cellStyle name="Normal 2 4 9 21 5" xfId="37796"/>
    <cellStyle name="Normal 2 4 9 22" xfId="37797"/>
    <cellStyle name="Normal 2 4 9 22 2" xfId="37798"/>
    <cellStyle name="Normal 2 4 9 22 3" xfId="37799"/>
    <cellStyle name="Normal 2 4 9 22 4" xfId="37800"/>
    <cellStyle name="Normal 2 4 9 22 5" xfId="37801"/>
    <cellStyle name="Normal 2 4 9 23" xfId="37802"/>
    <cellStyle name="Normal 2 4 9 23 2" xfId="37803"/>
    <cellStyle name="Normal 2 4 9 23 3" xfId="37804"/>
    <cellStyle name="Normal 2 4 9 23 4" xfId="37805"/>
    <cellStyle name="Normal 2 4 9 23 5" xfId="37806"/>
    <cellStyle name="Normal 2 4 9 24" xfId="37807"/>
    <cellStyle name="Normal 2 4 9 25" xfId="37808"/>
    <cellStyle name="Normal 2 4 9 26" xfId="37809"/>
    <cellStyle name="Normal 2 4 9 27" xfId="37810"/>
    <cellStyle name="Normal 2 4 9 28" xfId="37811"/>
    <cellStyle name="Normal 2 4 9 29" xfId="37812"/>
    <cellStyle name="Normal 2 4 9 3" xfId="37813"/>
    <cellStyle name="Normal 2 4 9 3 10" xfId="37814"/>
    <cellStyle name="Normal 2 4 9 3 11" xfId="37815"/>
    <cellStyle name="Normal 2 4 9 3 12" xfId="37816"/>
    <cellStyle name="Normal 2 4 9 3 13" xfId="37817"/>
    <cellStyle name="Normal 2 4 9 3 14" xfId="37818"/>
    <cellStyle name="Normal 2 4 9 3 2" xfId="37819"/>
    <cellStyle name="Normal 2 4 9 3 2 2" xfId="37820"/>
    <cellStyle name="Normal 2 4 9 3 2 3" xfId="37821"/>
    <cellStyle name="Normal 2 4 9 3 2 4" xfId="37822"/>
    <cellStyle name="Normal 2 4 9 3 2 5" xfId="37823"/>
    <cellStyle name="Normal 2 4 9 3 3" xfId="37824"/>
    <cellStyle name="Normal 2 4 9 3 3 2" xfId="37825"/>
    <cellStyle name="Normal 2 4 9 3 3 3" xfId="37826"/>
    <cellStyle name="Normal 2 4 9 3 3 4" xfId="37827"/>
    <cellStyle name="Normal 2 4 9 3 3 5" xfId="37828"/>
    <cellStyle name="Normal 2 4 9 3 4" xfId="37829"/>
    <cellStyle name="Normal 2 4 9 3 4 2" xfId="37830"/>
    <cellStyle name="Normal 2 4 9 3 4 3" xfId="37831"/>
    <cellStyle name="Normal 2 4 9 3 4 4" xfId="37832"/>
    <cellStyle name="Normal 2 4 9 3 4 5" xfId="37833"/>
    <cellStyle name="Normal 2 4 9 3 5" xfId="37834"/>
    <cellStyle name="Normal 2 4 9 3 5 2" xfId="37835"/>
    <cellStyle name="Normal 2 4 9 3 5 3" xfId="37836"/>
    <cellStyle name="Normal 2 4 9 3 5 4" xfId="37837"/>
    <cellStyle name="Normal 2 4 9 3 5 5" xfId="37838"/>
    <cellStyle name="Normal 2 4 9 3 6" xfId="37839"/>
    <cellStyle name="Normal 2 4 9 3 6 2" xfId="37840"/>
    <cellStyle name="Normal 2 4 9 3 6 3" xfId="37841"/>
    <cellStyle name="Normal 2 4 9 3 6 4" xfId="37842"/>
    <cellStyle name="Normal 2 4 9 3 6 5" xfId="37843"/>
    <cellStyle name="Normal 2 4 9 3 7" xfId="37844"/>
    <cellStyle name="Normal 2 4 9 3 7 2" xfId="37845"/>
    <cellStyle name="Normal 2 4 9 3 7 3" xfId="37846"/>
    <cellStyle name="Normal 2 4 9 3 7 4" xfId="37847"/>
    <cellStyle name="Normal 2 4 9 3 7 5" xfId="37848"/>
    <cellStyle name="Normal 2 4 9 3 8" xfId="37849"/>
    <cellStyle name="Normal 2 4 9 3 8 2" xfId="37850"/>
    <cellStyle name="Normal 2 4 9 3 8 3" xfId="37851"/>
    <cellStyle name="Normal 2 4 9 3 8 4" xfId="37852"/>
    <cellStyle name="Normal 2 4 9 3 8 5" xfId="37853"/>
    <cellStyle name="Normal 2 4 9 3 9" xfId="37854"/>
    <cellStyle name="Normal 2 4 9 4" xfId="37855"/>
    <cellStyle name="Normal 2 4 9 4 10" xfId="37856"/>
    <cellStyle name="Normal 2 4 9 4 11" xfId="37857"/>
    <cellStyle name="Normal 2 4 9 4 12" xfId="37858"/>
    <cellStyle name="Normal 2 4 9 4 13" xfId="37859"/>
    <cellStyle name="Normal 2 4 9 4 14" xfId="37860"/>
    <cellStyle name="Normal 2 4 9 4 2" xfId="37861"/>
    <cellStyle name="Normal 2 4 9 4 2 2" xfId="37862"/>
    <cellStyle name="Normal 2 4 9 4 2 3" xfId="37863"/>
    <cellStyle name="Normal 2 4 9 4 2 4" xfId="37864"/>
    <cellStyle name="Normal 2 4 9 4 2 5" xfId="37865"/>
    <cellStyle name="Normal 2 4 9 4 3" xfId="37866"/>
    <cellStyle name="Normal 2 4 9 4 3 2" xfId="37867"/>
    <cellStyle name="Normal 2 4 9 4 3 3" xfId="37868"/>
    <cellStyle name="Normal 2 4 9 4 3 4" xfId="37869"/>
    <cellStyle name="Normal 2 4 9 4 3 5" xfId="37870"/>
    <cellStyle name="Normal 2 4 9 4 4" xfId="37871"/>
    <cellStyle name="Normal 2 4 9 4 4 2" xfId="37872"/>
    <cellStyle name="Normal 2 4 9 4 4 3" xfId="37873"/>
    <cellStyle name="Normal 2 4 9 4 4 4" xfId="37874"/>
    <cellStyle name="Normal 2 4 9 4 4 5" xfId="37875"/>
    <cellStyle name="Normal 2 4 9 4 5" xfId="37876"/>
    <cellStyle name="Normal 2 4 9 4 5 2" xfId="37877"/>
    <cellStyle name="Normal 2 4 9 4 5 3" xfId="37878"/>
    <cellStyle name="Normal 2 4 9 4 5 4" xfId="37879"/>
    <cellStyle name="Normal 2 4 9 4 5 5" xfId="37880"/>
    <cellStyle name="Normal 2 4 9 4 6" xfId="37881"/>
    <cellStyle name="Normal 2 4 9 4 6 2" xfId="37882"/>
    <cellStyle name="Normal 2 4 9 4 6 3" xfId="37883"/>
    <cellStyle name="Normal 2 4 9 4 6 4" xfId="37884"/>
    <cellStyle name="Normal 2 4 9 4 6 5" xfId="37885"/>
    <cellStyle name="Normal 2 4 9 4 7" xfId="37886"/>
    <cellStyle name="Normal 2 4 9 4 7 2" xfId="37887"/>
    <cellStyle name="Normal 2 4 9 4 7 3" xfId="37888"/>
    <cellStyle name="Normal 2 4 9 4 7 4" xfId="37889"/>
    <cellStyle name="Normal 2 4 9 4 7 5" xfId="37890"/>
    <cellStyle name="Normal 2 4 9 4 8" xfId="37891"/>
    <cellStyle name="Normal 2 4 9 4 8 2" xfId="37892"/>
    <cellStyle name="Normal 2 4 9 4 8 3" xfId="37893"/>
    <cellStyle name="Normal 2 4 9 4 8 4" xfId="37894"/>
    <cellStyle name="Normal 2 4 9 4 8 5" xfId="37895"/>
    <cellStyle name="Normal 2 4 9 4 9" xfId="37896"/>
    <cellStyle name="Normal 2 4 9 5" xfId="37897"/>
    <cellStyle name="Normal 2 4 9 5 10" xfId="37898"/>
    <cellStyle name="Normal 2 4 9 5 11" xfId="37899"/>
    <cellStyle name="Normal 2 4 9 5 12" xfId="37900"/>
    <cellStyle name="Normal 2 4 9 5 13" xfId="37901"/>
    <cellStyle name="Normal 2 4 9 5 14" xfId="37902"/>
    <cellStyle name="Normal 2 4 9 5 2" xfId="37903"/>
    <cellStyle name="Normal 2 4 9 5 2 2" xfId="37904"/>
    <cellStyle name="Normal 2 4 9 5 2 3" xfId="37905"/>
    <cellStyle name="Normal 2 4 9 5 2 4" xfId="37906"/>
    <cellStyle name="Normal 2 4 9 5 2 5" xfId="37907"/>
    <cellStyle name="Normal 2 4 9 5 3" xfId="37908"/>
    <cellStyle name="Normal 2 4 9 5 3 2" xfId="37909"/>
    <cellStyle name="Normal 2 4 9 5 3 3" xfId="37910"/>
    <cellStyle name="Normal 2 4 9 5 3 4" xfId="37911"/>
    <cellStyle name="Normal 2 4 9 5 3 5" xfId="37912"/>
    <cellStyle name="Normal 2 4 9 5 4" xfId="37913"/>
    <cellStyle name="Normal 2 4 9 5 4 2" xfId="37914"/>
    <cellStyle name="Normal 2 4 9 5 4 3" xfId="37915"/>
    <cellStyle name="Normal 2 4 9 5 4 4" xfId="37916"/>
    <cellStyle name="Normal 2 4 9 5 4 5" xfId="37917"/>
    <cellStyle name="Normal 2 4 9 5 5" xfId="37918"/>
    <cellStyle name="Normal 2 4 9 5 5 2" xfId="37919"/>
    <cellStyle name="Normal 2 4 9 5 5 3" xfId="37920"/>
    <cellStyle name="Normal 2 4 9 5 5 4" xfId="37921"/>
    <cellStyle name="Normal 2 4 9 5 5 5" xfId="37922"/>
    <cellStyle name="Normal 2 4 9 5 6" xfId="37923"/>
    <cellStyle name="Normal 2 4 9 5 6 2" xfId="37924"/>
    <cellStyle name="Normal 2 4 9 5 6 3" xfId="37925"/>
    <cellStyle name="Normal 2 4 9 5 6 4" xfId="37926"/>
    <cellStyle name="Normal 2 4 9 5 6 5" xfId="37927"/>
    <cellStyle name="Normal 2 4 9 5 7" xfId="37928"/>
    <cellStyle name="Normal 2 4 9 5 7 2" xfId="37929"/>
    <cellStyle name="Normal 2 4 9 5 7 3" xfId="37930"/>
    <cellStyle name="Normal 2 4 9 5 7 4" xfId="37931"/>
    <cellStyle name="Normal 2 4 9 5 7 5" xfId="37932"/>
    <cellStyle name="Normal 2 4 9 5 8" xfId="37933"/>
    <cellStyle name="Normal 2 4 9 5 8 2" xfId="37934"/>
    <cellStyle name="Normal 2 4 9 5 8 3" xfId="37935"/>
    <cellStyle name="Normal 2 4 9 5 8 4" xfId="37936"/>
    <cellStyle name="Normal 2 4 9 5 8 5" xfId="37937"/>
    <cellStyle name="Normal 2 4 9 5 9" xfId="37938"/>
    <cellStyle name="Normal 2 4 9 6" xfId="37939"/>
    <cellStyle name="Normal 2 4 9 6 10" xfId="37940"/>
    <cellStyle name="Normal 2 4 9 6 11" xfId="37941"/>
    <cellStyle name="Normal 2 4 9 6 12" xfId="37942"/>
    <cellStyle name="Normal 2 4 9 6 13" xfId="37943"/>
    <cellStyle name="Normal 2 4 9 6 14" xfId="37944"/>
    <cellStyle name="Normal 2 4 9 6 2" xfId="37945"/>
    <cellStyle name="Normal 2 4 9 6 2 2" xfId="37946"/>
    <cellStyle name="Normal 2 4 9 6 2 3" xfId="37947"/>
    <cellStyle name="Normal 2 4 9 6 2 4" xfId="37948"/>
    <cellStyle name="Normal 2 4 9 6 2 5" xfId="37949"/>
    <cellStyle name="Normal 2 4 9 6 3" xfId="37950"/>
    <cellStyle name="Normal 2 4 9 6 3 2" xfId="37951"/>
    <cellStyle name="Normal 2 4 9 6 3 3" xfId="37952"/>
    <cellStyle name="Normal 2 4 9 6 3 4" xfId="37953"/>
    <cellStyle name="Normal 2 4 9 6 3 5" xfId="37954"/>
    <cellStyle name="Normal 2 4 9 6 4" xfId="37955"/>
    <cellStyle name="Normal 2 4 9 6 4 2" xfId="37956"/>
    <cellStyle name="Normal 2 4 9 6 4 3" xfId="37957"/>
    <cellStyle name="Normal 2 4 9 6 4 4" xfId="37958"/>
    <cellStyle name="Normal 2 4 9 6 4 5" xfId="37959"/>
    <cellStyle name="Normal 2 4 9 6 5" xfId="37960"/>
    <cellStyle name="Normal 2 4 9 6 5 2" xfId="37961"/>
    <cellStyle name="Normal 2 4 9 6 5 3" xfId="37962"/>
    <cellStyle name="Normal 2 4 9 6 5 4" xfId="37963"/>
    <cellStyle name="Normal 2 4 9 6 5 5" xfId="37964"/>
    <cellStyle name="Normal 2 4 9 6 6" xfId="37965"/>
    <cellStyle name="Normal 2 4 9 6 6 2" xfId="37966"/>
    <cellStyle name="Normal 2 4 9 6 6 3" xfId="37967"/>
    <cellStyle name="Normal 2 4 9 6 6 4" xfId="37968"/>
    <cellStyle name="Normal 2 4 9 6 6 5" xfId="37969"/>
    <cellStyle name="Normal 2 4 9 6 7" xfId="37970"/>
    <cellStyle name="Normal 2 4 9 6 7 2" xfId="37971"/>
    <cellStyle name="Normal 2 4 9 6 7 3" xfId="37972"/>
    <cellStyle name="Normal 2 4 9 6 7 4" xfId="37973"/>
    <cellStyle name="Normal 2 4 9 6 7 5" xfId="37974"/>
    <cellStyle name="Normal 2 4 9 6 8" xfId="37975"/>
    <cellStyle name="Normal 2 4 9 6 8 2" xfId="37976"/>
    <cellStyle name="Normal 2 4 9 6 8 3" xfId="37977"/>
    <cellStyle name="Normal 2 4 9 6 8 4" xfId="37978"/>
    <cellStyle name="Normal 2 4 9 6 8 5" xfId="37979"/>
    <cellStyle name="Normal 2 4 9 6 9" xfId="37980"/>
    <cellStyle name="Normal 2 4 9 7" xfId="37981"/>
    <cellStyle name="Normal 2 4 9 7 10" xfId="37982"/>
    <cellStyle name="Normal 2 4 9 7 11" xfId="37983"/>
    <cellStyle name="Normal 2 4 9 7 12" xfId="37984"/>
    <cellStyle name="Normal 2 4 9 7 13" xfId="37985"/>
    <cellStyle name="Normal 2 4 9 7 14" xfId="37986"/>
    <cellStyle name="Normal 2 4 9 7 2" xfId="37987"/>
    <cellStyle name="Normal 2 4 9 7 2 2" xfId="37988"/>
    <cellStyle name="Normal 2 4 9 7 2 3" xfId="37989"/>
    <cellStyle name="Normal 2 4 9 7 2 4" xfId="37990"/>
    <cellStyle name="Normal 2 4 9 7 2 5" xfId="37991"/>
    <cellStyle name="Normal 2 4 9 7 3" xfId="37992"/>
    <cellStyle name="Normal 2 4 9 7 3 2" xfId="37993"/>
    <cellStyle name="Normal 2 4 9 7 3 3" xfId="37994"/>
    <cellStyle name="Normal 2 4 9 7 3 4" xfId="37995"/>
    <cellStyle name="Normal 2 4 9 7 3 5" xfId="37996"/>
    <cellStyle name="Normal 2 4 9 7 4" xfId="37997"/>
    <cellStyle name="Normal 2 4 9 7 4 2" xfId="37998"/>
    <cellStyle name="Normal 2 4 9 7 4 3" xfId="37999"/>
    <cellStyle name="Normal 2 4 9 7 4 4" xfId="38000"/>
    <cellStyle name="Normal 2 4 9 7 4 5" xfId="38001"/>
    <cellStyle name="Normal 2 4 9 7 5" xfId="38002"/>
    <cellStyle name="Normal 2 4 9 7 5 2" xfId="38003"/>
    <cellStyle name="Normal 2 4 9 7 5 3" xfId="38004"/>
    <cellStyle name="Normal 2 4 9 7 5 4" xfId="38005"/>
    <cellStyle name="Normal 2 4 9 7 5 5" xfId="38006"/>
    <cellStyle name="Normal 2 4 9 7 6" xfId="38007"/>
    <cellStyle name="Normal 2 4 9 7 6 2" xfId="38008"/>
    <cellStyle name="Normal 2 4 9 7 6 3" xfId="38009"/>
    <cellStyle name="Normal 2 4 9 7 6 4" xfId="38010"/>
    <cellStyle name="Normal 2 4 9 7 6 5" xfId="38011"/>
    <cellStyle name="Normal 2 4 9 7 7" xfId="38012"/>
    <cellStyle name="Normal 2 4 9 7 7 2" xfId="38013"/>
    <cellStyle name="Normal 2 4 9 7 7 3" xfId="38014"/>
    <cellStyle name="Normal 2 4 9 7 7 4" xfId="38015"/>
    <cellStyle name="Normal 2 4 9 7 7 5" xfId="38016"/>
    <cellStyle name="Normal 2 4 9 7 8" xfId="38017"/>
    <cellStyle name="Normal 2 4 9 7 8 2" xfId="38018"/>
    <cellStyle name="Normal 2 4 9 7 8 3" xfId="38019"/>
    <cellStyle name="Normal 2 4 9 7 8 4" xfId="38020"/>
    <cellStyle name="Normal 2 4 9 7 8 5" xfId="38021"/>
    <cellStyle name="Normal 2 4 9 7 9" xfId="38022"/>
    <cellStyle name="Normal 2 4 9 8" xfId="38023"/>
    <cellStyle name="Normal 2 4 9 8 10" xfId="38024"/>
    <cellStyle name="Normal 2 4 9 8 11" xfId="38025"/>
    <cellStyle name="Normal 2 4 9 8 12" xfId="38026"/>
    <cellStyle name="Normal 2 4 9 8 13" xfId="38027"/>
    <cellStyle name="Normal 2 4 9 8 14" xfId="38028"/>
    <cellStyle name="Normal 2 4 9 8 2" xfId="38029"/>
    <cellStyle name="Normal 2 4 9 8 2 2" xfId="38030"/>
    <cellStyle name="Normal 2 4 9 8 2 3" xfId="38031"/>
    <cellStyle name="Normal 2 4 9 8 2 4" xfId="38032"/>
    <cellStyle name="Normal 2 4 9 8 2 5" xfId="38033"/>
    <cellStyle name="Normal 2 4 9 8 3" xfId="38034"/>
    <cellStyle name="Normal 2 4 9 8 3 2" xfId="38035"/>
    <cellStyle name="Normal 2 4 9 8 3 3" xfId="38036"/>
    <cellStyle name="Normal 2 4 9 8 3 4" xfId="38037"/>
    <cellStyle name="Normal 2 4 9 8 3 5" xfId="38038"/>
    <cellStyle name="Normal 2 4 9 8 4" xfId="38039"/>
    <cellStyle name="Normal 2 4 9 8 4 2" xfId="38040"/>
    <cellStyle name="Normal 2 4 9 8 4 3" xfId="38041"/>
    <cellStyle name="Normal 2 4 9 8 4 4" xfId="38042"/>
    <cellStyle name="Normal 2 4 9 8 4 5" xfId="38043"/>
    <cellStyle name="Normal 2 4 9 8 5" xfId="38044"/>
    <cellStyle name="Normal 2 4 9 8 5 2" xfId="38045"/>
    <cellStyle name="Normal 2 4 9 8 5 3" xfId="38046"/>
    <cellStyle name="Normal 2 4 9 8 5 4" xfId="38047"/>
    <cellStyle name="Normal 2 4 9 8 5 5" xfId="38048"/>
    <cellStyle name="Normal 2 4 9 8 6" xfId="38049"/>
    <cellStyle name="Normal 2 4 9 8 6 2" xfId="38050"/>
    <cellStyle name="Normal 2 4 9 8 6 3" xfId="38051"/>
    <cellStyle name="Normal 2 4 9 8 6 4" xfId="38052"/>
    <cellStyle name="Normal 2 4 9 8 6 5" xfId="38053"/>
    <cellStyle name="Normal 2 4 9 8 7" xfId="38054"/>
    <cellStyle name="Normal 2 4 9 8 7 2" xfId="38055"/>
    <cellStyle name="Normal 2 4 9 8 7 3" xfId="38056"/>
    <cellStyle name="Normal 2 4 9 8 7 4" xfId="38057"/>
    <cellStyle name="Normal 2 4 9 8 7 5" xfId="38058"/>
    <cellStyle name="Normal 2 4 9 8 8" xfId="38059"/>
    <cellStyle name="Normal 2 4 9 8 8 2" xfId="38060"/>
    <cellStyle name="Normal 2 4 9 8 8 3" xfId="38061"/>
    <cellStyle name="Normal 2 4 9 8 8 4" xfId="38062"/>
    <cellStyle name="Normal 2 4 9 8 8 5" xfId="38063"/>
    <cellStyle name="Normal 2 4 9 8 9" xfId="38064"/>
    <cellStyle name="Normal 2 4 9 9" xfId="38065"/>
    <cellStyle name="Normal 2 4 9 9 10" xfId="38066"/>
    <cellStyle name="Normal 2 4 9 9 11" xfId="38067"/>
    <cellStyle name="Normal 2 4 9 9 12" xfId="38068"/>
    <cellStyle name="Normal 2 4 9 9 13" xfId="38069"/>
    <cellStyle name="Normal 2 4 9 9 14" xfId="38070"/>
    <cellStyle name="Normal 2 4 9 9 2" xfId="38071"/>
    <cellStyle name="Normal 2 4 9 9 2 2" xfId="38072"/>
    <cellStyle name="Normal 2 4 9 9 2 3" xfId="38073"/>
    <cellStyle name="Normal 2 4 9 9 2 4" xfId="38074"/>
    <cellStyle name="Normal 2 4 9 9 2 5" xfId="38075"/>
    <cellStyle name="Normal 2 4 9 9 3" xfId="38076"/>
    <cellStyle name="Normal 2 4 9 9 3 2" xfId="38077"/>
    <cellStyle name="Normal 2 4 9 9 3 3" xfId="38078"/>
    <cellStyle name="Normal 2 4 9 9 3 4" xfId="38079"/>
    <cellStyle name="Normal 2 4 9 9 3 5" xfId="38080"/>
    <cellStyle name="Normal 2 4 9 9 4" xfId="38081"/>
    <cellStyle name="Normal 2 4 9 9 4 2" xfId="38082"/>
    <cellStyle name="Normal 2 4 9 9 4 3" xfId="38083"/>
    <cellStyle name="Normal 2 4 9 9 4 4" xfId="38084"/>
    <cellStyle name="Normal 2 4 9 9 4 5" xfId="38085"/>
    <cellStyle name="Normal 2 4 9 9 5" xfId="38086"/>
    <cellStyle name="Normal 2 4 9 9 5 2" xfId="38087"/>
    <cellStyle name="Normal 2 4 9 9 5 3" xfId="38088"/>
    <cellStyle name="Normal 2 4 9 9 5 4" xfId="38089"/>
    <cellStyle name="Normal 2 4 9 9 5 5" xfId="38090"/>
    <cellStyle name="Normal 2 4 9 9 6" xfId="38091"/>
    <cellStyle name="Normal 2 4 9 9 6 2" xfId="38092"/>
    <cellStyle name="Normal 2 4 9 9 6 3" xfId="38093"/>
    <cellStyle name="Normal 2 4 9 9 6 4" xfId="38094"/>
    <cellStyle name="Normal 2 4 9 9 6 5" xfId="38095"/>
    <cellStyle name="Normal 2 4 9 9 7" xfId="38096"/>
    <cellStyle name="Normal 2 4 9 9 7 2" xfId="38097"/>
    <cellStyle name="Normal 2 4 9 9 7 3" xfId="38098"/>
    <cellStyle name="Normal 2 4 9 9 7 4" xfId="38099"/>
    <cellStyle name="Normal 2 4 9 9 7 5" xfId="38100"/>
    <cellStyle name="Normal 2 4 9 9 8" xfId="38101"/>
    <cellStyle name="Normal 2 4 9 9 8 2" xfId="38102"/>
    <cellStyle name="Normal 2 4 9 9 8 3" xfId="38103"/>
    <cellStyle name="Normal 2 4 9 9 8 4" xfId="38104"/>
    <cellStyle name="Normal 2 4 9 9 8 5" xfId="38105"/>
    <cellStyle name="Normal 2 4 9 9 9" xfId="38106"/>
    <cellStyle name="Normal 2 40" xfId="38107"/>
    <cellStyle name="Normal 2 40 10" xfId="38108"/>
    <cellStyle name="Normal 2 40 11" xfId="38109"/>
    <cellStyle name="Normal 2 40 12" xfId="38110"/>
    <cellStyle name="Normal 2 40 13" xfId="38111"/>
    <cellStyle name="Normal 2 40 2" xfId="38112"/>
    <cellStyle name="Normal 2 40 2 2" xfId="38113"/>
    <cellStyle name="Normal 2 40 2 3" xfId="38114"/>
    <cellStyle name="Normal 2 40 2 4" xfId="38115"/>
    <cellStyle name="Normal 2 40 2 5" xfId="38116"/>
    <cellStyle name="Normal 2 40 3" xfId="38117"/>
    <cellStyle name="Normal 2 40 3 2" xfId="38118"/>
    <cellStyle name="Normal 2 40 3 3" xfId="38119"/>
    <cellStyle name="Normal 2 40 3 4" xfId="38120"/>
    <cellStyle name="Normal 2 40 3 5" xfId="38121"/>
    <cellStyle name="Normal 2 40 4" xfId="38122"/>
    <cellStyle name="Normal 2 40 4 2" xfId="38123"/>
    <cellStyle name="Normal 2 40 4 3" xfId="38124"/>
    <cellStyle name="Normal 2 40 4 4" xfId="38125"/>
    <cellStyle name="Normal 2 40 4 5" xfId="38126"/>
    <cellStyle name="Normal 2 40 5" xfId="38127"/>
    <cellStyle name="Normal 2 40 5 2" xfId="38128"/>
    <cellStyle name="Normal 2 40 5 3" xfId="38129"/>
    <cellStyle name="Normal 2 40 5 4" xfId="38130"/>
    <cellStyle name="Normal 2 40 5 5" xfId="38131"/>
    <cellStyle name="Normal 2 40 6" xfId="38132"/>
    <cellStyle name="Normal 2 40 6 2" xfId="38133"/>
    <cellStyle name="Normal 2 40 6 3" xfId="38134"/>
    <cellStyle name="Normal 2 40 6 4" xfId="38135"/>
    <cellStyle name="Normal 2 40 6 5" xfId="38136"/>
    <cellStyle name="Normal 2 40 7" xfId="38137"/>
    <cellStyle name="Normal 2 40 7 2" xfId="38138"/>
    <cellStyle name="Normal 2 40 7 3" xfId="38139"/>
    <cellStyle name="Normal 2 40 7 4" xfId="38140"/>
    <cellStyle name="Normal 2 40 7 5" xfId="38141"/>
    <cellStyle name="Normal 2 40 8" xfId="38142"/>
    <cellStyle name="Normal 2 40 8 2" xfId="38143"/>
    <cellStyle name="Normal 2 40 8 3" xfId="38144"/>
    <cellStyle name="Normal 2 40 8 4" xfId="38145"/>
    <cellStyle name="Normal 2 40 8 5" xfId="38146"/>
    <cellStyle name="Normal 2 40 9" xfId="38147"/>
    <cellStyle name="Normal 2 41" xfId="38148"/>
    <cellStyle name="Normal 2 41 10" xfId="38149"/>
    <cellStyle name="Normal 2 41 11" xfId="38150"/>
    <cellStyle name="Normal 2 41 12" xfId="38151"/>
    <cellStyle name="Normal 2 41 13" xfId="38152"/>
    <cellStyle name="Normal 2 41 2" xfId="38153"/>
    <cellStyle name="Normal 2 41 2 2" xfId="38154"/>
    <cellStyle name="Normal 2 41 2 3" xfId="38155"/>
    <cellStyle name="Normal 2 41 2 4" xfId="38156"/>
    <cellStyle name="Normal 2 41 2 5" xfId="38157"/>
    <cellStyle name="Normal 2 41 3" xfId="38158"/>
    <cellStyle name="Normal 2 41 3 2" xfId="38159"/>
    <cellStyle name="Normal 2 41 3 3" xfId="38160"/>
    <cellStyle name="Normal 2 41 3 4" xfId="38161"/>
    <cellStyle name="Normal 2 41 3 5" xfId="38162"/>
    <cellStyle name="Normal 2 41 4" xfId="38163"/>
    <cellStyle name="Normal 2 41 4 2" xfId="38164"/>
    <cellStyle name="Normal 2 41 4 3" xfId="38165"/>
    <cellStyle name="Normal 2 41 4 4" xfId="38166"/>
    <cellStyle name="Normal 2 41 4 5" xfId="38167"/>
    <cellStyle name="Normal 2 41 5" xfId="38168"/>
    <cellStyle name="Normal 2 41 5 2" xfId="38169"/>
    <cellStyle name="Normal 2 41 5 3" xfId="38170"/>
    <cellStyle name="Normal 2 41 5 4" xfId="38171"/>
    <cellStyle name="Normal 2 41 5 5" xfId="38172"/>
    <cellStyle name="Normal 2 41 6" xfId="38173"/>
    <cellStyle name="Normal 2 41 6 2" xfId="38174"/>
    <cellStyle name="Normal 2 41 6 3" xfId="38175"/>
    <cellStyle name="Normal 2 41 6 4" xfId="38176"/>
    <cellStyle name="Normal 2 41 6 5" xfId="38177"/>
    <cellStyle name="Normal 2 41 7" xfId="38178"/>
    <cellStyle name="Normal 2 41 7 2" xfId="38179"/>
    <cellStyle name="Normal 2 41 7 3" xfId="38180"/>
    <cellStyle name="Normal 2 41 7 4" xfId="38181"/>
    <cellStyle name="Normal 2 41 7 5" xfId="38182"/>
    <cellStyle name="Normal 2 41 8" xfId="38183"/>
    <cellStyle name="Normal 2 41 8 2" xfId="38184"/>
    <cellStyle name="Normal 2 41 8 3" xfId="38185"/>
    <cellStyle name="Normal 2 41 8 4" xfId="38186"/>
    <cellStyle name="Normal 2 41 8 5" xfId="38187"/>
    <cellStyle name="Normal 2 41 9" xfId="38188"/>
    <cellStyle name="Normal 2 42" xfId="38189"/>
    <cellStyle name="Normal 2 42 2" xfId="38190"/>
    <cellStyle name="Normal 2 42 3" xfId="38191"/>
    <cellStyle name="Normal 2 42 4" xfId="38192"/>
    <cellStyle name="Normal 2 42 5" xfId="38193"/>
    <cellStyle name="Normal 2 43" xfId="38194"/>
    <cellStyle name="Normal 2 43 2" xfId="38195"/>
    <cellStyle name="Normal 2 43 3" xfId="38196"/>
    <cellStyle name="Normal 2 43 4" xfId="38197"/>
    <cellStyle name="Normal 2 43 5" xfId="38198"/>
    <cellStyle name="Normal 2 44" xfId="38199"/>
    <cellStyle name="Normal 2 44 2" xfId="38200"/>
    <cellStyle name="Normal 2 44 3" xfId="38201"/>
    <cellStyle name="Normal 2 44 4" xfId="38202"/>
    <cellStyle name="Normal 2 44 5" xfId="38203"/>
    <cellStyle name="Normal 2 45" xfId="38204"/>
    <cellStyle name="Normal 2 45 2" xfId="38205"/>
    <cellStyle name="Normal 2 45 3" xfId="38206"/>
    <cellStyle name="Normal 2 45 4" xfId="38207"/>
    <cellStyle name="Normal 2 45 5" xfId="38208"/>
    <cellStyle name="Normal 2 46" xfId="38209"/>
    <cellStyle name="Normal 2 46 2" xfId="38210"/>
    <cellStyle name="Normal 2 46 3" xfId="38211"/>
    <cellStyle name="Normal 2 46 4" xfId="38212"/>
    <cellStyle name="Normal 2 46 5" xfId="38213"/>
    <cellStyle name="Normal 2 47" xfId="38214"/>
    <cellStyle name="Normal 2 47 2" xfId="38215"/>
    <cellStyle name="Normal 2 47 3" xfId="38216"/>
    <cellStyle name="Normal 2 47 4" xfId="38217"/>
    <cellStyle name="Normal 2 47 5" xfId="38218"/>
    <cellStyle name="Normal 2 48" xfId="38219"/>
    <cellStyle name="Normal 2 48 2" xfId="38220"/>
    <cellStyle name="Normal 2 48 3" xfId="38221"/>
    <cellStyle name="Normal 2 48 4" xfId="38222"/>
    <cellStyle name="Normal 2 48 5" xfId="38223"/>
    <cellStyle name="Normal 2 49" xfId="38224"/>
    <cellStyle name="Normal 2 5" xfId="38225"/>
    <cellStyle name="Normal 2 5 10" xfId="38226"/>
    <cellStyle name="Normal 2 5 10 10" xfId="38227"/>
    <cellStyle name="Normal 2 5 10 11" xfId="38228"/>
    <cellStyle name="Normal 2 5 10 12" xfId="38229"/>
    <cellStyle name="Normal 2 5 10 13" xfId="38230"/>
    <cellStyle name="Normal 2 5 10 14" xfId="38231"/>
    <cellStyle name="Normal 2 5 10 2" xfId="38232"/>
    <cellStyle name="Normal 2 5 10 2 2" xfId="38233"/>
    <cellStyle name="Normal 2 5 10 2 3" xfId="38234"/>
    <cellStyle name="Normal 2 5 10 2 4" xfId="38235"/>
    <cellStyle name="Normal 2 5 10 2 5" xfId="38236"/>
    <cellStyle name="Normal 2 5 10 3" xfId="38237"/>
    <cellStyle name="Normal 2 5 10 3 2" xfId="38238"/>
    <cellStyle name="Normal 2 5 10 3 3" xfId="38239"/>
    <cellStyle name="Normal 2 5 10 3 4" xfId="38240"/>
    <cellStyle name="Normal 2 5 10 3 5" xfId="38241"/>
    <cellStyle name="Normal 2 5 10 4" xfId="38242"/>
    <cellStyle name="Normal 2 5 10 4 2" xfId="38243"/>
    <cellStyle name="Normal 2 5 10 4 3" xfId="38244"/>
    <cellStyle name="Normal 2 5 10 4 4" xfId="38245"/>
    <cellStyle name="Normal 2 5 10 4 5" xfId="38246"/>
    <cellStyle name="Normal 2 5 10 5" xfId="38247"/>
    <cellStyle name="Normal 2 5 10 5 2" xfId="38248"/>
    <cellStyle name="Normal 2 5 10 5 3" xfId="38249"/>
    <cellStyle name="Normal 2 5 10 5 4" xfId="38250"/>
    <cellStyle name="Normal 2 5 10 5 5" xfId="38251"/>
    <cellStyle name="Normal 2 5 10 6" xfId="38252"/>
    <cellStyle name="Normal 2 5 10 6 2" xfId="38253"/>
    <cellStyle name="Normal 2 5 10 6 3" xfId="38254"/>
    <cellStyle name="Normal 2 5 10 6 4" xfId="38255"/>
    <cellStyle name="Normal 2 5 10 6 5" xfId="38256"/>
    <cellStyle name="Normal 2 5 10 7" xfId="38257"/>
    <cellStyle name="Normal 2 5 10 7 2" xfId="38258"/>
    <cellStyle name="Normal 2 5 10 7 3" xfId="38259"/>
    <cellStyle name="Normal 2 5 10 7 4" xfId="38260"/>
    <cellStyle name="Normal 2 5 10 7 5" xfId="38261"/>
    <cellStyle name="Normal 2 5 10 8" xfId="38262"/>
    <cellStyle name="Normal 2 5 10 8 2" xfId="38263"/>
    <cellStyle name="Normal 2 5 10 8 3" xfId="38264"/>
    <cellStyle name="Normal 2 5 10 8 4" xfId="38265"/>
    <cellStyle name="Normal 2 5 10 8 5" xfId="38266"/>
    <cellStyle name="Normal 2 5 10 9" xfId="38267"/>
    <cellStyle name="Normal 2 5 11" xfId="38268"/>
    <cellStyle name="Normal 2 5 11 10" xfId="38269"/>
    <cellStyle name="Normal 2 5 11 11" xfId="38270"/>
    <cellStyle name="Normal 2 5 11 12" xfId="38271"/>
    <cellStyle name="Normal 2 5 11 13" xfId="38272"/>
    <cellStyle name="Normal 2 5 11 14" xfId="38273"/>
    <cellStyle name="Normal 2 5 11 2" xfId="38274"/>
    <cellStyle name="Normal 2 5 11 2 2" xfId="38275"/>
    <cellStyle name="Normal 2 5 11 2 3" xfId="38276"/>
    <cellStyle name="Normal 2 5 11 2 4" xfId="38277"/>
    <cellStyle name="Normal 2 5 11 2 5" xfId="38278"/>
    <cellStyle name="Normal 2 5 11 3" xfId="38279"/>
    <cellStyle name="Normal 2 5 11 3 2" xfId="38280"/>
    <cellStyle name="Normal 2 5 11 3 3" xfId="38281"/>
    <cellStyle name="Normal 2 5 11 3 4" xfId="38282"/>
    <cellStyle name="Normal 2 5 11 3 5" xfId="38283"/>
    <cellStyle name="Normal 2 5 11 4" xfId="38284"/>
    <cellStyle name="Normal 2 5 11 4 2" xfId="38285"/>
    <cellStyle name="Normal 2 5 11 4 3" xfId="38286"/>
    <cellStyle name="Normal 2 5 11 4 4" xfId="38287"/>
    <cellStyle name="Normal 2 5 11 4 5" xfId="38288"/>
    <cellStyle name="Normal 2 5 11 5" xfId="38289"/>
    <cellStyle name="Normal 2 5 11 5 2" xfId="38290"/>
    <cellStyle name="Normal 2 5 11 5 3" xfId="38291"/>
    <cellStyle name="Normal 2 5 11 5 4" xfId="38292"/>
    <cellStyle name="Normal 2 5 11 5 5" xfId="38293"/>
    <cellStyle name="Normal 2 5 11 6" xfId="38294"/>
    <cellStyle name="Normal 2 5 11 6 2" xfId="38295"/>
    <cellStyle name="Normal 2 5 11 6 3" xfId="38296"/>
    <cellStyle name="Normal 2 5 11 6 4" xfId="38297"/>
    <cellStyle name="Normal 2 5 11 6 5" xfId="38298"/>
    <cellStyle name="Normal 2 5 11 7" xfId="38299"/>
    <cellStyle name="Normal 2 5 11 7 2" xfId="38300"/>
    <cellStyle name="Normal 2 5 11 7 3" xfId="38301"/>
    <cellStyle name="Normal 2 5 11 7 4" xfId="38302"/>
    <cellStyle name="Normal 2 5 11 7 5" xfId="38303"/>
    <cellStyle name="Normal 2 5 11 8" xfId="38304"/>
    <cellStyle name="Normal 2 5 11 8 2" xfId="38305"/>
    <cellStyle name="Normal 2 5 11 8 3" xfId="38306"/>
    <cellStyle name="Normal 2 5 11 8 4" xfId="38307"/>
    <cellStyle name="Normal 2 5 11 8 5" xfId="38308"/>
    <cellStyle name="Normal 2 5 11 9" xfId="38309"/>
    <cellStyle name="Normal 2 5 12" xfId="38310"/>
    <cellStyle name="Normal 2 5 12 10" xfId="38311"/>
    <cellStyle name="Normal 2 5 12 11" xfId="38312"/>
    <cellStyle name="Normal 2 5 12 12" xfId="38313"/>
    <cellStyle name="Normal 2 5 12 13" xfId="38314"/>
    <cellStyle name="Normal 2 5 12 14" xfId="38315"/>
    <cellStyle name="Normal 2 5 12 2" xfId="38316"/>
    <cellStyle name="Normal 2 5 12 2 2" xfId="38317"/>
    <cellStyle name="Normal 2 5 12 2 3" xfId="38318"/>
    <cellStyle name="Normal 2 5 12 2 4" xfId="38319"/>
    <cellStyle name="Normal 2 5 12 2 5" xfId="38320"/>
    <cellStyle name="Normal 2 5 12 3" xfId="38321"/>
    <cellStyle name="Normal 2 5 12 3 2" xfId="38322"/>
    <cellStyle name="Normal 2 5 12 3 3" xfId="38323"/>
    <cellStyle name="Normal 2 5 12 3 4" xfId="38324"/>
    <cellStyle name="Normal 2 5 12 3 5" xfId="38325"/>
    <cellStyle name="Normal 2 5 12 4" xfId="38326"/>
    <cellStyle name="Normal 2 5 12 4 2" xfId="38327"/>
    <cellStyle name="Normal 2 5 12 4 3" xfId="38328"/>
    <cellStyle name="Normal 2 5 12 4 4" xfId="38329"/>
    <cellStyle name="Normal 2 5 12 4 5" xfId="38330"/>
    <cellStyle name="Normal 2 5 12 5" xfId="38331"/>
    <cellStyle name="Normal 2 5 12 5 2" xfId="38332"/>
    <cellStyle name="Normal 2 5 12 5 3" xfId="38333"/>
    <cellStyle name="Normal 2 5 12 5 4" xfId="38334"/>
    <cellStyle name="Normal 2 5 12 5 5" xfId="38335"/>
    <cellStyle name="Normal 2 5 12 6" xfId="38336"/>
    <cellStyle name="Normal 2 5 12 6 2" xfId="38337"/>
    <cellStyle name="Normal 2 5 12 6 3" xfId="38338"/>
    <cellStyle name="Normal 2 5 12 6 4" xfId="38339"/>
    <cellStyle name="Normal 2 5 12 6 5" xfId="38340"/>
    <cellStyle name="Normal 2 5 12 7" xfId="38341"/>
    <cellStyle name="Normal 2 5 12 7 2" xfId="38342"/>
    <cellStyle name="Normal 2 5 12 7 3" xfId="38343"/>
    <cellStyle name="Normal 2 5 12 7 4" xfId="38344"/>
    <cellStyle name="Normal 2 5 12 7 5" xfId="38345"/>
    <cellStyle name="Normal 2 5 12 8" xfId="38346"/>
    <cellStyle name="Normal 2 5 12 8 2" xfId="38347"/>
    <cellStyle name="Normal 2 5 12 8 3" xfId="38348"/>
    <cellStyle name="Normal 2 5 12 8 4" xfId="38349"/>
    <cellStyle name="Normal 2 5 12 8 5" xfId="38350"/>
    <cellStyle name="Normal 2 5 12 9" xfId="38351"/>
    <cellStyle name="Normal 2 5 13" xfId="38352"/>
    <cellStyle name="Normal 2 5 13 10" xfId="38353"/>
    <cellStyle name="Normal 2 5 13 11" xfId="38354"/>
    <cellStyle name="Normal 2 5 13 12" xfId="38355"/>
    <cellStyle name="Normal 2 5 13 13" xfId="38356"/>
    <cellStyle name="Normal 2 5 13 14" xfId="38357"/>
    <cellStyle name="Normal 2 5 13 2" xfId="38358"/>
    <cellStyle name="Normal 2 5 13 2 2" xfId="38359"/>
    <cellStyle name="Normal 2 5 13 2 3" xfId="38360"/>
    <cellStyle name="Normal 2 5 13 2 4" xfId="38361"/>
    <cellStyle name="Normal 2 5 13 2 5" xfId="38362"/>
    <cellStyle name="Normal 2 5 13 3" xfId="38363"/>
    <cellStyle name="Normal 2 5 13 3 2" xfId="38364"/>
    <cellStyle name="Normal 2 5 13 3 3" xfId="38365"/>
    <cellStyle name="Normal 2 5 13 3 4" xfId="38366"/>
    <cellStyle name="Normal 2 5 13 3 5" xfId="38367"/>
    <cellStyle name="Normal 2 5 13 4" xfId="38368"/>
    <cellStyle name="Normal 2 5 13 4 2" xfId="38369"/>
    <cellStyle name="Normal 2 5 13 4 3" xfId="38370"/>
    <cellStyle name="Normal 2 5 13 4 4" xfId="38371"/>
    <cellStyle name="Normal 2 5 13 4 5" xfId="38372"/>
    <cellStyle name="Normal 2 5 13 5" xfId="38373"/>
    <cellStyle name="Normal 2 5 13 5 2" xfId="38374"/>
    <cellStyle name="Normal 2 5 13 5 3" xfId="38375"/>
    <cellStyle name="Normal 2 5 13 5 4" xfId="38376"/>
    <cellStyle name="Normal 2 5 13 5 5" xfId="38377"/>
    <cellStyle name="Normal 2 5 13 6" xfId="38378"/>
    <cellStyle name="Normal 2 5 13 6 2" xfId="38379"/>
    <cellStyle name="Normal 2 5 13 6 3" xfId="38380"/>
    <cellStyle name="Normal 2 5 13 6 4" xfId="38381"/>
    <cellStyle name="Normal 2 5 13 6 5" xfId="38382"/>
    <cellStyle name="Normal 2 5 13 7" xfId="38383"/>
    <cellStyle name="Normal 2 5 13 7 2" xfId="38384"/>
    <cellStyle name="Normal 2 5 13 7 3" xfId="38385"/>
    <cellStyle name="Normal 2 5 13 7 4" xfId="38386"/>
    <cellStyle name="Normal 2 5 13 7 5" xfId="38387"/>
    <cellStyle name="Normal 2 5 13 8" xfId="38388"/>
    <cellStyle name="Normal 2 5 13 8 2" xfId="38389"/>
    <cellStyle name="Normal 2 5 13 8 3" xfId="38390"/>
    <cellStyle name="Normal 2 5 13 8 4" xfId="38391"/>
    <cellStyle name="Normal 2 5 13 8 5" xfId="38392"/>
    <cellStyle name="Normal 2 5 13 9" xfId="38393"/>
    <cellStyle name="Normal 2 5 14" xfId="38394"/>
    <cellStyle name="Normal 2 5 14 10" xfId="38395"/>
    <cellStyle name="Normal 2 5 14 11" xfId="38396"/>
    <cellStyle name="Normal 2 5 14 12" xfId="38397"/>
    <cellStyle name="Normal 2 5 14 13" xfId="38398"/>
    <cellStyle name="Normal 2 5 14 14" xfId="38399"/>
    <cellStyle name="Normal 2 5 14 2" xfId="38400"/>
    <cellStyle name="Normal 2 5 14 2 2" xfId="38401"/>
    <cellStyle name="Normal 2 5 14 2 3" xfId="38402"/>
    <cellStyle name="Normal 2 5 14 2 4" xfId="38403"/>
    <cellStyle name="Normal 2 5 14 2 5" xfId="38404"/>
    <cellStyle name="Normal 2 5 14 3" xfId="38405"/>
    <cellStyle name="Normal 2 5 14 3 2" xfId="38406"/>
    <cellStyle name="Normal 2 5 14 3 3" xfId="38407"/>
    <cellStyle name="Normal 2 5 14 3 4" xfId="38408"/>
    <cellStyle name="Normal 2 5 14 3 5" xfId="38409"/>
    <cellStyle name="Normal 2 5 14 4" xfId="38410"/>
    <cellStyle name="Normal 2 5 14 4 2" xfId="38411"/>
    <cellStyle name="Normal 2 5 14 4 3" xfId="38412"/>
    <cellStyle name="Normal 2 5 14 4 4" xfId="38413"/>
    <cellStyle name="Normal 2 5 14 4 5" xfId="38414"/>
    <cellStyle name="Normal 2 5 14 5" xfId="38415"/>
    <cellStyle name="Normal 2 5 14 5 2" xfId="38416"/>
    <cellStyle name="Normal 2 5 14 5 3" xfId="38417"/>
    <cellStyle name="Normal 2 5 14 5 4" xfId="38418"/>
    <cellStyle name="Normal 2 5 14 5 5" xfId="38419"/>
    <cellStyle name="Normal 2 5 14 6" xfId="38420"/>
    <cellStyle name="Normal 2 5 14 6 2" xfId="38421"/>
    <cellStyle name="Normal 2 5 14 6 3" xfId="38422"/>
    <cellStyle name="Normal 2 5 14 6 4" xfId="38423"/>
    <cellStyle name="Normal 2 5 14 6 5" xfId="38424"/>
    <cellStyle name="Normal 2 5 14 7" xfId="38425"/>
    <cellStyle name="Normal 2 5 14 7 2" xfId="38426"/>
    <cellStyle name="Normal 2 5 14 7 3" xfId="38427"/>
    <cellStyle name="Normal 2 5 14 7 4" xfId="38428"/>
    <cellStyle name="Normal 2 5 14 7 5" xfId="38429"/>
    <cellStyle name="Normal 2 5 14 8" xfId="38430"/>
    <cellStyle name="Normal 2 5 14 8 2" xfId="38431"/>
    <cellStyle name="Normal 2 5 14 8 3" xfId="38432"/>
    <cellStyle name="Normal 2 5 14 8 4" xfId="38433"/>
    <cellStyle name="Normal 2 5 14 8 5" xfId="38434"/>
    <cellStyle name="Normal 2 5 14 9" xfId="38435"/>
    <cellStyle name="Normal 2 5 15" xfId="38436"/>
    <cellStyle name="Normal 2 5 15 10" xfId="38437"/>
    <cellStyle name="Normal 2 5 15 11" xfId="38438"/>
    <cellStyle name="Normal 2 5 15 12" xfId="38439"/>
    <cellStyle name="Normal 2 5 15 13" xfId="38440"/>
    <cellStyle name="Normal 2 5 15 14" xfId="38441"/>
    <cellStyle name="Normal 2 5 15 2" xfId="38442"/>
    <cellStyle name="Normal 2 5 15 2 2" xfId="38443"/>
    <cellStyle name="Normal 2 5 15 2 3" xfId="38444"/>
    <cellStyle name="Normal 2 5 15 2 4" xfId="38445"/>
    <cellStyle name="Normal 2 5 15 2 5" xfId="38446"/>
    <cellStyle name="Normal 2 5 15 3" xfId="38447"/>
    <cellStyle name="Normal 2 5 15 3 2" xfId="38448"/>
    <cellStyle name="Normal 2 5 15 3 3" xfId="38449"/>
    <cellStyle name="Normal 2 5 15 3 4" xfId="38450"/>
    <cellStyle name="Normal 2 5 15 3 5" xfId="38451"/>
    <cellStyle name="Normal 2 5 15 4" xfId="38452"/>
    <cellStyle name="Normal 2 5 15 4 2" xfId="38453"/>
    <cellStyle name="Normal 2 5 15 4 3" xfId="38454"/>
    <cellStyle name="Normal 2 5 15 4 4" xfId="38455"/>
    <cellStyle name="Normal 2 5 15 4 5" xfId="38456"/>
    <cellStyle name="Normal 2 5 15 5" xfId="38457"/>
    <cellStyle name="Normal 2 5 15 5 2" xfId="38458"/>
    <cellStyle name="Normal 2 5 15 5 3" xfId="38459"/>
    <cellStyle name="Normal 2 5 15 5 4" xfId="38460"/>
    <cellStyle name="Normal 2 5 15 5 5" xfId="38461"/>
    <cellStyle name="Normal 2 5 15 6" xfId="38462"/>
    <cellStyle name="Normal 2 5 15 6 2" xfId="38463"/>
    <cellStyle name="Normal 2 5 15 6 3" xfId="38464"/>
    <cellStyle name="Normal 2 5 15 6 4" xfId="38465"/>
    <cellStyle name="Normal 2 5 15 6 5" xfId="38466"/>
    <cellStyle name="Normal 2 5 15 7" xfId="38467"/>
    <cellStyle name="Normal 2 5 15 7 2" xfId="38468"/>
    <cellStyle name="Normal 2 5 15 7 3" xfId="38469"/>
    <cellStyle name="Normal 2 5 15 7 4" xfId="38470"/>
    <cellStyle name="Normal 2 5 15 7 5" xfId="38471"/>
    <cellStyle name="Normal 2 5 15 8" xfId="38472"/>
    <cellStyle name="Normal 2 5 15 8 2" xfId="38473"/>
    <cellStyle name="Normal 2 5 15 8 3" xfId="38474"/>
    <cellStyle name="Normal 2 5 15 8 4" xfId="38475"/>
    <cellStyle name="Normal 2 5 15 8 5" xfId="38476"/>
    <cellStyle name="Normal 2 5 15 9" xfId="38477"/>
    <cellStyle name="Normal 2 5 16" xfId="38478"/>
    <cellStyle name="Normal 2 5 16 10" xfId="38479"/>
    <cellStyle name="Normal 2 5 16 11" xfId="38480"/>
    <cellStyle name="Normal 2 5 16 12" xfId="38481"/>
    <cellStyle name="Normal 2 5 16 13" xfId="38482"/>
    <cellStyle name="Normal 2 5 16 14" xfId="38483"/>
    <cellStyle name="Normal 2 5 16 2" xfId="38484"/>
    <cellStyle name="Normal 2 5 16 2 2" xfId="38485"/>
    <cellStyle name="Normal 2 5 16 2 3" xfId="38486"/>
    <cellStyle name="Normal 2 5 16 2 4" xfId="38487"/>
    <cellStyle name="Normal 2 5 16 2 5" xfId="38488"/>
    <cellStyle name="Normal 2 5 16 3" xfId="38489"/>
    <cellStyle name="Normal 2 5 16 3 2" xfId="38490"/>
    <cellStyle name="Normal 2 5 16 3 3" xfId="38491"/>
    <cellStyle name="Normal 2 5 16 3 4" xfId="38492"/>
    <cellStyle name="Normal 2 5 16 3 5" xfId="38493"/>
    <cellStyle name="Normal 2 5 16 4" xfId="38494"/>
    <cellStyle name="Normal 2 5 16 4 2" xfId="38495"/>
    <cellStyle name="Normal 2 5 16 4 3" xfId="38496"/>
    <cellStyle name="Normal 2 5 16 4 4" xfId="38497"/>
    <cellStyle name="Normal 2 5 16 4 5" xfId="38498"/>
    <cellStyle name="Normal 2 5 16 5" xfId="38499"/>
    <cellStyle name="Normal 2 5 16 5 2" xfId="38500"/>
    <cellStyle name="Normal 2 5 16 5 3" xfId="38501"/>
    <cellStyle name="Normal 2 5 16 5 4" xfId="38502"/>
    <cellStyle name="Normal 2 5 16 5 5" xfId="38503"/>
    <cellStyle name="Normal 2 5 16 6" xfId="38504"/>
    <cellStyle name="Normal 2 5 16 6 2" xfId="38505"/>
    <cellStyle name="Normal 2 5 16 6 3" xfId="38506"/>
    <cellStyle name="Normal 2 5 16 6 4" xfId="38507"/>
    <cellStyle name="Normal 2 5 16 6 5" xfId="38508"/>
    <cellStyle name="Normal 2 5 16 7" xfId="38509"/>
    <cellStyle name="Normal 2 5 16 7 2" xfId="38510"/>
    <cellStyle name="Normal 2 5 16 7 3" xfId="38511"/>
    <cellStyle name="Normal 2 5 16 7 4" xfId="38512"/>
    <cellStyle name="Normal 2 5 16 7 5" xfId="38513"/>
    <cellStyle name="Normal 2 5 16 8" xfId="38514"/>
    <cellStyle name="Normal 2 5 16 8 2" xfId="38515"/>
    <cellStyle name="Normal 2 5 16 8 3" xfId="38516"/>
    <cellStyle name="Normal 2 5 16 8 4" xfId="38517"/>
    <cellStyle name="Normal 2 5 16 8 5" xfId="38518"/>
    <cellStyle name="Normal 2 5 16 9" xfId="38519"/>
    <cellStyle name="Normal 2 5 17" xfId="38520"/>
    <cellStyle name="Normal 2 5 17 10" xfId="38521"/>
    <cellStyle name="Normal 2 5 17 11" xfId="38522"/>
    <cellStyle name="Normal 2 5 17 12" xfId="38523"/>
    <cellStyle name="Normal 2 5 17 13" xfId="38524"/>
    <cellStyle name="Normal 2 5 17 14" xfId="38525"/>
    <cellStyle name="Normal 2 5 17 2" xfId="38526"/>
    <cellStyle name="Normal 2 5 17 2 2" xfId="38527"/>
    <cellStyle name="Normal 2 5 17 2 3" xfId="38528"/>
    <cellStyle name="Normal 2 5 17 2 4" xfId="38529"/>
    <cellStyle name="Normal 2 5 17 2 5" xfId="38530"/>
    <cellStyle name="Normal 2 5 17 3" xfId="38531"/>
    <cellStyle name="Normal 2 5 17 3 2" xfId="38532"/>
    <cellStyle name="Normal 2 5 17 3 3" xfId="38533"/>
    <cellStyle name="Normal 2 5 17 3 4" xfId="38534"/>
    <cellStyle name="Normal 2 5 17 3 5" xfId="38535"/>
    <cellStyle name="Normal 2 5 17 4" xfId="38536"/>
    <cellStyle name="Normal 2 5 17 4 2" xfId="38537"/>
    <cellStyle name="Normal 2 5 17 4 3" xfId="38538"/>
    <cellStyle name="Normal 2 5 17 4 4" xfId="38539"/>
    <cellStyle name="Normal 2 5 17 4 5" xfId="38540"/>
    <cellStyle name="Normal 2 5 17 5" xfId="38541"/>
    <cellStyle name="Normal 2 5 17 5 2" xfId="38542"/>
    <cellStyle name="Normal 2 5 17 5 3" xfId="38543"/>
    <cellStyle name="Normal 2 5 17 5 4" xfId="38544"/>
    <cellStyle name="Normal 2 5 17 5 5" xfId="38545"/>
    <cellStyle name="Normal 2 5 17 6" xfId="38546"/>
    <cellStyle name="Normal 2 5 17 6 2" xfId="38547"/>
    <cellStyle name="Normal 2 5 17 6 3" xfId="38548"/>
    <cellStyle name="Normal 2 5 17 6 4" xfId="38549"/>
    <cellStyle name="Normal 2 5 17 6 5" xfId="38550"/>
    <cellStyle name="Normal 2 5 17 7" xfId="38551"/>
    <cellStyle name="Normal 2 5 17 7 2" xfId="38552"/>
    <cellStyle name="Normal 2 5 17 7 3" xfId="38553"/>
    <cellStyle name="Normal 2 5 17 7 4" xfId="38554"/>
    <cellStyle name="Normal 2 5 17 7 5" xfId="38555"/>
    <cellStyle name="Normal 2 5 17 8" xfId="38556"/>
    <cellStyle name="Normal 2 5 17 8 2" xfId="38557"/>
    <cellStyle name="Normal 2 5 17 8 3" xfId="38558"/>
    <cellStyle name="Normal 2 5 17 8 4" xfId="38559"/>
    <cellStyle name="Normal 2 5 17 8 5" xfId="38560"/>
    <cellStyle name="Normal 2 5 17 9" xfId="38561"/>
    <cellStyle name="Normal 2 5 18" xfId="38562"/>
    <cellStyle name="Normal 2 5 18 10" xfId="38563"/>
    <cellStyle name="Normal 2 5 18 11" xfId="38564"/>
    <cellStyle name="Normal 2 5 18 12" xfId="38565"/>
    <cellStyle name="Normal 2 5 18 13" xfId="38566"/>
    <cellStyle name="Normal 2 5 18 14" xfId="38567"/>
    <cellStyle name="Normal 2 5 18 2" xfId="38568"/>
    <cellStyle name="Normal 2 5 18 2 2" xfId="38569"/>
    <cellStyle name="Normal 2 5 18 2 3" xfId="38570"/>
    <cellStyle name="Normal 2 5 18 2 4" xfId="38571"/>
    <cellStyle name="Normal 2 5 18 2 5" xfId="38572"/>
    <cellStyle name="Normal 2 5 18 3" xfId="38573"/>
    <cellStyle name="Normal 2 5 18 3 2" xfId="38574"/>
    <cellStyle name="Normal 2 5 18 3 3" xfId="38575"/>
    <cellStyle name="Normal 2 5 18 3 4" xfId="38576"/>
    <cellStyle name="Normal 2 5 18 3 5" xfId="38577"/>
    <cellStyle name="Normal 2 5 18 4" xfId="38578"/>
    <cellStyle name="Normal 2 5 18 4 2" xfId="38579"/>
    <cellStyle name="Normal 2 5 18 4 3" xfId="38580"/>
    <cellStyle name="Normal 2 5 18 4 4" xfId="38581"/>
    <cellStyle name="Normal 2 5 18 4 5" xfId="38582"/>
    <cellStyle name="Normal 2 5 18 5" xfId="38583"/>
    <cellStyle name="Normal 2 5 18 5 2" xfId="38584"/>
    <cellStyle name="Normal 2 5 18 5 3" xfId="38585"/>
    <cellStyle name="Normal 2 5 18 5 4" xfId="38586"/>
    <cellStyle name="Normal 2 5 18 5 5" xfId="38587"/>
    <cellStyle name="Normal 2 5 18 6" xfId="38588"/>
    <cellStyle name="Normal 2 5 18 6 2" xfId="38589"/>
    <cellStyle name="Normal 2 5 18 6 3" xfId="38590"/>
    <cellStyle name="Normal 2 5 18 6 4" xfId="38591"/>
    <cellStyle name="Normal 2 5 18 6 5" xfId="38592"/>
    <cellStyle name="Normal 2 5 18 7" xfId="38593"/>
    <cellStyle name="Normal 2 5 18 7 2" xfId="38594"/>
    <cellStyle name="Normal 2 5 18 7 3" xfId="38595"/>
    <cellStyle name="Normal 2 5 18 7 4" xfId="38596"/>
    <cellStyle name="Normal 2 5 18 7 5" xfId="38597"/>
    <cellStyle name="Normal 2 5 18 8" xfId="38598"/>
    <cellStyle name="Normal 2 5 18 8 2" xfId="38599"/>
    <cellStyle name="Normal 2 5 18 8 3" xfId="38600"/>
    <cellStyle name="Normal 2 5 18 8 4" xfId="38601"/>
    <cellStyle name="Normal 2 5 18 8 5" xfId="38602"/>
    <cellStyle name="Normal 2 5 18 9" xfId="38603"/>
    <cellStyle name="Normal 2 5 19" xfId="38604"/>
    <cellStyle name="Normal 2 5 19 10" xfId="38605"/>
    <cellStyle name="Normal 2 5 19 11" xfId="38606"/>
    <cellStyle name="Normal 2 5 19 12" xfId="38607"/>
    <cellStyle name="Normal 2 5 19 13" xfId="38608"/>
    <cellStyle name="Normal 2 5 19 14" xfId="38609"/>
    <cellStyle name="Normal 2 5 19 2" xfId="38610"/>
    <cellStyle name="Normal 2 5 19 2 2" xfId="38611"/>
    <cellStyle name="Normal 2 5 19 2 3" xfId="38612"/>
    <cellStyle name="Normal 2 5 19 2 4" xfId="38613"/>
    <cellStyle name="Normal 2 5 19 2 5" xfId="38614"/>
    <cellStyle name="Normal 2 5 19 3" xfId="38615"/>
    <cellStyle name="Normal 2 5 19 3 2" xfId="38616"/>
    <cellStyle name="Normal 2 5 19 3 3" xfId="38617"/>
    <cellStyle name="Normal 2 5 19 3 4" xfId="38618"/>
    <cellStyle name="Normal 2 5 19 3 5" xfId="38619"/>
    <cellStyle name="Normal 2 5 19 4" xfId="38620"/>
    <cellStyle name="Normal 2 5 19 4 2" xfId="38621"/>
    <cellStyle name="Normal 2 5 19 4 3" xfId="38622"/>
    <cellStyle name="Normal 2 5 19 4 4" xfId="38623"/>
    <cellStyle name="Normal 2 5 19 4 5" xfId="38624"/>
    <cellStyle name="Normal 2 5 19 5" xfId="38625"/>
    <cellStyle name="Normal 2 5 19 5 2" xfId="38626"/>
    <cellStyle name="Normal 2 5 19 5 3" xfId="38627"/>
    <cellStyle name="Normal 2 5 19 5 4" xfId="38628"/>
    <cellStyle name="Normal 2 5 19 5 5" xfId="38629"/>
    <cellStyle name="Normal 2 5 19 6" xfId="38630"/>
    <cellStyle name="Normal 2 5 19 6 2" xfId="38631"/>
    <cellStyle name="Normal 2 5 19 6 3" xfId="38632"/>
    <cellStyle name="Normal 2 5 19 6 4" xfId="38633"/>
    <cellStyle name="Normal 2 5 19 6 5" xfId="38634"/>
    <cellStyle name="Normal 2 5 19 7" xfId="38635"/>
    <cellStyle name="Normal 2 5 19 7 2" xfId="38636"/>
    <cellStyle name="Normal 2 5 19 7 3" xfId="38637"/>
    <cellStyle name="Normal 2 5 19 7 4" xfId="38638"/>
    <cellStyle name="Normal 2 5 19 7 5" xfId="38639"/>
    <cellStyle name="Normal 2 5 19 8" xfId="38640"/>
    <cellStyle name="Normal 2 5 19 8 2" xfId="38641"/>
    <cellStyle name="Normal 2 5 19 8 3" xfId="38642"/>
    <cellStyle name="Normal 2 5 19 8 4" xfId="38643"/>
    <cellStyle name="Normal 2 5 19 8 5" xfId="38644"/>
    <cellStyle name="Normal 2 5 19 9" xfId="38645"/>
    <cellStyle name="Normal 2 5 2" xfId="38646"/>
    <cellStyle name="Normal 2 5 2 10" xfId="38647"/>
    <cellStyle name="Normal 2 5 2 10 10" xfId="38648"/>
    <cellStyle name="Normal 2 5 2 10 11" xfId="38649"/>
    <cellStyle name="Normal 2 5 2 10 12" xfId="38650"/>
    <cellStyle name="Normal 2 5 2 10 13" xfId="38651"/>
    <cellStyle name="Normal 2 5 2 10 14" xfId="38652"/>
    <cellStyle name="Normal 2 5 2 10 2" xfId="38653"/>
    <cellStyle name="Normal 2 5 2 10 2 2" xfId="38654"/>
    <cellStyle name="Normal 2 5 2 10 2 3" xfId="38655"/>
    <cellStyle name="Normal 2 5 2 10 2 4" xfId="38656"/>
    <cellStyle name="Normal 2 5 2 10 2 5" xfId="38657"/>
    <cellStyle name="Normal 2 5 2 10 3" xfId="38658"/>
    <cellStyle name="Normal 2 5 2 10 3 2" xfId="38659"/>
    <cellStyle name="Normal 2 5 2 10 3 3" xfId="38660"/>
    <cellStyle name="Normal 2 5 2 10 3 4" xfId="38661"/>
    <cellStyle name="Normal 2 5 2 10 3 5" xfId="38662"/>
    <cellStyle name="Normal 2 5 2 10 4" xfId="38663"/>
    <cellStyle name="Normal 2 5 2 10 4 2" xfId="38664"/>
    <cellStyle name="Normal 2 5 2 10 4 3" xfId="38665"/>
    <cellStyle name="Normal 2 5 2 10 4 4" xfId="38666"/>
    <cellStyle name="Normal 2 5 2 10 4 5" xfId="38667"/>
    <cellStyle name="Normal 2 5 2 10 5" xfId="38668"/>
    <cellStyle name="Normal 2 5 2 10 5 2" xfId="38669"/>
    <cellStyle name="Normal 2 5 2 10 5 3" xfId="38670"/>
    <cellStyle name="Normal 2 5 2 10 5 4" xfId="38671"/>
    <cellStyle name="Normal 2 5 2 10 5 5" xfId="38672"/>
    <cellStyle name="Normal 2 5 2 10 6" xfId="38673"/>
    <cellStyle name="Normal 2 5 2 10 6 2" xfId="38674"/>
    <cellStyle name="Normal 2 5 2 10 6 3" xfId="38675"/>
    <cellStyle name="Normal 2 5 2 10 6 4" xfId="38676"/>
    <cellStyle name="Normal 2 5 2 10 6 5" xfId="38677"/>
    <cellStyle name="Normal 2 5 2 10 7" xfId="38678"/>
    <cellStyle name="Normal 2 5 2 10 7 2" xfId="38679"/>
    <cellStyle name="Normal 2 5 2 10 7 3" xfId="38680"/>
    <cellStyle name="Normal 2 5 2 10 7 4" xfId="38681"/>
    <cellStyle name="Normal 2 5 2 10 7 5" xfId="38682"/>
    <cellStyle name="Normal 2 5 2 10 8" xfId="38683"/>
    <cellStyle name="Normal 2 5 2 10 8 2" xfId="38684"/>
    <cellStyle name="Normal 2 5 2 10 8 3" xfId="38685"/>
    <cellStyle name="Normal 2 5 2 10 8 4" xfId="38686"/>
    <cellStyle name="Normal 2 5 2 10 8 5" xfId="38687"/>
    <cellStyle name="Normal 2 5 2 10 9" xfId="38688"/>
    <cellStyle name="Normal 2 5 2 11" xfId="38689"/>
    <cellStyle name="Normal 2 5 2 11 10" xfId="38690"/>
    <cellStyle name="Normal 2 5 2 11 11" xfId="38691"/>
    <cellStyle name="Normal 2 5 2 11 12" xfId="38692"/>
    <cellStyle name="Normal 2 5 2 11 13" xfId="38693"/>
    <cellStyle name="Normal 2 5 2 11 14" xfId="38694"/>
    <cellStyle name="Normal 2 5 2 11 2" xfId="38695"/>
    <cellStyle name="Normal 2 5 2 11 2 2" xfId="38696"/>
    <cellStyle name="Normal 2 5 2 11 2 3" xfId="38697"/>
    <cellStyle name="Normal 2 5 2 11 2 4" xfId="38698"/>
    <cellStyle name="Normal 2 5 2 11 2 5" xfId="38699"/>
    <cellStyle name="Normal 2 5 2 11 3" xfId="38700"/>
    <cellStyle name="Normal 2 5 2 11 3 2" xfId="38701"/>
    <cellStyle name="Normal 2 5 2 11 3 3" xfId="38702"/>
    <cellStyle name="Normal 2 5 2 11 3 4" xfId="38703"/>
    <cellStyle name="Normal 2 5 2 11 3 5" xfId="38704"/>
    <cellStyle name="Normal 2 5 2 11 4" xfId="38705"/>
    <cellStyle name="Normal 2 5 2 11 4 2" xfId="38706"/>
    <cellStyle name="Normal 2 5 2 11 4 3" xfId="38707"/>
    <cellStyle name="Normal 2 5 2 11 4 4" xfId="38708"/>
    <cellStyle name="Normal 2 5 2 11 4 5" xfId="38709"/>
    <cellStyle name="Normal 2 5 2 11 5" xfId="38710"/>
    <cellStyle name="Normal 2 5 2 11 5 2" xfId="38711"/>
    <cellStyle name="Normal 2 5 2 11 5 3" xfId="38712"/>
    <cellStyle name="Normal 2 5 2 11 5 4" xfId="38713"/>
    <cellStyle name="Normal 2 5 2 11 5 5" xfId="38714"/>
    <cellStyle name="Normal 2 5 2 11 6" xfId="38715"/>
    <cellStyle name="Normal 2 5 2 11 6 2" xfId="38716"/>
    <cellStyle name="Normal 2 5 2 11 6 3" xfId="38717"/>
    <cellStyle name="Normal 2 5 2 11 6 4" xfId="38718"/>
    <cellStyle name="Normal 2 5 2 11 6 5" xfId="38719"/>
    <cellStyle name="Normal 2 5 2 11 7" xfId="38720"/>
    <cellStyle name="Normal 2 5 2 11 7 2" xfId="38721"/>
    <cellStyle name="Normal 2 5 2 11 7 3" xfId="38722"/>
    <cellStyle name="Normal 2 5 2 11 7 4" xfId="38723"/>
    <cellStyle name="Normal 2 5 2 11 7 5" xfId="38724"/>
    <cellStyle name="Normal 2 5 2 11 8" xfId="38725"/>
    <cellStyle name="Normal 2 5 2 11 8 2" xfId="38726"/>
    <cellStyle name="Normal 2 5 2 11 8 3" xfId="38727"/>
    <cellStyle name="Normal 2 5 2 11 8 4" xfId="38728"/>
    <cellStyle name="Normal 2 5 2 11 8 5" xfId="38729"/>
    <cellStyle name="Normal 2 5 2 11 9" xfId="38730"/>
    <cellStyle name="Normal 2 5 2 12" xfId="38731"/>
    <cellStyle name="Normal 2 5 2 12 10" xfId="38732"/>
    <cellStyle name="Normal 2 5 2 12 11" xfId="38733"/>
    <cellStyle name="Normal 2 5 2 12 12" xfId="38734"/>
    <cellStyle name="Normal 2 5 2 12 13" xfId="38735"/>
    <cellStyle name="Normal 2 5 2 12 14" xfId="38736"/>
    <cellStyle name="Normal 2 5 2 12 2" xfId="38737"/>
    <cellStyle name="Normal 2 5 2 12 2 2" xfId="38738"/>
    <cellStyle name="Normal 2 5 2 12 2 3" xfId="38739"/>
    <cellStyle name="Normal 2 5 2 12 2 4" xfId="38740"/>
    <cellStyle name="Normal 2 5 2 12 2 5" xfId="38741"/>
    <cellStyle name="Normal 2 5 2 12 3" xfId="38742"/>
    <cellStyle name="Normal 2 5 2 12 3 2" xfId="38743"/>
    <cellStyle name="Normal 2 5 2 12 3 3" xfId="38744"/>
    <cellStyle name="Normal 2 5 2 12 3 4" xfId="38745"/>
    <cellStyle name="Normal 2 5 2 12 3 5" xfId="38746"/>
    <cellStyle name="Normal 2 5 2 12 4" xfId="38747"/>
    <cellStyle name="Normal 2 5 2 12 4 2" xfId="38748"/>
    <cellStyle name="Normal 2 5 2 12 4 3" xfId="38749"/>
    <cellStyle name="Normal 2 5 2 12 4 4" xfId="38750"/>
    <cellStyle name="Normal 2 5 2 12 4 5" xfId="38751"/>
    <cellStyle name="Normal 2 5 2 12 5" xfId="38752"/>
    <cellStyle name="Normal 2 5 2 12 5 2" xfId="38753"/>
    <cellStyle name="Normal 2 5 2 12 5 3" xfId="38754"/>
    <cellStyle name="Normal 2 5 2 12 5 4" xfId="38755"/>
    <cellStyle name="Normal 2 5 2 12 5 5" xfId="38756"/>
    <cellStyle name="Normal 2 5 2 12 6" xfId="38757"/>
    <cellStyle name="Normal 2 5 2 12 6 2" xfId="38758"/>
    <cellStyle name="Normal 2 5 2 12 6 3" xfId="38759"/>
    <cellStyle name="Normal 2 5 2 12 6 4" xfId="38760"/>
    <cellStyle name="Normal 2 5 2 12 6 5" xfId="38761"/>
    <cellStyle name="Normal 2 5 2 12 7" xfId="38762"/>
    <cellStyle name="Normal 2 5 2 12 7 2" xfId="38763"/>
    <cellStyle name="Normal 2 5 2 12 7 3" xfId="38764"/>
    <cellStyle name="Normal 2 5 2 12 7 4" xfId="38765"/>
    <cellStyle name="Normal 2 5 2 12 7 5" xfId="38766"/>
    <cellStyle name="Normal 2 5 2 12 8" xfId="38767"/>
    <cellStyle name="Normal 2 5 2 12 8 2" xfId="38768"/>
    <cellStyle name="Normal 2 5 2 12 8 3" xfId="38769"/>
    <cellStyle name="Normal 2 5 2 12 8 4" xfId="38770"/>
    <cellStyle name="Normal 2 5 2 12 8 5" xfId="38771"/>
    <cellStyle name="Normal 2 5 2 12 9" xfId="38772"/>
    <cellStyle name="Normal 2 5 2 13" xfId="38773"/>
    <cellStyle name="Normal 2 5 2 13 10" xfId="38774"/>
    <cellStyle name="Normal 2 5 2 13 11" xfId="38775"/>
    <cellStyle name="Normal 2 5 2 13 12" xfId="38776"/>
    <cellStyle name="Normal 2 5 2 13 13" xfId="38777"/>
    <cellStyle name="Normal 2 5 2 13 14" xfId="38778"/>
    <cellStyle name="Normal 2 5 2 13 2" xfId="38779"/>
    <cellStyle name="Normal 2 5 2 13 2 2" xfId="38780"/>
    <cellStyle name="Normal 2 5 2 13 2 3" xfId="38781"/>
    <cellStyle name="Normal 2 5 2 13 2 4" xfId="38782"/>
    <cellStyle name="Normal 2 5 2 13 2 5" xfId="38783"/>
    <cellStyle name="Normal 2 5 2 13 3" xfId="38784"/>
    <cellStyle name="Normal 2 5 2 13 3 2" xfId="38785"/>
    <cellStyle name="Normal 2 5 2 13 3 3" xfId="38786"/>
    <cellStyle name="Normal 2 5 2 13 3 4" xfId="38787"/>
    <cellStyle name="Normal 2 5 2 13 3 5" xfId="38788"/>
    <cellStyle name="Normal 2 5 2 13 4" xfId="38789"/>
    <cellStyle name="Normal 2 5 2 13 4 2" xfId="38790"/>
    <cellStyle name="Normal 2 5 2 13 4 3" xfId="38791"/>
    <cellStyle name="Normal 2 5 2 13 4 4" xfId="38792"/>
    <cellStyle name="Normal 2 5 2 13 4 5" xfId="38793"/>
    <cellStyle name="Normal 2 5 2 13 5" xfId="38794"/>
    <cellStyle name="Normal 2 5 2 13 5 2" xfId="38795"/>
    <cellStyle name="Normal 2 5 2 13 5 3" xfId="38796"/>
    <cellStyle name="Normal 2 5 2 13 5 4" xfId="38797"/>
    <cellStyle name="Normal 2 5 2 13 5 5" xfId="38798"/>
    <cellStyle name="Normal 2 5 2 13 6" xfId="38799"/>
    <cellStyle name="Normal 2 5 2 13 6 2" xfId="38800"/>
    <cellStyle name="Normal 2 5 2 13 6 3" xfId="38801"/>
    <cellStyle name="Normal 2 5 2 13 6 4" xfId="38802"/>
    <cellStyle name="Normal 2 5 2 13 6 5" xfId="38803"/>
    <cellStyle name="Normal 2 5 2 13 7" xfId="38804"/>
    <cellStyle name="Normal 2 5 2 13 7 2" xfId="38805"/>
    <cellStyle name="Normal 2 5 2 13 7 3" xfId="38806"/>
    <cellStyle name="Normal 2 5 2 13 7 4" xfId="38807"/>
    <cellStyle name="Normal 2 5 2 13 7 5" xfId="38808"/>
    <cellStyle name="Normal 2 5 2 13 8" xfId="38809"/>
    <cellStyle name="Normal 2 5 2 13 8 2" xfId="38810"/>
    <cellStyle name="Normal 2 5 2 13 8 3" xfId="38811"/>
    <cellStyle name="Normal 2 5 2 13 8 4" xfId="38812"/>
    <cellStyle name="Normal 2 5 2 13 8 5" xfId="38813"/>
    <cellStyle name="Normal 2 5 2 13 9" xfId="38814"/>
    <cellStyle name="Normal 2 5 2 14" xfId="38815"/>
    <cellStyle name="Normal 2 5 2 14 10" xfId="38816"/>
    <cellStyle name="Normal 2 5 2 14 11" xfId="38817"/>
    <cellStyle name="Normal 2 5 2 14 12" xfId="38818"/>
    <cellStyle name="Normal 2 5 2 14 13" xfId="38819"/>
    <cellStyle name="Normal 2 5 2 14 14" xfId="38820"/>
    <cellStyle name="Normal 2 5 2 14 2" xfId="38821"/>
    <cellStyle name="Normal 2 5 2 14 2 2" xfId="38822"/>
    <cellStyle name="Normal 2 5 2 14 2 3" xfId="38823"/>
    <cellStyle name="Normal 2 5 2 14 2 4" xfId="38824"/>
    <cellStyle name="Normal 2 5 2 14 2 5" xfId="38825"/>
    <cellStyle name="Normal 2 5 2 14 3" xfId="38826"/>
    <cellStyle name="Normal 2 5 2 14 3 2" xfId="38827"/>
    <cellStyle name="Normal 2 5 2 14 3 3" xfId="38828"/>
    <cellStyle name="Normal 2 5 2 14 3 4" xfId="38829"/>
    <cellStyle name="Normal 2 5 2 14 3 5" xfId="38830"/>
    <cellStyle name="Normal 2 5 2 14 4" xfId="38831"/>
    <cellStyle name="Normal 2 5 2 14 4 2" xfId="38832"/>
    <cellStyle name="Normal 2 5 2 14 4 3" xfId="38833"/>
    <cellStyle name="Normal 2 5 2 14 4 4" xfId="38834"/>
    <cellStyle name="Normal 2 5 2 14 4 5" xfId="38835"/>
    <cellStyle name="Normal 2 5 2 14 5" xfId="38836"/>
    <cellStyle name="Normal 2 5 2 14 5 2" xfId="38837"/>
    <cellStyle name="Normal 2 5 2 14 5 3" xfId="38838"/>
    <cellStyle name="Normal 2 5 2 14 5 4" xfId="38839"/>
    <cellStyle name="Normal 2 5 2 14 5 5" xfId="38840"/>
    <cellStyle name="Normal 2 5 2 14 6" xfId="38841"/>
    <cellStyle name="Normal 2 5 2 14 6 2" xfId="38842"/>
    <cellStyle name="Normal 2 5 2 14 6 3" xfId="38843"/>
    <cellStyle name="Normal 2 5 2 14 6 4" xfId="38844"/>
    <cellStyle name="Normal 2 5 2 14 6 5" xfId="38845"/>
    <cellStyle name="Normal 2 5 2 14 7" xfId="38846"/>
    <cellStyle name="Normal 2 5 2 14 7 2" xfId="38847"/>
    <cellStyle name="Normal 2 5 2 14 7 3" xfId="38848"/>
    <cellStyle name="Normal 2 5 2 14 7 4" xfId="38849"/>
    <cellStyle name="Normal 2 5 2 14 7 5" xfId="38850"/>
    <cellStyle name="Normal 2 5 2 14 8" xfId="38851"/>
    <cellStyle name="Normal 2 5 2 14 8 2" xfId="38852"/>
    <cellStyle name="Normal 2 5 2 14 8 3" xfId="38853"/>
    <cellStyle name="Normal 2 5 2 14 8 4" xfId="38854"/>
    <cellStyle name="Normal 2 5 2 14 8 5" xfId="38855"/>
    <cellStyle name="Normal 2 5 2 14 9" xfId="38856"/>
    <cellStyle name="Normal 2 5 2 15" xfId="38857"/>
    <cellStyle name="Normal 2 5 2 15 10" xfId="38858"/>
    <cellStyle name="Normal 2 5 2 15 11" xfId="38859"/>
    <cellStyle name="Normal 2 5 2 15 12" xfId="38860"/>
    <cellStyle name="Normal 2 5 2 15 13" xfId="38861"/>
    <cellStyle name="Normal 2 5 2 15 14" xfId="38862"/>
    <cellStyle name="Normal 2 5 2 15 2" xfId="38863"/>
    <cellStyle name="Normal 2 5 2 15 2 2" xfId="38864"/>
    <cellStyle name="Normal 2 5 2 15 2 3" xfId="38865"/>
    <cellStyle name="Normal 2 5 2 15 2 4" xfId="38866"/>
    <cellStyle name="Normal 2 5 2 15 2 5" xfId="38867"/>
    <cellStyle name="Normal 2 5 2 15 3" xfId="38868"/>
    <cellStyle name="Normal 2 5 2 15 3 2" xfId="38869"/>
    <cellStyle name="Normal 2 5 2 15 3 3" xfId="38870"/>
    <cellStyle name="Normal 2 5 2 15 3 4" xfId="38871"/>
    <cellStyle name="Normal 2 5 2 15 3 5" xfId="38872"/>
    <cellStyle name="Normal 2 5 2 15 4" xfId="38873"/>
    <cellStyle name="Normal 2 5 2 15 4 2" xfId="38874"/>
    <cellStyle name="Normal 2 5 2 15 4 3" xfId="38875"/>
    <cellStyle name="Normal 2 5 2 15 4 4" xfId="38876"/>
    <cellStyle name="Normal 2 5 2 15 4 5" xfId="38877"/>
    <cellStyle name="Normal 2 5 2 15 5" xfId="38878"/>
    <cellStyle name="Normal 2 5 2 15 5 2" xfId="38879"/>
    <cellStyle name="Normal 2 5 2 15 5 3" xfId="38880"/>
    <cellStyle name="Normal 2 5 2 15 5 4" xfId="38881"/>
    <cellStyle name="Normal 2 5 2 15 5 5" xfId="38882"/>
    <cellStyle name="Normal 2 5 2 15 6" xfId="38883"/>
    <cellStyle name="Normal 2 5 2 15 6 2" xfId="38884"/>
    <cellStyle name="Normal 2 5 2 15 6 3" xfId="38885"/>
    <cellStyle name="Normal 2 5 2 15 6 4" xfId="38886"/>
    <cellStyle name="Normal 2 5 2 15 6 5" xfId="38887"/>
    <cellStyle name="Normal 2 5 2 15 7" xfId="38888"/>
    <cellStyle name="Normal 2 5 2 15 7 2" xfId="38889"/>
    <cellStyle name="Normal 2 5 2 15 7 3" xfId="38890"/>
    <cellStyle name="Normal 2 5 2 15 7 4" xfId="38891"/>
    <cellStyle name="Normal 2 5 2 15 7 5" xfId="38892"/>
    <cellStyle name="Normal 2 5 2 15 8" xfId="38893"/>
    <cellStyle name="Normal 2 5 2 15 8 2" xfId="38894"/>
    <cellStyle name="Normal 2 5 2 15 8 3" xfId="38895"/>
    <cellStyle name="Normal 2 5 2 15 8 4" xfId="38896"/>
    <cellStyle name="Normal 2 5 2 15 8 5" xfId="38897"/>
    <cellStyle name="Normal 2 5 2 15 9" xfId="38898"/>
    <cellStyle name="Normal 2 5 2 16" xfId="38899"/>
    <cellStyle name="Normal 2 5 2 16 10" xfId="38900"/>
    <cellStyle name="Normal 2 5 2 16 11" xfId="38901"/>
    <cellStyle name="Normal 2 5 2 16 12" xfId="38902"/>
    <cellStyle name="Normal 2 5 2 16 13" xfId="38903"/>
    <cellStyle name="Normal 2 5 2 16 14" xfId="38904"/>
    <cellStyle name="Normal 2 5 2 16 2" xfId="38905"/>
    <cellStyle name="Normal 2 5 2 16 2 2" xfId="38906"/>
    <cellStyle name="Normal 2 5 2 16 2 3" xfId="38907"/>
    <cellStyle name="Normal 2 5 2 16 2 4" xfId="38908"/>
    <cellStyle name="Normal 2 5 2 16 2 5" xfId="38909"/>
    <cellStyle name="Normal 2 5 2 16 3" xfId="38910"/>
    <cellStyle name="Normal 2 5 2 16 3 2" xfId="38911"/>
    <cellStyle name="Normal 2 5 2 16 3 3" xfId="38912"/>
    <cellStyle name="Normal 2 5 2 16 3 4" xfId="38913"/>
    <cellStyle name="Normal 2 5 2 16 3 5" xfId="38914"/>
    <cellStyle name="Normal 2 5 2 16 4" xfId="38915"/>
    <cellStyle name="Normal 2 5 2 16 4 2" xfId="38916"/>
    <cellStyle name="Normal 2 5 2 16 4 3" xfId="38917"/>
    <cellStyle name="Normal 2 5 2 16 4 4" xfId="38918"/>
    <cellStyle name="Normal 2 5 2 16 4 5" xfId="38919"/>
    <cellStyle name="Normal 2 5 2 16 5" xfId="38920"/>
    <cellStyle name="Normal 2 5 2 16 5 2" xfId="38921"/>
    <cellStyle name="Normal 2 5 2 16 5 3" xfId="38922"/>
    <cellStyle name="Normal 2 5 2 16 5 4" xfId="38923"/>
    <cellStyle name="Normal 2 5 2 16 5 5" xfId="38924"/>
    <cellStyle name="Normal 2 5 2 16 6" xfId="38925"/>
    <cellStyle name="Normal 2 5 2 16 6 2" xfId="38926"/>
    <cellStyle name="Normal 2 5 2 16 6 3" xfId="38927"/>
    <cellStyle name="Normal 2 5 2 16 6 4" xfId="38928"/>
    <cellStyle name="Normal 2 5 2 16 6 5" xfId="38929"/>
    <cellStyle name="Normal 2 5 2 16 7" xfId="38930"/>
    <cellStyle name="Normal 2 5 2 16 7 2" xfId="38931"/>
    <cellStyle name="Normal 2 5 2 16 7 3" xfId="38932"/>
    <cellStyle name="Normal 2 5 2 16 7 4" xfId="38933"/>
    <cellStyle name="Normal 2 5 2 16 7 5" xfId="38934"/>
    <cellStyle name="Normal 2 5 2 16 8" xfId="38935"/>
    <cellStyle name="Normal 2 5 2 16 8 2" xfId="38936"/>
    <cellStyle name="Normal 2 5 2 16 8 3" xfId="38937"/>
    <cellStyle name="Normal 2 5 2 16 8 4" xfId="38938"/>
    <cellStyle name="Normal 2 5 2 16 8 5" xfId="38939"/>
    <cellStyle name="Normal 2 5 2 16 9" xfId="38940"/>
    <cellStyle name="Normal 2 5 2 17" xfId="38941"/>
    <cellStyle name="Normal 2 5 2 17 10" xfId="38942"/>
    <cellStyle name="Normal 2 5 2 17 11" xfId="38943"/>
    <cellStyle name="Normal 2 5 2 17 12" xfId="38944"/>
    <cellStyle name="Normal 2 5 2 17 13" xfId="38945"/>
    <cellStyle name="Normal 2 5 2 17 14" xfId="38946"/>
    <cellStyle name="Normal 2 5 2 17 2" xfId="38947"/>
    <cellStyle name="Normal 2 5 2 17 2 2" xfId="38948"/>
    <cellStyle name="Normal 2 5 2 17 2 3" xfId="38949"/>
    <cellStyle name="Normal 2 5 2 17 2 4" xfId="38950"/>
    <cellStyle name="Normal 2 5 2 17 2 5" xfId="38951"/>
    <cellStyle name="Normal 2 5 2 17 3" xfId="38952"/>
    <cellStyle name="Normal 2 5 2 17 3 2" xfId="38953"/>
    <cellStyle name="Normal 2 5 2 17 3 3" xfId="38954"/>
    <cellStyle name="Normal 2 5 2 17 3 4" xfId="38955"/>
    <cellStyle name="Normal 2 5 2 17 3 5" xfId="38956"/>
    <cellStyle name="Normal 2 5 2 17 4" xfId="38957"/>
    <cellStyle name="Normal 2 5 2 17 4 2" xfId="38958"/>
    <cellStyle name="Normal 2 5 2 17 4 3" xfId="38959"/>
    <cellStyle name="Normal 2 5 2 17 4 4" xfId="38960"/>
    <cellStyle name="Normal 2 5 2 17 4 5" xfId="38961"/>
    <cellStyle name="Normal 2 5 2 17 5" xfId="38962"/>
    <cellStyle name="Normal 2 5 2 17 5 2" xfId="38963"/>
    <cellStyle name="Normal 2 5 2 17 5 3" xfId="38964"/>
    <cellStyle name="Normal 2 5 2 17 5 4" xfId="38965"/>
    <cellStyle name="Normal 2 5 2 17 5 5" xfId="38966"/>
    <cellStyle name="Normal 2 5 2 17 6" xfId="38967"/>
    <cellStyle name="Normal 2 5 2 17 6 2" xfId="38968"/>
    <cellStyle name="Normal 2 5 2 17 6 3" xfId="38969"/>
    <cellStyle name="Normal 2 5 2 17 6 4" xfId="38970"/>
    <cellStyle name="Normal 2 5 2 17 6 5" xfId="38971"/>
    <cellStyle name="Normal 2 5 2 17 7" xfId="38972"/>
    <cellStyle name="Normal 2 5 2 17 7 2" xfId="38973"/>
    <cellStyle name="Normal 2 5 2 17 7 3" xfId="38974"/>
    <cellStyle name="Normal 2 5 2 17 7 4" xfId="38975"/>
    <cellStyle name="Normal 2 5 2 17 7 5" xfId="38976"/>
    <cellStyle name="Normal 2 5 2 17 8" xfId="38977"/>
    <cellStyle name="Normal 2 5 2 17 8 2" xfId="38978"/>
    <cellStyle name="Normal 2 5 2 17 8 3" xfId="38979"/>
    <cellStyle name="Normal 2 5 2 17 8 4" xfId="38980"/>
    <cellStyle name="Normal 2 5 2 17 8 5" xfId="38981"/>
    <cellStyle name="Normal 2 5 2 17 9" xfId="38982"/>
    <cellStyle name="Normal 2 5 2 18" xfId="38983"/>
    <cellStyle name="Normal 2 5 2 18 10" xfId="38984"/>
    <cellStyle name="Normal 2 5 2 18 11" xfId="38985"/>
    <cellStyle name="Normal 2 5 2 18 12" xfId="38986"/>
    <cellStyle name="Normal 2 5 2 18 13" xfId="38987"/>
    <cellStyle name="Normal 2 5 2 18 14" xfId="38988"/>
    <cellStyle name="Normal 2 5 2 18 2" xfId="38989"/>
    <cellStyle name="Normal 2 5 2 18 2 2" xfId="38990"/>
    <cellStyle name="Normal 2 5 2 18 2 3" xfId="38991"/>
    <cellStyle name="Normal 2 5 2 18 2 4" xfId="38992"/>
    <cellStyle name="Normal 2 5 2 18 2 5" xfId="38993"/>
    <cellStyle name="Normal 2 5 2 18 3" xfId="38994"/>
    <cellStyle name="Normal 2 5 2 18 3 2" xfId="38995"/>
    <cellStyle name="Normal 2 5 2 18 3 3" xfId="38996"/>
    <cellStyle name="Normal 2 5 2 18 3 4" xfId="38997"/>
    <cellStyle name="Normal 2 5 2 18 3 5" xfId="38998"/>
    <cellStyle name="Normal 2 5 2 18 4" xfId="38999"/>
    <cellStyle name="Normal 2 5 2 18 4 2" xfId="39000"/>
    <cellStyle name="Normal 2 5 2 18 4 3" xfId="39001"/>
    <cellStyle name="Normal 2 5 2 18 4 4" xfId="39002"/>
    <cellStyle name="Normal 2 5 2 18 4 5" xfId="39003"/>
    <cellStyle name="Normal 2 5 2 18 5" xfId="39004"/>
    <cellStyle name="Normal 2 5 2 18 5 2" xfId="39005"/>
    <cellStyle name="Normal 2 5 2 18 5 3" xfId="39006"/>
    <cellStyle name="Normal 2 5 2 18 5 4" xfId="39007"/>
    <cellStyle name="Normal 2 5 2 18 5 5" xfId="39008"/>
    <cellStyle name="Normal 2 5 2 18 6" xfId="39009"/>
    <cellStyle name="Normal 2 5 2 18 6 2" xfId="39010"/>
    <cellStyle name="Normal 2 5 2 18 6 3" xfId="39011"/>
    <cellStyle name="Normal 2 5 2 18 6 4" xfId="39012"/>
    <cellStyle name="Normal 2 5 2 18 6 5" xfId="39013"/>
    <cellStyle name="Normal 2 5 2 18 7" xfId="39014"/>
    <cellStyle name="Normal 2 5 2 18 7 2" xfId="39015"/>
    <cellStyle name="Normal 2 5 2 18 7 3" xfId="39016"/>
    <cellStyle name="Normal 2 5 2 18 7 4" xfId="39017"/>
    <cellStyle name="Normal 2 5 2 18 7 5" xfId="39018"/>
    <cellStyle name="Normal 2 5 2 18 8" xfId="39019"/>
    <cellStyle name="Normal 2 5 2 18 8 2" xfId="39020"/>
    <cellStyle name="Normal 2 5 2 18 8 3" xfId="39021"/>
    <cellStyle name="Normal 2 5 2 18 8 4" xfId="39022"/>
    <cellStyle name="Normal 2 5 2 18 8 5" xfId="39023"/>
    <cellStyle name="Normal 2 5 2 18 9" xfId="39024"/>
    <cellStyle name="Normal 2 5 2 19" xfId="39025"/>
    <cellStyle name="Normal 2 5 2 19 10" xfId="39026"/>
    <cellStyle name="Normal 2 5 2 19 11" xfId="39027"/>
    <cellStyle name="Normal 2 5 2 19 12" xfId="39028"/>
    <cellStyle name="Normal 2 5 2 19 13" xfId="39029"/>
    <cellStyle name="Normal 2 5 2 19 14" xfId="39030"/>
    <cellStyle name="Normal 2 5 2 19 2" xfId="39031"/>
    <cellStyle name="Normal 2 5 2 19 2 2" xfId="39032"/>
    <cellStyle name="Normal 2 5 2 19 2 3" xfId="39033"/>
    <cellStyle name="Normal 2 5 2 19 2 4" xfId="39034"/>
    <cellStyle name="Normal 2 5 2 19 2 5" xfId="39035"/>
    <cellStyle name="Normal 2 5 2 19 3" xfId="39036"/>
    <cellStyle name="Normal 2 5 2 19 3 2" xfId="39037"/>
    <cellStyle name="Normal 2 5 2 19 3 3" xfId="39038"/>
    <cellStyle name="Normal 2 5 2 19 3 4" xfId="39039"/>
    <cellStyle name="Normal 2 5 2 19 3 5" xfId="39040"/>
    <cellStyle name="Normal 2 5 2 19 4" xfId="39041"/>
    <cellStyle name="Normal 2 5 2 19 4 2" xfId="39042"/>
    <cellStyle name="Normal 2 5 2 19 4 3" xfId="39043"/>
    <cellStyle name="Normal 2 5 2 19 4 4" xfId="39044"/>
    <cellStyle name="Normal 2 5 2 19 4 5" xfId="39045"/>
    <cellStyle name="Normal 2 5 2 19 5" xfId="39046"/>
    <cellStyle name="Normal 2 5 2 19 5 2" xfId="39047"/>
    <cellStyle name="Normal 2 5 2 19 5 3" xfId="39048"/>
    <cellStyle name="Normal 2 5 2 19 5 4" xfId="39049"/>
    <cellStyle name="Normal 2 5 2 19 5 5" xfId="39050"/>
    <cellStyle name="Normal 2 5 2 19 6" xfId="39051"/>
    <cellStyle name="Normal 2 5 2 19 6 2" xfId="39052"/>
    <cellStyle name="Normal 2 5 2 19 6 3" xfId="39053"/>
    <cellStyle name="Normal 2 5 2 19 6 4" xfId="39054"/>
    <cellStyle name="Normal 2 5 2 19 6 5" xfId="39055"/>
    <cellStyle name="Normal 2 5 2 19 7" xfId="39056"/>
    <cellStyle name="Normal 2 5 2 19 7 2" xfId="39057"/>
    <cellStyle name="Normal 2 5 2 19 7 3" xfId="39058"/>
    <cellStyle name="Normal 2 5 2 19 7 4" xfId="39059"/>
    <cellStyle name="Normal 2 5 2 19 7 5" xfId="39060"/>
    <cellStyle name="Normal 2 5 2 19 8" xfId="39061"/>
    <cellStyle name="Normal 2 5 2 19 8 2" xfId="39062"/>
    <cellStyle name="Normal 2 5 2 19 8 3" xfId="39063"/>
    <cellStyle name="Normal 2 5 2 19 8 4" xfId="39064"/>
    <cellStyle name="Normal 2 5 2 19 8 5" xfId="39065"/>
    <cellStyle name="Normal 2 5 2 19 9" xfId="39066"/>
    <cellStyle name="Normal 2 5 2 2" xfId="39067"/>
    <cellStyle name="Normal 2 5 2 2 10" xfId="39068"/>
    <cellStyle name="Normal 2 5 2 2 11" xfId="39069"/>
    <cellStyle name="Normal 2 5 2 2 12" xfId="39070"/>
    <cellStyle name="Normal 2 5 2 2 13" xfId="39071"/>
    <cellStyle name="Normal 2 5 2 2 14" xfId="39072"/>
    <cellStyle name="Normal 2 5 2 2 2" xfId="39073"/>
    <cellStyle name="Normal 2 5 2 2 2 2" xfId="39074"/>
    <cellStyle name="Normal 2 5 2 2 2 3" xfId="39075"/>
    <cellStyle name="Normal 2 5 2 2 2 4" xfId="39076"/>
    <cellStyle name="Normal 2 5 2 2 2 5" xfId="39077"/>
    <cellStyle name="Normal 2 5 2 2 3" xfId="39078"/>
    <cellStyle name="Normal 2 5 2 2 3 2" xfId="39079"/>
    <cellStyle name="Normal 2 5 2 2 3 3" xfId="39080"/>
    <cellStyle name="Normal 2 5 2 2 3 4" xfId="39081"/>
    <cellStyle name="Normal 2 5 2 2 3 5" xfId="39082"/>
    <cellStyle name="Normal 2 5 2 2 4" xfId="39083"/>
    <cellStyle name="Normal 2 5 2 2 4 2" xfId="39084"/>
    <cellStyle name="Normal 2 5 2 2 4 3" xfId="39085"/>
    <cellStyle name="Normal 2 5 2 2 4 4" xfId="39086"/>
    <cellStyle name="Normal 2 5 2 2 4 5" xfId="39087"/>
    <cellStyle name="Normal 2 5 2 2 5" xfId="39088"/>
    <cellStyle name="Normal 2 5 2 2 5 2" xfId="39089"/>
    <cellStyle name="Normal 2 5 2 2 5 3" xfId="39090"/>
    <cellStyle name="Normal 2 5 2 2 5 4" xfId="39091"/>
    <cellStyle name="Normal 2 5 2 2 5 5" xfId="39092"/>
    <cellStyle name="Normal 2 5 2 2 6" xfId="39093"/>
    <cellStyle name="Normal 2 5 2 2 6 2" xfId="39094"/>
    <cellStyle name="Normal 2 5 2 2 6 3" xfId="39095"/>
    <cellStyle name="Normal 2 5 2 2 6 4" xfId="39096"/>
    <cellStyle name="Normal 2 5 2 2 6 5" xfId="39097"/>
    <cellStyle name="Normal 2 5 2 2 7" xfId="39098"/>
    <cellStyle name="Normal 2 5 2 2 7 2" xfId="39099"/>
    <cellStyle name="Normal 2 5 2 2 7 3" xfId="39100"/>
    <cellStyle name="Normal 2 5 2 2 7 4" xfId="39101"/>
    <cellStyle name="Normal 2 5 2 2 7 5" xfId="39102"/>
    <cellStyle name="Normal 2 5 2 2 8" xfId="39103"/>
    <cellStyle name="Normal 2 5 2 2 8 2" xfId="39104"/>
    <cellStyle name="Normal 2 5 2 2 8 3" xfId="39105"/>
    <cellStyle name="Normal 2 5 2 2 8 4" xfId="39106"/>
    <cellStyle name="Normal 2 5 2 2 8 5" xfId="39107"/>
    <cellStyle name="Normal 2 5 2 2 9" xfId="39108"/>
    <cellStyle name="Normal 2 5 2 20" xfId="39109"/>
    <cellStyle name="Normal 2 5 2 20 10" xfId="39110"/>
    <cellStyle name="Normal 2 5 2 20 11" xfId="39111"/>
    <cellStyle name="Normal 2 5 2 20 12" xfId="39112"/>
    <cellStyle name="Normal 2 5 2 20 13" xfId="39113"/>
    <cellStyle name="Normal 2 5 2 20 2" xfId="39114"/>
    <cellStyle name="Normal 2 5 2 20 2 2" xfId="39115"/>
    <cellStyle name="Normal 2 5 2 20 2 3" xfId="39116"/>
    <cellStyle name="Normal 2 5 2 20 2 4" xfId="39117"/>
    <cellStyle name="Normal 2 5 2 20 2 5" xfId="39118"/>
    <cellStyle name="Normal 2 5 2 20 3" xfId="39119"/>
    <cellStyle name="Normal 2 5 2 20 3 2" xfId="39120"/>
    <cellStyle name="Normal 2 5 2 20 3 3" xfId="39121"/>
    <cellStyle name="Normal 2 5 2 20 3 4" xfId="39122"/>
    <cellStyle name="Normal 2 5 2 20 3 5" xfId="39123"/>
    <cellStyle name="Normal 2 5 2 20 4" xfId="39124"/>
    <cellStyle name="Normal 2 5 2 20 4 2" xfId="39125"/>
    <cellStyle name="Normal 2 5 2 20 4 3" xfId="39126"/>
    <cellStyle name="Normal 2 5 2 20 4 4" xfId="39127"/>
    <cellStyle name="Normal 2 5 2 20 4 5" xfId="39128"/>
    <cellStyle name="Normal 2 5 2 20 5" xfId="39129"/>
    <cellStyle name="Normal 2 5 2 20 5 2" xfId="39130"/>
    <cellStyle name="Normal 2 5 2 20 5 3" xfId="39131"/>
    <cellStyle name="Normal 2 5 2 20 5 4" xfId="39132"/>
    <cellStyle name="Normal 2 5 2 20 5 5" xfId="39133"/>
    <cellStyle name="Normal 2 5 2 20 6" xfId="39134"/>
    <cellStyle name="Normal 2 5 2 20 6 2" xfId="39135"/>
    <cellStyle name="Normal 2 5 2 20 6 3" xfId="39136"/>
    <cellStyle name="Normal 2 5 2 20 6 4" xfId="39137"/>
    <cellStyle name="Normal 2 5 2 20 6 5" xfId="39138"/>
    <cellStyle name="Normal 2 5 2 20 7" xfId="39139"/>
    <cellStyle name="Normal 2 5 2 20 7 2" xfId="39140"/>
    <cellStyle name="Normal 2 5 2 20 7 3" xfId="39141"/>
    <cellStyle name="Normal 2 5 2 20 7 4" xfId="39142"/>
    <cellStyle name="Normal 2 5 2 20 7 5" xfId="39143"/>
    <cellStyle name="Normal 2 5 2 20 8" xfId="39144"/>
    <cellStyle name="Normal 2 5 2 20 8 2" xfId="39145"/>
    <cellStyle name="Normal 2 5 2 20 8 3" xfId="39146"/>
    <cellStyle name="Normal 2 5 2 20 8 4" xfId="39147"/>
    <cellStyle name="Normal 2 5 2 20 8 5" xfId="39148"/>
    <cellStyle name="Normal 2 5 2 20 9" xfId="39149"/>
    <cellStyle name="Normal 2 5 2 21" xfId="39150"/>
    <cellStyle name="Normal 2 5 2 21 10" xfId="39151"/>
    <cellStyle name="Normal 2 5 2 21 11" xfId="39152"/>
    <cellStyle name="Normal 2 5 2 21 12" xfId="39153"/>
    <cellStyle name="Normal 2 5 2 21 13" xfId="39154"/>
    <cellStyle name="Normal 2 5 2 21 2" xfId="39155"/>
    <cellStyle name="Normal 2 5 2 21 2 2" xfId="39156"/>
    <cellStyle name="Normal 2 5 2 21 2 3" xfId="39157"/>
    <cellStyle name="Normal 2 5 2 21 2 4" xfId="39158"/>
    <cellStyle name="Normal 2 5 2 21 2 5" xfId="39159"/>
    <cellStyle name="Normal 2 5 2 21 3" xfId="39160"/>
    <cellStyle name="Normal 2 5 2 21 3 2" xfId="39161"/>
    <cellStyle name="Normal 2 5 2 21 3 3" xfId="39162"/>
    <cellStyle name="Normal 2 5 2 21 3 4" xfId="39163"/>
    <cellStyle name="Normal 2 5 2 21 3 5" xfId="39164"/>
    <cellStyle name="Normal 2 5 2 21 4" xfId="39165"/>
    <cellStyle name="Normal 2 5 2 21 4 2" xfId="39166"/>
    <cellStyle name="Normal 2 5 2 21 4 3" xfId="39167"/>
    <cellStyle name="Normal 2 5 2 21 4 4" xfId="39168"/>
    <cellStyle name="Normal 2 5 2 21 4 5" xfId="39169"/>
    <cellStyle name="Normal 2 5 2 21 5" xfId="39170"/>
    <cellStyle name="Normal 2 5 2 21 5 2" xfId="39171"/>
    <cellStyle name="Normal 2 5 2 21 5 3" xfId="39172"/>
    <cellStyle name="Normal 2 5 2 21 5 4" xfId="39173"/>
    <cellStyle name="Normal 2 5 2 21 5 5" xfId="39174"/>
    <cellStyle name="Normal 2 5 2 21 6" xfId="39175"/>
    <cellStyle name="Normal 2 5 2 21 6 2" xfId="39176"/>
    <cellStyle name="Normal 2 5 2 21 6 3" xfId="39177"/>
    <cellStyle name="Normal 2 5 2 21 6 4" xfId="39178"/>
    <cellStyle name="Normal 2 5 2 21 6 5" xfId="39179"/>
    <cellStyle name="Normal 2 5 2 21 7" xfId="39180"/>
    <cellStyle name="Normal 2 5 2 21 7 2" xfId="39181"/>
    <cellStyle name="Normal 2 5 2 21 7 3" xfId="39182"/>
    <cellStyle name="Normal 2 5 2 21 7 4" xfId="39183"/>
    <cellStyle name="Normal 2 5 2 21 7 5" xfId="39184"/>
    <cellStyle name="Normal 2 5 2 21 8" xfId="39185"/>
    <cellStyle name="Normal 2 5 2 21 8 2" xfId="39186"/>
    <cellStyle name="Normal 2 5 2 21 8 3" xfId="39187"/>
    <cellStyle name="Normal 2 5 2 21 8 4" xfId="39188"/>
    <cellStyle name="Normal 2 5 2 21 8 5" xfId="39189"/>
    <cellStyle name="Normal 2 5 2 21 9" xfId="39190"/>
    <cellStyle name="Normal 2 5 2 22" xfId="39191"/>
    <cellStyle name="Normal 2 5 2 22 10" xfId="39192"/>
    <cellStyle name="Normal 2 5 2 22 11" xfId="39193"/>
    <cellStyle name="Normal 2 5 2 22 12" xfId="39194"/>
    <cellStyle name="Normal 2 5 2 22 13" xfId="39195"/>
    <cellStyle name="Normal 2 5 2 22 2" xfId="39196"/>
    <cellStyle name="Normal 2 5 2 22 2 2" xfId="39197"/>
    <cellStyle name="Normal 2 5 2 22 2 3" xfId="39198"/>
    <cellStyle name="Normal 2 5 2 22 2 4" xfId="39199"/>
    <cellStyle name="Normal 2 5 2 22 2 5" xfId="39200"/>
    <cellStyle name="Normal 2 5 2 22 3" xfId="39201"/>
    <cellStyle name="Normal 2 5 2 22 3 2" xfId="39202"/>
    <cellStyle name="Normal 2 5 2 22 3 3" xfId="39203"/>
    <cellStyle name="Normal 2 5 2 22 3 4" xfId="39204"/>
    <cellStyle name="Normal 2 5 2 22 3 5" xfId="39205"/>
    <cellStyle name="Normal 2 5 2 22 4" xfId="39206"/>
    <cellStyle name="Normal 2 5 2 22 4 2" xfId="39207"/>
    <cellStyle name="Normal 2 5 2 22 4 3" xfId="39208"/>
    <cellStyle name="Normal 2 5 2 22 4 4" xfId="39209"/>
    <cellStyle name="Normal 2 5 2 22 4 5" xfId="39210"/>
    <cellStyle name="Normal 2 5 2 22 5" xfId="39211"/>
    <cellStyle name="Normal 2 5 2 22 5 2" xfId="39212"/>
    <cellStyle name="Normal 2 5 2 22 5 3" xfId="39213"/>
    <cellStyle name="Normal 2 5 2 22 5 4" xfId="39214"/>
    <cellStyle name="Normal 2 5 2 22 5 5" xfId="39215"/>
    <cellStyle name="Normal 2 5 2 22 6" xfId="39216"/>
    <cellStyle name="Normal 2 5 2 22 6 2" xfId="39217"/>
    <cellStyle name="Normal 2 5 2 22 6 3" xfId="39218"/>
    <cellStyle name="Normal 2 5 2 22 6 4" xfId="39219"/>
    <cellStyle name="Normal 2 5 2 22 6 5" xfId="39220"/>
    <cellStyle name="Normal 2 5 2 22 7" xfId="39221"/>
    <cellStyle name="Normal 2 5 2 22 7 2" xfId="39222"/>
    <cellStyle name="Normal 2 5 2 22 7 3" xfId="39223"/>
    <cellStyle name="Normal 2 5 2 22 7 4" xfId="39224"/>
    <cellStyle name="Normal 2 5 2 22 7 5" xfId="39225"/>
    <cellStyle name="Normal 2 5 2 22 8" xfId="39226"/>
    <cellStyle name="Normal 2 5 2 22 8 2" xfId="39227"/>
    <cellStyle name="Normal 2 5 2 22 8 3" xfId="39228"/>
    <cellStyle name="Normal 2 5 2 22 8 4" xfId="39229"/>
    <cellStyle name="Normal 2 5 2 22 8 5" xfId="39230"/>
    <cellStyle name="Normal 2 5 2 22 9" xfId="39231"/>
    <cellStyle name="Normal 2 5 2 23" xfId="39232"/>
    <cellStyle name="Normal 2 5 2 23 10" xfId="39233"/>
    <cellStyle name="Normal 2 5 2 23 11" xfId="39234"/>
    <cellStyle name="Normal 2 5 2 23 12" xfId="39235"/>
    <cellStyle name="Normal 2 5 2 23 13" xfId="39236"/>
    <cellStyle name="Normal 2 5 2 23 2" xfId="39237"/>
    <cellStyle name="Normal 2 5 2 23 2 2" xfId="39238"/>
    <cellStyle name="Normal 2 5 2 23 2 3" xfId="39239"/>
    <cellStyle name="Normal 2 5 2 23 2 4" xfId="39240"/>
    <cellStyle name="Normal 2 5 2 23 2 5" xfId="39241"/>
    <cellStyle name="Normal 2 5 2 23 3" xfId="39242"/>
    <cellStyle name="Normal 2 5 2 23 3 2" xfId="39243"/>
    <cellStyle name="Normal 2 5 2 23 3 3" xfId="39244"/>
    <cellStyle name="Normal 2 5 2 23 3 4" xfId="39245"/>
    <cellStyle name="Normal 2 5 2 23 3 5" xfId="39246"/>
    <cellStyle name="Normal 2 5 2 23 4" xfId="39247"/>
    <cellStyle name="Normal 2 5 2 23 4 2" xfId="39248"/>
    <cellStyle name="Normal 2 5 2 23 4 3" xfId="39249"/>
    <cellStyle name="Normal 2 5 2 23 4 4" xfId="39250"/>
    <cellStyle name="Normal 2 5 2 23 4 5" xfId="39251"/>
    <cellStyle name="Normal 2 5 2 23 5" xfId="39252"/>
    <cellStyle name="Normal 2 5 2 23 5 2" xfId="39253"/>
    <cellStyle name="Normal 2 5 2 23 5 3" xfId="39254"/>
    <cellStyle name="Normal 2 5 2 23 5 4" xfId="39255"/>
    <cellStyle name="Normal 2 5 2 23 5 5" xfId="39256"/>
    <cellStyle name="Normal 2 5 2 23 6" xfId="39257"/>
    <cellStyle name="Normal 2 5 2 23 6 2" xfId="39258"/>
    <cellStyle name="Normal 2 5 2 23 6 3" xfId="39259"/>
    <cellStyle name="Normal 2 5 2 23 6 4" xfId="39260"/>
    <cellStyle name="Normal 2 5 2 23 6 5" xfId="39261"/>
    <cellStyle name="Normal 2 5 2 23 7" xfId="39262"/>
    <cellStyle name="Normal 2 5 2 23 7 2" xfId="39263"/>
    <cellStyle name="Normal 2 5 2 23 7 3" xfId="39264"/>
    <cellStyle name="Normal 2 5 2 23 7 4" xfId="39265"/>
    <cellStyle name="Normal 2 5 2 23 7 5" xfId="39266"/>
    <cellStyle name="Normal 2 5 2 23 8" xfId="39267"/>
    <cellStyle name="Normal 2 5 2 23 8 2" xfId="39268"/>
    <cellStyle name="Normal 2 5 2 23 8 3" xfId="39269"/>
    <cellStyle name="Normal 2 5 2 23 8 4" xfId="39270"/>
    <cellStyle name="Normal 2 5 2 23 8 5" xfId="39271"/>
    <cellStyle name="Normal 2 5 2 23 9" xfId="39272"/>
    <cellStyle name="Normal 2 5 2 24" xfId="39273"/>
    <cellStyle name="Normal 2 5 2 24 10" xfId="39274"/>
    <cellStyle name="Normal 2 5 2 24 11" xfId="39275"/>
    <cellStyle name="Normal 2 5 2 24 12" xfId="39276"/>
    <cellStyle name="Normal 2 5 2 24 13" xfId="39277"/>
    <cellStyle name="Normal 2 5 2 24 2" xfId="39278"/>
    <cellStyle name="Normal 2 5 2 24 2 2" xfId="39279"/>
    <cellStyle name="Normal 2 5 2 24 2 3" xfId="39280"/>
    <cellStyle name="Normal 2 5 2 24 2 4" xfId="39281"/>
    <cellStyle name="Normal 2 5 2 24 2 5" xfId="39282"/>
    <cellStyle name="Normal 2 5 2 24 3" xfId="39283"/>
    <cellStyle name="Normal 2 5 2 24 3 2" xfId="39284"/>
    <cellStyle name="Normal 2 5 2 24 3 3" xfId="39285"/>
    <cellStyle name="Normal 2 5 2 24 3 4" xfId="39286"/>
    <cellStyle name="Normal 2 5 2 24 3 5" xfId="39287"/>
    <cellStyle name="Normal 2 5 2 24 4" xfId="39288"/>
    <cellStyle name="Normal 2 5 2 24 4 2" xfId="39289"/>
    <cellStyle name="Normal 2 5 2 24 4 3" xfId="39290"/>
    <cellStyle name="Normal 2 5 2 24 4 4" xfId="39291"/>
    <cellStyle name="Normal 2 5 2 24 4 5" xfId="39292"/>
    <cellStyle name="Normal 2 5 2 24 5" xfId="39293"/>
    <cellStyle name="Normal 2 5 2 24 5 2" xfId="39294"/>
    <cellStyle name="Normal 2 5 2 24 5 3" xfId="39295"/>
    <cellStyle name="Normal 2 5 2 24 5 4" xfId="39296"/>
    <cellStyle name="Normal 2 5 2 24 5 5" xfId="39297"/>
    <cellStyle name="Normal 2 5 2 24 6" xfId="39298"/>
    <cellStyle name="Normal 2 5 2 24 6 2" xfId="39299"/>
    <cellStyle name="Normal 2 5 2 24 6 3" xfId="39300"/>
    <cellStyle name="Normal 2 5 2 24 6 4" xfId="39301"/>
    <cellStyle name="Normal 2 5 2 24 6 5" xfId="39302"/>
    <cellStyle name="Normal 2 5 2 24 7" xfId="39303"/>
    <cellStyle name="Normal 2 5 2 24 7 2" xfId="39304"/>
    <cellStyle name="Normal 2 5 2 24 7 3" xfId="39305"/>
    <cellStyle name="Normal 2 5 2 24 7 4" xfId="39306"/>
    <cellStyle name="Normal 2 5 2 24 7 5" xfId="39307"/>
    <cellStyle name="Normal 2 5 2 24 8" xfId="39308"/>
    <cellStyle name="Normal 2 5 2 24 8 2" xfId="39309"/>
    <cellStyle name="Normal 2 5 2 24 8 3" xfId="39310"/>
    <cellStyle name="Normal 2 5 2 24 8 4" xfId="39311"/>
    <cellStyle name="Normal 2 5 2 24 8 5" xfId="39312"/>
    <cellStyle name="Normal 2 5 2 24 9" xfId="39313"/>
    <cellStyle name="Normal 2 5 2 25" xfId="39314"/>
    <cellStyle name="Normal 2 5 2 25 10" xfId="39315"/>
    <cellStyle name="Normal 2 5 2 25 11" xfId="39316"/>
    <cellStyle name="Normal 2 5 2 25 12" xfId="39317"/>
    <cellStyle name="Normal 2 5 2 25 13" xfId="39318"/>
    <cellStyle name="Normal 2 5 2 25 2" xfId="39319"/>
    <cellStyle name="Normal 2 5 2 25 2 2" xfId="39320"/>
    <cellStyle name="Normal 2 5 2 25 2 3" xfId="39321"/>
    <cellStyle name="Normal 2 5 2 25 2 4" xfId="39322"/>
    <cellStyle name="Normal 2 5 2 25 2 5" xfId="39323"/>
    <cellStyle name="Normal 2 5 2 25 3" xfId="39324"/>
    <cellStyle name="Normal 2 5 2 25 3 2" xfId="39325"/>
    <cellStyle name="Normal 2 5 2 25 3 3" xfId="39326"/>
    <cellStyle name="Normal 2 5 2 25 3 4" xfId="39327"/>
    <cellStyle name="Normal 2 5 2 25 3 5" xfId="39328"/>
    <cellStyle name="Normal 2 5 2 25 4" xfId="39329"/>
    <cellStyle name="Normal 2 5 2 25 4 2" xfId="39330"/>
    <cellStyle name="Normal 2 5 2 25 4 3" xfId="39331"/>
    <cellStyle name="Normal 2 5 2 25 4 4" xfId="39332"/>
    <cellStyle name="Normal 2 5 2 25 4 5" xfId="39333"/>
    <cellStyle name="Normal 2 5 2 25 5" xfId="39334"/>
    <cellStyle name="Normal 2 5 2 25 5 2" xfId="39335"/>
    <cellStyle name="Normal 2 5 2 25 5 3" xfId="39336"/>
    <cellStyle name="Normal 2 5 2 25 5 4" xfId="39337"/>
    <cellStyle name="Normal 2 5 2 25 5 5" xfId="39338"/>
    <cellStyle name="Normal 2 5 2 25 6" xfId="39339"/>
    <cellStyle name="Normal 2 5 2 25 6 2" xfId="39340"/>
    <cellStyle name="Normal 2 5 2 25 6 3" xfId="39341"/>
    <cellStyle name="Normal 2 5 2 25 6 4" xfId="39342"/>
    <cellStyle name="Normal 2 5 2 25 6 5" xfId="39343"/>
    <cellStyle name="Normal 2 5 2 25 7" xfId="39344"/>
    <cellStyle name="Normal 2 5 2 25 7 2" xfId="39345"/>
    <cellStyle name="Normal 2 5 2 25 7 3" xfId="39346"/>
    <cellStyle name="Normal 2 5 2 25 7 4" xfId="39347"/>
    <cellStyle name="Normal 2 5 2 25 7 5" xfId="39348"/>
    <cellStyle name="Normal 2 5 2 25 8" xfId="39349"/>
    <cellStyle name="Normal 2 5 2 25 8 2" xfId="39350"/>
    <cellStyle name="Normal 2 5 2 25 8 3" xfId="39351"/>
    <cellStyle name="Normal 2 5 2 25 8 4" xfId="39352"/>
    <cellStyle name="Normal 2 5 2 25 8 5" xfId="39353"/>
    <cellStyle name="Normal 2 5 2 25 9" xfId="39354"/>
    <cellStyle name="Normal 2 5 2 26" xfId="39355"/>
    <cellStyle name="Normal 2 5 2 26 10" xfId="39356"/>
    <cellStyle name="Normal 2 5 2 26 11" xfId="39357"/>
    <cellStyle name="Normal 2 5 2 26 12" xfId="39358"/>
    <cellStyle name="Normal 2 5 2 26 13" xfId="39359"/>
    <cellStyle name="Normal 2 5 2 26 2" xfId="39360"/>
    <cellStyle name="Normal 2 5 2 26 2 2" xfId="39361"/>
    <cellStyle name="Normal 2 5 2 26 2 3" xfId="39362"/>
    <cellStyle name="Normal 2 5 2 26 2 4" xfId="39363"/>
    <cellStyle name="Normal 2 5 2 26 2 5" xfId="39364"/>
    <cellStyle name="Normal 2 5 2 26 3" xfId="39365"/>
    <cellStyle name="Normal 2 5 2 26 3 2" xfId="39366"/>
    <cellStyle name="Normal 2 5 2 26 3 3" xfId="39367"/>
    <cellStyle name="Normal 2 5 2 26 3 4" xfId="39368"/>
    <cellStyle name="Normal 2 5 2 26 3 5" xfId="39369"/>
    <cellStyle name="Normal 2 5 2 26 4" xfId="39370"/>
    <cellStyle name="Normal 2 5 2 26 4 2" xfId="39371"/>
    <cellStyle name="Normal 2 5 2 26 4 3" xfId="39372"/>
    <cellStyle name="Normal 2 5 2 26 4 4" xfId="39373"/>
    <cellStyle name="Normal 2 5 2 26 4 5" xfId="39374"/>
    <cellStyle name="Normal 2 5 2 26 5" xfId="39375"/>
    <cellStyle name="Normal 2 5 2 26 5 2" xfId="39376"/>
    <cellStyle name="Normal 2 5 2 26 5 3" xfId="39377"/>
    <cellStyle name="Normal 2 5 2 26 5 4" xfId="39378"/>
    <cellStyle name="Normal 2 5 2 26 5 5" xfId="39379"/>
    <cellStyle name="Normal 2 5 2 26 6" xfId="39380"/>
    <cellStyle name="Normal 2 5 2 26 6 2" xfId="39381"/>
    <cellStyle name="Normal 2 5 2 26 6 3" xfId="39382"/>
    <cellStyle name="Normal 2 5 2 26 6 4" xfId="39383"/>
    <cellStyle name="Normal 2 5 2 26 6 5" xfId="39384"/>
    <cellStyle name="Normal 2 5 2 26 7" xfId="39385"/>
    <cellStyle name="Normal 2 5 2 26 7 2" xfId="39386"/>
    <cellStyle name="Normal 2 5 2 26 7 3" xfId="39387"/>
    <cellStyle name="Normal 2 5 2 26 7 4" xfId="39388"/>
    <cellStyle name="Normal 2 5 2 26 7 5" xfId="39389"/>
    <cellStyle name="Normal 2 5 2 26 8" xfId="39390"/>
    <cellStyle name="Normal 2 5 2 26 8 2" xfId="39391"/>
    <cellStyle name="Normal 2 5 2 26 8 3" xfId="39392"/>
    <cellStyle name="Normal 2 5 2 26 8 4" xfId="39393"/>
    <cellStyle name="Normal 2 5 2 26 8 5" xfId="39394"/>
    <cellStyle name="Normal 2 5 2 26 9" xfId="39395"/>
    <cellStyle name="Normal 2 5 2 27" xfId="39396"/>
    <cellStyle name="Normal 2 5 2 27 10" xfId="39397"/>
    <cellStyle name="Normal 2 5 2 27 11" xfId="39398"/>
    <cellStyle name="Normal 2 5 2 27 12" xfId="39399"/>
    <cellStyle name="Normal 2 5 2 27 13" xfId="39400"/>
    <cellStyle name="Normal 2 5 2 27 2" xfId="39401"/>
    <cellStyle name="Normal 2 5 2 27 2 2" xfId="39402"/>
    <cellStyle name="Normal 2 5 2 27 2 3" xfId="39403"/>
    <cellStyle name="Normal 2 5 2 27 2 4" xfId="39404"/>
    <cellStyle name="Normal 2 5 2 27 2 5" xfId="39405"/>
    <cellStyle name="Normal 2 5 2 27 3" xfId="39406"/>
    <cellStyle name="Normal 2 5 2 27 3 2" xfId="39407"/>
    <cellStyle name="Normal 2 5 2 27 3 3" xfId="39408"/>
    <cellStyle name="Normal 2 5 2 27 3 4" xfId="39409"/>
    <cellStyle name="Normal 2 5 2 27 3 5" xfId="39410"/>
    <cellStyle name="Normal 2 5 2 27 4" xfId="39411"/>
    <cellStyle name="Normal 2 5 2 27 4 2" xfId="39412"/>
    <cellStyle name="Normal 2 5 2 27 4 3" xfId="39413"/>
    <cellStyle name="Normal 2 5 2 27 4 4" xfId="39414"/>
    <cellStyle name="Normal 2 5 2 27 4 5" xfId="39415"/>
    <cellStyle name="Normal 2 5 2 27 5" xfId="39416"/>
    <cellStyle name="Normal 2 5 2 27 5 2" xfId="39417"/>
    <cellStyle name="Normal 2 5 2 27 5 3" xfId="39418"/>
    <cellStyle name="Normal 2 5 2 27 5 4" xfId="39419"/>
    <cellStyle name="Normal 2 5 2 27 5 5" xfId="39420"/>
    <cellStyle name="Normal 2 5 2 27 6" xfId="39421"/>
    <cellStyle name="Normal 2 5 2 27 6 2" xfId="39422"/>
    <cellStyle name="Normal 2 5 2 27 6 3" xfId="39423"/>
    <cellStyle name="Normal 2 5 2 27 6 4" xfId="39424"/>
    <cellStyle name="Normal 2 5 2 27 6 5" xfId="39425"/>
    <cellStyle name="Normal 2 5 2 27 7" xfId="39426"/>
    <cellStyle name="Normal 2 5 2 27 7 2" xfId="39427"/>
    <cellStyle name="Normal 2 5 2 27 7 3" xfId="39428"/>
    <cellStyle name="Normal 2 5 2 27 7 4" xfId="39429"/>
    <cellStyle name="Normal 2 5 2 27 7 5" xfId="39430"/>
    <cellStyle name="Normal 2 5 2 27 8" xfId="39431"/>
    <cellStyle name="Normal 2 5 2 27 8 2" xfId="39432"/>
    <cellStyle name="Normal 2 5 2 27 8 3" xfId="39433"/>
    <cellStyle name="Normal 2 5 2 27 8 4" xfId="39434"/>
    <cellStyle name="Normal 2 5 2 27 8 5" xfId="39435"/>
    <cellStyle name="Normal 2 5 2 27 9" xfId="39436"/>
    <cellStyle name="Normal 2 5 2 28" xfId="39437"/>
    <cellStyle name="Normal 2 5 2 28 10" xfId="39438"/>
    <cellStyle name="Normal 2 5 2 28 11" xfId="39439"/>
    <cellStyle name="Normal 2 5 2 28 12" xfId="39440"/>
    <cellStyle name="Normal 2 5 2 28 13" xfId="39441"/>
    <cellStyle name="Normal 2 5 2 28 2" xfId="39442"/>
    <cellStyle name="Normal 2 5 2 28 2 2" xfId="39443"/>
    <cellStyle name="Normal 2 5 2 28 2 3" xfId="39444"/>
    <cellStyle name="Normal 2 5 2 28 2 4" xfId="39445"/>
    <cellStyle name="Normal 2 5 2 28 2 5" xfId="39446"/>
    <cellStyle name="Normal 2 5 2 28 3" xfId="39447"/>
    <cellStyle name="Normal 2 5 2 28 3 2" xfId="39448"/>
    <cellStyle name="Normal 2 5 2 28 3 3" xfId="39449"/>
    <cellStyle name="Normal 2 5 2 28 3 4" xfId="39450"/>
    <cellStyle name="Normal 2 5 2 28 3 5" xfId="39451"/>
    <cellStyle name="Normal 2 5 2 28 4" xfId="39452"/>
    <cellStyle name="Normal 2 5 2 28 4 2" xfId="39453"/>
    <cellStyle name="Normal 2 5 2 28 4 3" xfId="39454"/>
    <cellStyle name="Normal 2 5 2 28 4 4" xfId="39455"/>
    <cellStyle name="Normal 2 5 2 28 4 5" xfId="39456"/>
    <cellStyle name="Normal 2 5 2 28 5" xfId="39457"/>
    <cellStyle name="Normal 2 5 2 28 5 2" xfId="39458"/>
    <cellStyle name="Normal 2 5 2 28 5 3" xfId="39459"/>
    <cellStyle name="Normal 2 5 2 28 5 4" xfId="39460"/>
    <cellStyle name="Normal 2 5 2 28 5 5" xfId="39461"/>
    <cellStyle name="Normal 2 5 2 28 6" xfId="39462"/>
    <cellStyle name="Normal 2 5 2 28 6 2" xfId="39463"/>
    <cellStyle name="Normal 2 5 2 28 6 3" xfId="39464"/>
    <cellStyle name="Normal 2 5 2 28 6 4" xfId="39465"/>
    <cellStyle name="Normal 2 5 2 28 6 5" xfId="39466"/>
    <cellStyle name="Normal 2 5 2 28 7" xfId="39467"/>
    <cellStyle name="Normal 2 5 2 28 7 2" xfId="39468"/>
    <cellStyle name="Normal 2 5 2 28 7 3" xfId="39469"/>
    <cellStyle name="Normal 2 5 2 28 7 4" xfId="39470"/>
    <cellStyle name="Normal 2 5 2 28 7 5" xfId="39471"/>
    <cellStyle name="Normal 2 5 2 28 8" xfId="39472"/>
    <cellStyle name="Normal 2 5 2 28 8 2" xfId="39473"/>
    <cellStyle name="Normal 2 5 2 28 8 3" xfId="39474"/>
    <cellStyle name="Normal 2 5 2 28 8 4" xfId="39475"/>
    <cellStyle name="Normal 2 5 2 28 8 5" xfId="39476"/>
    <cellStyle name="Normal 2 5 2 28 9" xfId="39477"/>
    <cellStyle name="Normal 2 5 2 29" xfId="39478"/>
    <cellStyle name="Normal 2 5 2 29 10" xfId="39479"/>
    <cellStyle name="Normal 2 5 2 29 11" xfId="39480"/>
    <cellStyle name="Normal 2 5 2 29 12" xfId="39481"/>
    <cellStyle name="Normal 2 5 2 29 13" xfId="39482"/>
    <cellStyle name="Normal 2 5 2 29 2" xfId="39483"/>
    <cellStyle name="Normal 2 5 2 29 2 2" xfId="39484"/>
    <cellStyle name="Normal 2 5 2 29 2 3" xfId="39485"/>
    <cellStyle name="Normal 2 5 2 29 2 4" xfId="39486"/>
    <cellStyle name="Normal 2 5 2 29 2 5" xfId="39487"/>
    <cellStyle name="Normal 2 5 2 29 3" xfId="39488"/>
    <cellStyle name="Normal 2 5 2 29 3 2" xfId="39489"/>
    <cellStyle name="Normal 2 5 2 29 3 3" xfId="39490"/>
    <cellStyle name="Normal 2 5 2 29 3 4" xfId="39491"/>
    <cellStyle name="Normal 2 5 2 29 3 5" xfId="39492"/>
    <cellStyle name="Normal 2 5 2 29 4" xfId="39493"/>
    <cellStyle name="Normal 2 5 2 29 4 2" xfId="39494"/>
    <cellStyle name="Normal 2 5 2 29 4 3" xfId="39495"/>
    <cellStyle name="Normal 2 5 2 29 4 4" xfId="39496"/>
    <cellStyle name="Normal 2 5 2 29 4 5" xfId="39497"/>
    <cellStyle name="Normal 2 5 2 29 5" xfId="39498"/>
    <cellStyle name="Normal 2 5 2 29 5 2" xfId="39499"/>
    <cellStyle name="Normal 2 5 2 29 5 3" xfId="39500"/>
    <cellStyle name="Normal 2 5 2 29 5 4" xfId="39501"/>
    <cellStyle name="Normal 2 5 2 29 5 5" xfId="39502"/>
    <cellStyle name="Normal 2 5 2 29 6" xfId="39503"/>
    <cellStyle name="Normal 2 5 2 29 6 2" xfId="39504"/>
    <cellStyle name="Normal 2 5 2 29 6 3" xfId="39505"/>
    <cellStyle name="Normal 2 5 2 29 6 4" xfId="39506"/>
    <cellStyle name="Normal 2 5 2 29 6 5" xfId="39507"/>
    <cellStyle name="Normal 2 5 2 29 7" xfId="39508"/>
    <cellStyle name="Normal 2 5 2 29 7 2" xfId="39509"/>
    <cellStyle name="Normal 2 5 2 29 7 3" xfId="39510"/>
    <cellStyle name="Normal 2 5 2 29 7 4" xfId="39511"/>
    <cellStyle name="Normal 2 5 2 29 7 5" xfId="39512"/>
    <cellStyle name="Normal 2 5 2 29 8" xfId="39513"/>
    <cellStyle name="Normal 2 5 2 29 8 2" xfId="39514"/>
    <cellStyle name="Normal 2 5 2 29 8 3" xfId="39515"/>
    <cellStyle name="Normal 2 5 2 29 8 4" xfId="39516"/>
    <cellStyle name="Normal 2 5 2 29 8 5" xfId="39517"/>
    <cellStyle name="Normal 2 5 2 29 9" xfId="39518"/>
    <cellStyle name="Normal 2 5 2 3" xfId="39519"/>
    <cellStyle name="Normal 2 5 2 3 10" xfId="39520"/>
    <cellStyle name="Normal 2 5 2 3 11" xfId="39521"/>
    <cellStyle name="Normal 2 5 2 3 12" xfId="39522"/>
    <cellStyle name="Normal 2 5 2 3 13" xfId="39523"/>
    <cellStyle name="Normal 2 5 2 3 14" xfId="39524"/>
    <cellStyle name="Normal 2 5 2 3 2" xfId="39525"/>
    <cellStyle name="Normal 2 5 2 3 2 2" xfId="39526"/>
    <cellStyle name="Normal 2 5 2 3 2 3" xfId="39527"/>
    <cellStyle name="Normal 2 5 2 3 2 4" xfId="39528"/>
    <cellStyle name="Normal 2 5 2 3 2 5" xfId="39529"/>
    <cellStyle name="Normal 2 5 2 3 3" xfId="39530"/>
    <cellStyle name="Normal 2 5 2 3 3 2" xfId="39531"/>
    <cellStyle name="Normal 2 5 2 3 3 3" xfId="39532"/>
    <cellStyle name="Normal 2 5 2 3 3 4" xfId="39533"/>
    <cellStyle name="Normal 2 5 2 3 3 5" xfId="39534"/>
    <cellStyle name="Normal 2 5 2 3 4" xfId="39535"/>
    <cellStyle name="Normal 2 5 2 3 4 2" xfId="39536"/>
    <cellStyle name="Normal 2 5 2 3 4 3" xfId="39537"/>
    <cellStyle name="Normal 2 5 2 3 4 4" xfId="39538"/>
    <cellStyle name="Normal 2 5 2 3 4 5" xfId="39539"/>
    <cellStyle name="Normal 2 5 2 3 5" xfId="39540"/>
    <cellStyle name="Normal 2 5 2 3 5 2" xfId="39541"/>
    <cellStyle name="Normal 2 5 2 3 5 3" xfId="39542"/>
    <cellStyle name="Normal 2 5 2 3 5 4" xfId="39543"/>
    <cellStyle name="Normal 2 5 2 3 5 5" xfId="39544"/>
    <cellStyle name="Normal 2 5 2 3 6" xfId="39545"/>
    <cellStyle name="Normal 2 5 2 3 6 2" xfId="39546"/>
    <cellStyle name="Normal 2 5 2 3 6 3" xfId="39547"/>
    <cellStyle name="Normal 2 5 2 3 6 4" xfId="39548"/>
    <cellStyle name="Normal 2 5 2 3 6 5" xfId="39549"/>
    <cellStyle name="Normal 2 5 2 3 7" xfId="39550"/>
    <cellStyle name="Normal 2 5 2 3 7 2" xfId="39551"/>
    <cellStyle name="Normal 2 5 2 3 7 3" xfId="39552"/>
    <cellStyle name="Normal 2 5 2 3 7 4" xfId="39553"/>
    <cellStyle name="Normal 2 5 2 3 7 5" xfId="39554"/>
    <cellStyle name="Normal 2 5 2 3 8" xfId="39555"/>
    <cellStyle name="Normal 2 5 2 3 8 2" xfId="39556"/>
    <cellStyle name="Normal 2 5 2 3 8 3" xfId="39557"/>
    <cellStyle name="Normal 2 5 2 3 8 4" xfId="39558"/>
    <cellStyle name="Normal 2 5 2 3 8 5" xfId="39559"/>
    <cellStyle name="Normal 2 5 2 3 9" xfId="39560"/>
    <cellStyle name="Normal 2 5 2 30" xfId="39561"/>
    <cellStyle name="Normal 2 5 2 30 10" xfId="39562"/>
    <cellStyle name="Normal 2 5 2 30 11" xfId="39563"/>
    <cellStyle name="Normal 2 5 2 30 12" xfId="39564"/>
    <cellStyle name="Normal 2 5 2 30 13" xfId="39565"/>
    <cellStyle name="Normal 2 5 2 30 2" xfId="39566"/>
    <cellStyle name="Normal 2 5 2 30 2 2" xfId="39567"/>
    <cellStyle name="Normal 2 5 2 30 2 3" xfId="39568"/>
    <cellStyle name="Normal 2 5 2 30 2 4" xfId="39569"/>
    <cellStyle name="Normal 2 5 2 30 2 5" xfId="39570"/>
    <cellStyle name="Normal 2 5 2 30 3" xfId="39571"/>
    <cellStyle name="Normal 2 5 2 30 3 2" xfId="39572"/>
    <cellStyle name="Normal 2 5 2 30 3 3" xfId="39573"/>
    <cellStyle name="Normal 2 5 2 30 3 4" xfId="39574"/>
    <cellStyle name="Normal 2 5 2 30 3 5" xfId="39575"/>
    <cellStyle name="Normal 2 5 2 30 4" xfId="39576"/>
    <cellStyle name="Normal 2 5 2 30 4 2" xfId="39577"/>
    <cellStyle name="Normal 2 5 2 30 4 3" xfId="39578"/>
    <cellStyle name="Normal 2 5 2 30 4 4" xfId="39579"/>
    <cellStyle name="Normal 2 5 2 30 4 5" xfId="39580"/>
    <cellStyle name="Normal 2 5 2 30 5" xfId="39581"/>
    <cellStyle name="Normal 2 5 2 30 5 2" xfId="39582"/>
    <cellStyle name="Normal 2 5 2 30 5 3" xfId="39583"/>
    <cellStyle name="Normal 2 5 2 30 5 4" xfId="39584"/>
    <cellStyle name="Normal 2 5 2 30 5 5" xfId="39585"/>
    <cellStyle name="Normal 2 5 2 30 6" xfId="39586"/>
    <cellStyle name="Normal 2 5 2 30 6 2" xfId="39587"/>
    <cellStyle name="Normal 2 5 2 30 6 3" xfId="39588"/>
    <cellStyle name="Normal 2 5 2 30 6 4" xfId="39589"/>
    <cellStyle name="Normal 2 5 2 30 6 5" xfId="39590"/>
    <cellStyle name="Normal 2 5 2 30 7" xfId="39591"/>
    <cellStyle name="Normal 2 5 2 30 7 2" xfId="39592"/>
    <cellStyle name="Normal 2 5 2 30 7 3" xfId="39593"/>
    <cellStyle name="Normal 2 5 2 30 7 4" xfId="39594"/>
    <cellStyle name="Normal 2 5 2 30 7 5" xfId="39595"/>
    <cellStyle name="Normal 2 5 2 30 8" xfId="39596"/>
    <cellStyle name="Normal 2 5 2 30 8 2" xfId="39597"/>
    <cellStyle name="Normal 2 5 2 30 8 3" xfId="39598"/>
    <cellStyle name="Normal 2 5 2 30 8 4" xfId="39599"/>
    <cellStyle name="Normal 2 5 2 30 8 5" xfId="39600"/>
    <cellStyle name="Normal 2 5 2 30 9" xfId="39601"/>
    <cellStyle name="Normal 2 5 2 31" xfId="39602"/>
    <cellStyle name="Normal 2 5 2 31 2" xfId="39603"/>
    <cellStyle name="Normal 2 5 2 31 3" xfId="39604"/>
    <cellStyle name="Normal 2 5 2 31 4" xfId="39605"/>
    <cellStyle name="Normal 2 5 2 31 5" xfId="39606"/>
    <cellStyle name="Normal 2 5 2 32" xfId="39607"/>
    <cellStyle name="Normal 2 5 2 32 2" xfId="39608"/>
    <cellStyle name="Normal 2 5 2 32 3" xfId="39609"/>
    <cellStyle name="Normal 2 5 2 32 4" xfId="39610"/>
    <cellStyle name="Normal 2 5 2 32 5" xfId="39611"/>
    <cellStyle name="Normal 2 5 2 33" xfId="39612"/>
    <cellStyle name="Normal 2 5 2 33 2" xfId="39613"/>
    <cellStyle name="Normal 2 5 2 33 3" xfId="39614"/>
    <cellStyle name="Normal 2 5 2 33 4" xfId="39615"/>
    <cellStyle name="Normal 2 5 2 33 5" xfId="39616"/>
    <cellStyle name="Normal 2 5 2 34" xfId="39617"/>
    <cellStyle name="Normal 2 5 2 34 2" xfId="39618"/>
    <cellStyle name="Normal 2 5 2 34 3" xfId="39619"/>
    <cellStyle name="Normal 2 5 2 34 4" xfId="39620"/>
    <cellStyle name="Normal 2 5 2 34 5" xfId="39621"/>
    <cellStyle name="Normal 2 5 2 35" xfId="39622"/>
    <cellStyle name="Normal 2 5 2 35 2" xfId="39623"/>
    <cellStyle name="Normal 2 5 2 35 3" xfId="39624"/>
    <cellStyle name="Normal 2 5 2 35 4" xfId="39625"/>
    <cellStyle name="Normal 2 5 2 35 5" xfId="39626"/>
    <cellStyle name="Normal 2 5 2 36" xfId="39627"/>
    <cellStyle name="Normal 2 5 2 36 2" xfId="39628"/>
    <cellStyle name="Normal 2 5 2 36 3" xfId="39629"/>
    <cellStyle name="Normal 2 5 2 36 4" xfId="39630"/>
    <cellStyle name="Normal 2 5 2 36 5" xfId="39631"/>
    <cellStyle name="Normal 2 5 2 37" xfId="39632"/>
    <cellStyle name="Normal 2 5 2 37 2" xfId="39633"/>
    <cellStyle name="Normal 2 5 2 37 3" xfId="39634"/>
    <cellStyle name="Normal 2 5 2 37 4" xfId="39635"/>
    <cellStyle name="Normal 2 5 2 37 5" xfId="39636"/>
    <cellStyle name="Normal 2 5 2 38" xfId="39637"/>
    <cellStyle name="Normal 2 5 2 39" xfId="39638"/>
    <cellStyle name="Normal 2 5 2 4" xfId="39639"/>
    <cellStyle name="Normal 2 5 2 4 10" xfId="39640"/>
    <cellStyle name="Normal 2 5 2 4 11" xfId="39641"/>
    <cellStyle name="Normal 2 5 2 4 12" xfId="39642"/>
    <cellStyle name="Normal 2 5 2 4 13" xfId="39643"/>
    <cellStyle name="Normal 2 5 2 4 14" xfId="39644"/>
    <cellStyle name="Normal 2 5 2 4 2" xfId="39645"/>
    <cellStyle name="Normal 2 5 2 4 2 2" xfId="39646"/>
    <cellStyle name="Normal 2 5 2 4 2 3" xfId="39647"/>
    <cellStyle name="Normal 2 5 2 4 2 4" xfId="39648"/>
    <cellStyle name="Normal 2 5 2 4 2 5" xfId="39649"/>
    <cellStyle name="Normal 2 5 2 4 3" xfId="39650"/>
    <cellStyle name="Normal 2 5 2 4 3 2" xfId="39651"/>
    <cellStyle name="Normal 2 5 2 4 3 3" xfId="39652"/>
    <cellStyle name="Normal 2 5 2 4 3 4" xfId="39653"/>
    <cellStyle name="Normal 2 5 2 4 3 5" xfId="39654"/>
    <cellStyle name="Normal 2 5 2 4 4" xfId="39655"/>
    <cellStyle name="Normal 2 5 2 4 4 2" xfId="39656"/>
    <cellStyle name="Normal 2 5 2 4 4 3" xfId="39657"/>
    <cellStyle name="Normal 2 5 2 4 4 4" xfId="39658"/>
    <cellStyle name="Normal 2 5 2 4 4 5" xfId="39659"/>
    <cellStyle name="Normal 2 5 2 4 5" xfId="39660"/>
    <cellStyle name="Normal 2 5 2 4 5 2" xfId="39661"/>
    <cellStyle name="Normal 2 5 2 4 5 3" xfId="39662"/>
    <cellStyle name="Normal 2 5 2 4 5 4" xfId="39663"/>
    <cellStyle name="Normal 2 5 2 4 5 5" xfId="39664"/>
    <cellStyle name="Normal 2 5 2 4 6" xfId="39665"/>
    <cellStyle name="Normal 2 5 2 4 6 2" xfId="39666"/>
    <cellStyle name="Normal 2 5 2 4 6 3" xfId="39667"/>
    <cellStyle name="Normal 2 5 2 4 6 4" xfId="39668"/>
    <cellStyle name="Normal 2 5 2 4 6 5" xfId="39669"/>
    <cellStyle name="Normal 2 5 2 4 7" xfId="39670"/>
    <cellStyle name="Normal 2 5 2 4 7 2" xfId="39671"/>
    <cellStyle name="Normal 2 5 2 4 7 3" xfId="39672"/>
    <cellStyle name="Normal 2 5 2 4 7 4" xfId="39673"/>
    <cellStyle name="Normal 2 5 2 4 7 5" xfId="39674"/>
    <cellStyle name="Normal 2 5 2 4 8" xfId="39675"/>
    <cellStyle name="Normal 2 5 2 4 8 2" xfId="39676"/>
    <cellStyle name="Normal 2 5 2 4 8 3" xfId="39677"/>
    <cellStyle name="Normal 2 5 2 4 8 4" xfId="39678"/>
    <cellStyle name="Normal 2 5 2 4 8 5" xfId="39679"/>
    <cellStyle name="Normal 2 5 2 4 9" xfId="39680"/>
    <cellStyle name="Normal 2 5 2 40" xfId="39681"/>
    <cellStyle name="Normal 2 5 2 41" xfId="39682"/>
    <cellStyle name="Normal 2 5 2 42" xfId="39683"/>
    <cellStyle name="Normal 2 5 2 5" xfId="39684"/>
    <cellStyle name="Normal 2 5 2 5 10" xfId="39685"/>
    <cellStyle name="Normal 2 5 2 5 11" xfId="39686"/>
    <cellStyle name="Normal 2 5 2 5 12" xfId="39687"/>
    <cellStyle name="Normal 2 5 2 5 13" xfId="39688"/>
    <cellStyle name="Normal 2 5 2 5 14" xfId="39689"/>
    <cellStyle name="Normal 2 5 2 5 2" xfId="39690"/>
    <cellStyle name="Normal 2 5 2 5 2 2" xfId="39691"/>
    <cellStyle name="Normal 2 5 2 5 2 3" xfId="39692"/>
    <cellStyle name="Normal 2 5 2 5 2 4" xfId="39693"/>
    <cellStyle name="Normal 2 5 2 5 2 5" xfId="39694"/>
    <cellStyle name="Normal 2 5 2 5 3" xfId="39695"/>
    <cellStyle name="Normal 2 5 2 5 3 2" xfId="39696"/>
    <cellStyle name="Normal 2 5 2 5 3 3" xfId="39697"/>
    <cellStyle name="Normal 2 5 2 5 3 4" xfId="39698"/>
    <cellStyle name="Normal 2 5 2 5 3 5" xfId="39699"/>
    <cellStyle name="Normal 2 5 2 5 4" xfId="39700"/>
    <cellStyle name="Normal 2 5 2 5 4 2" xfId="39701"/>
    <cellStyle name="Normal 2 5 2 5 4 3" xfId="39702"/>
    <cellStyle name="Normal 2 5 2 5 4 4" xfId="39703"/>
    <cellStyle name="Normal 2 5 2 5 4 5" xfId="39704"/>
    <cellStyle name="Normal 2 5 2 5 5" xfId="39705"/>
    <cellStyle name="Normal 2 5 2 5 5 2" xfId="39706"/>
    <cellStyle name="Normal 2 5 2 5 5 3" xfId="39707"/>
    <cellStyle name="Normal 2 5 2 5 5 4" xfId="39708"/>
    <cellStyle name="Normal 2 5 2 5 5 5" xfId="39709"/>
    <cellStyle name="Normal 2 5 2 5 6" xfId="39710"/>
    <cellStyle name="Normal 2 5 2 5 6 2" xfId="39711"/>
    <cellStyle name="Normal 2 5 2 5 6 3" xfId="39712"/>
    <cellStyle name="Normal 2 5 2 5 6 4" xfId="39713"/>
    <cellStyle name="Normal 2 5 2 5 6 5" xfId="39714"/>
    <cellStyle name="Normal 2 5 2 5 7" xfId="39715"/>
    <cellStyle name="Normal 2 5 2 5 7 2" xfId="39716"/>
    <cellStyle name="Normal 2 5 2 5 7 3" xfId="39717"/>
    <cellStyle name="Normal 2 5 2 5 7 4" xfId="39718"/>
    <cellStyle name="Normal 2 5 2 5 7 5" xfId="39719"/>
    <cellStyle name="Normal 2 5 2 5 8" xfId="39720"/>
    <cellStyle name="Normal 2 5 2 5 8 2" xfId="39721"/>
    <cellStyle name="Normal 2 5 2 5 8 3" xfId="39722"/>
    <cellStyle name="Normal 2 5 2 5 8 4" xfId="39723"/>
    <cellStyle name="Normal 2 5 2 5 8 5" xfId="39724"/>
    <cellStyle name="Normal 2 5 2 5 9" xfId="39725"/>
    <cellStyle name="Normal 2 5 2 6" xfId="39726"/>
    <cellStyle name="Normal 2 5 2 6 10" xfId="39727"/>
    <cellStyle name="Normal 2 5 2 6 11" xfId="39728"/>
    <cellStyle name="Normal 2 5 2 6 12" xfId="39729"/>
    <cellStyle name="Normal 2 5 2 6 13" xfId="39730"/>
    <cellStyle name="Normal 2 5 2 6 14" xfId="39731"/>
    <cellStyle name="Normal 2 5 2 6 2" xfId="39732"/>
    <cellStyle name="Normal 2 5 2 6 2 2" xfId="39733"/>
    <cellStyle name="Normal 2 5 2 6 2 3" xfId="39734"/>
    <cellStyle name="Normal 2 5 2 6 2 4" xfId="39735"/>
    <cellStyle name="Normal 2 5 2 6 2 5" xfId="39736"/>
    <cellStyle name="Normal 2 5 2 6 3" xfId="39737"/>
    <cellStyle name="Normal 2 5 2 6 3 2" xfId="39738"/>
    <cellStyle name="Normal 2 5 2 6 3 3" xfId="39739"/>
    <cellStyle name="Normal 2 5 2 6 3 4" xfId="39740"/>
    <cellStyle name="Normal 2 5 2 6 3 5" xfId="39741"/>
    <cellStyle name="Normal 2 5 2 6 4" xfId="39742"/>
    <cellStyle name="Normal 2 5 2 6 4 2" xfId="39743"/>
    <cellStyle name="Normal 2 5 2 6 4 3" xfId="39744"/>
    <cellStyle name="Normal 2 5 2 6 4 4" xfId="39745"/>
    <cellStyle name="Normal 2 5 2 6 4 5" xfId="39746"/>
    <cellStyle name="Normal 2 5 2 6 5" xfId="39747"/>
    <cellStyle name="Normal 2 5 2 6 5 2" xfId="39748"/>
    <cellStyle name="Normal 2 5 2 6 5 3" xfId="39749"/>
    <cellStyle name="Normal 2 5 2 6 5 4" xfId="39750"/>
    <cellStyle name="Normal 2 5 2 6 5 5" xfId="39751"/>
    <cellStyle name="Normal 2 5 2 6 6" xfId="39752"/>
    <cellStyle name="Normal 2 5 2 6 6 2" xfId="39753"/>
    <cellStyle name="Normal 2 5 2 6 6 3" xfId="39754"/>
    <cellStyle name="Normal 2 5 2 6 6 4" xfId="39755"/>
    <cellStyle name="Normal 2 5 2 6 6 5" xfId="39756"/>
    <cellStyle name="Normal 2 5 2 6 7" xfId="39757"/>
    <cellStyle name="Normal 2 5 2 6 7 2" xfId="39758"/>
    <cellStyle name="Normal 2 5 2 6 7 3" xfId="39759"/>
    <cellStyle name="Normal 2 5 2 6 7 4" xfId="39760"/>
    <cellStyle name="Normal 2 5 2 6 7 5" xfId="39761"/>
    <cellStyle name="Normal 2 5 2 6 8" xfId="39762"/>
    <cellStyle name="Normal 2 5 2 6 8 2" xfId="39763"/>
    <cellStyle name="Normal 2 5 2 6 8 3" xfId="39764"/>
    <cellStyle name="Normal 2 5 2 6 8 4" xfId="39765"/>
    <cellStyle name="Normal 2 5 2 6 8 5" xfId="39766"/>
    <cellStyle name="Normal 2 5 2 6 9" xfId="39767"/>
    <cellStyle name="Normal 2 5 2 7" xfId="39768"/>
    <cellStyle name="Normal 2 5 2 7 10" xfId="39769"/>
    <cellStyle name="Normal 2 5 2 7 11" xfId="39770"/>
    <cellStyle name="Normal 2 5 2 7 12" xfId="39771"/>
    <cellStyle name="Normal 2 5 2 7 13" xfId="39772"/>
    <cellStyle name="Normal 2 5 2 7 14" xfId="39773"/>
    <cellStyle name="Normal 2 5 2 7 2" xfId="39774"/>
    <cellStyle name="Normal 2 5 2 7 2 2" xfId="39775"/>
    <cellStyle name="Normal 2 5 2 7 2 3" xfId="39776"/>
    <cellStyle name="Normal 2 5 2 7 2 4" xfId="39777"/>
    <cellStyle name="Normal 2 5 2 7 2 5" xfId="39778"/>
    <cellStyle name="Normal 2 5 2 7 3" xfId="39779"/>
    <cellStyle name="Normal 2 5 2 7 3 2" xfId="39780"/>
    <cellStyle name="Normal 2 5 2 7 3 3" xfId="39781"/>
    <cellStyle name="Normal 2 5 2 7 3 4" xfId="39782"/>
    <cellStyle name="Normal 2 5 2 7 3 5" xfId="39783"/>
    <cellStyle name="Normal 2 5 2 7 4" xfId="39784"/>
    <cellStyle name="Normal 2 5 2 7 4 2" xfId="39785"/>
    <cellStyle name="Normal 2 5 2 7 4 3" xfId="39786"/>
    <cellStyle name="Normal 2 5 2 7 4 4" xfId="39787"/>
    <cellStyle name="Normal 2 5 2 7 4 5" xfId="39788"/>
    <cellStyle name="Normal 2 5 2 7 5" xfId="39789"/>
    <cellStyle name="Normal 2 5 2 7 5 2" xfId="39790"/>
    <cellStyle name="Normal 2 5 2 7 5 3" xfId="39791"/>
    <cellStyle name="Normal 2 5 2 7 5 4" xfId="39792"/>
    <cellStyle name="Normal 2 5 2 7 5 5" xfId="39793"/>
    <cellStyle name="Normal 2 5 2 7 6" xfId="39794"/>
    <cellStyle name="Normal 2 5 2 7 6 2" xfId="39795"/>
    <cellStyle name="Normal 2 5 2 7 6 3" xfId="39796"/>
    <cellStyle name="Normal 2 5 2 7 6 4" xfId="39797"/>
    <cellStyle name="Normal 2 5 2 7 6 5" xfId="39798"/>
    <cellStyle name="Normal 2 5 2 7 7" xfId="39799"/>
    <cellStyle name="Normal 2 5 2 7 7 2" xfId="39800"/>
    <cellStyle name="Normal 2 5 2 7 7 3" xfId="39801"/>
    <cellStyle name="Normal 2 5 2 7 7 4" xfId="39802"/>
    <cellStyle name="Normal 2 5 2 7 7 5" xfId="39803"/>
    <cellStyle name="Normal 2 5 2 7 8" xfId="39804"/>
    <cellStyle name="Normal 2 5 2 7 8 2" xfId="39805"/>
    <cellStyle name="Normal 2 5 2 7 8 3" xfId="39806"/>
    <cellStyle name="Normal 2 5 2 7 8 4" xfId="39807"/>
    <cellStyle name="Normal 2 5 2 7 8 5" xfId="39808"/>
    <cellStyle name="Normal 2 5 2 7 9" xfId="39809"/>
    <cellStyle name="Normal 2 5 2 8" xfId="39810"/>
    <cellStyle name="Normal 2 5 2 8 10" xfId="39811"/>
    <cellStyle name="Normal 2 5 2 8 11" xfId="39812"/>
    <cellStyle name="Normal 2 5 2 8 12" xfId="39813"/>
    <cellStyle name="Normal 2 5 2 8 13" xfId="39814"/>
    <cellStyle name="Normal 2 5 2 8 14" xfId="39815"/>
    <cellStyle name="Normal 2 5 2 8 2" xfId="39816"/>
    <cellStyle name="Normal 2 5 2 8 2 2" xfId="39817"/>
    <cellStyle name="Normal 2 5 2 8 2 3" xfId="39818"/>
    <cellStyle name="Normal 2 5 2 8 2 4" xfId="39819"/>
    <cellStyle name="Normal 2 5 2 8 2 5" xfId="39820"/>
    <cellStyle name="Normal 2 5 2 8 3" xfId="39821"/>
    <cellStyle name="Normal 2 5 2 8 3 2" xfId="39822"/>
    <cellStyle name="Normal 2 5 2 8 3 3" xfId="39823"/>
    <cellStyle name="Normal 2 5 2 8 3 4" xfId="39824"/>
    <cellStyle name="Normal 2 5 2 8 3 5" xfId="39825"/>
    <cellStyle name="Normal 2 5 2 8 4" xfId="39826"/>
    <cellStyle name="Normal 2 5 2 8 4 2" xfId="39827"/>
    <cellStyle name="Normal 2 5 2 8 4 3" xfId="39828"/>
    <cellStyle name="Normal 2 5 2 8 4 4" xfId="39829"/>
    <cellStyle name="Normal 2 5 2 8 4 5" xfId="39830"/>
    <cellStyle name="Normal 2 5 2 8 5" xfId="39831"/>
    <cellStyle name="Normal 2 5 2 8 5 2" xfId="39832"/>
    <cellStyle name="Normal 2 5 2 8 5 3" xfId="39833"/>
    <cellStyle name="Normal 2 5 2 8 5 4" xfId="39834"/>
    <cellStyle name="Normal 2 5 2 8 5 5" xfId="39835"/>
    <cellStyle name="Normal 2 5 2 8 6" xfId="39836"/>
    <cellStyle name="Normal 2 5 2 8 6 2" xfId="39837"/>
    <cellStyle name="Normal 2 5 2 8 6 3" xfId="39838"/>
    <cellStyle name="Normal 2 5 2 8 6 4" xfId="39839"/>
    <cellStyle name="Normal 2 5 2 8 6 5" xfId="39840"/>
    <cellStyle name="Normal 2 5 2 8 7" xfId="39841"/>
    <cellStyle name="Normal 2 5 2 8 7 2" xfId="39842"/>
    <cellStyle name="Normal 2 5 2 8 7 3" xfId="39843"/>
    <cellStyle name="Normal 2 5 2 8 7 4" xfId="39844"/>
    <cellStyle name="Normal 2 5 2 8 7 5" xfId="39845"/>
    <cellStyle name="Normal 2 5 2 8 8" xfId="39846"/>
    <cellStyle name="Normal 2 5 2 8 8 2" xfId="39847"/>
    <cellStyle name="Normal 2 5 2 8 8 3" xfId="39848"/>
    <cellStyle name="Normal 2 5 2 8 8 4" xfId="39849"/>
    <cellStyle name="Normal 2 5 2 8 8 5" xfId="39850"/>
    <cellStyle name="Normal 2 5 2 8 9" xfId="39851"/>
    <cellStyle name="Normal 2 5 2 9" xfId="39852"/>
    <cellStyle name="Normal 2 5 2 9 10" xfId="39853"/>
    <cellStyle name="Normal 2 5 2 9 11" xfId="39854"/>
    <cellStyle name="Normal 2 5 2 9 12" xfId="39855"/>
    <cellStyle name="Normal 2 5 2 9 13" xfId="39856"/>
    <cellStyle name="Normal 2 5 2 9 14" xfId="39857"/>
    <cellStyle name="Normal 2 5 2 9 2" xfId="39858"/>
    <cellStyle name="Normal 2 5 2 9 2 2" xfId="39859"/>
    <cellStyle name="Normal 2 5 2 9 2 3" xfId="39860"/>
    <cellStyle name="Normal 2 5 2 9 2 4" xfId="39861"/>
    <cellStyle name="Normal 2 5 2 9 2 5" xfId="39862"/>
    <cellStyle name="Normal 2 5 2 9 3" xfId="39863"/>
    <cellStyle name="Normal 2 5 2 9 3 2" xfId="39864"/>
    <cellStyle name="Normal 2 5 2 9 3 3" xfId="39865"/>
    <cellStyle name="Normal 2 5 2 9 3 4" xfId="39866"/>
    <cellStyle name="Normal 2 5 2 9 3 5" xfId="39867"/>
    <cellStyle name="Normal 2 5 2 9 4" xfId="39868"/>
    <cellStyle name="Normal 2 5 2 9 4 2" xfId="39869"/>
    <cellStyle name="Normal 2 5 2 9 4 3" xfId="39870"/>
    <cellStyle name="Normal 2 5 2 9 4 4" xfId="39871"/>
    <cellStyle name="Normal 2 5 2 9 4 5" xfId="39872"/>
    <cellStyle name="Normal 2 5 2 9 5" xfId="39873"/>
    <cellStyle name="Normal 2 5 2 9 5 2" xfId="39874"/>
    <cellStyle name="Normal 2 5 2 9 5 3" xfId="39875"/>
    <cellStyle name="Normal 2 5 2 9 5 4" xfId="39876"/>
    <cellStyle name="Normal 2 5 2 9 5 5" xfId="39877"/>
    <cellStyle name="Normal 2 5 2 9 6" xfId="39878"/>
    <cellStyle name="Normal 2 5 2 9 6 2" xfId="39879"/>
    <cellStyle name="Normal 2 5 2 9 6 3" xfId="39880"/>
    <cellStyle name="Normal 2 5 2 9 6 4" xfId="39881"/>
    <cellStyle name="Normal 2 5 2 9 6 5" xfId="39882"/>
    <cellStyle name="Normal 2 5 2 9 7" xfId="39883"/>
    <cellStyle name="Normal 2 5 2 9 7 2" xfId="39884"/>
    <cellStyle name="Normal 2 5 2 9 7 3" xfId="39885"/>
    <cellStyle name="Normal 2 5 2 9 7 4" xfId="39886"/>
    <cellStyle name="Normal 2 5 2 9 7 5" xfId="39887"/>
    <cellStyle name="Normal 2 5 2 9 8" xfId="39888"/>
    <cellStyle name="Normal 2 5 2 9 8 2" xfId="39889"/>
    <cellStyle name="Normal 2 5 2 9 8 3" xfId="39890"/>
    <cellStyle name="Normal 2 5 2 9 8 4" xfId="39891"/>
    <cellStyle name="Normal 2 5 2 9 8 5" xfId="39892"/>
    <cellStyle name="Normal 2 5 2 9 9" xfId="39893"/>
    <cellStyle name="Normal 2 5 20" xfId="39894"/>
    <cellStyle name="Normal 2 5 20 10" xfId="39895"/>
    <cellStyle name="Normal 2 5 20 11" xfId="39896"/>
    <cellStyle name="Normal 2 5 20 12" xfId="39897"/>
    <cellStyle name="Normal 2 5 20 13" xfId="39898"/>
    <cellStyle name="Normal 2 5 20 14" xfId="39899"/>
    <cellStyle name="Normal 2 5 20 2" xfId="39900"/>
    <cellStyle name="Normal 2 5 20 2 2" xfId="39901"/>
    <cellStyle name="Normal 2 5 20 2 3" xfId="39902"/>
    <cellStyle name="Normal 2 5 20 2 4" xfId="39903"/>
    <cellStyle name="Normal 2 5 20 2 5" xfId="39904"/>
    <cellStyle name="Normal 2 5 20 3" xfId="39905"/>
    <cellStyle name="Normal 2 5 20 3 2" xfId="39906"/>
    <cellStyle name="Normal 2 5 20 3 3" xfId="39907"/>
    <cellStyle name="Normal 2 5 20 3 4" xfId="39908"/>
    <cellStyle name="Normal 2 5 20 3 5" xfId="39909"/>
    <cellStyle name="Normal 2 5 20 4" xfId="39910"/>
    <cellStyle name="Normal 2 5 20 4 2" xfId="39911"/>
    <cellStyle name="Normal 2 5 20 4 3" xfId="39912"/>
    <cellStyle name="Normal 2 5 20 4 4" xfId="39913"/>
    <cellStyle name="Normal 2 5 20 4 5" xfId="39914"/>
    <cellStyle name="Normal 2 5 20 5" xfId="39915"/>
    <cellStyle name="Normal 2 5 20 5 2" xfId="39916"/>
    <cellStyle name="Normal 2 5 20 5 3" xfId="39917"/>
    <cellStyle name="Normal 2 5 20 5 4" xfId="39918"/>
    <cellStyle name="Normal 2 5 20 5 5" xfId="39919"/>
    <cellStyle name="Normal 2 5 20 6" xfId="39920"/>
    <cellStyle name="Normal 2 5 20 6 2" xfId="39921"/>
    <cellStyle name="Normal 2 5 20 6 3" xfId="39922"/>
    <cellStyle name="Normal 2 5 20 6 4" xfId="39923"/>
    <cellStyle name="Normal 2 5 20 6 5" xfId="39924"/>
    <cellStyle name="Normal 2 5 20 7" xfId="39925"/>
    <cellStyle name="Normal 2 5 20 7 2" xfId="39926"/>
    <cellStyle name="Normal 2 5 20 7 3" xfId="39927"/>
    <cellStyle name="Normal 2 5 20 7 4" xfId="39928"/>
    <cellStyle name="Normal 2 5 20 7 5" xfId="39929"/>
    <cellStyle name="Normal 2 5 20 8" xfId="39930"/>
    <cellStyle name="Normal 2 5 20 8 2" xfId="39931"/>
    <cellStyle name="Normal 2 5 20 8 3" xfId="39932"/>
    <cellStyle name="Normal 2 5 20 8 4" xfId="39933"/>
    <cellStyle name="Normal 2 5 20 8 5" xfId="39934"/>
    <cellStyle name="Normal 2 5 20 9" xfId="39935"/>
    <cellStyle name="Normal 2 5 21" xfId="39936"/>
    <cellStyle name="Normal 2 5 21 10" xfId="39937"/>
    <cellStyle name="Normal 2 5 21 11" xfId="39938"/>
    <cellStyle name="Normal 2 5 21 12" xfId="39939"/>
    <cellStyle name="Normal 2 5 21 13" xfId="39940"/>
    <cellStyle name="Normal 2 5 21 14" xfId="39941"/>
    <cellStyle name="Normal 2 5 21 2" xfId="39942"/>
    <cellStyle name="Normal 2 5 21 2 2" xfId="39943"/>
    <cellStyle name="Normal 2 5 21 2 3" xfId="39944"/>
    <cellStyle name="Normal 2 5 21 2 4" xfId="39945"/>
    <cellStyle name="Normal 2 5 21 2 5" xfId="39946"/>
    <cellStyle name="Normal 2 5 21 3" xfId="39947"/>
    <cellStyle name="Normal 2 5 21 3 2" xfId="39948"/>
    <cellStyle name="Normal 2 5 21 3 3" xfId="39949"/>
    <cellStyle name="Normal 2 5 21 3 4" xfId="39950"/>
    <cellStyle name="Normal 2 5 21 3 5" xfId="39951"/>
    <cellStyle name="Normal 2 5 21 4" xfId="39952"/>
    <cellStyle name="Normal 2 5 21 4 2" xfId="39953"/>
    <cellStyle name="Normal 2 5 21 4 3" xfId="39954"/>
    <cellStyle name="Normal 2 5 21 4 4" xfId="39955"/>
    <cellStyle name="Normal 2 5 21 4 5" xfId="39956"/>
    <cellStyle name="Normal 2 5 21 5" xfId="39957"/>
    <cellStyle name="Normal 2 5 21 5 2" xfId="39958"/>
    <cellStyle name="Normal 2 5 21 5 3" xfId="39959"/>
    <cellStyle name="Normal 2 5 21 5 4" xfId="39960"/>
    <cellStyle name="Normal 2 5 21 5 5" xfId="39961"/>
    <cellStyle name="Normal 2 5 21 6" xfId="39962"/>
    <cellStyle name="Normal 2 5 21 6 2" xfId="39963"/>
    <cellStyle name="Normal 2 5 21 6 3" xfId="39964"/>
    <cellStyle name="Normal 2 5 21 6 4" xfId="39965"/>
    <cellStyle name="Normal 2 5 21 6 5" xfId="39966"/>
    <cellStyle name="Normal 2 5 21 7" xfId="39967"/>
    <cellStyle name="Normal 2 5 21 7 2" xfId="39968"/>
    <cellStyle name="Normal 2 5 21 7 3" xfId="39969"/>
    <cellStyle name="Normal 2 5 21 7 4" xfId="39970"/>
    <cellStyle name="Normal 2 5 21 7 5" xfId="39971"/>
    <cellStyle name="Normal 2 5 21 8" xfId="39972"/>
    <cellStyle name="Normal 2 5 21 8 2" xfId="39973"/>
    <cellStyle name="Normal 2 5 21 8 3" xfId="39974"/>
    <cellStyle name="Normal 2 5 21 8 4" xfId="39975"/>
    <cellStyle name="Normal 2 5 21 8 5" xfId="39976"/>
    <cellStyle name="Normal 2 5 21 9" xfId="39977"/>
    <cellStyle name="Normal 2 5 22" xfId="39978"/>
    <cellStyle name="Normal 2 5 22 10" xfId="39979"/>
    <cellStyle name="Normal 2 5 22 11" xfId="39980"/>
    <cellStyle name="Normal 2 5 22 12" xfId="39981"/>
    <cellStyle name="Normal 2 5 22 13" xfId="39982"/>
    <cellStyle name="Normal 2 5 22 14" xfId="39983"/>
    <cellStyle name="Normal 2 5 22 2" xfId="39984"/>
    <cellStyle name="Normal 2 5 22 2 2" xfId="39985"/>
    <cellStyle name="Normal 2 5 22 2 3" xfId="39986"/>
    <cellStyle name="Normal 2 5 22 2 4" xfId="39987"/>
    <cellStyle name="Normal 2 5 22 2 5" xfId="39988"/>
    <cellStyle name="Normal 2 5 22 3" xfId="39989"/>
    <cellStyle name="Normal 2 5 22 3 2" xfId="39990"/>
    <cellStyle name="Normal 2 5 22 3 3" xfId="39991"/>
    <cellStyle name="Normal 2 5 22 3 4" xfId="39992"/>
    <cellStyle name="Normal 2 5 22 3 5" xfId="39993"/>
    <cellStyle name="Normal 2 5 22 4" xfId="39994"/>
    <cellStyle name="Normal 2 5 22 4 2" xfId="39995"/>
    <cellStyle name="Normal 2 5 22 4 3" xfId="39996"/>
    <cellStyle name="Normal 2 5 22 4 4" xfId="39997"/>
    <cellStyle name="Normal 2 5 22 4 5" xfId="39998"/>
    <cellStyle name="Normal 2 5 22 5" xfId="39999"/>
    <cellStyle name="Normal 2 5 22 5 2" xfId="40000"/>
    <cellStyle name="Normal 2 5 22 5 3" xfId="40001"/>
    <cellStyle name="Normal 2 5 22 5 4" xfId="40002"/>
    <cellStyle name="Normal 2 5 22 5 5" xfId="40003"/>
    <cellStyle name="Normal 2 5 22 6" xfId="40004"/>
    <cellStyle name="Normal 2 5 22 6 2" xfId="40005"/>
    <cellStyle name="Normal 2 5 22 6 3" xfId="40006"/>
    <cellStyle name="Normal 2 5 22 6 4" xfId="40007"/>
    <cellStyle name="Normal 2 5 22 6 5" xfId="40008"/>
    <cellStyle name="Normal 2 5 22 7" xfId="40009"/>
    <cellStyle name="Normal 2 5 22 7 2" xfId="40010"/>
    <cellStyle name="Normal 2 5 22 7 3" xfId="40011"/>
    <cellStyle name="Normal 2 5 22 7 4" xfId="40012"/>
    <cellStyle name="Normal 2 5 22 7 5" xfId="40013"/>
    <cellStyle name="Normal 2 5 22 8" xfId="40014"/>
    <cellStyle name="Normal 2 5 22 8 2" xfId="40015"/>
    <cellStyle name="Normal 2 5 22 8 3" xfId="40016"/>
    <cellStyle name="Normal 2 5 22 8 4" xfId="40017"/>
    <cellStyle name="Normal 2 5 22 8 5" xfId="40018"/>
    <cellStyle name="Normal 2 5 22 9" xfId="40019"/>
    <cellStyle name="Normal 2 5 23" xfId="40020"/>
    <cellStyle name="Normal 2 5 23 10" xfId="40021"/>
    <cellStyle name="Normal 2 5 23 11" xfId="40022"/>
    <cellStyle name="Normal 2 5 23 12" xfId="40023"/>
    <cellStyle name="Normal 2 5 23 13" xfId="40024"/>
    <cellStyle name="Normal 2 5 23 14" xfId="40025"/>
    <cellStyle name="Normal 2 5 23 2" xfId="40026"/>
    <cellStyle name="Normal 2 5 23 2 2" xfId="40027"/>
    <cellStyle name="Normal 2 5 23 2 3" xfId="40028"/>
    <cellStyle name="Normal 2 5 23 2 4" xfId="40029"/>
    <cellStyle name="Normal 2 5 23 2 5" xfId="40030"/>
    <cellStyle name="Normal 2 5 23 3" xfId="40031"/>
    <cellStyle name="Normal 2 5 23 3 2" xfId="40032"/>
    <cellStyle name="Normal 2 5 23 3 3" xfId="40033"/>
    <cellStyle name="Normal 2 5 23 3 4" xfId="40034"/>
    <cellStyle name="Normal 2 5 23 3 5" xfId="40035"/>
    <cellStyle name="Normal 2 5 23 4" xfId="40036"/>
    <cellStyle name="Normal 2 5 23 4 2" xfId="40037"/>
    <cellStyle name="Normal 2 5 23 4 3" xfId="40038"/>
    <cellStyle name="Normal 2 5 23 4 4" xfId="40039"/>
    <cellStyle name="Normal 2 5 23 4 5" xfId="40040"/>
    <cellStyle name="Normal 2 5 23 5" xfId="40041"/>
    <cellStyle name="Normal 2 5 23 5 2" xfId="40042"/>
    <cellStyle name="Normal 2 5 23 5 3" xfId="40043"/>
    <cellStyle name="Normal 2 5 23 5 4" xfId="40044"/>
    <cellStyle name="Normal 2 5 23 5 5" xfId="40045"/>
    <cellStyle name="Normal 2 5 23 6" xfId="40046"/>
    <cellStyle name="Normal 2 5 23 6 2" xfId="40047"/>
    <cellStyle name="Normal 2 5 23 6 3" xfId="40048"/>
    <cellStyle name="Normal 2 5 23 6 4" xfId="40049"/>
    <cellStyle name="Normal 2 5 23 6 5" xfId="40050"/>
    <cellStyle name="Normal 2 5 23 7" xfId="40051"/>
    <cellStyle name="Normal 2 5 23 7 2" xfId="40052"/>
    <cellStyle name="Normal 2 5 23 7 3" xfId="40053"/>
    <cellStyle name="Normal 2 5 23 7 4" xfId="40054"/>
    <cellStyle name="Normal 2 5 23 7 5" xfId="40055"/>
    <cellStyle name="Normal 2 5 23 8" xfId="40056"/>
    <cellStyle name="Normal 2 5 23 8 2" xfId="40057"/>
    <cellStyle name="Normal 2 5 23 8 3" xfId="40058"/>
    <cellStyle name="Normal 2 5 23 8 4" xfId="40059"/>
    <cellStyle name="Normal 2 5 23 8 5" xfId="40060"/>
    <cellStyle name="Normal 2 5 23 9" xfId="40061"/>
    <cellStyle name="Normal 2 5 24" xfId="40062"/>
    <cellStyle name="Normal 2 5 24 10" xfId="40063"/>
    <cellStyle name="Normal 2 5 24 11" xfId="40064"/>
    <cellStyle name="Normal 2 5 24 12" xfId="40065"/>
    <cellStyle name="Normal 2 5 24 13" xfId="40066"/>
    <cellStyle name="Normal 2 5 24 14" xfId="40067"/>
    <cellStyle name="Normal 2 5 24 2" xfId="40068"/>
    <cellStyle name="Normal 2 5 24 2 2" xfId="40069"/>
    <cellStyle name="Normal 2 5 24 2 3" xfId="40070"/>
    <cellStyle name="Normal 2 5 24 2 4" xfId="40071"/>
    <cellStyle name="Normal 2 5 24 2 5" xfId="40072"/>
    <cellStyle name="Normal 2 5 24 3" xfId="40073"/>
    <cellStyle name="Normal 2 5 24 3 2" xfId="40074"/>
    <cellStyle name="Normal 2 5 24 3 3" xfId="40075"/>
    <cellStyle name="Normal 2 5 24 3 4" xfId="40076"/>
    <cellStyle name="Normal 2 5 24 3 5" xfId="40077"/>
    <cellStyle name="Normal 2 5 24 4" xfId="40078"/>
    <cellStyle name="Normal 2 5 24 4 2" xfId="40079"/>
    <cellStyle name="Normal 2 5 24 4 3" xfId="40080"/>
    <cellStyle name="Normal 2 5 24 4 4" xfId="40081"/>
    <cellStyle name="Normal 2 5 24 4 5" xfId="40082"/>
    <cellStyle name="Normal 2 5 24 5" xfId="40083"/>
    <cellStyle name="Normal 2 5 24 5 2" xfId="40084"/>
    <cellStyle name="Normal 2 5 24 5 3" xfId="40085"/>
    <cellStyle name="Normal 2 5 24 5 4" xfId="40086"/>
    <cellStyle name="Normal 2 5 24 5 5" xfId="40087"/>
    <cellStyle name="Normal 2 5 24 6" xfId="40088"/>
    <cellStyle name="Normal 2 5 24 6 2" xfId="40089"/>
    <cellStyle name="Normal 2 5 24 6 3" xfId="40090"/>
    <cellStyle name="Normal 2 5 24 6 4" xfId="40091"/>
    <cellStyle name="Normal 2 5 24 6 5" xfId="40092"/>
    <cellStyle name="Normal 2 5 24 7" xfId="40093"/>
    <cellStyle name="Normal 2 5 24 7 2" xfId="40094"/>
    <cellStyle name="Normal 2 5 24 7 3" xfId="40095"/>
    <cellStyle name="Normal 2 5 24 7 4" xfId="40096"/>
    <cellStyle name="Normal 2 5 24 7 5" xfId="40097"/>
    <cellStyle name="Normal 2 5 24 8" xfId="40098"/>
    <cellStyle name="Normal 2 5 24 8 2" xfId="40099"/>
    <cellStyle name="Normal 2 5 24 8 3" xfId="40100"/>
    <cellStyle name="Normal 2 5 24 8 4" xfId="40101"/>
    <cellStyle name="Normal 2 5 24 8 5" xfId="40102"/>
    <cellStyle name="Normal 2 5 24 9" xfId="40103"/>
    <cellStyle name="Normal 2 5 25" xfId="40104"/>
    <cellStyle name="Normal 2 5 25 10" xfId="40105"/>
    <cellStyle name="Normal 2 5 25 11" xfId="40106"/>
    <cellStyle name="Normal 2 5 25 12" xfId="40107"/>
    <cellStyle name="Normal 2 5 25 13" xfId="40108"/>
    <cellStyle name="Normal 2 5 25 14" xfId="40109"/>
    <cellStyle name="Normal 2 5 25 2" xfId="40110"/>
    <cellStyle name="Normal 2 5 25 2 2" xfId="40111"/>
    <cellStyle name="Normal 2 5 25 2 3" xfId="40112"/>
    <cellStyle name="Normal 2 5 25 2 4" xfId="40113"/>
    <cellStyle name="Normal 2 5 25 2 5" xfId="40114"/>
    <cellStyle name="Normal 2 5 25 3" xfId="40115"/>
    <cellStyle name="Normal 2 5 25 3 2" xfId="40116"/>
    <cellStyle name="Normal 2 5 25 3 3" xfId="40117"/>
    <cellStyle name="Normal 2 5 25 3 4" xfId="40118"/>
    <cellStyle name="Normal 2 5 25 3 5" xfId="40119"/>
    <cellStyle name="Normal 2 5 25 4" xfId="40120"/>
    <cellStyle name="Normal 2 5 25 4 2" xfId="40121"/>
    <cellStyle name="Normal 2 5 25 4 3" xfId="40122"/>
    <cellStyle name="Normal 2 5 25 4 4" xfId="40123"/>
    <cellStyle name="Normal 2 5 25 4 5" xfId="40124"/>
    <cellStyle name="Normal 2 5 25 5" xfId="40125"/>
    <cellStyle name="Normal 2 5 25 5 2" xfId="40126"/>
    <cellStyle name="Normal 2 5 25 5 3" xfId="40127"/>
    <cellStyle name="Normal 2 5 25 5 4" xfId="40128"/>
    <cellStyle name="Normal 2 5 25 5 5" xfId="40129"/>
    <cellStyle name="Normal 2 5 25 6" xfId="40130"/>
    <cellStyle name="Normal 2 5 25 6 2" xfId="40131"/>
    <cellStyle name="Normal 2 5 25 6 3" xfId="40132"/>
    <cellStyle name="Normal 2 5 25 6 4" xfId="40133"/>
    <cellStyle name="Normal 2 5 25 6 5" xfId="40134"/>
    <cellStyle name="Normal 2 5 25 7" xfId="40135"/>
    <cellStyle name="Normal 2 5 25 7 2" xfId="40136"/>
    <cellStyle name="Normal 2 5 25 7 3" xfId="40137"/>
    <cellStyle name="Normal 2 5 25 7 4" xfId="40138"/>
    <cellStyle name="Normal 2 5 25 7 5" xfId="40139"/>
    <cellStyle name="Normal 2 5 25 8" xfId="40140"/>
    <cellStyle name="Normal 2 5 25 8 2" xfId="40141"/>
    <cellStyle name="Normal 2 5 25 8 3" xfId="40142"/>
    <cellStyle name="Normal 2 5 25 8 4" xfId="40143"/>
    <cellStyle name="Normal 2 5 25 8 5" xfId="40144"/>
    <cellStyle name="Normal 2 5 25 9" xfId="40145"/>
    <cellStyle name="Normal 2 5 26" xfId="40146"/>
    <cellStyle name="Normal 2 5 26 10" xfId="40147"/>
    <cellStyle name="Normal 2 5 26 11" xfId="40148"/>
    <cellStyle name="Normal 2 5 26 12" xfId="40149"/>
    <cellStyle name="Normal 2 5 26 13" xfId="40150"/>
    <cellStyle name="Normal 2 5 26 14" xfId="40151"/>
    <cellStyle name="Normal 2 5 26 2" xfId="40152"/>
    <cellStyle name="Normal 2 5 26 2 2" xfId="40153"/>
    <cellStyle name="Normal 2 5 26 2 3" xfId="40154"/>
    <cellStyle name="Normal 2 5 26 2 4" xfId="40155"/>
    <cellStyle name="Normal 2 5 26 2 5" xfId="40156"/>
    <cellStyle name="Normal 2 5 26 3" xfId="40157"/>
    <cellStyle name="Normal 2 5 26 3 2" xfId="40158"/>
    <cellStyle name="Normal 2 5 26 3 3" xfId="40159"/>
    <cellStyle name="Normal 2 5 26 3 4" xfId="40160"/>
    <cellStyle name="Normal 2 5 26 3 5" xfId="40161"/>
    <cellStyle name="Normal 2 5 26 4" xfId="40162"/>
    <cellStyle name="Normal 2 5 26 4 2" xfId="40163"/>
    <cellStyle name="Normal 2 5 26 4 3" xfId="40164"/>
    <cellStyle name="Normal 2 5 26 4 4" xfId="40165"/>
    <cellStyle name="Normal 2 5 26 4 5" xfId="40166"/>
    <cellStyle name="Normal 2 5 26 5" xfId="40167"/>
    <cellStyle name="Normal 2 5 26 5 2" xfId="40168"/>
    <cellStyle name="Normal 2 5 26 5 3" xfId="40169"/>
    <cellStyle name="Normal 2 5 26 5 4" xfId="40170"/>
    <cellStyle name="Normal 2 5 26 5 5" xfId="40171"/>
    <cellStyle name="Normal 2 5 26 6" xfId="40172"/>
    <cellStyle name="Normal 2 5 26 6 2" xfId="40173"/>
    <cellStyle name="Normal 2 5 26 6 3" xfId="40174"/>
    <cellStyle name="Normal 2 5 26 6 4" xfId="40175"/>
    <cellStyle name="Normal 2 5 26 6 5" xfId="40176"/>
    <cellStyle name="Normal 2 5 26 7" xfId="40177"/>
    <cellStyle name="Normal 2 5 26 7 2" xfId="40178"/>
    <cellStyle name="Normal 2 5 26 7 3" xfId="40179"/>
    <cellStyle name="Normal 2 5 26 7 4" xfId="40180"/>
    <cellStyle name="Normal 2 5 26 7 5" xfId="40181"/>
    <cellStyle name="Normal 2 5 26 8" xfId="40182"/>
    <cellStyle name="Normal 2 5 26 8 2" xfId="40183"/>
    <cellStyle name="Normal 2 5 26 8 3" xfId="40184"/>
    <cellStyle name="Normal 2 5 26 8 4" xfId="40185"/>
    <cellStyle name="Normal 2 5 26 8 5" xfId="40186"/>
    <cellStyle name="Normal 2 5 26 9" xfId="40187"/>
    <cellStyle name="Normal 2 5 27" xfId="40188"/>
    <cellStyle name="Normal 2 5 27 10" xfId="40189"/>
    <cellStyle name="Normal 2 5 27 11" xfId="40190"/>
    <cellStyle name="Normal 2 5 27 12" xfId="40191"/>
    <cellStyle name="Normal 2 5 27 13" xfId="40192"/>
    <cellStyle name="Normal 2 5 27 2" xfId="40193"/>
    <cellStyle name="Normal 2 5 27 2 2" xfId="40194"/>
    <cellStyle name="Normal 2 5 27 2 3" xfId="40195"/>
    <cellStyle name="Normal 2 5 27 2 4" xfId="40196"/>
    <cellStyle name="Normal 2 5 27 2 5" xfId="40197"/>
    <cellStyle name="Normal 2 5 27 3" xfId="40198"/>
    <cellStyle name="Normal 2 5 27 3 2" xfId="40199"/>
    <cellStyle name="Normal 2 5 27 3 3" xfId="40200"/>
    <cellStyle name="Normal 2 5 27 3 4" xfId="40201"/>
    <cellStyle name="Normal 2 5 27 3 5" xfId="40202"/>
    <cellStyle name="Normal 2 5 27 4" xfId="40203"/>
    <cellStyle name="Normal 2 5 27 4 2" xfId="40204"/>
    <cellStyle name="Normal 2 5 27 4 3" xfId="40205"/>
    <cellStyle name="Normal 2 5 27 4 4" xfId="40206"/>
    <cellStyle name="Normal 2 5 27 4 5" xfId="40207"/>
    <cellStyle name="Normal 2 5 27 5" xfId="40208"/>
    <cellStyle name="Normal 2 5 27 5 2" xfId="40209"/>
    <cellStyle name="Normal 2 5 27 5 3" xfId="40210"/>
    <cellStyle name="Normal 2 5 27 5 4" xfId="40211"/>
    <cellStyle name="Normal 2 5 27 5 5" xfId="40212"/>
    <cellStyle name="Normal 2 5 27 6" xfId="40213"/>
    <cellStyle name="Normal 2 5 27 6 2" xfId="40214"/>
    <cellStyle name="Normal 2 5 27 6 3" xfId="40215"/>
    <cellStyle name="Normal 2 5 27 6 4" xfId="40216"/>
    <cellStyle name="Normal 2 5 27 6 5" xfId="40217"/>
    <cellStyle name="Normal 2 5 27 7" xfId="40218"/>
    <cellStyle name="Normal 2 5 27 7 2" xfId="40219"/>
    <cellStyle name="Normal 2 5 27 7 3" xfId="40220"/>
    <cellStyle name="Normal 2 5 27 7 4" xfId="40221"/>
    <cellStyle name="Normal 2 5 27 7 5" xfId="40222"/>
    <cellStyle name="Normal 2 5 27 8" xfId="40223"/>
    <cellStyle name="Normal 2 5 27 8 2" xfId="40224"/>
    <cellStyle name="Normal 2 5 27 8 3" xfId="40225"/>
    <cellStyle name="Normal 2 5 27 8 4" xfId="40226"/>
    <cellStyle name="Normal 2 5 27 8 5" xfId="40227"/>
    <cellStyle name="Normal 2 5 27 9" xfId="40228"/>
    <cellStyle name="Normal 2 5 28" xfId="40229"/>
    <cellStyle name="Normal 2 5 28 10" xfId="40230"/>
    <cellStyle name="Normal 2 5 28 11" xfId="40231"/>
    <cellStyle name="Normal 2 5 28 12" xfId="40232"/>
    <cellStyle name="Normal 2 5 28 13" xfId="40233"/>
    <cellStyle name="Normal 2 5 28 2" xfId="40234"/>
    <cellStyle name="Normal 2 5 28 2 2" xfId="40235"/>
    <cellStyle name="Normal 2 5 28 2 3" xfId="40236"/>
    <cellStyle name="Normal 2 5 28 2 4" xfId="40237"/>
    <cellStyle name="Normal 2 5 28 2 5" xfId="40238"/>
    <cellStyle name="Normal 2 5 28 3" xfId="40239"/>
    <cellStyle name="Normal 2 5 28 3 2" xfId="40240"/>
    <cellStyle name="Normal 2 5 28 3 3" xfId="40241"/>
    <cellStyle name="Normal 2 5 28 3 4" xfId="40242"/>
    <cellStyle name="Normal 2 5 28 3 5" xfId="40243"/>
    <cellStyle name="Normal 2 5 28 4" xfId="40244"/>
    <cellStyle name="Normal 2 5 28 4 2" xfId="40245"/>
    <cellStyle name="Normal 2 5 28 4 3" xfId="40246"/>
    <cellStyle name="Normal 2 5 28 4 4" xfId="40247"/>
    <cellStyle name="Normal 2 5 28 4 5" xfId="40248"/>
    <cellStyle name="Normal 2 5 28 5" xfId="40249"/>
    <cellStyle name="Normal 2 5 28 5 2" xfId="40250"/>
    <cellStyle name="Normal 2 5 28 5 3" xfId="40251"/>
    <cellStyle name="Normal 2 5 28 5 4" xfId="40252"/>
    <cellStyle name="Normal 2 5 28 5 5" xfId="40253"/>
    <cellStyle name="Normal 2 5 28 6" xfId="40254"/>
    <cellStyle name="Normal 2 5 28 6 2" xfId="40255"/>
    <cellStyle name="Normal 2 5 28 6 3" xfId="40256"/>
    <cellStyle name="Normal 2 5 28 6 4" xfId="40257"/>
    <cellStyle name="Normal 2 5 28 6 5" xfId="40258"/>
    <cellStyle name="Normal 2 5 28 7" xfId="40259"/>
    <cellStyle name="Normal 2 5 28 7 2" xfId="40260"/>
    <cellStyle name="Normal 2 5 28 7 3" xfId="40261"/>
    <cellStyle name="Normal 2 5 28 7 4" xfId="40262"/>
    <cellStyle name="Normal 2 5 28 7 5" xfId="40263"/>
    <cellStyle name="Normal 2 5 28 8" xfId="40264"/>
    <cellStyle name="Normal 2 5 28 8 2" xfId="40265"/>
    <cellStyle name="Normal 2 5 28 8 3" xfId="40266"/>
    <cellStyle name="Normal 2 5 28 8 4" xfId="40267"/>
    <cellStyle name="Normal 2 5 28 8 5" xfId="40268"/>
    <cellStyle name="Normal 2 5 28 9" xfId="40269"/>
    <cellStyle name="Normal 2 5 29" xfId="40270"/>
    <cellStyle name="Normal 2 5 29 10" xfId="40271"/>
    <cellStyle name="Normal 2 5 29 11" xfId="40272"/>
    <cellStyle name="Normal 2 5 29 12" xfId="40273"/>
    <cellStyle name="Normal 2 5 29 13" xfId="40274"/>
    <cellStyle name="Normal 2 5 29 2" xfId="40275"/>
    <cellStyle name="Normal 2 5 29 2 2" xfId="40276"/>
    <cellStyle name="Normal 2 5 29 2 3" xfId="40277"/>
    <cellStyle name="Normal 2 5 29 2 4" xfId="40278"/>
    <cellStyle name="Normal 2 5 29 2 5" xfId="40279"/>
    <cellStyle name="Normal 2 5 29 3" xfId="40280"/>
    <cellStyle name="Normal 2 5 29 3 2" xfId="40281"/>
    <cellStyle name="Normal 2 5 29 3 3" xfId="40282"/>
    <cellStyle name="Normal 2 5 29 3 4" xfId="40283"/>
    <cellStyle name="Normal 2 5 29 3 5" xfId="40284"/>
    <cellStyle name="Normal 2 5 29 4" xfId="40285"/>
    <cellStyle name="Normal 2 5 29 4 2" xfId="40286"/>
    <cellStyle name="Normal 2 5 29 4 3" xfId="40287"/>
    <cellStyle name="Normal 2 5 29 4 4" xfId="40288"/>
    <cellStyle name="Normal 2 5 29 4 5" xfId="40289"/>
    <cellStyle name="Normal 2 5 29 5" xfId="40290"/>
    <cellStyle name="Normal 2 5 29 5 2" xfId="40291"/>
    <cellStyle name="Normal 2 5 29 5 3" xfId="40292"/>
    <cellStyle name="Normal 2 5 29 5 4" xfId="40293"/>
    <cellStyle name="Normal 2 5 29 5 5" xfId="40294"/>
    <cellStyle name="Normal 2 5 29 6" xfId="40295"/>
    <cellStyle name="Normal 2 5 29 6 2" xfId="40296"/>
    <cellStyle name="Normal 2 5 29 6 3" xfId="40297"/>
    <cellStyle name="Normal 2 5 29 6 4" xfId="40298"/>
    <cellStyle name="Normal 2 5 29 6 5" xfId="40299"/>
    <cellStyle name="Normal 2 5 29 7" xfId="40300"/>
    <cellStyle name="Normal 2 5 29 7 2" xfId="40301"/>
    <cellStyle name="Normal 2 5 29 7 3" xfId="40302"/>
    <cellStyle name="Normal 2 5 29 7 4" xfId="40303"/>
    <cellStyle name="Normal 2 5 29 7 5" xfId="40304"/>
    <cellStyle name="Normal 2 5 29 8" xfId="40305"/>
    <cellStyle name="Normal 2 5 29 8 2" xfId="40306"/>
    <cellStyle name="Normal 2 5 29 8 3" xfId="40307"/>
    <cellStyle name="Normal 2 5 29 8 4" xfId="40308"/>
    <cellStyle name="Normal 2 5 29 8 5" xfId="40309"/>
    <cellStyle name="Normal 2 5 29 9" xfId="40310"/>
    <cellStyle name="Normal 2 5 3" xfId="40311"/>
    <cellStyle name="Normal 2 5 3 10" xfId="40312"/>
    <cellStyle name="Normal 2 5 3 10 10" xfId="40313"/>
    <cellStyle name="Normal 2 5 3 10 11" xfId="40314"/>
    <cellStyle name="Normal 2 5 3 10 12" xfId="40315"/>
    <cellStyle name="Normal 2 5 3 10 13" xfId="40316"/>
    <cellStyle name="Normal 2 5 3 10 14" xfId="40317"/>
    <cellStyle name="Normal 2 5 3 10 2" xfId="40318"/>
    <cellStyle name="Normal 2 5 3 10 2 2" xfId="40319"/>
    <cellStyle name="Normal 2 5 3 10 2 3" xfId="40320"/>
    <cellStyle name="Normal 2 5 3 10 2 4" xfId="40321"/>
    <cellStyle name="Normal 2 5 3 10 2 5" xfId="40322"/>
    <cellStyle name="Normal 2 5 3 10 3" xfId="40323"/>
    <cellStyle name="Normal 2 5 3 10 3 2" xfId="40324"/>
    <cellStyle name="Normal 2 5 3 10 3 3" xfId="40325"/>
    <cellStyle name="Normal 2 5 3 10 3 4" xfId="40326"/>
    <cellStyle name="Normal 2 5 3 10 3 5" xfId="40327"/>
    <cellStyle name="Normal 2 5 3 10 4" xfId="40328"/>
    <cellStyle name="Normal 2 5 3 10 4 2" xfId="40329"/>
    <cellStyle name="Normal 2 5 3 10 4 3" xfId="40330"/>
    <cellStyle name="Normal 2 5 3 10 4 4" xfId="40331"/>
    <cellStyle name="Normal 2 5 3 10 4 5" xfId="40332"/>
    <cellStyle name="Normal 2 5 3 10 5" xfId="40333"/>
    <cellStyle name="Normal 2 5 3 10 5 2" xfId="40334"/>
    <cellStyle name="Normal 2 5 3 10 5 3" xfId="40335"/>
    <cellStyle name="Normal 2 5 3 10 5 4" xfId="40336"/>
    <cellStyle name="Normal 2 5 3 10 5 5" xfId="40337"/>
    <cellStyle name="Normal 2 5 3 10 6" xfId="40338"/>
    <cellStyle name="Normal 2 5 3 10 6 2" xfId="40339"/>
    <cellStyle name="Normal 2 5 3 10 6 3" xfId="40340"/>
    <cellStyle name="Normal 2 5 3 10 6 4" xfId="40341"/>
    <cellStyle name="Normal 2 5 3 10 6 5" xfId="40342"/>
    <cellStyle name="Normal 2 5 3 10 7" xfId="40343"/>
    <cellStyle name="Normal 2 5 3 10 7 2" xfId="40344"/>
    <cellStyle name="Normal 2 5 3 10 7 3" xfId="40345"/>
    <cellStyle name="Normal 2 5 3 10 7 4" xfId="40346"/>
    <cellStyle name="Normal 2 5 3 10 7 5" xfId="40347"/>
    <cellStyle name="Normal 2 5 3 10 8" xfId="40348"/>
    <cellStyle name="Normal 2 5 3 10 8 2" xfId="40349"/>
    <cellStyle name="Normal 2 5 3 10 8 3" xfId="40350"/>
    <cellStyle name="Normal 2 5 3 10 8 4" xfId="40351"/>
    <cellStyle name="Normal 2 5 3 10 8 5" xfId="40352"/>
    <cellStyle name="Normal 2 5 3 10 9" xfId="40353"/>
    <cellStyle name="Normal 2 5 3 11" xfId="40354"/>
    <cellStyle name="Normal 2 5 3 11 10" xfId="40355"/>
    <cellStyle name="Normal 2 5 3 11 11" xfId="40356"/>
    <cellStyle name="Normal 2 5 3 11 12" xfId="40357"/>
    <cellStyle name="Normal 2 5 3 11 13" xfId="40358"/>
    <cellStyle name="Normal 2 5 3 11 14" xfId="40359"/>
    <cellStyle name="Normal 2 5 3 11 2" xfId="40360"/>
    <cellStyle name="Normal 2 5 3 11 2 2" xfId="40361"/>
    <cellStyle name="Normal 2 5 3 11 2 3" xfId="40362"/>
    <cellStyle name="Normal 2 5 3 11 2 4" xfId="40363"/>
    <cellStyle name="Normal 2 5 3 11 2 5" xfId="40364"/>
    <cellStyle name="Normal 2 5 3 11 3" xfId="40365"/>
    <cellStyle name="Normal 2 5 3 11 3 2" xfId="40366"/>
    <cellStyle name="Normal 2 5 3 11 3 3" xfId="40367"/>
    <cellStyle name="Normal 2 5 3 11 3 4" xfId="40368"/>
    <cellStyle name="Normal 2 5 3 11 3 5" xfId="40369"/>
    <cellStyle name="Normal 2 5 3 11 4" xfId="40370"/>
    <cellStyle name="Normal 2 5 3 11 4 2" xfId="40371"/>
    <cellStyle name="Normal 2 5 3 11 4 3" xfId="40372"/>
    <cellStyle name="Normal 2 5 3 11 4 4" xfId="40373"/>
    <cellStyle name="Normal 2 5 3 11 4 5" xfId="40374"/>
    <cellStyle name="Normal 2 5 3 11 5" xfId="40375"/>
    <cellStyle name="Normal 2 5 3 11 5 2" xfId="40376"/>
    <cellStyle name="Normal 2 5 3 11 5 3" xfId="40377"/>
    <cellStyle name="Normal 2 5 3 11 5 4" xfId="40378"/>
    <cellStyle name="Normal 2 5 3 11 5 5" xfId="40379"/>
    <cellStyle name="Normal 2 5 3 11 6" xfId="40380"/>
    <cellStyle name="Normal 2 5 3 11 6 2" xfId="40381"/>
    <cellStyle name="Normal 2 5 3 11 6 3" xfId="40382"/>
    <cellStyle name="Normal 2 5 3 11 6 4" xfId="40383"/>
    <cellStyle name="Normal 2 5 3 11 6 5" xfId="40384"/>
    <cellStyle name="Normal 2 5 3 11 7" xfId="40385"/>
    <cellStyle name="Normal 2 5 3 11 7 2" xfId="40386"/>
    <cellStyle name="Normal 2 5 3 11 7 3" xfId="40387"/>
    <cellStyle name="Normal 2 5 3 11 7 4" xfId="40388"/>
    <cellStyle name="Normal 2 5 3 11 7 5" xfId="40389"/>
    <cellStyle name="Normal 2 5 3 11 8" xfId="40390"/>
    <cellStyle name="Normal 2 5 3 11 8 2" xfId="40391"/>
    <cellStyle name="Normal 2 5 3 11 8 3" xfId="40392"/>
    <cellStyle name="Normal 2 5 3 11 8 4" xfId="40393"/>
    <cellStyle name="Normal 2 5 3 11 8 5" xfId="40394"/>
    <cellStyle name="Normal 2 5 3 11 9" xfId="40395"/>
    <cellStyle name="Normal 2 5 3 12" xfId="40396"/>
    <cellStyle name="Normal 2 5 3 12 10" xfId="40397"/>
    <cellStyle name="Normal 2 5 3 12 11" xfId="40398"/>
    <cellStyle name="Normal 2 5 3 12 12" xfId="40399"/>
    <cellStyle name="Normal 2 5 3 12 13" xfId="40400"/>
    <cellStyle name="Normal 2 5 3 12 14" xfId="40401"/>
    <cellStyle name="Normal 2 5 3 12 2" xfId="40402"/>
    <cellStyle name="Normal 2 5 3 12 2 2" xfId="40403"/>
    <cellStyle name="Normal 2 5 3 12 2 3" xfId="40404"/>
    <cellStyle name="Normal 2 5 3 12 2 4" xfId="40405"/>
    <cellStyle name="Normal 2 5 3 12 2 5" xfId="40406"/>
    <cellStyle name="Normal 2 5 3 12 3" xfId="40407"/>
    <cellStyle name="Normal 2 5 3 12 3 2" xfId="40408"/>
    <cellStyle name="Normal 2 5 3 12 3 3" xfId="40409"/>
    <cellStyle name="Normal 2 5 3 12 3 4" xfId="40410"/>
    <cellStyle name="Normal 2 5 3 12 3 5" xfId="40411"/>
    <cellStyle name="Normal 2 5 3 12 4" xfId="40412"/>
    <cellStyle name="Normal 2 5 3 12 4 2" xfId="40413"/>
    <cellStyle name="Normal 2 5 3 12 4 3" xfId="40414"/>
    <cellStyle name="Normal 2 5 3 12 4 4" xfId="40415"/>
    <cellStyle name="Normal 2 5 3 12 4 5" xfId="40416"/>
    <cellStyle name="Normal 2 5 3 12 5" xfId="40417"/>
    <cellStyle name="Normal 2 5 3 12 5 2" xfId="40418"/>
    <cellStyle name="Normal 2 5 3 12 5 3" xfId="40419"/>
    <cellStyle name="Normal 2 5 3 12 5 4" xfId="40420"/>
    <cellStyle name="Normal 2 5 3 12 5 5" xfId="40421"/>
    <cellStyle name="Normal 2 5 3 12 6" xfId="40422"/>
    <cellStyle name="Normal 2 5 3 12 6 2" xfId="40423"/>
    <cellStyle name="Normal 2 5 3 12 6 3" xfId="40424"/>
    <cellStyle name="Normal 2 5 3 12 6 4" xfId="40425"/>
    <cellStyle name="Normal 2 5 3 12 6 5" xfId="40426"/>
    <cellStyle name="Normal 2 5 3 12 7" xfId="40427"/>
    <cellStyle name="Normal 2 5 3 12 7 2" xfId="40428"/>
    <cellStyle name="Normal 2 5 3 12 7 3" xfId="40429"/>
    <cellStyle name="Normal 2 5 3 12 7 4" xfId="40430"/>
    <cellStyle name="Normal 2 5 3 12 7 5" xfId="40431"/>
    <cellStyle name="Normal 2 5 3 12 8" xfId="40432"/>
    <cellStyle name="Normal 2 5 3 12 8 2" xfId="40433"/>
    <cellStyle name="Normal 2 5 3 12 8 3" xfId="40434"/>
    <cellStyle name="Normal 2 5 3 12 8 4" xfId="40435"/>
    <cellStyle name="Normal 2 5 3 12 8 5" xfId="40436"/>
    <cellStyle name="Normal 2 5 3 12 9" xfId="40437"/>
    <cellStyle name="Normal 2 5 3 13" xfId="40438"/>
    <cellStyle name="Normal 2 5 3 13 10" xfId="40439"/>
    <cellStyle name="Normal 2 5 3 13 11" xfId="40440"/>
    <cellStyle name="Normal 2 5 3 13 12" xfId="40441"/>
    <cellStyle name="Normal 2 5 3 13 13" xfId="40442"/>
    <cellStyle name="Normal 2 5 3 13 14" xfId="40443"/>
    <cellStyle name="Normal 2 5 3 13 2" xfId="40444"/>
    <cellStyle name="Normal 2 5 3 13 2 2" xfId="40445"/>
    <cellStyle name="Normal 2 5 3 13 2 3" xfId="40446"/>
    <cellStyle name="Normal 2 5 3 13 2 4" xfId="40447"/>
    <cellStyle name="Normal 2 5 3 13 2 5" xfId="40448"/>
    <cellStyle name="Normal 2 5 3 13 3" xfId="40449"/>
    <cellStyle name="Normal 2 5 3 13 3 2" xfId="40450"/>
    <cellStyle name="Normal 2 5 3 13 3 3" xfId="40451"/>
    <cellStyle name="Normal 2 5 3 13 3 4" xfId="40452"/>
    <cellStyle name="Normal 2 5 3 13 3 5" xfId="40453"/>
    <cellStyle name="Normal 2 5 3 13 4" xfId="40454"/>
    <cellStyle name="Normal 2 5 3 13 4 2" xfId="40455"/>
    <cellStyle name="Normal 2 5 3 13 4 3" xfId="40456"/>
    <cellStyle name="Normal 2 5 3 13 4 4" xfId="40457"/>
    <cellStyle name="Normal 2 5 3 13 4 5" xfId="40458"/>
    <cellStyle name="Normal 2 5 3 13 5" xfId="40459"/>
    <cellStyle name="Normal 2 5 3 13 5 2" xfId="40460"/>
    <cellStyle name="Normal 2 5 3 13 5 3" xfId="40461"/>
    <cellStyle name="Normal 2 5 3 13 5 4" xfId="40462"/>
    <cellStyle name="Normal 2 5 3 13 5 5" xfId="40463"/>
    <cellStyle name="Normal 2 5 3 13 6" xfId="40464"/>
    <cellStyle name="Normal 2 5 3 13 6 2" xfId="40465"/>
    <cellStyle name="Normal 2 5 3 13 6 3" xfId="40466"/>
    <cellStyle name="Normal 2 5 3 13 6 4" xfId="40467"/>
    <cellStyle name="Normal 2 5 3 13 6 5" xfId="40468"/>
    <cellStyle name="Normal 2 5 3 13 7" xfId="40469"/>
    <cellStyle name="Normal 2 5 3 13 7 2" xfId="40470"/>
    <cellStyle name="Normal 2 5 3 13 7 3" xfId="40471"/>
    <cellStyle name="Normal 2 5 3 13 7 4" xfId="40472"/>
    <cellStyle name="Normal 2 5 3 13 7 5" xfId="40473"/>
    <cellStyle name="Normal 2 5 3 13 8" xfId="40474"/>
    <cellStyle name="Normal 2 5 3 13 8 2" xfId="40475"/>
    <cellStyle name="Normal 2 5 3 13 8 3" xfId="40476"/>
    <cellStyle name="Normal 2 5 3 13 8 4" xfId="40477"/>
    <cellStyle name="Normal 2 5 3 13 8 5" xfId="40478"/>
    <cellStyle name="Normal 2 5 3 13 9" xfId="40479"/>
    <cellStyle name="Normal 2 5 3 14" xfId="40480"/>
    <cellStyle name="Normal 2 5 3 14 10" xfId="40481"/>
    <cellStyle name="Normal 2 5 3 14 11" xfId="40482"/>
    <cellStyle name="Normal 2 5 3 14 12" xfId="40483"/>
    <cellStyle name="Normal 2 5 3 14 13" xfId="40484"/>
    <cellStyle name="Normal 2 5 3 14 14" xfId="40485"/>
    <cellStyle name="Normal 2 5 3 14 2" xfId="40486"/>
    <cellStyle name="Normal 2 5 3 14 2 2" xfId="40487"/>
    <cellStyle name="Normal 2 5 3 14 2 3" xfId="40488"/>
    <cellStyle name="Normal 2 5 3 14 2 4" xfId="40489"/>
    <cellStyle name="Normal 2 5 3 14 2 5" xfId="40490"/>
    <cellStyle name="Normal 2 5 3 14 3" xfId="40491"/>
    <cellStyle name="Normal 2 5 3 14 3 2" xfId="40492"/>
    <cellStyle name="Normal 2 5 3 14 3 3" xfId="40493"/>
    <cellStyle name="Normal 2 5 3 14 3 4" xfId="40494"/>
    <cellStyle name="Normal 2 5 3 14 3 5" xfId="40495"/>
    <cellStyle name="Normal 2 5 3 14 4" xfId="40496"/>
    <cellStyle name="Normal 2 5 3 14 4 2" xfId="40497"/>
    <cellStyle name="Normal 2 5 3 14 4 3" xfId="40498"/>
    <cellStyle name="Normal 2 5 3 14 4 4" xfId="40499"/>
    <cellStyle name="Normal 2 5 3 14 4 5" xfId="40500"/>
    <cellStyle name="Normal 2 5 3 14 5" xfId="40501"/>
    <cellStyle name="Normal 2 5 3 14 5 2" xfId="40502"/>
    <cellStyle name="Normal 2 5 3 14 5 3" xfId="40503"/>
    <cellStyle name="Normal 2 5 3 14 5 4" xfId="40504"/>
    <cellStyle name="Normal 2 5 3 14 5 5" xfId="40505"/>
    <cellStyle name="Normal 2 5 3 14 6" xfId="40506"/>
    <cellStyle name="Normal 2 5 3 14 6 2" xfId="40507"/>
    <cellStyle name="Normal 2 5 3 14 6 3" xfId="40508"/>
    <cellStyle name="Normal 2 5 3 14 6 4" xfId="40509"/>
    <cellStyle name="Normal 2 5 3 14 6 5" xfId="40510"/>
    <cellStyle name="Normal 2 5 3 14 7" xfId="40511"/>
    <cellStyle name="Normal 2 5 3 14 7 2" xfId="40512"/>
    <cellStyle name="Normal 2 5 3 14 7 3" xfId="40513"/>
    <cellStyle name="Normal 2 5 3 14 7 4" xfId="40514"/>
    <cellStyle name="Normal 2 5 3 14 7 5" xfId="40515"/>
    <cellStyle name="Normal 2 5 3 14 8" xfId="40516"/>
    <cellStyle name="Normal 2 5 3 14 8 2" xfId="40517"/>
    <cellStyle name="Normal 2 5 3 14 8 3" xfId="40518"/>
    <cellStyle name="Normal 2 5 3 14 8 4" xfId="40519"/>
    <cellStyle name="Normal 2 5 3 14 8 5" xfId="40520"/>
    <cellStyle name="Normal 2 5 3 14 9" xfId="40521"/>
    <cellStyle name="Normal 2 5 3 15" xfId="40522"/>
    <cellStyle name="Normal 2 5 3 15 10" xfId="40523"/>
    <cellStyle name="Normal 2 5 3 15 11" xfId="40524"/>
    <cellStyle name="Normal 2 5 3 15 12" xfId="40525"/>
    <cellStyle name="Normal 2 5 3 15 13" xfId="40526"/>
    <cellStyle name="Normal 2 5 3 15 14" xfId="40527"/>
    <cellStyle name="Normal 2 5 3 15 2" xfId="40528"/>
    <cellStyle name="Normal 2 5 3 15 2 2" xfId="40529"/>
    <cellStyle name="Normal 2 5 3 15 2 3" xfId="40530"/>
    <cellStyle name="Normal 2 5 3 15 2 4" xfId="40531"/>
    <cellStyle name="Normal 2 5 3 15 2 5" xfId="40532"/>
    <cellStyle name="Normal 2 5 3 15 3" xfId="40533"/>
    <cellStyle name="Normal 2 5 3 15 3 2" xfId="40534"/>
    <cellStyle name="Normal 2 5 3 15 3 3" xfId="40535"/>
    <cellStyle name="Normal 2 5 3 15 3 4" xfId="40536"/>
    <cellStyle name="Normal 2 5 3 15 3 5" xfId="40537"/>
    <cellStyle name="Normal 2 5 3 15 4" xfId="40538"/>
    <cellStyle name="Normal 2 5 3 15 4 2" xfId="40539"/>
    <cellStyle name="Normal 2 5 3 15 4 3" xfId="40540"/>
    <cellStyle name="Normal 2 5 3 15 4 4" xfId="40541"/>
    <cellStyle name="Normal 2 5 3 15 4 5" xfId="40542"/>
    <cellStyle name="Normal 2 5 3 15 5" xfId="40543"/>
    <cellStyle name="Normal 2 5 3 15 5 2" xfId="40544"/>
    <cellStyle name="Normal 2 5 3 15 5 3" xfId="40545"/>
    <cellStyle name="Normal 2 5 3 15 5 4" xfId="40546"/>
    <cellStyle name="Normal 2 5 3 15 5 5" xfId="40547"/>
    <cellStyle name="Normal 2 5 3 15 6" xfId="40548"/>
    <cellStyle name="Normal 2 5 3 15 6 2" xfId="40549"/>
    <cellStyle name="Normal 2 5 3 15 6 3" xfId="40550"/>
    <cellStyle name="Normal 2 5 3 15 6 4" xfId="40551"/>
    <cellStyle name="Normal 2 5 3 15 6 5" xfId="40552"/>
    <cellStyle name="Normal 2 5 3 15 7" xfId="40553"/>
    <cellStyle name="Normal 2 5 3 15 7 2" xfId="40554"/>
    <cellStyle name="Normal 2 5 3 15 7 3" xfId="40555"/>
    <cellStyle name="Normal 2 5 3 15 7 4" xfId="40556"/>
    <cellStyle name="Normal 2 5 3 15 7 5" xfId="40557"/>
    <cellStyle name="Normal 2 5 3 15 8" xfId="40558"/>
    <cellStyle name="Normal 2 5 3 15 8 2" xfId="40559"/>
    <cellStyle name="Normal 2 5 3 15 8 3" xfId="40560"/>
    <cellStyle name="Normal 2 5 3 15 8 4" xfId="40561"/>
    <cellStyle name="Normal 2 5 3 15 8 5" xfId="40562"/>
    <cellStyle name="Normal 2 5 3 15 9" xfId="40563"/>
    <cellStyle name="Normal 2 5 3 16" xfId="40564"/>
    <cellStyle name="Normal 2 5 3 16 10" xfId="40565"/>
    <cellStyle name="Normal 2 5 3 16 11" xfId="40566"/>
    <cellStyle name="Normal 2 5 3 16 12" xfId="40567"/>
    <cellStyle name="Normal 2 5 3 16 13" xfId="40568"/>
    <cellStyle name="Normal 2 5 3 16 14" xfId="40569"/>
    <cellStyle name="Normal 2 5 3 16 2" xfId="40570"/>
    <cellStyle name="Normal 2 5 3 16 2 2" xfId="40571"/>
    <cellStyle name="Normal 2 5 3 16 2 3" xfId="40572"/>
    <cellStyle name="Normal 2 5 3 16 2 4" xfId="40573"/>
    <cellStyle name="Normal 2 5 3 16 2 5" xfId="40574"/>
    <cellStyle name="Normal 2 5 3 16 3" xfId="40575"/>
    <cellStyle name="Normal 2 5 3 16 3 2" xfId="40576"/>
    <cellStyle name="Normal 2 5 3 16 3 3" xfId="40577"/>
    <cellStyle name="Normal 2 5 3 16 3 4" xfId="40578"/>
    <cellStyle name="Normal 2 5 3 16 3 5" xfId="40579"/>
    <cellStyle name="Normal 2 5 3 16 4" xfId="40580"/>
    <cellStyle name="Normal 2 5 3 16 4 2" xfId="40581"/>
    <cellStyle name="Normal 2 5 3 16 4 3" xfId="40582"/>
    <cellStyle name="Normal 2 5 3 16 4 4" xfId="40583"/>
    <cellStyle name="Normal 2 5 3 16 4 5" xfId="40584"/>
    <cellStyle name="Normal 2 5 3 16 5" xfId="40585"/>
    <cellStyle name="Normal 2 5 3 16 5 2" xfId="40586"/>
    <cellStyle name="Normal 2 5 3 16 5 3" xfId="40587"/>
    <cellStyle name="Normal 2 5 3 16 5 4" xfId="40588"/>
    <cellStyle name="Normal 2 5 3 16 5 5" xfId="40589"/>
    <cellStyle name="Normal 2 5 3 16 6" xfId="40590"/>
    <cellStyle name="Normal 2 5 3 16 6 2" xfId="40591"/>
    <cellStyle name="Normal 2 5 3 16 6 3" xfId="40592"/>
    <cellStyle name="Normal 2 5 3 16 6 4" xfId="40593"/>
    <cellStyle name="Normal 2 5 3 16 6 5" xfId="40594"/>
    <cellStyle name="Normal 2 5 3 16 7" xfId="40595"/>
    <cellStyle name="Normal 2 5 3 16 7 2" xfId="40596"/>
    <cellStyle name="Normal 2 5 3 16 7 3" xfId="40597"/>
    <cellStyle name="Normal 2 5 3 16 7 4" xfId="40598"/>
    <cellStyle name="Normal 2 5 3 16 7 5" xfId="40599"/>
    <cellStyle name="Normal 2 5 3 16 8" xfId="40600"/>
    <cellStyle name="Normal 2 5 3 16 8 2" xfId="40601"/>
    <cellStyle name="Normal 2 5 3 16 8 3" xfId="40602"/>
    <cellStyle name="Normal 2 5 3 16 8 4" xfId="40603"/>
    <cellStyle name="Normal 2 5 3 16 8 5" xfId="40604"/>
    <cellStyle name="Normal 2 5 3 16 9" xfId="40605"/>
    <cellStyle name="Normal 2 5 3 17" xfId="40606"/>
    <cellStyle name="Normal 2 5 3 17 10" xfId="40607"/>
    <cellStyle name="Normal 2 5 3 17 11" xfId="40608"/>
    <cellStyle name="Normal 2 5 3 17 12" xfId="40609"/>
    <cellStyle name="Normal 2 5 3 17 13" xfId="40610"/>
    <cellStyle name="Normal 2 5 3 17 14" xfId="40611"/>
    <cellStyle name="Normal 2 5 3 17 2" xfId="40612"/>
    <cellStyle name="Normal 2 5 3 17 2 2" xfId="40613"/>
    <cellStyle name="Normal 2 5 3 17 2 3" xfId="40614"/>
    <cellStyle name="Normal 2 5 3 17 2 4" xfId="40615"/>
    <cellStyle name="Normal 2 5 3 17 2 5" xfId="40616"/>
    <cellStyle name="Normal 2 5 3 17 3" xfId="40617"/>
    <cellStyle name="Normal 2 5 3 17 3 2" xfId="40618"/>
    <cellStyle name="Normal 2 5 3 17 3 3" xfId="40619"/>
    <cellStyle name="Normal 2 5 3 17 3 4" xfId="40620"/>
    <cellStyle name="Normal 2 5 3 17 3 5" xfId="40621"/>
    <cellStyle name="Normal 2 5 3 17 4" xfId="40622"/>
    <cellStyle name="Normal 2 5 3 17 4 2" xfId="40623"/>
    <cellStyle name="Normal 2 5 3 17 4 3" xfId="40624"/>
    <cellStyle name="Normal 2 5 3 17 4 4" xfId="40625"/>
    <cellStyle name="Normal 2 5 3 17 4 5" xfId="40626"/>
    <cellStyle name="Normal 2 5 3 17 5" xfId="40627"/>
    <cellStyle name="Normal 2 5 3 17 5 2" xfId="40628"/>
    <cellStyle name="Normal 2 5 3 17 5 3" xfId="40629"/>
    <cellStyle name="Normal 2 5 3 17 5 4" xfId="40630"/>
    <cellStyle name="Normal 2 5 3 17 5 5" xfId="40631"/>
    <cellStyle name="Normal 2 5 3 17 6" xfId="40632"/>
    <cellStyle name="Normal 2 5 3 17 6 2" xfId="40633"/>
    <cellStyle name="Normal 2 5 3 17 6 3" xfId="40634"/>
    <cellStyle name="Normal 2 5 3 17 6 4" xfId="40635"/>
    <cellStyle name="Normal 2 5 3 17 6 5" xfId="40636"/>
    <cellStyle name="Normal 2 5 3 17 7" xfId="40637"/>
    <cellStyle name="Normal 2 5 3 17 7 2" xfId="40638"/>
    <cellStyle name="Normal 2 5 3 17 7 3" xfId="40639"/>
    <cellStyle name="Normal 2 5 3 17 7 4" xfId="40640"/>
    <cellStyle name="Normal 2 5 3 17 7 5" xfId="40641"/>
    <cellStyle name="Normal 2 5 3 17 8" xfId="40642"/>
    <cellStyle name="Normal 2 5 3 17 8 2" xfId="40643"/>
    <cellStyle name="Normal 2 5 3 17 8 3" xfId="40644"/>
    <cellStyle name="Normal 2 5 3 17 8 4" xfId="40645"/>
    <cellStyle name="Normal 2 5 3 17 8 5" xfId="40646"/>
    <cellStyle name="Normal 2 5 3 17 9" xfId="40647"/>
    <cellStyle name="Normal 2 5 3 18" xfId="40648"/>
    <cellStyle name="Normal 2 5 3 18 10" xfId="40649"/>
    <cellStyle name="Normal 2 5 3 18 11" xfId="40650"/>
    <cellStyle name="Normal 2 5 3 18 12" xfId="40651"/>
    <cellStyle name="Normal 2 5 3 18 13" xfId="40652"/>
    <cellStyle name="Normal 2 5 3 18 14" xfId="40653"/>
    <cellStyle name="Normal 2 5 3 18 2" xfId="40654"/>
    <cellStyle name="Normal 2 5 3 18 2 2" xfId="40655"/>
    <cellStyle name="Normal 2 5 3 18 2 3" xfId="40656"/>
    <cellStyle name="Normal 2 5 3 18 2 4" xfId="40657"/>
    <cellStyle name="Normal 2 5 3 18 2 5" xfId="40658"/>
    <cellStyle name="Normal 2 5 3 18 3" xfId="40659"/>
    <cellStyle name="Normal 2 5 3 18 3 2" xfId="40660"/>
    <cellStyle name="Normal 2 5 3 18 3 3" xfId="40661"/>
    <cellStyle name="Normal 2 5 3 18 3 4" xfId="40662"/>
    <cellStyle name="Normal 2 5 3 18 3 5" xfId="40663"/>
    <cellStyle name="Normal 2 5 3 18 4" xfId="40664"/>
    <cellStyle name="Normal 2 5 3 18 4 2" xfId="40665"/>
    <cellStyle name="Normal 2 5 3 18 4 3" xfId="40666"/>
    <cellStyle name="Normal 2 5 3 18 4 4" xfId="40667"/>
    <cellStyle name="Normal 2 5 3 18 4 5" xfId="40668"/>
    <cellStyle name="Normal 2 5 3 18 5" xfId="40669"/>
    <cellStyle name="Normal 2 5 3 18 5 2" xfId="40670"/>
    <cellStyle name="Normal 2 5 3 18 5 3" xfId="40671"/>
    <cellStyle name="Normal 2 5 3 18 5 4" xfId="40672"/>
    <cellStyle name="Normal 2 5 3 18 5 5" xfId="40673"/>
    <cellStyle name="Normal 2 5 3 18 6" xfId="40674"/>
    <cellStyle name="Normal 2 5 3 18 6 2" xfId="40675"/>
    <cellStyle name="Normal 2 5 3 18 6 3" xfId="40676"/>
    <cellStyle name="Normal 2 5 3 18 6 4" xfId="40677"/>
    <cellStyle name="Normal 2 5 3 18 6 5" xfId="40678"/>
    <cellStyle name="Normal 2 5 3 18 7" xfId="40679"/>
    <cellStyle name="Normal 2 5 3 18 7 2" xfId="40680"/>
    <cellStyle name="Normal 2 5 3 18 7 3" xfId="40681"/>
    <cellStyle name="Normal 2 5 3 18 7 4" xfId="40682"/>
    <cellStyle name="Normal 2 5 3 18 7 5" xfId="40683"/>
    <cellStyle name="Normal 2 5 3 18 8" xfId="40684"/>
    <cellStyle name="Normal 2 5 3 18 8 2" xfId="40685"/>
    <cellStyle name="Normal 2 5 3 18 8 3" xfId="40686"/>
    <cellStyle name="Normal 2 5 3 18 8 4" xfId="40687"/>
    <cellStyle name="Normal 2 5 3 18 8 5" xfId="40688"/>
    <cellStyle name="Normal 2 5 3 18 9" xfId="40689"/>
    <cellStyle name="Normal 2 5 3 19" xfId="40690"/>
    <cellStyle name="Normal 2 5 3 19 10" xfId="40691"/>
    <cellStyle name="Normal 2 5 3 19 11" xfId="40692"/>
    <cellStyle name="Normal 2 5 3 19 12" xfId="40693"/>
    <cellStyle name="Normal 2 5 3 19 13" xfId="40694"/>
    <cellStyle name="Normal 2 5 3 19 14" xfId="40695"/>
    <cellStyle name="Normal 2 5 3 19 2" xfId="40696"/>
    <cellStyle name="Normal 2 5 3 19 2 2" xfId="40697"/>
    <cellStyle name="Normal 2 5 3 19 2 3" xfId="40698"/>
    <cellStyle name="Normal 2 5 3 19 2 4" xfId="40699"/>
    <cellStyle name="Normal 2 5 3 19 2 5" xfId="40700"/>
    <cellStyle name="Normal 2 5 3 19 3" xfId="40701"/>
    <cellStyle name="Normal 2 5 3 19 3 2" xfId="40702"/>
    <cellStyle name="Normal 2 5 3 19 3 3" xfId="40703"/>
    <cellStyle name="Normal 2 5 3 19 3 4" xfId="40704"/>
    <cellStyle name="Normal 2 5 3 19 3 5" xfId="40705"/>
    <cellStyle name="Normal 2 5 3 19 4" xfId="40706"/>
    <cellStyle name="Normal 2 5 3 19 4 2" xfId="40707"/>
    <cellStyle name="Normal 2 5 3 19 4 3" xfId="40708"/>
    <cellStyle name="Normal 2 5 3 19 4 4" xfId="40709"/>
    <cellStyle name="Normal 2 5 3 19 4 5" xfId="40710"/>
    <cellStyle name="Normal 2 5 3 19 5" xfId="40711"/>
    <cellStyle name="Normal 2 5 3 19 5 2" xfId="40712"/>
    <cellStyle name="Normal 2 5 3 19 5 3" xfId="40713"/>
    <cellStyle name="Normal 2 5 3 19 5 4" xfId="40714"/>
    <cellStyle name="Normal 2 5 3 19 5 5" xfId="40715"/>
    <cellStyle name="Normal 2 5 3 19 6" xfId="40716"/>
    <cellStyle name="Normal 2 5 3 19 6 2" xfId="40717"/>
    <cellStyle name="Normal 2 5 3 19 6 3" xfId="40718"/>
    <cellStyle name="Normal 2 5 3 19 6 4" xfId="40719"/>
    <cellStyle name="Normal 2 5 3 19 6 5" xfId="40720"/>
    <cellStyle name="Normal 2 5 3 19 7" xfId="40721"/>
    <cellStyle name="Normal 2 5 3 19 7 2" xfId="40722"/>
    <cellStyle name="Normal 2 5 3 19 7 3" xfId="40723"/>
    <cellStyle name="Normal 2 5 3 19 7 4" xfId="40724"/>
    <cellStyle name="Normal 2 5 3 19 7 5" xfId="40725"/>
    <cellStyle name="Normal 2 5 3 19 8" xfId="40726"/>
    <cellStyle name="Normal 2 5 3 19 8 2" xfId="40727"/>
    <cellStyle name="Normal 2 5 3 19 8 3" xfId="40728"/>
    <cellStyle name="Normal 2 5 3 19 8 4" xfId="40729"/>
    <cellStyle name="Normal 2 5 3 19 8 5" xfId="40730"/>
    <cellStyle name="Normal 2 5 3 19 9" xfId="40731"/>
    <cellStyle name="Normal 2 5 3 2" xfId="40732"/>
    <cellStyle name="Normal 2 5 3 2 10" xfId="40733"/>
    <cellStyle name="Normal 2 5 3 2 11" xfId="40734"/>
    <cellStyle name="Normal 2 5 3 2 12" xfId="40735"/>
    <cellStyle name="Normal 2 5 3 2 13" xfId="40736"/>
    <cellStyle name="Normal 2 5 3 2 14" xfId="40737"/>
    <cellStyle name="Normal 2 5 3 2 2" xfId="40738"/>
    <cellStyle name="Normal 2 5 3 2 2 2" xfId="40739"/>
    <cellStyle name="Normal 2 5 3 2 2 3" xfId="40740"/>
    <cellStyle name="Normal 2 5 3 2 2 4" xfId="40741"/>
    <cellStyle name="Normal 2 5 3 2 2 5" xfId="40742"/>
    <cellStyle name="Normal 2 5 3 2 3" xfId="40743"/>
    <cellStyle name="Normal 2 5 3 2 3 2" xfId="40744"/>
    <cellStyle name="Normal 2 5 3 2 3 3" xfId="40745"/>
    <cellStyle name="Normal 2 5 3 2 3 4" xfId="40746"/>
    <cellStyle name="Normal 2 5 3 2 3 5" xfId="40747"/>
    <cellStyle name="Normal 2 5 3 2 4" xfId="40748"/>
    <cellStyle name="Normal 2 5 3 2 4 2" xfId="40749"/>
    <cellStyle name="Normal 2 5 3 2 4 3" xfId="40750"/>
    <cellStyle name="Normal 2 5 3 2 4 4" xfId="40751"/>
    <cellStyle name="Normal 2 5 3 2 4 5" xfId="40752"/>
    <cellStyle name="Normal 2 5 3 2 5" xfId="40753"/>
    <cellStyle name="Normal 2 5 3 2 5 2" xfId="40754"/>
    <cellStyle name="Normal 2 5 3 2 5 3" xfId="40755"/>
    <cellStyle name="Normal 2 5 3 2 5 4" xfId="40756"/>
    <cellStyle name="Normal 2 5 3 2 5 5" xfId="40757"/>
    <cellStyle name="Normal 2 5 3 2 6" xfId="40758"/>
    <cellStyle name="Normal 2 5 3 2 6 2" xfId="40759"/>
    <cellStyle name="Normal 2 5 3 2 6 3" xfId="40760"/>
    <cellStyle name="Normal 2 5 3 2 6 4" xfId="40761"/>
    <cellStyle name="Normal 2 5 3 2 6 5" xfId="40762"/>
    <cellStyle name="Normal 2 5 3 2 7" xfId="40763"/>
    <cellStyle name="Normal 2 5 3 2 7 2" xfId="40764"/>
    <cellStyle name="Normal 2 5 3 2 7 3" xfId="40765"/>
    <cellStyle name="Normal 2 5 3 2 7 4" xfId="40766"/>
    <cellStyle name="Normal 2 5 3 2 7 5" xfId="40767"/>
    <cellStyle name="Normal 2 5 3 2 8" xfId="40768"/>
    <cellStyle name="Normal 2 5 3 2 8 2" xfId="40769"/>
    <cellStyle name="Normal 2 5 3 2 8 3" xfId="40770"/>
    <cellStyle name="Normal 2 5 3 2 8 4" xfId="40771"/>
    <cellStyle name="Normal 2 5 3 2 8 5" xfId="40772"/>
    <cellStyle name="Normal 2 5 3 2 9" xfId="40773"/>
    <cellStyle name="Normal 2 5 3 20" xfId="40774"/>
    <cellStyle name="Normal 2 5 3 20 10" xfId="40775"/>
    <cellStyle name="Normal 2 5 3 20 11" xfId="40776"/>
    <cellStyle name="Normal 2 5 3 20 12" xfId="40777"/>
    <cellStyle name="Normal 2 5 3 20 13" xfId="40778"/>
    <cellStyle name="Normal 2 5 3 20 2" xfId="40779"/>
    <cellStyle name="Normal 2 5 3 20 2 2" xfId="40780"/>
    <cellStyle name="Normal 2 5 3 20 2 3" xfId="40781"/>
    <cellStyle name="Normal 2 5 3 20 2 4" xfId="40782"/>
    <cellStyle name="Normal 2 5 3 20 2 5" xfId="40783"/>
    <cellStyle name="Normal 2 5 3 20 3" xfId="40784"/>
    <cellStyle name="Normal 2 5 3 20 3 2" xfId="40785"/>
    <cellStyle name="Normal 2 5 3 20 3 3" xfId="40786"/>
    <cellStyle name="Normal 2 5 3 20 3 4" xfId="40787"/>
    <cellStyle name="Normal 2 5 3 20 3 5" xfId="40788"/>
    <cellStyle name="Normal 2 5 3 20 4" xfId="40789"/>
    <cellStyle name="Normal 2 5 3 20 4 2" xfId="40790"/>
    <cellStyle name="Normal 2 5 3 20 4 3" xfId="40791"/>
    <cellStyle name="Normal 2 5 3 20 4 4" xfId="40792"/>
    <cellStyle name="Normal 2 5 3 20 4 5" xfId="40793"/>
    <cellStyle name="Normal 2 5 3 20 5" xfId="40794"/>
    <cellStyle name="Normal 2 5 3 20 5 2" xfId="40795"/>
    <cellStyle name="Normal 2 5 3 20 5 3" xfId="40796"/>
    <cellStyle name="Normal 2 5 3 20 5 4" xfId="40797"/>
    <cellStyle name="Normal 2 5 3 20 5 5" xfId="40798"/>
    <cellStyle name="Normal 2 5 3 20 6" xfId="40799"/>
    <cellStyle name="Normal 2 5 3 20 6 2" xfId="40800"/>
    <cellStyle name="Normal 2 5 3 20 6 3" xfId="40801"/>
    <cellStyle name="Normal 2 5 3 20 6 4" xfId="40802"/>
    <cellStyle name="Normal 2 5 3 20 6 5" xfId="40803"/>
    <cellStyle name="Normal 2 5 3 20 7" xfId="40804"/>
    <cellStyle name="Normal 2 5 3 20 7 2" xfId="40805"/>
    <cellStyle name="Normal 2 5 3 20 7 3" xfId="40806"/>
    <cellStyle name="Normal 2 5 3 20 7 4" xfId="40807"/>
    <cellStyle name="Normal 2 5 3 20 7 5" xfId="40808"/>
    <cellStyle name="Normal 2 5 3 20 8" xfId="40809"/>
    <cellStyle name="Normal 2 5 3 20 8 2" xfId="40810"/>
    <cellStyle name="Normal 2 5 3 20 8 3" xfId="40811"/>
    <cellStyle name="Normal 2 5 3 20 8 4" xfId="40812"/>
    <cellStyle name="Normal 2 5 3 20 8 5" xfId="40813"/>
    <cellStyle name="Normal 2 5 3 20 9" xfId="40814"/>
    <cellStyle name="Normal 2 5 3 21" xfId="40815"/>
    <cellStyle name="Normal 2 5 3 21 10" xfId="40816"/>
    <cellStyle name="Normal 2 5 3 21 11" xfId="40817"/>
    <cellStyle name="Normal 2 5 3 21 12" xfId="40818"/>
    <cellStyle name="Normal 2 5 3 21 13" xfId="40819"/>
    <cellStyle name="Normal 2 5 3 21 2" xfId="40820"/>
    <cellStyle name="Normal 2 5 3 21 2 2" xfId="40821"/>
    <cellStyle name="Normal 2 5 3 21 2 3" xfId="40822"/>
    <cellStyle name="Normal 2 5 3 21 2 4" xfId="40823"/>
    <cellStyle name="Normal 2 5 3 21 2 5" xfId="40824"/>
    <cellStyle name="Normal 2 5 3 21 3" xfId="40825"/>
    <cellStyle name="Normal 2 5 3 21 3 2" xfId="40826"/>
    <cellStyle name="Normal 2 5 3 21 3 3" xfId="40827"/>
    <cellStyle name="Normal 2 5 3 21 3 4" xfId="40828"/>
    <cellStyle name="Normal 2 5 3 21 3 5" xfId="40829"/>
    <cellStyle name="Normal 2 5 3 21 4" xfId="40830"/>
    <cellStyle name="Normal 2 5 3 21 4 2" xfId="40831"/>
    <cellStyle name="Normal 2 5 3 21 4 3" xfId="40832"/>
    <cellStyle name="Normal 2 5 3 21 4 4" xfId="40833"/>
    <cellStyle name="Normal 2 5 3 21 4 5" xfId="40834"/>
    <cellStyle name="Normal 2 5 3 21 5" xfId="40835"/>
    <cellStyle name="Normal 2 5 3 21 5 2" xfId="40836"/>
    <cellStyle name="Normal 2 5 3 21 5 3" xfId="40837"/>
    <cellStyle name="Normal 2 5 3 21 5 4" xfId="40838"/>
    <cellStyle name="Normal 2 5 3 21 5 5" xfId="40839"/>
    <cellStyle name="Normal 2 5 3 21 6" xfId="40840"/>
    <cellStyle name="Normal 2 5 3 21 6 2" xfId="40841"/>
    <cellStyle name="Normal 2 5 3 21 6 3" xfId="40842"/>
    <cellStyle name="Normal 2 5 3 21 6 4" xfId="40843"/>
    <cellStyle name="Normal 2 5 3 21 6 5" xfId="40844"/>
    <cellStyle name="Normal 2 5 3 21 7" xfId="40845"/>
    <cellStyle name="Normal 2 5 3 21 7 2" xfId="40846"/>
    <cellStyle name="Normal 2 5 3 21 7 3" xfId="40847"/>
    <cellStyle name="Normal 2 5 3 21 7 4" xfId="40848"/>
    <cellStyle name="Normal 2 5 3 21 7 5" xfId="40849"/>
    <cellStyle name="Normal 2 5 3 21 8" xfId="40850"/>
    <cellStyle name="Normal 2 5 3 21 8 2" xfId="40851"/>
    <cellStyle name="Normal 2 5 3 21 8 3" xfId="40852"/>
    <cellStyle name="Normal 2 5 3 21 8 4" xfId="40853"/>
    <cellStyle name="Normal 2 5 3 21 8 5" xfId="40854"/>
    <cellStyle name="Normal 2 5 3 21 9" xfId="40855"/>
    <cellStyle name="Normal 2 5 3 22" xfId="40856"/>
    <cellStyle name="Normal 2 5 3 22 10" xfId="40857"/>
    <cellStyle name="Normal 2 5 3 22 11" xfId="40858"/>
    <cellStyle name="Normal 2 5 3 22 12" xfId="40859"/>
    <cellStyle name="Normal 2 5 3 22 13" xfId="40860"/>
    <cellStyle name="Normal 2 5 3 22 2" xfId="40861"/>
    <cellStyle name="Normal 2 5 3 22 2 2" xfId="40862"/>
    <cellStyle name="Normal 2 5 3 22 2 3" xfId="40863"/>
    <cellStyle name="Normal 2 5 3 22 2 4" xfId="40864"/>
    <cellStyle name="Normal 2 5 3 22 2 5" xfId="40865"/>
    <cellStyle name="Normal 2 5 3 22 3" xfId="40866"/>
    <cellStyle name="Normal 2 5 3 22 3 2" xfId="40867"/>
    <cellStyle name="Normal 2 5 3 22 3 3" xfId="40868"/>
    <cellStyle name="Normal 2 5 3 22 3 4" xfId="40869"/>
    <cellStyle name="Normal 2 5 3 22 3 5" xfId="40870"/>
    <cellStyle name="Normal 2 5 3 22 4" xfId="40871"/>
    <cellStyle name="Normal 2 5 3 22 4 2" xfId="40872"/>
    <cellStyle name="Normal 2 5 3 22 4 3" xfId="40873"/>
    <cellStyle name="Normal 2 5 3 22 4 4" xfId="40874"/>
    <cellStyle name="Normal 2 5 3 22 4 5" xfId="40875"/>
    <cellStyle name="Normal 2 5 3 22 5" xfId="40876"/>
    <cellStyle name="Normal 2 5 3 22 5 2" xfId="40877"/>
    <cellStyle name="Normal 2 5 3 22 5 3" xfId="40878"/>
    <cellStyle name="Normal 2 5 3 22 5 4" xfId="40879"/>
    <cellStyle name="Normal 2 5 3 22 5 5" xfId="40880"/>
    <cellStyle name="Normal 2 5 3 22 6" xfId="40881"/>
    <cellStyle name="Normal 2 5 3 22 6 2" xfId="40882"/>
    <cellStyle name="Normal 2 5 3 22 6 3" xfId="40883"/>
    <cellStyle name="Normal 2 5 3 22 6 4" xfId="40884"/>
    <cellStyle name="Normal 2 5 3 22 6 5" xfId="40885"/>
    <cellStyle name="Normal 2 5 3 22 7" xfId="40886"/>
    <cellStyle name="Normal 2 5 3 22 7 2" xfId="40887"/>
    <cellStyle name="Normal 2 5 3 22 7 3" xfId="40888"/>
    <cellStyle name="Normal 2 5 3 22 7 4" xfId="40889"/>
    <cellStyle name="Normal 2 5 3 22 7 5" xfId="40890"/>
    <cellStyle name="Normal 2 5 3 22 8" xfId="40891"/>
    <cellStyle name="Normal 2 5 3 22 8 2" xfId="40892"/>
    <cellStyle name="Normal 2 5 3 22 8 3" xfId="40893"/>
    <cellStyle name="Normal 2 5 3 22 8 4" xfId="40894"/>
    <cellStyle name="Normal 2 5 3 22 8 5" xfId="40895"/>
    <cellStyle name="Normal 2 5 3 22 9" xfId="40896"/>
    <cellStyle name="Normal 2 5 3 23" xfId="40897"/>
    <cellStyle name="Normal 2 5 3 23 10" xfId="40898"/>
    <cellStyle name="Normal 2 5 3 23 11" xfId="40899"/>
    <cellStyle name="Normal 2 5 3 23 12" xfId="40900"/>
    <cellStyle name="Normal 2 5 3 23 13" xfId="40901"/>
    <cellStyle name="Normal 2 5 3 23 2" xfId="40902"/>
    <cellStyle name="Normal 2 5 3 23 2 2" xfId="40903"/>
    <cellStyle name="Normal 2 5 3 23 2 3" xfId="40904"/>
    <cellStyle name="Normal 2 5 3 23 2 4" xfId="40905"/>
    <cellStyle name="Normal 2 5 3 23 2 5" xfId="40906"/>
    <cellStyle name="Normal 2 5 3 23 3" xfId="40907"/>
    <cellStyle name="Normal 2 5 3 23 3 2" xfId="40908"/>
    <cellStyle name="Normal 2 5 3 23 3 3" xfId="40909"/>
    <cellStyle name="Normal 2 5 3 23 3 4" xfId="40910"/>
    <cellStyle name="Normal 2 5 3 23 3 5" xfId="40911"/>
    <cellStyle name="Normal 2 5 3 23 4" xfId="40912"/>
    <cellStyle name="Normal 2 5 3 23 4 2" xfId="40913"/>
    <cellStyle name="Normal 2 5 3 23 4 3" xfId="40914"/>
    <cellStyle name="Normal 2 5 3 23 4 4" xfId="40915"/>
    <cellStyle name="Normal 2 5 3 23 4 5" xfId="40916"/>
    <cellStyle name="Normal 2 5 3 23 5" xfId="40917"/>
    <cellStyle name="Normal 2 5 3 23 5 2" xfId="40918"/>
    <cellStyle name="Normal 2 5 3 23 5 3" xfId="40919"/>
    <cellStyle name="Normal 2 5 3 23 5 4" xfId="40920"/>
    <cellStyle name="Normal 2 5 3 23 5 5" xfId="40921"/>
    <cellStyle name="Normal 2 5 3 23 6" xfId="40922"/>
    <cellStyle name="Normal 2 5 3 23 6 2" xfId="40923"/>
    <cellStyle name="Normal 2 5 3 23 6 3" xfId="40924"/>
    <cellStyle name="Normal 2 5 3 23 6 4" xfId="40925"/>
    <cellStyle name="Normal 2 5 3 23 6 5" xfId="40926"/>
    <cellStyle name="Normal 2 5 3 23 7" xfId="40927"/>
    <cellStyle name="Normal 2 5 3 23 7 2" xfId="40928"/>
    <cellStyle name="Normal 2 5 3 23 7 3" xfId="40929"/>
    <cellStyle name="Normal 2 5 3 23 7 4" xfId="40930"/>
    <cellStyle name="Normal 2 5 3 23 7 5" xfId="40931"/>
    <cellStyle name="Normal 2 5 3 23 8" xfId="40932"/>
    <cellStyle name="Normal 2 5 3 23 8 2" xfId="40933"/>
    <cellStyle name="Normal 2 5 3 23 8 3" xfId="40934"/>
    <cellStyle name="Normal 2 5 3 23 8 4" xfId="40935"/>
    <cellStyle name="Normal 2 5 3 23 8 5" xfId="40936"/>
    <cellStyle name="Normal 2 5 3 23 9" xfId="40937"/>
    <cellStyle name="Normal 2 5 3 24" xfId="40938"/>
    <cellStyle name="Normal 2 5 3 24 10" xfId="40939"/>
    <cellStyle name="Normal 2 5 3 24 11" xfId="40940"/>
    <cellStyle name="Normal 2 5 3 24 12" xfId="40941"/>
    <cellStyle name="Normal 2 5 3 24 13" xfId="40942"/>
    <cellStyle name="Normal 2 5 3 24 2" xfId="40943"/>
    <cellStyle name="Normal 2 5 3 24 2 2" xfId="40944"/>
    <cellStyle name="Normal 2 5 3 24 2 3" xfId="40945"/>
    <cellStyle name="Normal 2 5 3 24 2 4" xfId="40946"/>
    <cellStyle name="Normal 2 5 3 24 2 5" xfId="40947"/>
    <cellStyle name="Normal 2 5 3 24 3" xfId="40948"/>
    <cellStyle name="Normal 2 5 3 24 3 2" xfId="40949"/>
    <cellStyle name="Normal 2 5 3 24 3 3" xfId="40950"/>
    <cellStyle name="Normal 2 5 3 24 3 4" xfId="40951"/>
    <cellStyle name="Normal 2 5 3 24 3 5" xfId="40952"/>
    <cellStyle name="Normal 2 5 3 24 4" xfId="40953"/>
    <cellStyle name="Normal 2 5 3 24 4 2" xfId="40954"/>
    <cellStyle name="Normal 2 5 3 24 4 3" xfId="40955"/>
    <cellStyle name="Normal 2 5 3 24 4 4" xfId="40956"/>
    <cellStyle name="Normal 2 5 3 24 4 5" xfId="40957"/>
    <cellStyle name="Normal 2 5 3 24 5" xfId="40958"/>
    <cellStyle name="Normal 2 5 3 24 5 2" xfId="40959"/>
    <cellStyle name="Normal 2 5 3 24 5 3" xfId="40960"/>
    <cellStyle name="Normal 2 5 3 24 5 4" xfId="40961"/>
    <cellStyle name="Normal 2 5 3 24 5 5" xfId="40962"/>
    <cellStyle name="Normal 2 5 3 24 6" xfId="40963"/>
    <cellStyle name="Normal 2 5 3 24 6 2" xfId="40964"/>
    <cellStyle name="Normal 2 5 3 24 6 3" xfId="40965"/>
    <cellStyle name="Normal 2 5 3 24 6 4" xfId="40966"/>
    <cellStyle name="Normal 2 5 3 24 6 5" xfId="40967"/>
    <cellStyle name="Normal 2 5 3 24 7" xfId="40968"/>
    <cellStyle name="Normal 2 5 3 24 7 2" xfId="40969"/>
    <cellStyle name="Normal 2 5 3 24 7 3" xfId="40970"/>
    <cellStyle name="Normal 2 5 3 24 7 4" xfId="40971"/>
    <cellStyle name="Normal 2 5 3 24 7 5" xfId="40972"/>
    <cellStyle name="Normal 2 5 3 24 8" xfId="40973"/>
    <cellStyle name="Normal 2 5 3 24 8 2" xfId="40974"/>
    <cellStyle name="Normal 2 5 3 24 8 3" xfId="40975"/>
    <cellStyle name="Normal 2 5 3 24 8 4" xfId="40976"/>
    <cellStyle name="Normal 2 5 3 24 8 5" xfId="40977"/>
    <cellStyle name="Normal 2 5 3 24 9" xfId="40978"/>
    <cellStyle name="Normal 2 5 3 25" xfId="40979"/>
    <cellStyle name="Normal 2 5 3 25 10" xfId="40980"/>
    <cellStyle name="Normal 2 5 3 25 11" xfId="40981"/>
    <cellStyle name="Normal 2 5 3 25 12" xfId="40982"/>
    <cellStyle name="Normal 2 5 3 25 13" xfId="40983"/>
    <cellStyle name="Normal 2 5 3 25 2" xfId="40984"/>
    <cellStyle name="Normal 2 5 3 25 2 2" xfId="40985"/>
    <cellStyle name="Normal 2 5 3 25 2 3" xfId="40986"/>
    <cellStyle name="Normal 2 5 3 25 2 4" xfId="40987"/>
    <cellStyle name="Normal 2 5 3 25 2 5" xfId="40988"/>
    <cellStyle name="Normal 2 5 3 25 3" xfId="40989"/>
    <cellStyle name="Normal 2 5 3 25 3 2" xfId="40990"/>
    <cellStyle name="Normal 2 5 3 25 3 3" xfId="40991"/>
    <cellStyle name="Normal 2 5 3 25 3 4" xfId="40992"/>
    <cellStyle name="Normal 2 5 3 25 3 5" xfId="40993"/>
    <cellStyle name="Normal 2 5 3 25 4" xfId="40994"/>
    <cellStyle name="Normal 2 5 3 25 4 2" xfId="40995"/>
    <cellStyle name="Normal 2 5 3 25 4 3" xfId="40996"/>
    <cellStyle name="Normal 2 5 3 25 4 4" xfId="40997"/>
    <cellStyle name="Normal 2 5 3 25 4 5" xfId="40998"/>
    <cellStyle name="Normal 2 5 3 25 5" xfId="40999"/>
    <cellStyle name="Normal 2 5 3 25 5 2" xfId="41000"/>
    <cellStyle name="Normal 2 5 3 25 5 3" xfId="41001"/>
    <cellStyle name="Normal 2 5 3 25 5 4" xfId="41002"/>
    <cellStyle name="Normal 2 5 3 25 5 5" xfId="41003"/>
    <cellStyle name="Normal 2 5 3 25 6" xfId="41004"/>
    <cellStyle name="Normal 2 5 3 25 6 2" xfId="41005"/>
    <cellStyle name="Normal 2 5 3 25 6 3" xfId="41006"/>
    <cellStyle name="Normal 2 5 3 25 6 4" xfId="41007"/>
    <cellStyle name="Normal 2 5 3 25 6 5" xfId="41008"/>
    <cellStyle name="Normal 2 5 3 25 7" xfId="41009"/>
    <cellStyle name="Normal 2 5 3 25 7 2" xfId="41010"/>
    <cellStyle name="Normal 2 5 3 25 7 3" xfId="41011"/>
    <cellStyle name="Normal 2 5 3 25 7 4" xfId="41012"/>
    <cellStyle name="Normal 2 5 3 25 7 5" xfId="41013"/>
    <cellStyle name="Normal 2 5 3 25 8" xfId="41014"/>
    <cellStyle name="Normal 2 5 3 25 8 2" xfId="41015"/>
    <cellStyle name="Normal 2 5 3 25 8 3" xfId="41016"/>
    <cellStyle name="Normal 2 5 3 25 8 4" xfId="41017"/>
    <cellStyle name="Normal 2 5 3 25 8 5" xfId="41018"/>
    <cellStyle name="Normal 2 5 3 25 9" xfId="41019"/>
    <cellStyle name="Normal 2 5 3 26" xfId="41020"/>
    <cellStyle name="Normal 2 5 3 26 10" xfId="41021"/>
    <cellStyle name="Normal 2 5 3 26 11" xfId="41022"/>
    <cellStyle name="Normal 2 5 3 26 12" xfId="41023"/>
    <cellStyle name="Normal 2 5 3 26 13" xfId="41024"/>
    <cellStyle name="Normal 2 5 3 26 2" xfId="41025"/>
    <cellStyle name="Normal 2 5 3 26 2 2" xfId="41026"/>
    <cellStyle name="Normal 2 5 3 26 2 3" xfId="41027"/>
    <cellStyle name="Normal 2 5 3 26 2 4" xfId="41028"/>
    <cellStyle name="Normal 2 5 3 26 2 5" xfId="41029"/>
    <cellStyle name="Normal 2 5 3 26 3" xfId="41030"/>
    <cellStyle name="Normal 2 5 3 26 3 2" xfId="41031"/>
    <cellStyle name="Normal 2 5 3 26 3 3" xfId="41032"/>
    <cellStyle name="Normal 2 5 3 26 3 4" xfId="41033"/>
    <cellStyle name="Normal 2 5 3 26 3 5" xfId="41034"/>
    <cellStyle name="Normal 2 5 3 26 4" xfId="41035"/>
    <cellStyle name="Normal 2 5 3 26 4 2" xfId="41036"/>
    <cellStyle name="Normal 2 5 3 26 4 3" xfId="41037"/>
    <cellStyle name="Normal 2 5 3 26 4 4" xfId="41038"/>
    <cellStyle name="Normal 2 5 3 26 4 5" xfId="41039"/>
    <cellStyle name="Normal 2 5 3 26 5" xfId="41040"/>
    <cellStyle name="Normal 2 5 3 26 5 2" xfId="41041"/>
    <cellStyle name="Normal 2 5 3 26 5 3" xfId="41042"/>
    <cellStyle name="Normal 2 5 3 26 5 4" xfId="41043"/>
    <cellStyle name="Normal 2 5 3 26 5 5" xfId="41044"/>
    <cellStyle name="Normal 2 5 3 26 6" xfId="41045"/>
    <cellStyle name="Normal 2 5 3 26 6 2" xfId="41046"/>
    <cellStyle name="Normal 2 5 3 26 6 3" xfId="41047"/>
    <cellStyle name="Normal 2 5 3 26 6 4" xfId="41048"/>
    <cellStyle name="Normal 2 5 3 26 6 5" xfId="41049"/>
    <cellStyle name="Normal 2 5 3 26 7" xfId="41050"/>
    <cellStyle name="Normal 2 5 3 26 7 2" xfId="41051"/>
    <cellStyle name="Normal 2 5 3 26 7 3" xfId="41052"/>
    <cellStyle name="Normal 2 5 3 26 7 4" xfId="41053"/>
    <cellStyle name="Normal 2 5 3 26 7 5" xfId="41054"/>
    <cellStyle name="Normal 2 5 3 26 8" xfId="41055"/>
    <cellStyle name="Normal 2 5 3 26 8 2" xfId="41056"/>
    <cellStyle name="Normal 2 5 3 26 8 3" xfId="41057"/>
    <cellStyle name="Normal 2 5 3 26 8 4" xfId="41058"/>
    <cellStyle name="Normal 2 5 3 26 8 5" xfId="41059"/>
    <cellStyle name="Normal 2 5 3 26 9" xfId="41060"/>
    <cellStyle name="Normal 2 5 3 27" xfId="41061"/>
    <cellStyle name="Normal 2 5 3 27 10" xfId="41062"/>
    <cellStyle name="Normal 2 5 3 27 11" xfId="41063"/>
    <cellStyle name="Normal 2 5 3 27 12" xfId="41064"/>
    <cellStyle name="Normal 2 5 3 27 13" xfId="41065"/>
    <cellStyle name="Normal 2 5 3 27 2" xfId="41066"/>
    <cellStyle name="Normal 2 5 3 27 2 2" xfId="41067"/>
    <cellStyle name="Normal 2 5 3 27 2 3" xfId="41068"/>
    <cellStyle name="Normal 2 5 3 27 2 4" xfId="41069"/>
    <cellStyle name="Normal 2 5 3 27 2 5" xfId="41070"/>
    <cellStyle name="Normal 2 5 3 27 3" xfId="41071"/>
    <cellStyle name="Normal 2 5 3 27 3 2" xfId="41072"/>
    <cellStyle name="Normal 2 5 3 27 3 3" xfId="41073"/>
    <cellStyle name="Normal 2 5 3 27 3 4" xfId="41074"/>
    <cellStyle name="Normal 2 5 3 27 3 5" xfId="41075"/>
    <cellStyle name="Normal 2 5 3 27 4" xfId="41076"/>
    <cellStyle name="Normal 2 5 3 27 4 2" xfId="41077"/>
    <cellStyle name="Normal 2 5 3 27 4 3" xfId="41078"/>
    <cellStyle name="Normal 2 5 3 27 4 4" xfId="41079"/>
    <cellStyle name="Normal 2 5 3 27 4 5" xfId="41080"/>
    <cellStyle name="Normal 2 5 3 27 5" xfId="41081"/>
    <cellStyle name="Normal 2 5 3 27 5 2" xfId="41082"/>
    <cellStyle name="Normal 2 5 3 27 5 3" xfId="41083"/>
    <cellStyle name="Normal 2 5 3 27 5 4" xfId="41084"/>
    <cellStyle name="Normal 2 5 3 27 5 5" xfId="41085"/>
    <cellStyle name="Normal 2 5 3 27 6" xfId="41086"/>
    <cellStyle name="Normal 2 5 3 27 6 2" xfId="41087"/>
    <cellStyle name="Normal 2 5 3 27 6 3" xfId="41088"/>
    <cellStyle name="Normal 2 5 3 27 6 4" xfId="41089"/>
    <cellStyle name="Normal 2 5 3 27 6 5" xfId="41090"/>
    <cellStyle name="Normal 2 5 3 27 7" xfId="41091"/>
    <cellStyle name="Normal 2 5 3 27 7 2" xfId="41092"/>
    <cellStyle name="Normal 2 5 3 27 7 3" xfId="41093"/>
    <cellStyle name="Normal 2 5 3 27 7 4" xfId="41094"/>
    <cellStyle name="Normal 2 5 3 27 7 5" xfId="41095"/>
    <cellStyle name="Normal 2 5 3 27 8" xfId="41096"/>
    <cellStyle name="Normal 2 5 3 27 8 2" xfId="41097"/>
    <cellStyle name="Normal 2 5 3 27 8 3" xfId="41098"/>
    <cellStyle name="Normal 2 5 3 27 8 4" xfId="41099"/>
    <cellStyle name="Normal 2 5 3 27 8 5" xfId="41100"/>
    <cellStyle name="Normal 2 5 3 27 9" xfId="41101"/>
    <cellStyle name="Normal 2 5 3 28" xfId="41102"/>
    <cellStyle name="Normal 2 5 3 28 10" xfId="41103"/>
    <cellStyle name="Normal 2 5 3 28 11" xfId="41104"/>
    <cellStyle name="Normal 2 5 3 28 12" xfId="41105"/>
    <cellStyle name="Normal 2 5 3 28 13" xfId="41106"/>
    <cellStyle name="Normal 2 5 3 28 2" xfId="41107"/>
    <cellStyle name="Normal 2 5 3 28 2 2" xfId="41108"/>
    <cellStyle name="Normal 2 5 3 28 2 3" xfId="41109"/>
    <cellStyle name="Normal 2 5 3 28 2 4" xfId="41110"/>
    <cellStyle name="Normal 2 5 3 28 2 5" xfId="41111"/>
    <cellStyle name="Normal 2 5 3 28 3" xfId="41112"/>
    <cellStyle name="Normal 2 5 3 28 3 2" xfId="41113"/>
    <cellStyle name="Normal 2 5 3 28 3 3" xfId="41114"/>
    <cellStyle name="Normal 2 5 3 28 3 4" xfId="41115"/>
    <cellStyle name="Normal 2 5 3 28 3 5" xfId="41116"/>
    <cellStyle name="Normal 2 5 3 28 4" xfId="41117"/>
    <cellStyle name="Normal 2 5 3 28 4 2" xfId="41118"/>
    <cellStyle name="Normal 2 5 3 28 4 3" xfId="41119"/>
    <cellStyle name="Normal 2 5 3 28 4 4" xfId="41120"/>
    <cellStyle name="Normal 2 5 3 28 4 5" xfId="41121"/>
    <cellStyle name="Normal 2 5 3 28 5" xfId="41122"/>
    <cellStyle name="Normal 2 5 3 28 5 2" xfId="41123"/>
    <cellStyle name="Normal 2 5 3 28 5 3" xfId="41124"/>
    <cellStyle name="Normal 2 5 3 28 5 4" xfId="41125"/>
    <cellStyle name="Normal 2 5 3 28 5 5" xfId="41126"/>
    <cellStyle name="Normal 2 5 3 28 6" xfId="41127"/>
    <cellStyle name="Normal 2 5 3 28 6 2" xfId="41128"/>
    <cellStyle name="Normal 2 5 3 28 6 3" xfId="41129"/>
    <cellStyle name="Normal 2 5 3 28 6 4" xfId="41130"/>
    <cellStyle name="Normal 2 5 3 28 6 5" xfId="41131"/>
    <cellStyle name="Normal 2 5 3 28 7" xfId="41132"/>
    <cellStyle name="Normal 2 5 3 28 7 2" xfId="41133"/>
    <cellStyle name="Normal 2 5 3 28 7 3" xfId="41134"/>
    <cellStyle name="Normal 2 5 3 28 7 4" xfId="41135"/>
    <cellStyle name="Normal 2 5 3 28 7 5" xfId="41136"/>
    <cellStyle name="Normal 2 5 3 28 8" xfId="41137"/>
    <cellStyle name="Normal 2 5 3 28 8 2" xfId="41138"/>
    <cellStyle name="Normal 2 5 3 28 8 3" xfId="41139"/>
    <cellStyle name="Normal 2 5 3 28 8 4" xfId="41140"/>
    <cellStyle name="Normal 2 5 3 28 8 5" xfId="41141"/>
    <cellStyle name="Normal 2 5 3 28 9" xfId="41142"/>
    <cellStyle name="Normal 2 5 3 29" xfId="41143"/>
    <cellStyle name="Normal 2 5 3 29 10" xfId="41144"/>
    <cellStyle name="Normal 2 5 3 29 11" xfId="41145"/>
    <cellStyle name="Normal 2 5 3 29 12" xfId="41146"/>
    <cellStyle name="Normal 2 5 3 29 13" xfId="41147"/>
    <cellStyle name="Normal 2 5 3 29 2" xfId="41148"/>
    <cellStyle name="Normal 2 5 3 29 2 2" xfId="41149"/>
    <cellStyle name="Normal 2 5 3 29 2 3" xfId="41150"/>
    <cellStyle name="Normal 2 5 3 29 2 4" xfId="41151"/>
    <cellStyle name="Normal 2 5 3 29 2 5" xfId="41152"/>
    <cellStyle name="Normal 2 5 3 29 3" xfId="41153"/>
    <cellStyle name="Normal 2 5 3 29 3 2" xfId="41154"/>
    <cellStyle name="Normal 2 5 3 29 3 3" xfId="41155"/>
    <cellStyle name="Normal 2 5 3 29 3 4" xfId="41156"/>
    <cellStyle name="Normal 2 5 3 29 3 5" xfId="41157"/>
    <cellStyle name="Normal 2 5 3 29 4" xfId="41158"/>
    <cellStyle name="Normal 2 5 3 29 4 2" xfId="41159"/>
    <cellStyle name="Normal 2 5 3 29 4 3" xfId="41160"/>
    <cellStyle name="Normal 2 5 3 29 4 4" xfId="41161"/>
    <cellStyle name="Normal 2 5 3 29 4 5" xfId="41162"/>
    <cellStyle name="Normal 2 5 3 29 5" xfId="41163"/>
    <cellStyle name="Normal 2 5 3 29 5 2" xfId="41164"/>
    <cellStyle name="Normal 2 5 3 29 5 3" xfId="41165"/>
    <cellStyle name="Normal 2 5 3 29 5 4" xfId="41166"/>
    <cellStyle name="Normal 2 5 3 29 5 5" xfId="41167"/>
    <cellStyle name="Normal 2 5 3 29 6" xfId="41168"/>
    <cellStyle name="Normal 2 5 3 29 6 2" xfId="41169"/>
    <cellStyle name="Normal 2 5 3 29 6 3" xfId="41170"/>
    <cellStyle name="Normal 2 5 3 29 6 4" xfId="41171"/>
    <cellStyle name="Normal 2 5 3 29 6 5" xfId="41172"/>
    <cellStyle name="Normal 2 5 3 29 7" xfId="41173"/>
    <cellStyle name="Normal 2 5 3 29 7 2" xfId="41174"/>
    <cellStyle name="Normal 2 5 3 29 7 3" xfId="41175"/>
    <cellStyle name="Normal 2 5 3 29 7 4" xfId="41176"/>
    <cellStyle name="Normal 2 5 3 29 7 5" xfId="41177"/>
    <cellStyle name="Normal 2 5 3 29 8" xfId="41178"/>
    <cellStyle name="Normal 2 5 3 29 8 2" xfId="41179"/>
    <cellStyle name="Normal 2 5 3 29 8 3" xfId="41180"/>
    <cellStyle name="Normal 2 5 3 29 8 4" xfId="41181"/>
    <cellStyle name="Normal 2 5 3 29 8 5" xfId="41182"/>
    <cellStyle name="Normal 2 5 3 29 9" xfId="41183"/>
    <cellStyle name="Normal 2 5 3 3" xfId="41184"/>
    <cellStyle name="Normal 2 5 3 3 10" xfId="41185"/>
    <cellStyle name="Normal 2 5 3 3 11" xfId="41186"/>
    <cellStyle name="Normal 2 5 3 3 12" xfId="41187"/>
    <cellStyle name="Normal 2 5 3 3 13" xfId="41188"/>
    <cellStyle name="Normal 2 5 3 3 14" xfId="41189"/>
    <cellStyle name="Normal 2 5 3 3 2" xfId="41190"/>
    <cellStyle name="Normal 2 5 3 3 2 2" xfId="41191"/>
    <cellStyle name="Normal 2 5 3 3 2 3" xfId="41192"/>
    <cellStyle name="Normal 2 5 3 3 2 4" xfId="41193"/>
    <cellStyle name="Normal 2 5 3 3 2 5" xfId="41194"/>
    <cellStyle name="Normal 2 5 3 3 3" xfId="41195"/>
    <cellStyle name="Normal 2 5 3 3 3 2" xfId="41196"/>
    <cellStyle name="Normal 2 5 3 3 3 3" xfId="41197"/>
    <cellStyle name="Normal 2 5 3 3 3 4" xfId="41198"/>
    <cellStyle name="Normal 2 5 3 3 3 5" xfId="41199"/>
    <cellStyle name="Normal 2 5 3 3 4" xfId="41200"/>
    <cellStyle name="Normal 2 5 3 3 4 2" xfId="41201"/>
    <cellStyle name="Normal 2 5 3 3 4 3" xfId="41202"/>
    <cellStyle name="Normal 2 5 3 3 4 4" xfId="41203"/>
    <cellStyle name="Normal 2 5 3 3 4 5" xfId="41204"/>
    <cellStyle name="Normal 2 5 3 3 5" xfId="41205"/>
    <cellStyle name="Normal 2 5 3 3 5 2" xfId="41206"/>
    <cellStyle name="Normal 2 5 3 3 5 3" xfId="41207"/>
    <cellStyle name="Normal 2 5 3 3 5 4" xfId="41208"/>
    <cellStyle name="Normal 2 5 3 3 5 5" xfId="41209"/>
    <cellStyle name="Normal 2 5 3 3 6" xfId="41210"/>
    <cellStyle name="Normal 2 5 3 3 6 2" xfId="41211"/>
    <cellStyle name="Normal 2 5 3 3 6 3" xfId="41212"/>
    <cellStyle name="Normal 2 5 3 3 6 4" xfId="41213"/>
    <cellStyle name="Normal 2 5 3 3 6 5" xfId="41214"/>
    <cellStyle name="Normal 2 5 3 3 7" xfId="41215"/>
    <cellStyle name="Normal 2 5 3 3 7 2" xfId="41216"/>
    <cellStyle name="Normal 2 5 3 3 7 3" xfId="41217"/>
    <cellStyle name="Normal 2 5 3 3 7 4" xfId="41218"/>
    <cellStyle name="Normal 2 5 3 3 7 5" xfId="41219"/>
    <cellStyle name="Normal 2 5 3 3 8" xfId="41220"/>
    <cellStyle name="Normal 2 5 3 3 8 2" xfId="41221"/>
    <cellStyle name="Normal 2 5 3 3 8 3" xfId="41222"/>
    <cellStyle name="Normal 2 5 3 3 8 4" xfId="41223"/>
    <cellStyle name="Normal 2 5 3 3 8 5" xfId="41224"/>
    <cellStyle name="Normal 2 5 3 3 9" xfId="41225"/>
    <cellStyle name="Normal 2 5 3 30" xfId="41226"/>
    <cellStyle name="Normal 2 5 3 30 10" xfId="41227"/>
    <cellStyle name="Normal 2 5 3 30 11" xfId="41228"/>
    <cellStyle name="Normal 2 5 3 30 12" xfId="41229"/>
    <cellStyle name="Normal 2 5 3 30 13" xfId="41230"/>
    <cellStyle name="Normal 2 5 3 30 2" xfId="41231"/>
    <cellStyle name="Normal 2 5 3 30 2 2" xfId="41232"/>
    <cellStyle name="Normal 2 5 3 30 2 3" xfId="41233"/>
    <cellStyle name="Normal 2 5 3 30 2 4" xfId="41234"/>
    <cellStyle name="Normal 2 5 3 30 2 5" xfId="41235"/>
    <cellStyle name="Normal 2 5 3 30 3" xfId="41236"/>
    <cellStyle name="Normal 2 5 3 30 3 2" xfId="41237"/>
    <cellStyle name="Normal 2 5 3 30 3 3" xfId="41238"/>
    <cellStyle name="Normal 2 5 3 30 3 4" xfId="41239"/>
    <cellStyle name="Normal 2 5 3 30 3 5" xfId="41240"/>
    <cellStyle name="Normal 2 5 3 30 4" xfId="41241"/>
    <cellStyle name="Normal 2 5 3 30 4 2" xfId="41242"/>
    <cellStyle name="Normal 2 5 3 30 4 3" xfId="41243"/>
    <cellStyle name="Normal 2 5 3 30 4 4" xfId="41244"/>
    <cellStyle name="Normal 2 5 3 30 4 5" xfId="41245"/>
    <cellStyle name="Normal 2 5 3 30 5" xfId="41246"/>
    <cellStyle name="Normal 2 5 3 30 5 2" xfId="41247"/>
    <cellStyle name="Normal 2 5 3 30 5 3" xfId="41248"/>
    <cellStyle name="Normal 2 5 3 30 5 4" xfId="41249"/>
    <cellStyle name="Normal 2 5 3 30 5 5" xfId="41250"/>
    <cellStyle name="Normal 2 5 3 30 6" xfId="41251"/>
    <cellStyle name="Normal 2 5 3 30 6 2" xfId="41252"/>
    <cellStyle name="Normal 2 5 3 30 6 3" xfId="41253"/>
    <cellStyle name="Normal 2 5 3 30 6 4" xfId="41254"/>
    <cellStyle name="Normal 2 5 3 30 6 5" xfId="41255"/>
    <cellStyle name="Normal 2 5 3 30 7" xfId="41256"/>
    <cellStyle name="Normal 2 5 3 30 7 2" xfId="41257"/>
    <cellStyle name="Normal 2 5 3 30 7 3" xfId="41258"/>
    <cellStyle name="Normal 2 5 3 30 7 4" xfId="41259"/>
    <cellStyle name="Normal 2 5 3 30 7 5" xfId="41260"/>
    <cellStyle name="Normal 2 5 3 30 8" xfId="41261"/>
    <cellStyle name="Normal 2 5 3 30 8 2" xfId="41262"/>
    <cellStyle name="Normal 2 5 3 30 8 3" xfId="41263"/>
    <cellStyle name="Normal 2 5 3 30 8 4" xfId="41264"/>
    <cellStyle name="Normal 2 5 3 30 8 5" xfId="41265"/>
    <cellStyle name="Normal 2 5 3 30 9" xfId="41266"/>
    <cellStyle name="Normal 2 5 3 31" xfId="41267"/>
    <cellStyle name="Normal 2 5 3 31 2" xfId="41268"/>
    <cellStyle name="Normal 2 5 3 31 3" xfId="41269"/>
    <cellStyle name="Normal 2 5 3 31 4" xfId="41270"/>
    <cellStyle name="Normal 2 5 3 31 5" xfId="41271"/>
    <cellStyle name="Normal 2 5 3 32" xfId="41272"/>
    <cellStyle name="Normal 2 5 3 32 2" xfId="41273"/>
    <cellStyle name="Normal 2 5 3 32 3" xfId="41274"/>
    <cellStyle name="Normal 2 5 3 32 4" xfId="41275"/>
    <cellStyle name="Normal 2 5 3 32 5" xfId="41276"/>
    <cellStyle name="Normal 2 5 3 33" xfId="41277"/>
    <cellStyle name="Normal 2 5 3 33 2" xfId="41278"/>
    <cellStyle name="Normal 2 5 3 33 3" xfId="41279"/>
    <cellStyle name="Normal 2 5 3 33 4" xfId="41280"/>
    <cellStyle name="Normal 2 5 3 33 5" xfId="41281"/>
    <cellStyle name="Normal 2 5 3 34" xfId="41282"/>
    <cellStyle name="Normal 2 5 3 34 2" xfId="41283"/>
    <cellStyle name="Normal 2 5 3 34 3" xfId="41284"/>
    <cellStyle name="Normal 2 5 3 34 4" xfId="41285"/>
    <cellStyle name="Normal 2 5 3 34 5" xfId="41286"/>
    <cellStyle name="Normal 2 5 3 35" xfId="41287"/>
    <cellStyle name="Normal 2 5 3 35 2" xfId="41288"/>
    <cellStyle name="Normal 2 5 3 35 3" xfId="41289"/>
    <cellStyle name="Normal 2 5 3 35 4" xfId="41290"/>
    <cellStyle name="Normal 2 5 3 35 5" xfId="41291"/>
    <cellStyle name="Normal 2 5 3 36" xfId="41292"/>
    <cellStyle name="Normal 2 5 3 36 2" xfId="41293"/>
    <cellStyle name="Normal 2 5 3 36 3" xfId="41294"/>
    <cellStyle name="Normal 2 5 3 36 4" xfId="41295"/>
    <cellStyle name="Normal 2 5 3 36 5" xfId="41296"/>
    <cellStyle name="Normal 2 5 3 37" xfId="41297"/>
    <cellStyle name="Normal 2 5 3 37 2" xfId="41298"/>
    <cellStyle name="Normal 2 5 3 37 3" xfId="41299"/>
    <cellStyle name="Normal 2 5 3 37 4" xfId="41300"/>
    <cellStyle name="Normal 2 5 3 37 5" xfId="41301"/>
    <cellStyle name="Normal 2 5 3 38" xfId="41302"/>
    <cellStyle name="Normal 2 5 3 39" xfId="41303"/>
    <cellStyle name="Normal 2 5 3 4" xfId="41304"/>
    <cellStyle name="Normal 2 5 3 4 10" xfId="41305"/>
    <cellStyle name="Normal 2 5 3 4 11" xfId="41306"/>
    <cellStyle name="Normal 2 5 3 4 12" xfId="41307"/>
    <cellStyle name="Normal 2 5 3 4 13" xfId="41308"/>
    <cellStyle name="Normal 2 5 3 4 14" xfId="41309"/>
    <cellStyle name="Normal 2 5 3 4 2" xfId="41310"/>
    <cellStyle name="Normal 2 5 3 4 2 2" xfId="41311"/>
    <cellStyle name="Normal 2 5 3 4 2 3" xfId="41312"/>
    <cellStyle name="Normal 2 5 3 4 2 4" xfId="41313"/>
    <cellStyle name="Normal 2 5 3 4 2 5" xfId="41314"/>
    <cellStyle name="Normal 2 5 3 4 3" xfId="41315"/>
    <cellStyle name="Normal 2 5 3 4 3 2" xfId="41316"/>
    <cellStyle name="Normal 2 5 3 4 3 3" xfId="41317"/>
    <cellStyle name="Normal 2 5 3 4 3 4" xfId="41318"/>
    <cellStyle name="Normal 2 5 3 4 3 5" xfId="41319"/>
    <cellStyle name="Normal 2 5 3 4 4" xfId="41320"/>
    <cellStyle name="Normal 2 5 3 4 4 2" xfId="41321"/>
    <cellStyle name="Normal 2 5 3 4 4 3" xfId="41322"/>
    <cellStyle name="Normal 2 5 3 4 4 4" xfId="41323"/>
    <cellStyle name="Normal 2 5 3 4 4 5" xfId="41324"/>
    <cellStyle name="Normal 2 5 3 4 5" xfId="41325"/>
    <cellStyle name="Normal 2 5 3 4 5 2" xfId="41326"/>
    <cellStyle name="Normal 2 5 3 4 5 3" xfId="41327"/>
    <cellStyle name="Normal 2 5 3 4 5 4" xfId="41328"/>
    <cellStyle name="Normal 2 5 3 4 5 5" xfId="41329"/>
    <cellStyle name="Normal 2 5 3 4 6" xfId="41330"/>
    <cellStyle name="Normal 2 5 3 4 6 2" xfId="41331"/>
    <cellStyle name="Normal 2 5 3 4 6 3" xfId="41332"/>
    <cellStyle name="Normal 2 5 3 4 6 4" xfId="41333"/>
    <cellStyle name="Normal 2 5 3 4 6 5" xfId="41334"/>
    <cellStyle name="Normal 2 5 3 4 7" xfId="41335"/>
    <cellStyle name="Normal 2 5 3 4 7 2" xfId="41336"/>
    <cellStyle name="Normal 2 5 3 4 7 3" xfId="41337"/>
    <cellStyle name="Normal 2 5 3 4 7 4" xfId="41338"/>
    <cellStyle name="Normal 2 5 3 4 7 5" xfId="41339"/>
    <cellStyle name="Normal 2 5 3 4 8" xfId="41340"/>
    <cellStyle name="Normal 2 5 3 4 8 2" xfId="41341"/>
    <cellStyle name="Normal 2 5 3 4 8 3" xfId="41342"/>
    <cellStyle name="Normal 2 5 3 4 8 4" xfId="41343"/>
    <cellStyle name="Normal 2 5 3 4 8 5" xfId="41344"/>
    <cellStyle name="Normal 2 5 3 4 9" xfId="41345"/>
    <cellStyle name="Normal 2 5 3 40" xfId="41346"/>
    <cellStyle name="Normal 2 5 3 41" xfId="41347"/>
    <cellStyle name="Normal 2 5 3 42" xfId="41348"/>
    <cellStyle name="Normal 2 5 3 5" xfId="41349"/>
    <cellStyle name="Normal 2 5 3 5 10" xfId="41350"/>
    <cellStyle name="Normal 2 5 3 5 11" xfId="41351"/>
    <cellStyle name="Normal 2 5 3 5 12" xfId="41352"/>
    <cellStyle name="Normal 2 5 3 5 13" xfId="41353"/>
    <cellStyle name="Normal 2 5 3 5 14" xfId="41354"/>
    <cellStyle name="Normal 2 5 3 5 2" xfId="41355"/>
    <cellStyle name="Normal 2 5 3 5 2 2" xfId="41356"/>
    <cellStyle name="Normal 2 5 3 5 2 3" xfId="41357"/>
    <cellStyle name="Normal 2 5 3 5 2 4" xfId="41358"/>
    <cellStyle name="Normal 2 5 3 5 2 5" xfId="41359"/>
    <cellStyle name="Normal 2 5 3 5 3" xfId="41360"/>
    <cellStyle name="Normal 2 5 3 5 3 2" xfId="41361"/>
    <cellStyle name="Normal 2 5 3 5 3 3" xfId="41362"/>
    <cellStyle name="Normal 2 5 3 5 3 4" xfId="41363"/>
    <cellStyle name="Normal 2 5 3 5 3 5" xfId="41364"/>
    <cellStyle name="Normal 2 5 3 5 4" xfId="41365"/>
    <cellStyle name="Normal 2 5 3 5 4 2" xfId="41366"/>
    <cellStyle name="Normal 2 5 3 5 4 3" xfId="41367"/>
    <cellStyle name="Normal 2 5 3 5 4 4" xfId="41368"/>
    <cellStyle name="Normal 2 5 3 5 4 5" xfId="41369"/>
    <cellStyle name="Normal 2 5 3 5 5" xfId="41370"/>
    <cellStyle name="Normal 2 5 3 5 5 2" xfId="41371"/>
    <cellStyle name="Normal 2 5 3 5 5 3" xfId="41372"/>
    <cellStyle name="Normal 2 5 3 5 5 4" xfId="41373"/>
    <cellStyle name="Normal 2 5 3 5 5 5" xfId="41374"/>
    <cellStyle name="Normal 2 5 3 5 6" xfId="41375"/>
    <cellStyle name="Normal 2 5 3 5 6 2" xfId="41376"/>
    <cellStyle name="Normal 2 5 3 5 6 3" xfId="41377"/>
    <cellStyle name="Normal 2 5 3 5 6 4" xfId="41378"/>
    <cellStyle name="Normal 2 5 3 5 6 5" xfId="41379"/>
    <cellStyle name="Normal 2 5 3 5 7" xfId="41380"/>
    <cellStyle name="Normal 2 5 3 5 7 2" xfId="41381"/>
    <cellStyle name="Normal 2 5 3 5 7 3" xfId="41382"/>
    <cellStyle name="Normal 2 5 3 5 7 4" xfId="41383"/>
    <cellStyle name="Normal 2 5 3 5 7 5" xfId="41384"/>
    <cellStyle name="Normal 2 5 3 5 8" xfId="41385"/>
    <cellStyle name="Normal 2 5 3 5 8 2" xfId="41386"/>
    <cellStyle name="Normal 2 5 3 5 8 3" xfId="41387"/>
    <cellStyle name="Normal 2 5 3 5 8 4" xfId="41388"/>
    <cellStyle name="Normal 2 5 3 5 8 5" xfId="41389"/>
    <cellStyle name="Normal 2 5 3 5 9" xfId="41390"/>
    <cellStyle name="Normal 2 5 3 6" xfId="41391"/>
    <cellStyle name="Normal 2 5 3 6 10" xfId="41392"/>
    <cellStyle name="Normal 2 5 3 6 11" xfId="41393"/>
    <cellStyle name="Normal 2 5 3 6 12" xfId="41394"/>
    <cellStyle name="Normal 2 5 3 6 13" xfId="41395"/>
    <cellStyle name="Normal 2 5 3 6 14" xfId="41396"/>
    <cellStyle name="Normal 2 5 3 6 2" xfId="41397"/>
    <cellStyle name="Normal 2 5 3 6 2 2" xfId="41398"/>
    <cellStyle name="Normal 2 5 3 6 2 3" xfId="41399"/>
    <cellStyle name="Normal 2 5 3 6 2 4" xfId="41400"/>
    <cellStyle name="Normal 2 5 3 6 2 5" xfId="41401"/>
    <cellStyle name="Normal 2 5 3 6 3" xfId="41402"/>
    <cellStyle name="Normal 2 5 3 6 3 2" xfId="41403"/>
    <cellStyle name="Normal 2 5 3 6 3 3" xfId="41404"/>
    <cellStyle name="Normal 2 5 3 6 3 4" xfId="41405"/>
    <cellStyle name="Normal 2 5 3 6 3 5" xfId="41406"/>
    <cellStyle name="Normal 2 5 3 6 4" xfId="41407"/>
    <cellStyle name="Normal 2 5 3 6 4 2" xfId="41408"/>
    <cellStyle name="Normal 2 5 3 6 4 3" xfId="41409"/>
    <cellStyle name="Normal 2 5 3 6 4 4" xfId="41410"/>
    <cellStyle name="Normal 2 5 3 6 4 5" xfId="41411"/>
    <cellStyle name="Normal 2 5 3 6 5" xfId="41412"/>
    <cellStyle name="Normal 2 5 3 6 5 2" xfId="41413"/>
    <cellStyle name="Normal 2 5 3 6 5 3" xfId="41414"/>
    <cellStyle name="Normal 2 5 3 6 5 4" xfId="41415"/>
    <cellStyle name="Normal 2 5 3 6 5 5" xfId="41416"/>
    <cellStyle name="Normal 2 5 3 6 6" xfId="41417"/>
    <cellStyle name="Normal 2 5 3 6 6 2" xfId="41418"/>
    <cellStyle name="Normal 2 5 3 6 6 3" xfId="41419"/>
    <cellStyle name="Normal 2 5 3 6 6 4" xfId="41420"/>
    <cellStyle name="Normal 2 5 3 6 6 5" xfId="41421"/>
    <cellStyle name="Normal 2 5 3 6 7" xfId="41422"/>
    <cellStyle name="Normal 2 5 3 6 7 2" xfId="41423"/>
    <cellStyle name="Normal 2 5 3 6 7 3" xfId="41424"/>
    <cellStyle name="Normal 2 5 3 6 7 4" xfId="41425"/>
    <cellStyle name="Normal 2 5 3 6 7 5" xfId="41426"/>
    <cellStyle name="Normal 2 5 3 6 8" xfId="41427"/>
    <cellStyle name="Normal 2 5 3 6 8 2" xfId="41428"/>
    <cellStyle name="Normal 2 5 3 6 8 3" xfId="41429"/>
    <cellStyle name="Normal 2 5 3 6 8 4" xfId="41430"/>
    <cellStyle name="Normal 2 5 3 6 8 5" xfId="41431"/>
    <cellStyle name="Normal 2 5 3 6 9" xfId="41432"/>
    <cellStyle name="Normal 2 5 3 7" xfId="41433"/>
    <cellStyle name="Normal 2 5 3 7 10" xfId="41434"/>
    <cellStyle name="Normal 2 5 3 7 11" xfId="41435"/>
    <cellStyle name="Normal 2 5 3 7 12" xfId="41436"/>
    <cellStyle name="Normal 2 5 3 7 13" xfId="41437"/>
    <cellStyle name="Normal 2 5 3 7 14" xfId="41438"/>
    <cellStyle name="Normal 2 5 3 7 2" xfId="41439"/>
    <cellStyle name="Normal 2 5 3 7 2 2" xfId="41440"/>
    <cellStyle name="Normal 2 5 3 7 2 3" xfId="41441"/>
    <cellStyle name="Normal 2 5 3 7 2 4" xfId="41442"/>
    <cellStyle name="Normal 2 5 3 7 2 5" xfId="41443"/>
    <cellStyle name="Normal 2 5 3 7 3" xfId="41444"/>
    <cellStyle name="Normal 2 5 3 7 3 2" xfId="41445"/>
    <cellStyle name="Normal 2 5 3 7 3 3" xfId="41446"/>
    <cellStyle name="Normal 2 5 3 7 3 4" xfId="41447"/>
    <cellStyle name="Normal 2 5 3 7 3 5" xfId="41448"/>
    <cellStyle name="Normal 2 5 3 7 4" xfId="41449"/>
    <cellStyle name="Normal 2 5 3 7 4 2" xfId="41450"/>
    <cellStyle name="Normal 2 5 3 7 4 3" xfId="41451"/>
    <cellStyle name="Normal 2 5 3 7 4 4" xfId="41452"/>
    <cellStyle name="Normal 2 5 3 7 4 5" xfId="41453"/>
    <cellStyle name="Normal 2 5 3 7 5" xfId="41454"/>
    <cellStyle name="Normal 2 5 3 7 5 2" xfId="41455"/>
    <cellStyle name="Normal 2 5 3 7 5 3" xfId="41456"/>
    <cellStyle name="Normal 2 5 3 7 5 4" xfId="41457"/>
    <cellStyle name="Normal 2 5 3 7 5 5" xfId="41458"/>
    <cellStyle name="Normal 2 5 3 7 6" xfId="41459"/>
    <cellStyle name="Normal 2 5 3 7 6 2" xfId="41460"/>
    <cellStyle name="Normal 2 5 3 7 6 3" xfId="41461"/>
    <cellStyle name="Normal 2 5 3 7 6 4" xfId="41462"/>
    <cellStyle name="Normal 2 5 3 7 6 5" xfId="41463"/>
    <cellStyle name="Normal 2 5 3 7 7" xfId="41464"/>
    <cellStyle name="Normal 2 5 3 7 7 2" xfId="41465"/>
    <cellStyle name="Normal 2 5 3 7 7 3" xfId="41466"/>
    <cellStyle name="Normal 2 5 3 7 7 4" xfId="41467"/>
    <cellStyle name="Normal 2 5 3 7 7 5" xfId="41468"/>
    <cellStyle name="Normal 2 5 3 7 8" xfId="41469"/>
    <cellStyle name="Normal 2 5 3 7 8 2" xfId="41470"/>
    <cellStyle name="Normal 2 5 3 7 8 3" xfId="41471"/>
    <cellStyle name="Normal 2 5 3 7 8 4" xfId="41472"/>
    <cellStyle name="Normal 2 5 3 7 8 5" xfId="41473"/>
    <cellStyle name="Normal 2 5 3 7 9" xfId="41474"/>
    <cellStyle name="Normal 2 5 3 8" xfId="41475"/>
    <cellStyle name="Normal 2 5 3 8 10" xfId="41476"/>
    <cellStyle name="Normal 2 5 3 8 11" xfId="41477"/>
    <cellStyle name="Normal 2 5 3 8 12" xfId="41478"/>
    <cellStyle name="Normal 2 5 3 8 13" xfId="41479"/>
    <cellStyle name="Normal 2 5 3 8 14" xfId="41480"/>
    <cellStyle name="Normal 2 5 3 8 2" xfId="41481"/>
    <cellStyle name="Normal 2 5 3 8 2 2" xfId="41482"/>
    <cellStyle name="Normal 2 5 3 8 2 3" xfId="41483"/>
    <cellStyle name="Normal 2 5 3 8 2 4" xfId="41484"/>
    <cellStyle name="Normal 2 5 3 8 2 5" xfId="41485"/>
    <cellStyle name="Normal 2 5 3 8 3" xfId="41486"/>
    <cellStyle name="Normal 2 5 3 8 3 2" xfId="41487"/>
    <cellStyle name="Normal 2 5 3 8 3 3" xfId="41488"/>
    <cellStyle name="Normal 2 5 3 8 3 4" xfId="41489"/>
    <cellStyle name="Normal 2 5 3 8 3 5" xfId="41490"/>
    <cellStyle name="Normal 2 5 3 8 4" xfId="41491"/>
    <cellStyle name="Normal 2 5 3 8 4 2" xfId="41492"/>
    <cellStyle name="Normal 2 5 3 8 4 3" xfId="41493"/>
    <cellStyle name="Normal 2 5 3 8 4 4" xfId="41494"/>
    <cellStyle name="Normal 2 5 3 8 4 5" xfId="41495"/>
    <cellStyle name="Normal 2 5 3 8 5" xfId="41496"/>
    <cellStyle name="Normal 2 5 3 8 5 2" xfId="41497"/>
    <cellStyle name="Normal 2 5 3 8 5 3" xfId="41498"/>
    <cellStyle name="Normal 2 5 3 8 5 4" xfId="41499"/>
    <cellStyle name="Normal 2 5 3 8 5 5" xfId="41500"/>
    <cellStyle name="Normal 2 5 3 8 6" xfId="41501"/>
    <cellStyle name="Normal 2 5 3 8 6 2" xfId="41502"/>
    <cellStyle name="Normal 2 5 3 8 6 3" xfId="41503"/>
    <cellStyle name="Normal 2 5 3 8 6 4" xfId="41504"/>
    <cellStyle name="Normal 2 5 3 8 6 5" xfId="41505"/>
    <cellStyle name="Normal 2 5 3 8 7" xfId="41506"/>
    <cellStyle name="Normal 2 5 3 8 7 2" xfId="41507"/>
    <cellStyle name="Normal 2 5 3 8 7 3" xfId="41508"/>
    <cellStyle name="Normal 2 5 3 8 7 4" xfId="41509"/>
    <cellStyle name="Normal 2 5 3 8 7 5" xfId="41510"/>
    <cellStyle name="Normal 2 5 3 8 8" xfId="41511"/>
    <cellStyle name="Normal 2 5 3 8 8 2" xfId="41512"/>
    <cellStyle name="Normal 2 5 3 8 8 3" xfId="41513"/>
    <cellStyle name="Normal 2 5 3 8 8 4" xfId="41514"/>
    <cellStyle name="Normal 2 5 3 8 8 5" xfId="41515"/>
    <cellStyle name="Normal 2 5 3 8 9" xfId="41516"/>
    <cellStyle name="Normal 2 5 3 9" xfId="41517"/>
    <cellStyle name="Normal 2 5 3 9 10" xfId="41518"/>
    <cellStyle name="Normal 2 5 3 9 11" xfId="41519"/>
    <cellStyle name="Normal 2 5 3 9 12" xfId="41520"/>
    <cellStyle name="Normal 2 5 3 9 13" xfId="41521"/>
    <cellStyle name="Normal 2 5 3 9 14" xfId="41522"/>
    <cellStyle name="Normal 2 5 3 9 2" xfId="41523"/>
    <cellStyle name="Normal 2 5 3 9 2 2" xfId="41524"/>
    <cellStyle name="Normal 2 5 3 9 2 3" xfId="41525"/>
    <cellStyle name="Normal 2 5 3 9 2 4" xfId="41526"/>
    <cellStyle name="Normal 2 5 3 9 2 5" xfId="41527"/>
    <cellStyle name="Normal 2 5 3 9 3" xfId="41528"/>
    <cellStyle name="Normal 2 5 3 9 3 2" xfId="41529"/>
    <cellStyle name="Normal 2 5 3 9 3 3" xfId="41530"/>
    <cellStyle name="Normal 2 5 3 9 3 4" xfId="41531"/>
    <cellStyle name="Normal 2 5 3 9 3 5" xfId="41532"/>
    <cellStyle name="Normal 2 5 3 9 4" xfId="41533"/>
    <cellStyle name="Normal 2 5 3 9 4 2" xfId="41534"/>
    <cellStyle name="Normal 2 5 3 9 4 3" xfId="41535"/>
    <cellStyle name="Normal 2 5 3 9 4 4" xfId="41536"/>
    <cellStyle name="Normal 2 5 3 9 4 5" xfId="41537"/>
    <cellStyle name="Normal 2 5 3 9 5" xfId="41538"/>
    <cellStyle name="Normal 2 5 3 9 5 2" xfId="41539"/>
    <cellStyle name="Normal 2 5 3 9 5 3" xfId="41540"/>
    <cellStyle name="Normal 2 5 3 9 5 4" xfId="41541"/>
    <cellStyle name="Normal 2 5 3 9 5 5" xfId="41542"/>
    <cellStyle name="Normal 2 5 3 9 6" xfId="41543"/>
    <cellStyle name="Normal 2 5 3 9 6 2" xfId="41544"/>
    <cellStyle name="Normal 2 5 3 9 6 3" xfId="41545"/>
    <cellStyle name="Normal 2 5 3 9 6 4" xfId="41546"/>
    <cellStyle name="Normal 2 5 3 9 6 5" xfId="41547"/>
    <cellStyle name="Normal 2 5 3 9 7" xfId="41548"/>
    <cellStyle name="Normal 2 5 3 9 7 2" xfId="41549"/>
    <cellStyle name="Normal 2 5 3 9 7 3" xfId="41550"/>
    <cellStyle name="Normal 2 5 3 9 7 4" xfId="41551"/>
    <cellStyle name="Normal 2 5 3 9 7 5" xfId="41552"/>
    <cellStyle name="Normal 2 5 3 9 8" xfId="41553"/>
    <cellStyle name="Normal 2 5 3 9 8 2" xfId="41554"/>
    <cellStyle name="Normal 2 5 3 9 8 3" xfId="41555"/>
    <cellStyle name="Normal 2 5 3 9 8 4" xfId="41556"/>
    <cellStyle name="Normal 2 5 3 9 8 5" xfId="41557"/>
    <cellStyle name="Normal 2 5 3 9 9" xfId="41558"/>
    <cellStyle name="Normal 2 5 30" xfId="41559"/>
    <cellStyle name="Normal 2 5 30 10" xfId="41560"/>
    <cellStyle name="Normal 2 5 30 11" xfId="41561"/>
    <cellStyle name="Normal 2 5 30 12" xfId="41562"/>
    <cellStyle name="Normal 2 5 30 13" xfId="41563"/>
    <cellStyle name="Normal 2 5 30 2" xfId="41564"/>
    <cellStyle name="Normal 2 5 30 2 2" xfId="41565"/>
    <cellStyle name="Normal 2 5 30 2 3" xfId="41566"/>
    <cellStyle name="Normal 2 5 30 2 4" xfId="41567"/>
    <cellStyle name="Normal 2 5 30 2 5" xfId="41568"/>
    <cellStyle name="Normal 2 5 30 3" xfId="41569"/>
    <cellStyle name="Normal 2 5 30 3 2" xfId="41570"/>
    <cellStyle name="Normal 2 5 30 3 3" xfId="41571"/>
    <cellStyle name="Normal 2 5 30 3 4" xfId="41572"/>
    <cellStyle name="Normal 2 5 30 3 5" xfId="41573"/>
    <cellStyle name="Normal 2 5 30 4" xfId="41574"/>
    <cellStyle name="Normal 2 5 30 4 2" xfId="41575"/>
    <cellStyle name="Normal 2 5 30 4 3" xfId="41576"/>
    <cellStyle name="Normal 2 5 30 4 4" xfId="41577"/>
    <cellStyle name="Normal 2 5 30 4 5" xfId="41578"/>
    <cellStyle name="Normal 2 5 30 5" xfId="41579"/>
    <cellStyle name="Normal 2 5 30 5 2" xfId="41580"/>
    <cellStyle name="Normal 2 5 30 5 3" xfId="41581"/>
    <cellStyle name="Normal 2 5 30 5 4" xfId="41582"/>
    <cellStyle name="Normal 2 5 30 5 5" xfId="41583"/>
    <cellStyle name="Normal 2 5 30 6" xfId="41584"/>
    <cellStyle name="Normal 2 5 30 6 2" xfId="41585"/>
    <cellStyle name="Normal 2 5 30 6 3" xfId="41586"/>
    <cellStyle name="Normal 2 5 30 6 4" xfId="41587"/>
    <cellStyle name="Normal 2 5 30 6 5" xfId="41588"/>
    <cellStyle name="Normal 2 5 30 7" xfId="41589"/>
    <cellStyle name="Normal 2 5 30 7 2" xfId="41590"/>
    <cellStyle name="Normal 2 5 30 7 3" xfId="41591"/>
    <cellStyle name="Normal 2 5 30 7 4" xfId="41592"/>
    <cellStyle name="Normal 2 5 30 7 5" xfId="41593"/>
    <cellStyle name="Normal 2 5 30 8" xfId="41594"/>
    <cellStyle name="Normal 2 5 30 8 2" xfId="41595"/>
    <cellStyle name="Normal 2 5 30 8 3" xfId="41596"/>
    <cellStyle name="Normal 2 5 30 8 4" xfId="41597"/>
    <cellStyle name="Normal 2 5 30 8 5" xfId="41598"/>
    <cellStyle name="Normal 2 5 30 9" xfId="41599"/>
    <cellStyle name="Normal 2 5 31" xfId="41600"/>
    <cellStyle name="Normal 2 5 31 10" xfId="41601"/>
    <cellStyle name="Normal 2 5 31 11" xfId="41602"/>
    <cellStyle name="Normal 2 5 31 12" xfId="41603"/>
    <cellStyle name="Normal 2 5 31 13" xfId="41604"/>
    <cellStyle name="Normal 2 5 31 2" xfId="41605"/>
    <cellStyle name="Normal 2 5 31 2 2" xfId="41606"/>
    <cellStyle name="Normal 2 5 31 2 3" xfId="41607"/>
    <cellStyle name="Normal 2 5 31 2 4" xfId="41608"/>
    <cellStyle name="Normal 2 5 31 2 5" xfId="41609"/>
    <cellStyle name="Normal 2 5 31 3" xfId="41610"/>
    <cellStyle name="Normal 2 5 31 3 2" xfId="41611"/>
    <cellStyle name="Normal 2 5 31 3 3" xfId="41612"/>
    <cellStyle name="Normal 2 5 31 3 4" xfId="41613"/>
    <cellStyle name="Normal 2 5 31 3 5" xfId="41614"/>
    <cellStyle name="Normal 2 5 31 4" xfId="41615"/>
    <cellStyle name="Normal 2 5 31 4 2" xfId="41616"/>
    <cellStyle name="Normal 2 5 31 4 3" xfId="41617"/>
    <cellStyle name="Normal 2 5 31 4 4" xfId="41618"/>
    <cellStyle name="Normal 2 5 31 4 5" xfId="41619"/>
    <cellStyle name="Normal 2 5 31 5" xfId="41620"/>
    <cellStyle name="Normal 2 5 31 5 2" xfId="41621"/>
    <cellStyle name="Normal 2 5 31 5 3" xfId="41622"/>
    <cellStyle name="Normal 2 5 31 5 4" xfId="41623"/>
    <cellStyle name="Normal 2 5 31 5 5" xfId="41624"/>
    <cellStyle name="Normal 2 5 31 6" xfId="41625"/>
    <cellStyle name="Normal 2 5 31 6 2" xfId="41626"/>
    <cellStyle name="Normal 2 5 31 6 3" xfId="41627"/>
    <cellStyle name="Normal 2 5 31 6 4" xfId="41628"/>
    <cellStyle name="Normal 2 5 31 6 5" xfId="41629"/>
    <cellStyle name="Normal 2 5 31 7" xfId="41630"/>
    <cellStyle name="Normal 2 5 31 7 2" xfId="41631"/>
    <cellStyle name="Normal 2 5 31 7 3" xfId="41632"/>
    <cellStyle name="Normal 2 5 31 7 4" xfId="41633"/>
    <cellStyle name="Normal 2 5 31 7 5" xfId="41634"/>
    <cellStyle name="Normal 2 5 31 8" xfId="41635"/>
    <cellStyle name="Normal 2 5 31 8 2" xfId="41636"/>
    <cellStyle name="Normal 2 5 31 8 3" xfId="41637"/>
    <cellStyle name="Normal 2 5 31 8 4" xfId="41638"/>
    <cellStyle name="Normal 2 5 31 8 5" xfId="41639"/>
    <cellStyle name="Normal 2 5 31 9" xfId="41640"/>
    <cellStyle name="Normal 2 5 32" xfId="41641"/>
    <cellStyle name="Normal 2 5 32 10" xfId="41642"/>
    <cellStyle name="Normal 2 5 32 11" xfId="41643"/>
    <cellStyle name="Normal 2 5 32 12" xfId="41644"/>
    <cellStyle name="Normal 2 5 32 13" xfId="41645"/>
    <cellStyle name="Normal 2 5 32 2" xfId="41646"/>
    <cellStyle name="Normal 2 5 32 2 2" xfId="41647"/>
    <cellStyle name="Normal 2 5 32 2 3" xfId="41648"/>
    <cellStyle name="Normal 2 5 32 2 4" xfId="41649"/>
    <cellStyle name="Normal 2 5 32 2 5" xfId="41650"/>
    <cellStyle name="Normal 2 5 32 3" xfId="41651"/>
    <cellStyle name="Normal 2 5 32 3 2" xfId="41652"/>
    <cellStyle name="Normal 2 5 32 3 3" xfId="41653"/>
    <cellStyle name="Normal 2 5 32 3 4" xfId="41654"/>
    <cellStyle name="Normal 2 5 32 3 5" xfId="41655"/>
    <cellStyle name="Normal 2 5 32 4" xfId="41656"/>
    <cellStyle name="Normal 2 5 32 4 2" xfId="41657"/>
    <cellStyle name="Normal 2 5 32 4 3" xfId="41658"/>
    <cellStyle name="Normal 2 5 32 4 4" xfId="41659"/>
    <cellStyle name="Normal 2 5 32 4 5" xfId="41660"/>
    <cellStyle name="Normal 2 5 32 5" xfId="41661"/>
    <cellStyle name="Normal 2 5 32 5 2" xfId="41662"/>
    <cellStyle name="Normal 2 5 32 5 3" xfId="41663"/>
    <cellStyle name="Normal 2 5 32 5 4" xfId="41664"/>
    <cellStyle name="Normal 2 5 32 5 5" xfId="41665"/>
    <cellStyle name="Normal 2 5 32 6" xfId="41666"/>
    <cellStyle name="Normal 2 5 32 6 2" xfId="41667"/>
    <cellStyle name="Normal 2 5 32 6 3" xfId="41668"/>
    <cellStyle name="Normal 2 5 32 6 4" xfId="41669"/>
    <cellStyle name="Normal 2 5 32 6 5" xfId="41670"/>
    <cellStyle name="Normal 2 5 32 7" xfId="41671"/>
    <cellStyle name="Normal 2 5 32 7 2" xfId="41672"/>
    <cellStyle name="Normal 2 5 32 7 3" xfId="41673"/>
    <cellStyle name="Normal 2 5 32 7 4" xfId="41674"/>
    <cellStyle name="Normal 2 5 32 7 5" xfId="41675"/>
    <cellStyle name="Normal 2 5 32 8" xfId="41676"/>
    <cellStyle name="Normal 2 5 32 8 2" xfId="41677"/>
    <cellStyle name="Normal 2 5 32 8 3" xfId="41678"/>
    <cellStyle name="Normal 2 5 32 8 4" xfId="41679"/>
    <cellStyle name="Normal 2 5 32 8 5" xfId="41680"/>
    <cellStyle name="Normal 2 5 32 9" xfId="41681"/>
    <cellStyle name="Normal 2 5 33" xfId="41682"/>
    <cellStyle name="Normal 2 5 33 10" xfId="41683"/>
    <cellStyle name="Normal 2 5 33 11" xfId="41684"/>
    <cellStyle name="Normal 2 5 33 12" xfId="41685"/>
    <cellStyle name="Normal 2 5 33 13" xfId="41686"/>
    <cellStyle name="Normal 2 5 33 2" xfId="41687"/>
    <cellStyle name="Normal 2 5 33 2 2" xfId="41688"/>
    <cellStyle name="Normal 2 5 33 2 3" xfId="41689"/>
    <cellStyle name="Normal 2 5 33 2 4" xfId="41690"/>
    <cellStyle name="Normal 2 5 33 2 5" xfId="41691"/>
    <cellStyle name="Normal 2 5 33 3" xfId="41692"/>
    <cellStyle name="Normal 2 5 33 3 2" xfId="41693"/>
    <cellStyle name="Normal 2 5 33 3 3" xfId="41694"/>
    <cellStyle name="Normal 2 5 33 3 4" xfId="41695"/>
    <cellStyle name="Normal 2 5 33 3 5" xfId="41696"/>
    <cellStyle name="Normal 2 5 33 4" xfId="41697"/>
    <cellStyle name="Normal 2 5 33 4 2" xfId="41698"/>
    <cellStyle name="Normal 2 5 33 4 3" xfId="41699"/>
    <cellStyle name="Normal 2 5 33 4 4" xfId="41700"/>
    <cellStyle name="Normal 2 5 33 4 5" xfId="41701"/>
    <cellStyle name="Normal 2 5 33 5" xfId="41702"/>
    <cellStyle name="Normal 2 5 33 5 2" xfId="41703"/>
    <cellStyle name="Normal 2 5 33 5 3" xfId="41704"/>
    <cellStyle name="Normal 2 5 33 5 4" xfId="41705"/>
    <cellStyle name="Normal 2 5 33 5 5" xfId="41706"/>
    <cellStyle name="Normal 2 5 33 6" xfId="41707"/>
    <cellStyle name="Normal 2 5 33 6 2" xfId="41708"/>
    <cellStyle name="Normal 2 5 33 6 3" xfId="41709"/>
    <cellStyle name="Normal 2 5 33 6 4" xfId="41710"/>
    <cellStyle name="Normal 2 5 33 6 5" xfId="41711"/>
    <cellStyle name="Normal 2 5 33 7" xfId="41712"/>
    <cellStyle name="Normal 2 5 33 7 2" xfId="41713"/>
    <cellStyle name="Normal 2 5 33 7 3" xfId="41714"/>
    <cellStyle name="Normal 2 5 33 7 4" xfId="41715"/>
    <cellStyle name="Normal 2 5 33 7 5" xfId="41716"/>
    <cellStyle name="Normal 2 5 33 8" xfId="41717"/>
    <cellStyle name="Normal 2 5 33 8 2" xfId="41718"/>
    <cellStyle name="Normal 2 5 33 8 3" xfId="41719"/>
    <cellStyle name="Normal 2 5 33 8 4" xfId="41720"/>
    <cellStyle name="Normal 2 5 33 8 5" xfId="41721"/>
    <cellStyle name="Normal 2 5 33 9" xfId="41722"/>
    <cellStyle name="Normal 2 5 34" xfId="41723"/>
    <cellStyle name="Normal 2 5 34 10" xfId="41724"/>
    <cellStyle name="Normal 2 5 34 11" xfId="41725"/>
    <cellStyle name="Normal 2 5 34 12" xfId="41726"/>
    <cellStyle name="Normal 2 5 34 13" xfId="41727"/>
    <cellStyle name="Normal 2 5 34 2" xfId="41728"/>
    <cellStyle name="Normal 2 5 34 2 2" xfId="41729"/>
    <cellStyle name="Normal 2 5 34 2 3" xfId="41730"/>
    <cellStyle name="Normal 2 5 34 2 4" xfId="41731"/>
    <cellStyle name="Normal 2 5 34 2 5" xfId="41732"/>
    <cellStyle name="Normal 2 5 34 3" xfId="41733"/>
    <cellStyle name="Normal 2 5 34 3 2" xfId="41734"/>
    <cellStyle name="Normal 2 5 34 3 3" xfId="41735"/>
    <cellStyle name="Normal 2 5 34 3 4" xfId="41736"/>
    <cellStyle name="Normal 2 5 34 3 5" xfId="41737"/>
    <cellStyle name="Normal 2 5 34 4" xfId="41738"/>
    <cellStyle name="Normal 2 5 34 4 2" xfId="41739"/>
    <cellStyle name="Normal 2 5 34 4 3" xfId="41740"/>
    <cellStyle name="Normal 2 5 34 4 4" xfId="41741"/>
    <cellStyle name="Normal 2 5 34 4 5" xfId="41742"/>
    <cellStyle name="Normal 2 5 34 5" xfId="41743"/>
    <cellStyle name="Normal 2 5 34 5 2" xfId="41744"/>
    <cellStyle name="Normal 2 5 34 5 3" xfId="41745"/>
    <cellStyle name="Normal 2 5 34 5 4" xfId="41746"/>
    <cellStyle name="Normal 2 5 34 5 5" xfId="41747"/>
    <cellStyle name="Normal 2 5 34 6" xfId="41748"/>
    <cellStyle name="Normal 2 5 34 6 2" xfId="41749"/>
    <cellStyle name="Normal 2 5 34 6 3" xfId="41750"/>
    <cellStyle name="Normal 2 5 34 6 4" xfId="41751"/>
    <cellStyle name="Normal 2 5 34 6 5" xfId="41752"/>
    <cellStyle name="Normal 2 5 34 7" xfId="41753"/>
    <cellStyle name="Normal 2 5 34 7 2" xfId="41754"/>
    <cellStyle name="Normal 2 5 34 7 3" xfId="41755"/>
    <cellStyle name="Normal 2 5 34 7 4" xfId="41756"/>
    <cellStyle name="Normal 2 5 34 7 5" xfId="41757"/>
    <cellStyle name="Normal 2 5 34 8" xfId="41758"/>
    <cellStyle name="Normal 2 5 34 8 2" xfId="41759"/>
    <cellStyle name="Normal 2 5 34 8 3" xfId="41760"/>
    <cellStyle name="Normal 2 5 34 8 4" xfId="41761"/>
    <cellStyle name="Normal 2 5 34 8 5" xfId="41762"/>
    <cellStyle name="Normal 2 5 34 9" xfId="41763"/>
    <cellStyle name="Normal 2 5 35" xfId="41764"/>
    <cellStyle name="Normal 2 5 35 10" xfId="41765"/>
    <cellStyle name="Normal 2 5 35 11" xfId="41766"/>
    <cellStyle name="Normal 2 5 35 12" xfId="41767"/>
    <cellStyle name="Normal 2 5 35 13" xfId="41768"/>
    <cellStyle name="Normal 2 5 35 2" xfId="41769"/>
    <cellStyle name="Normal 2 5 35 2 2" xfId="41770"/>
    <cellStyle name="Normal 2 5 35 2 3" xfId="41771"/>
    <cellStyle name="Normal 2 5 35 2 4" xfId="41772"/>
    <cellStyle name="Normal 2 5 35 2 5" xfId="41773"/>
    <cellStyle name="Normal 2 5 35 3" xfId="41774"/>
    <cellStyle name="Normal 2 5 35 3 2" xfId="41775"/>
    <cellStyle name="Normal 2 5 35 3 3" xfId="41776"/>
    <cellStyle name="Normal 2 5 35 3 4" xfId="41777"/>
    <cellStyle name="Normal 2 5 35 3 5" xfId="41778"/>
    <cellStyle name="Normal 2 5 35 4" xfId="41779"/>
    <cellStyle name="Normal 2 5 35 4 2" xfId="41780"/>
    <cellStyle name="Normal 2 5 35 4 3" xfId="41781"/>
    <cellStyle name="Normal 2 5 35 4 4" xfId="41782"/>
    <cellStyle name="Normal 2 5 35 4 5" xfId="41783"/>
    <cellStyle name="Normal 2 5 35 5" xfId="41784"/>
    <cellStyle name="Normal 2 5 35 5 2" xfId="41785"/>
    <cellStyle name="Normal 2 5 35 5 3" xfId="41786"/>
    <cellStyle name="Normal 2 5 35 5 4" xfId="41787"/>
    <cellStyle name="Normal 2 5 35 5 5" xfId="41788"/>
    <cellStyle name="Normal 2 5 35 6" xfId="41789"/>
    <cellStyle name="Normal 2 5 35 6 2" xfId="41790"/>
    <cellStyle name="Normal 2 5 35 6 3" xfId="41791"/>
    <cellStyle name="Normal 2 5 35 6 4" xfId="41792"/>
    <cellStyle name="Normal 2 5 35 6 5" xfId="41793"/>
    <cellStyle name="Normal 2 5 35 7" xfId="41794"/>
    <cellStyle name="Normal 2 5 35 7 2" xfId="41795"/>
    <cellStyle name="Normal 2 5 35 7 3" xfId="41796"/>
    <cellStyle name="Normal 2 5 35 7 4" xfId="41797"/>
    <cellStyle name="Normal 2 5 35 7 5" xfId="41798"/>
    <cellStyle name="Normal 2 5 35 8" xfId="41799"/>
    <cellStyle name="Normal 2 5 35 8 2" xfId="41800"/>
    <cellStyle name="Normal 2 5 35 8 3" xfId="41801"/>
    <cellStyle name="Normal 2 5 35 8 4" xfId="41802"/>
    <cellStyle name="Normal 2 5 35 8 5" xfId="41803"/>
    <cellStyle name="Normal 2 5 35 9" xfId="41804"/>
    <cellStyle name="Normal 2 5 36" xfId="41805"/>
    <cellStyle name="Normal 2 5 36 10" xfId="41806"/>
    <cellStyle name="Normal 2 5 36 11" xfId="41807"/>
    <cellStyle name="Normal 2 5 36 12" xfId="41808"/>
    <cellStyle name="Normal 2 5 36 13" xfId="41809"/>
    <cellStyle name="Normal 2 5 36 2" xfId="41810"/>
    <cellStyle name="Normal 2 5 36 2 2" xfId="41811"/>
    <cellStyle name="Normal 2 5 36 2 3" xfId="41812"/>
    <cellStyle name="Normal 2 5 36 2 4" xfId="41813"/>
    <cellStyle name="Normal 2 5 36 2 5" xfId="41814"/>
    <cellStyle name="Normal 2 5 36 3" xfId="41815"/>
    <cellStyle name="Normal 2 5 36 3 2" xfId="41816"/>
    <cellStyle name="Normal 2 5 36 3 3" xfId="41817"/>
    <cellStyle name="Normal 2 5 36 3 4" xfId="41818"/>
    <cellStyle name="Normal 2 5 36 3 5" xfId="41819"/>
    <cellStyle name="Normal 2 5 36 4" xfId="41820"/>
    <cellStyle name="Normal 2 5 36 4 2" xfId="41821"/>
    <cellStyle name="Normal 2 5 36 4 3" xfId="41822"/>
    <cellStyle name="Normal 2 5 36 4 4" xfId="41823"/>
    <cellStyle name="Normal 2 5 36 4 5" xfId="41824"/>
    <cellStyle name="Normal 2 5 36 5" xfId="41825"/>
    <cellStyle name="Normal 2 5 36 5 2" xfId="41826"/>
    <cellStyle name="Normal 2 5 36 5 3" xfId="41827"/>
    <cellStyle name="Normal 2 5 36 5 4" xfId="41828"/>
    <cellStyle name="Normal 2 5 36 5 5" xfId="41829"/>
    <cellStyle name="Normal 2 5 36 6" xfId="41830"/>
    <cellStyle name="Normal 2 5 36 6 2" xfId="41831"/>
    <cellStyle name="Normal 2 5 36 6 3" xfId="41832"/>
    <cellStyle name="Normal 2 5 36 6 4" xfId="41833"/>
    <cellStyle name="Normal 2 5 36 6 5" xfId="41834"/>
    <cellStyle name="Normal 2 5 36 7" xfId="41835"/>
    <cellStyle name="Normal 2 5 36 7 2" xfId="41836"/>
    <cellStyle name="Normal 2 5 36 7 3" xfId="41837"/>
    <cellStyle name="Normal 2 5 36 7 4" xfId="41838"/>
    <cellStyle name="Normal 2 5 36 7 5" xfId="41839"/>
    <cellStyle name="Normal 2 5 36 8" xfId="41840"/>
    <cellStyle name="Normal 2 5 36 8 2" xfId="41841"/>
    <cellStyle name="Normal 2 5 36 8 3" xfId="41842"/>
    <cellStyle name="Normal 2 5 36 8 4" xfId="41843"/>
    <cellStyle name="Normal 2 5 36 8 5" xfId="41844"/>
    <cellStyle name="Normal 2 5 36 9" xfId="41845"/>
    <cellStyle name="Normal 2 5 37" xfId="41846"/>
    <cellStyle name="Normal 2 5 37 10" xfId="41847"/>
    <cellStyle name="Normal 2 5 37 11" xfId="41848"/>
    <cellStyle name="Normal 2 5 37 12" xfId="41849"/>
    <cellStyle name="Normal 2 5 37 13" xfId="41850"/>
    <cellStyle name="Normal 2 5 37 2" xfId="41851"/>
    <cellStyle name="Normal 2 5 37 2 2" xfId="41852"/>
    <cellStyle name="Normal 2 5 37 2 3" xfId="41853"/>
    <cellStyle name="Normal 2 5 37 2 4" xfId="41854"/>
    <cellStyle name="Normal 2 5 37 2 5" xfId="41855"/>
    <cellStyle name="Normal 2 5 37 3" xfId="41856"/>
    <cellStyle name="Normal 2 5 37 3 2" xfId="41857"/>
    <cellStyle name="Normal 2 5 37 3 3" xfId="41858"/>
    <cellStyle name="Normal 2 5 37 3 4" xfId="41859"/>
    <cellStyle name="Normal 2 5 37 3 5" xfId="41860"/>
    <cellStyle name="Normal 2 5 37 4" xfId="41861"/>
    <cellStyle name="Normal 2 5 37 4 2" xfId="41862"/>
    <cellStyle name="Normal 2 5 37 4 3" xfId="41863"/>
    <cellStyle name="Normal 2 5 37 4 4" xfId="41864"/>
    <cellStyle name="Normal 2 5 37 4 5" xfId="41865"/>
    <cellStyle name="Normal 2 5 37 5" xfId="41866"/>
    <cellStyle name="Normal 2 5 37 5 2" xfId="41867"/>
    <cellStyle name="Normal 2 5 37 5 3" xfId="41868"/>
    <cellStyle name="Normal 2 5 37 5 4" xfId="41869"/>
    <cellStyle name="Normal 2 5 37 5 5" xfId="41870"/>
    <cellStyle name="Normal 2 5 37 6" xfId="41871"/>
    <cellStyle name="Normal 2 5 37 6 2" xfId="41872"/>
    <cellStyle name="Normal 2 5 37 6 3" xfId="41873"/>
    <cellStyle name="Normal 2 5 37 6 4" xfId="41874"/>
    <cellStyle name="Normal 2 5 37 6 5" xfId="41875"/>
    <cellStyle name="Normal 2 5 37 7" xfId="41876"/>
    <cellStyle name="Normal 2 5 37 7 2" xfId="41877"/>
    <cellStyle name="Normal 2 5 37 7 3" xfId="41878"/>
    <cellStyle name="Normal 2 5 37 7 4" xfId="41879"/>
    <cellStyle name="Normal 2 5 37 7 5" xfId="41880"/>
    <cellStyle name="Normal 2 5 37 8" xfId="41881"/>
    <cellStyle name="Normal 2 5 37 8 2" xfId="41882"/>
    <cellStyle name="Normal 2 5 37 8 3" xfId="41883"/>
    <cellStyle name="Normal 2 5 37 8 4" xfId="41884"/>
    <cellStyle name="Normal 2 5 37 8 5" xfId="41885"/>
    <cellStyle name="Normal 2 5 37 9" xfId="41886"/>
    <cellStyle name="Normal 2 5 38" xfId="41887"/>
    <cellStyle name="Normal 2 5 38 2" xfId="41888"/>
    <cellStyle name="Normal 2 5 38 3" xfId="41889"/>
    <cellStyle name="Normal 2 5 38 4" xfId="41890"/>
    <cellStyle name="Normal 2 5 38 5" xfId="41891"/>
    <cellStyle name="Normal 2 5 39" xfId="41892"/>
    <cellStyle name="Normal 2 5 39 2" xfId="41893"/>
    <cellStyle name="Normal 2 5 39 3" xfId="41894"/>
    <cellStyle name="Normal 2 5 39 4" xfId="41895"/>
    <cellStyle name="Normal 2 5 39 5" xfId="41896"/>
    <cellStyle name="Normal 2 5 4" xfId="41897"/>
    <cellStyle name="Normal 2 5 4 10" xfId="41898"/>
    <cellStyle name="Normal 2 5 4 10 10" xfId="41899"/>
    <cellStyle name="Normal 2 5 4 10 11" xfId="41900"/>
    <cellStyle name="Normal 2 5 4 10 12" xfId="41901"/>
    <cellStyle name="Normal 2 5 4 10 13" xfId="41902"/>
    <cellStyle name="Normal 2 5 4 10 14" xfId="41903"/>
    <cellStyle name="Normal 2 5 4 10 2" xfId="41904"/>
    <cellStyle name="Normal 2 5 4 10 2 2" xfId="41905"/>
    <cellStyle name="Normal 2 5 4 10 2 3" xfId="41906"/>
    <cellStyle name="Normal 2 5 4 10 2 4" xfId="41907"/>
    <cellStyle name="Normal 2 5 4 10 2 5" xfId="41908"/>
    <cellStyle name="Normal 2 5 4 10 3" xfId="41909"/>
    <cellStyle name="Normal 2 5 4 10 3 2" xfId="41910"/>
    <cellStyle name="Normal 2 5 4 10 3 3" xfId="41911"/>
    <cellStyle name="Normal 2 5 4 10 3 4" xfId="41912"/>
    <cellStyle name="Normal 2 5 4 10 3 5" xfId="41913"/>
    <cellStyle name="Normal 2 5 4 10 4" xfId="41914"/>
    <cellStyle name="Normal 2 5 4 10 4 2" xfId="41915"/>
    <cellStyle name="Normal 2 5 4 10 4 3" xfId="41916"/>
    <cellStyle name="Normal 2 5 4 10 4 4" xfId="41917"/>
    <cellStyle name="Normal 2 5 4 10 4 5" xfId="41918"/>
    <cellStyle name="Normal 2 5 4 10 5" xfId="41919"/>
    <cellStyle name="Normal 2 5 4 10 5 2" xfId="41920"/>
    <cellStyle name="Normal 2 5 4 10 5 3" xfId="41921"/>
    <cellStyle name="Normal 2 5 4 10 5 4" xfId="41922"/>
    <cellStyle name="Normal 2 5 4 10 5 5" xfId="41923"/>
    <cellStyle name="Normal 2 5 4 10 6" xfId="41924"/>
    <cellStyle name="Normal 2 5 4 10 6 2" xfId="41925"/>
    <cellStyle name="Normal 2 5 4 10 6 3" xfId="41926"/>
    <cellStyle name="Normal 2 5 4 10 6 4" xfId="41927"/>
    <cellStyle name="Normal 2 5 4 10 6 5" xfId="41928"/>
    <cellStyle name="Normal 2 5 4 10 7" xfId="41929"/>
    <cellStyle name="Normal 2 5 4 10 7 2" xfId="41930"/>
    <cellStyle name="Normal 2 5 4 10 7 3" xfId="41931"/>
    <cellStyle name="Normal 2 5 4 10 7 4" xfId="41932"/>
    <cellStyle name="Normal 2 5 4 10 7 5" xfId="41933"/>
    <cellStyle name="Normal 2 5 4 10 8" xfId="41934"/>
    <cellStyle name="Normal 2 5 4 10 8 2" xfId="41935"/>
    <cellStyle name="Normal 2 5 4 10 8 3" xfId="41936"/>
    <cellStyle name="Normal 2 5 4 10 8 4" xfId="41937"/>
    <cellStyle name="Normal 2 5 4 10 8 5" xfId="41938"/>
    <cellStyle name="Normal 2 5 4 10 9" xfId="41939"/>
    <cellStyle name="Normal 2 5 4 11" xfId="41940"/>
    <cellStyle name="Normal 2 5 4 11 10" xfId="41941"/>
    <cellStyle name="Normal 2 5 4 11 11" xfId="41942"/>
    <cellStyle name="Normal 2 5 4 11 12" xfId="41943"/>
    <cellStyle name="Normal 2 5 4 11 13" xfId="41944"/>
    <cellStyle name="Normal 2 5 4 11 14" xfId="41945"/>
    <cellStyle name="Normal 2 5 4 11 2" xfId="41946"/>
    <cellStyle name="Normal 2 5 4 11 2 2" xfId="41947"/>
    <cellStyle name="Normal 2 5 4 11 2 3" xfId="41948"/>
    <cellStyle name="Normal 2 5 4 11 2 4" xfId="41949"/>
    <cellStyle name="Normal 2 5 4 11 2 5" xfId="41950"/>
    <cellStyle name="Normal 2 5 4 11 3" xfId="41951"/>
    <cellStyle name="Normal 2 5 4 11 3 2" xfId="41952"/>
    <cellStyle name="Normal 2 5 4 11 3 3" xfId="41953"/>
    <cellStyle name="Normal 2 5 4 11 3 4" xfId="41954"/>
    <cellStyle name="Normal 2 5 4 11 3 5" xfId="41955"/>
    <cellStyle name="Normal 2 5 4 11 4" xfId="41956"/>
    <cellStyle name="Normal 2 5 4 11 4 2" xfId="41957"/>
    <cellStyle name="Normal 2 5 4 11 4 3" xfId="41958"/>
    <cellStyle name="Normal 2 5 4 11 4 4" xfId="41959"/>
    <cellStyle name="Normal 2 5 4 11 4 5" xfId="41960"/>
    <cellStyle name="Normal 2 5 4 11 5" xfId="41961"/>
    <cellStyle name="Normal 2 5 4 11 5 2" xfId="41962"/>
    <cellStyle name="Normal 2 5 4 11 5 3" xfId="41963"/>
    <cellStyle name="Normal 2 5 4 11 5 4" xfId="41964"/>
    <cellStyle name="Normal 2 5 4 11 5 5" xfId="41965"/>
    <cellStyle name="Normal 2 5 4 11 6" xfId="41966"/>
    <cellStyle name="Normal 2 5 4 11 6 2" xfId="41967"/>
    <cellStyle name="Normal 2 5 4 11 6 3" xfId="41968"/>
    <cellStyle name="Normal 2 5 4 11 6 4" xfId="41969"/>
    <cellStyle name="Normal 2 5 4 11 6 5" xfId="41970"/>
    <cellStyle name="Normal 2 5 4 11 7" xfId="41971"/>
    <cellStyle name="Normal 2 5 4 11 7 2" xfId="41972"/>
    <cellStyle name="Normal 2 5 4 11 7 3" xfId="41973"/>
    <cellStyle name="Normal 2 5 4 11 7 4" xfId="41974"/>
    <cellStyle name="Normal 2 5 4 11 7 5" xfId="41975"/>
    <cellStyle name="Normal 2 5 4 11 8" xfId="41976"/>
    <cellStyle name="Normal 2 5 4 11 8 2" xfId="41977"/>
    <cellStyle name="Normal 2 5 4 11 8 3" xfId="41978"/>
    <cellStyle name="Normal 2 5 4 11 8 4" xfId="41979"/>
    <cellStyle name="Normal 2 5 4 11 8 5" xfId="41980"/>
    <cellStyle name="Normal 2 5 4 11 9" xfId="41981"/>
    <cellStyle name="Normal 2 5 4 12" xfId="41982"/>
    <cellStyle name="Normal 2 5 4 12 10" xfId="41983"/>
    <cellStyle name="Normal 2 5 4 12 11" xfId="41984"/>
    <cellStyle name="Normal 2 5 4 12 12" xfId="41985"/>
    <cellStyle name="Normal 2 5 4 12 13" xfId="41986"/>
    <cellStyle name="Normal 2 5 4 12 14" xfId="41987"/>
    <cellStyle name="Normal 2 5 4 12 2" xfId="41988"/>
    <cellStyle name="Normal 2 5 4 12 2 2" xfId="41989"/>
    <cellStyle name="Normal 2 5 4 12 2 3" xfId="41990"/>
    <cellStyle name="Normal 2 5 4 12 2 4" xfId="41991"/>
    <cellStyle name="Normal 2 5 4 12 2 5" xfId="41992"/>
    <cellStyle name="Normal 2 5 4 12 3" xfId="41993"/>
    <cellStyle name="Normal 2 5 4 12 3 2" xfId="41994"/>
    <cellStyle name="Normal 2 5 4 12 3 3" xfId="41995"/>
    <cellStyle name="Normal 2 5 4 12 3 4" xfId="41996"/>
    <cellStyle name="Normal 2 5 4 12 3 5" xfId="41997"/>
    <cellStyle name="Normal 2 5 4 12 4" xfId="41998"/>
    <cellStyle name="Normal 2 5 4 12 4 2" xfId="41999"/>
    <cellStyle name="Normal 2 5 4 12 4 3" xfId="42000"/>
    <cellStyle name="Normal 2 5 4 12 4 4" xfId="42001"/>
    <cellStyle name="Normal 2 5 4 12 4 5" xfId="42002"/>
    <cellStyle name="Normal 2 5 4 12 5" xfId="42003"/>
    <cellStyle name="Normal 2 5 4 12 5 2" xfId="42004"/>
    <cellStyle name="Normal 2 5 4 12 5 3" xfId="42005"/>
    <cellStyle name="Normal 2 5 4 12 5 4" xfId="42006"/>
    <cellStyle name="Normal 2 5 4 12 5 5" xfId="42007"/>
    <cellStyle name="Normal 2 5 4 12 6" xfId="42008"/>
    <cellStyle name="Normal 2 5 4 12 6 2" xfId="42009"/>
    <cellStyle name="Normal 2 5 4 12 6 3" xfId="42010"/>
    <cellStyle name="Normal 2 5 4 12 6 4" xfId="42011"/>
    <cellStyle name="Normal 2 5 4 12 6 5" xfId="42012"/>
    <cellStyle name="Normal 2 5 4 12 7" xfId="42013"/>
    <cellStyle name="Normal 2 5 4 12 7 2" xfId="42014"/>
    <cellStyle name="Normal 2 5 4 12 7 3" xfId="42015"/>
    <cellStyle name="Normal 2 5 4 12 7 4" xfId="42016"/>
    <cellStyle name="Normal 2 5 4 12 7 5" xfId="42017"/>
    <cellStyle name="Normal 2 5 4 12 8" xfId="42018"/>
    <cellStyle name="Normal 2 5 4 12 8 2" xfId="42019"/>
    <cellStyle name="Normal 2 5 4 12 8 3" xfId="42020"/>
    <cellStyle name="Normal 2 5 4 12 8 4" xfId="42021"/>
    <cellStyle name="Normal 2 5 4 12 8 5" xfId="42022"/>
    <cellStyle name="Normal 2 5 4 12 9" xfId="42023"/>
    <cellStyle name="Normal 2 5 4 13" xfId="42024"/>
    <cellStyle name="Normal 2 5 4 13 10" xfId="42025"/>
    <cellStyle name="Normal 2 5 4 13 11" xfId="42026"/>
    <cellStyle name="Normal 2 5 4 13 12" xfId="42027"/>
    <cellStyle name="Normal 2 5 4 13 13" xfId="42028"/>
    <cellStyle name="Normal 2 5 4 13 14" xfId="42029"/>
    <cellStyle name="Normal 2 5 4 13 2" xfId="42030"/>
    <cellStyle name="Normal 2 5 4 13 2 2" xfId="42031"/>
    <cellStyle name="Normal 2 5 4 13 2 3" xfId="42032"/>
    <cellStyle name="Normal 2 5 4 13 2 4" xfId="42033"/>
    <cellStyle name="Normal 2 5 4 13 2 5" xfId="42034"/>
    <cellStyle name="Normal 2 5 4 13 3" xfId="42035"/>
    <cellStyle name="Normal 2 5 4 13 3 2" xfId="42036"/>
    <cellStyle name="Normal 2 5 4 13 3 3" xfId="42037"/>
    <cellStyle name="Normal 2 5 4 13 3 4" xfId="42038"/>
    <cellStyle name="Normal 2 5 4 13 3 5" xfId="42039"/>
    <cellStyle name="Normal 2 5 4 13 4" xfId="42040"/>
    <cellStyle name="Normal 2 5 4 13 4 2" xfId="42041"/>
    <cellStyle name="Normal 2 5 4 13 4 3" xfId="42042"/>
    <cellStyle name="Normal 2 5 4 13 4 4" xfId="42043"/>
    <cellStyle name="Normal 2 5 4 13 4 5" xfId="42044"/>
    <cellStyle name="Normal 2 5 4 13 5" xfId="42045"/>
    <cellStyle name="Normal 2 5 4 13 5 2" xfId="42046"/>
    <cellStyle name="Normal 2 5 4 13 5 3" xfId="42047"/>
    <cellStyle name="Normal 2 5 4 13 5 4" xfId="42048"/>
    <cellStyle name="Normal 2 5 4 13 5 5" xfId="42049"/>
    <cellStyle name="Normal 2 5 4 13 6" xfId="42050"/>
    <cellStyle name="Normal 2 5 4 13 6 2" xfId="42051"/>
    <cellStyle name="Normal 2 5 4 13 6 3" xfId="42052"/>
    <cellStyle name="Normal 2 5 4 13 6 4" xfId="42053"/>
    <cellStyle name="Normal 2 5 4 13 6 5" xfId="42054"/>
    <cellStyle name="Normal 2 5 4 13 7" xfId="42055"/>
    <cellStyle name="Normal 2 5 4 13 7 2" xfId="42056"/>
    <cellStyle name="Normal 2 5 4 13 7 3" xfId="42057"/>
    <cellStyle name="Normal 2 5 4 13 7 4" xfId="42058"/>
    <cellStyle name="Normal 2 5 4 13 7 5" xfId="42059"/>
    <cellStyle name="Normal 2 5 4 13 8" xfId="42060"/>
    <cellStyle name="Normal 2 5 4 13 8 2" xfId="42061"/>
    <cellStyle name="Normal 2 5 4 13 8 3" xfId="42062"/>
    <cellStyle name="Normal 2 5 4 13 8 4" xfId="42063"/>
    <cellStyle name="Normal 2 5 4 13 8 5" xfId="42064"/>
    <cellStyle name="Normal 2 5 4 13 9" xfId="42065"/>
    <cellStyle name="Normal 2 5 4 14" xfId="42066"/>
    <cellStyle name="Normal 2 5 4 14 10" xfId="42067"/>
    <cellStyle name="Normal 2 5 4 14 11" xfId="42068"/>
    <cellStyle name="Normal 2 5 4 14 12" xfId="42069"/>
    <cellStyle name="Normal 2 5 4 14 13" xfId="42070"/>
    <cellStyle name="Normal 2 5 4 14 14" xfId="42071"/>
    <cellStyle name="Normal 2 5 4 14 2" xfId="42072"/>
    <cellStyle name="Normal 2 5 4 14 2 2" xfId="42073"/>
    <cellStyle name="Normal 2 5 4 14 2 3" xfId="42074"/>
    <cellStyle name="Normal 2 5 4 14 2 4" xfId="42075"/>
    <cellStyle name="Normal 2 5 4 14 2 5" xfId="42076"/>
    <cellStyle name="Normal 2 5 4 14 3" xfId="42077"/>
    <cellStyle name="Normal 2 5 4 14 3 2" xfId="42078"/>
    <cellStyle name="Normal 2 5 4 14 3 3" xfId="42079"/>
    <cellStyle name="Normal 2 5 4 14 3 4" xfId="42080"/>
    <cellStyle name="Normal 2 5 4 14 3 5" xfId="42081"/>
    <cellStyle name="Normal 2 5 4 14 4" xfId="42082"/>
    <cellStyle name="Normal 2 5 4 14 4 2" xfId="42083"/>
    <cellStyle name="Normal 2 5 4 14 4 3" xfId="42084"/>
    <cellStyle name="Normal 2 5 4 14 4 4" xfId="42085"/>
    <cellStyle name="Normal 2 5 4 14 4 5" xfId="42086"/>
    <cellStyle name="Normal 2 5 4 14 5" xfId="42087"/>
    <cellStyle name="Normal 2 5 4 14 5 2" xfId="42088"/>
    <cellStyle name="Normal 2 5 4 14 5 3" xfId="42089"/>
    <cellStyle name="Normal 2 5 4 14 5 4" xfId="42090"/>
    <cellStyle name="Normal 2 5 4 14 5 5" xfId="42091"/>
    <cellStyle name="Normal 2 5 4 14 6" xfId="42092"/>
    <cellStyle name="Normal 2 5 4 14 6 2" xfId="42093"/>
    <cellStyle name="Normal 2 5 4 14 6 3" xfId="42094"/>
    <cellStyle name="Normal 2 5 4 14 6 4" xfId="42095"/>
    <cellStyle name="Normal 2 5 4 14 6 5" xfId="42096"/>
    <cellStyle name="Normal 2 5 4 14 7" xfId="42097"/>
    <cellStyle name="Normal 2 5 4 14 7 2" xfId="42098"/>
    <cellStyle name="Normal 2 5 4 14 7 3" xfId="42099"/>
    <cellStyle name="Normal 2 5 4 14 7 4" xfId="42100"/>
    <cellStyle name="Normal 2 5 4 14 7 5" xfId="42101"/>
    <cellStyle name="Normal 2 5 4 14 8" xfId="42102"/>
    <cellStyle name="Normal 2 5 4 14 8 2" xfId="42103"/>
    <cellStyle name="Normal 2 5 4 14 8 3" xfId="42104"/>
    <cellStyle name="Normal 2 5 4 14 8 4" xfId="42105"/>
    <cellStyle name="Normal 2 5 4 14 8 5" xfId="42106"/>
    <cellStyle name="Normal 2 5 4 14 9" xfId="42107"/>
    <cellStyle name="Normal 2 5 4 15" xfId="42108"/>
    <cellStyle name="Normal 2 5 4 15 10" xfId="42109"/>
    <cellStyle name="Normal 2 5 4 15 11" xfId="42110"/>
    <cellStyle name="Normal 2 5 4 15 12" xfId="42111"/>
    <cellStyle name="Normal 2 5 4 15 13" xfId="42112"/>
    <cellStyle name="Normal 2 5 4 15 14" xfId="42113"/>
    <cellStyle name="Normal 2 5 4 15 2" xfId="42114"/>
    <cellStyle name="Normal 2 5 4 15 2 2" xfId="42115"/>
    <cellStyle name="Normal 2 5 4 15 2 3" xfId="42116"/>
    <cellStyle name="Normal 2 5 4 15 2 4" xfId="42117"/>
    <cellStyle name="Normal 2 5 4 15 2 5" xfId="42118"/>
    <cellStyle name="Normal 2 5 4 15 3" xfId="42119"/>
    <cellStyle name="Normal 2 5 4 15 3 2" xfId="42120"/>
    <cellStyle name="Normal 2 5 4 15 3 3" xfId="42121"/>
    <cellStyle name="Normal 2 5 4 15 3 4" xfId="42122"/>
    <cellStyle name="Normal 2 5 4 15 3 5" xfId="42123"/>
    <cellStyle name="Normal 2 5 4 15 4" xfId="42124"/>
    <cellStyle name="Normal 2 5 4 15 4 2" xfId="42125"/>
    <cellStyle name="Normal 2 5 4 15 4 3" xfId="42126"/>
    <cellStyle name="Normal 2 5 4 15 4 4" xfId="42127"/>
    <cellStyle name="Normal 2 5 4 15 4 5" xfId="42128"/>
    <cellStyle name="Normal 2 5 4 15 5" xfId="42129"/>
    <cellStyle name="Normal 2 5 4 15 5 2" xfId="42130"/>
    <cellStyle name="Normal 2 5 4 15 5 3" xfId="42131"/>
    <cellStyle name="Normal 2 5 4 15 5 4" xfId="42132"/>
    <cellStyle name="Normal 2 5 4 15 5 5" xfId="42133"/>
    <cellStyle name="Normal 2 5 4 15 6" xfId="42134"/>
    <cellStyle name="Normal 2 5 4 15 6 2" xfId="42135"/>
    <cellStyle name="Normal 2 5 4 15 6 3" xfId="42136"/>
    <cellStyle name="Normal 2 5 4 15 6 4" xfId="42137"/>
    <cellStyle name="Normal 2 5 4 15 6 5" xfId="42138"/>
    <cellStyle name="Normal 2 5 4 15 7" xfId="42139"/>
    <cellStyle name="Normal 2 5 4 15 7 2" xfId="42140"/>
    <cellStyle name="Normal 2 5 4 15 7 3" xfId="42141"/>
    <cellStyle name="Normal 2 5 4 15 7 4" xfId="42142"/>
    <cellStyle name="Normal 2 5 4 15 7 5" xfId="42143"/>
    <cellStyle name="Normal 2 5 4 15 8" xfId="42144"/>
    <cellStyle name="Normal 2 5 4 15 8 2" xfId="42145"/>
    <cellStyle name="Normal 2 5 4 15 8 3" xfId="42146"/>
    <cellStyle name="Normal 2 5 4 15 8 4" xfId="42147"/>
    <cellStyle name="Normal 2 5 4 15 8 5" xfId="42148"/>
    <cellStyle name="Normal 2 5 4 15 9" xfId="42149"/>
    <cellStyle name="Normal 2 5 4 16" xfId="42150"/>
    <cellStyle name="Normal 2 5 4 16 10" xfId="42151"/>
    <cellStyle name="Normal 2 5 4 16 11" xfId="42152"/>
    <cellStyle name="Normal 2 5 4 16 12" xfId="42153"/>
    <cellStyle name="Normal 2 5 4 16 13" xfId="42154"/>
    <cellStyle name="Normal 2 5 4 16 14" xfId="42155"/>
    <cellStyle name="Normal 2 5 4 16 2" xfId="42156"/>
    <cellStyle name="Normal 2 5 4 16 2 2" xfId="42157"/>
    <cellStyle name="Normal 2 5 4 16 2 3" xfId="42158"/>
    <cellStyle name="Normal 2 5 4 16 2 4" xfId="42159"/>
    <cellStyle name="Normal 2 5 4 16 2 5" xfId="42160"/>
    <cellStyle name="Normal 2 5 4 16 3" xfId="42161"/>
    <cellStyle name="Normal 2 5 4 16 3 2" xfId="42162"/>
    <cellStyle name="Normal 2 5 4 16 3 3" xfId="42163"/>
    <cellStyle name="Normal 2 5 4 16 3 4" xfId="42164"/>
    <cellStyle name="Normal 2 5 4 16 3 5" xfId="42165"/>
    <cellStyle name="Normal 2 5 4 16 4" xfId="42166"/>
    <cellStyle name="Normal 2 5 4 16 4 2" xfId="42167"/>
    <cellStyle name="Normal 2 5 4 16 4 3" xfId="42168"/>
    <cellStyle name="Normal 2 5 4 16 4 4" xfId="42169"/>
    <cellStyle name="Normal 2 5 4 16 4 5" xfId="42170"/>
    <cellStyle name="Normal 2 5 4 16 5" xfId="42171"/>
    <cellStyle name="Normal 2 5 4 16 5 2" xfId="42172"/>
    <cellStyle name="Normal 2 5 4 16 5 3" xfId="42173"/>
    <cellStyle name="Normal 2 5 4 16 5 4" xfId="42174"/>
    <cellStyle name="Normal 2 5 4 16 5 5" xfId="42175"/>
    <cellStyle name="Normal 2 5 4 16 6" xfId="42176"/>
    <cellStyle name="Normal 2 5 4 16 6 2" xfId="42177"/>
    <cellStyle name="Normal 2 5 4 16 6 3" xfId="42178"/>
    <cellStyle name="Normal 2 5 4 16 6 4" xfId="42179"/>
    <cellStyle name="Normal 2 5 4 16 6 5" xfId="42180"/>
    <cellStyle name="Normal 2 5 4 16 7" xfId="42181"/>
    <cellStyle name="Normal 2 5 4 16 7 2" xfId="42182"/>
    <cellStyle name="Normal 2 5 4 16 7 3" xfId="42183"/>
    <cellStyle name="Normal 2 5 4 16 7 4" xfId="42184"/>
    <cellStyle name="Normal 2 5 4 16 7 5" xfId="42185"/>
    <cellStyle name="Normal 2 5 4 16 8" xfId="42186"/>
    <cellStyle name="Normal 2 5 4 16 8 2" xfId="42187"/>
    <cellStyle name="Normal 2 5 4 16 8 3" xfId="42188"/>
    <cellStyle name="Normal 2 5 4 16 8 4" xfId="42189"/>
    <cellStyle name="Normal 2 5 4 16 8 5" xfId="42190"/>
    <cellStyle name="Normal 2 5 4 16 9" xfId="42191"/>
    <cellStyle name="Normal 2 5 4 17" xfId="42192"/>
    <cellStyle name="Normal 2 5 4 17 10" xfId="42193"/>
    <cellStyle name="Normal 2 5 4 17 11" xfId="42194"/>
    <cellStyle name="Normal 2 5 4 17 12" xfId="42195"/>
    <cellStyle name="Normal 2 5 4 17 13" xfId="42196"/>
    <cellStyle name="Normal 2 5 4 17 14" xfId="42197"/>
    <cellStyle name="Normal 2 5 4 17 2" xfId="42198"/>
    <cellStyle name="Normal 2 5 4 17 2 2" xfId="42199"/>
    <cellStyle name="Normal 2 5 4 17 2 3" xfId="42200"/>
    <cellStyle name="Normal 2 5 4 17 2 4" xfId="42201"/>
    <cellStyle name="Normal 2 5 4 17 2 5" xfId="42202"/>
    <cellStyle name="Normal 2 5 4 17 3" xfId="42203"/>
    <cellStyle name="Normal 2 5 4 17 3 2" xfId="42204"/>
    <cellStyle name="Normal 2 5 4 17 3 3" xfId="42205"/>
    <cellStyle name="Normal 2 5 4 17 3 4" xfId="42206"/>
    <cellStyle name="Normal 2 5 4 17 3 5" xfId="42207"/>
    <cellStyle name="Normal 2 5 4 17 4" xfId="42208"/>
    <cellStyle name="Normal 2 5 4 17 4 2" xfId="42209"/>
    <cellStyle name="Normal 2 5 4 17 4 3" xfId="42210"/>
    <cellStyle name="Normal 2 5 4 17 4 4" xfId="42211"/>
    <cellStyle name="Normal 2 5 4 17 4 5" xfId="42212"/>
    <cellStyle name="Normal 2 5 4 17 5" xfId="42213"/>
    <cellStyle name="Normal 2 5 4 17 5 2" xfId="42214"/>
    <cellStyle name="Normal 2 5 4 17 5 3" xfId="42215"/>
    <cellStyle name="Normal 2 5 4 17 5 4" xfId="42216"/>
    <cellStyle name="Normal 2 5 4 17 5 5" xfId="42217"/>
    <cellStyle name="Normal 2 5 4 17 6" xfId="42218"/>
    <cellStyle name="Normal 2 5 4 17 6 2" xfId="42219"/>
    <cellStyle name="Normal 2 5 4 17 6 3" xfId="42220"/>
    <cellStyle name="Normal 2 5 4 17 6 4" xfId="42221"/>
    <cellStyle name="Normal 2 5 4 17 6 5" xfId="42222"/>
    <cellStyle name="Normal 2 5 4 17 7" xfId="42223"/>
    <cellStyle name="Normal 2 5 4 17 7 2" xfId="42224"/>
    <cellStyle name="Normal 2 5 4 17 7 3" xfId="42225"/>
    <cellStyle name="Normal 2 5 4 17 7 4" xfId="42226"/>
    <cellStyle name="Normal 2 5 4 17 7 5" xfId="42227"/>
    <cellStyle name="Normal 2 5 4 17 8" xfId="42228"/>
    <cellStyle name="Normal 2 5 4 17 8 2" xfId="42229"/>
    <cellStyle name="Normal 2 5 4 17 8 3" xfId="42230"/>
    <cellStyle name="Normal 2 5 4 17 8 4" xfId="42231"/>
    <cellStyle name="Normal 2 5 4 17 8 5" xfId="42232"/>
    <cellStyle name="Normal 2 5 4 17 9" xfId="42233"/>
    <cellStyle name="Normal 2 5 4 18" xfId="42234"/>
    <cellStyle name="Normal 2 5 4 18 10" xfId="42235"/>
    <cellStyle name="Normal 2 5 4 18 11" xfId="42236"/>
    <cellStyle name="Normal 2 5 4 18 12" xfId="42237"/>
    <cellStyle name="Normal 2 5 4 18 13" xfId="42238"/>
    <cellStyle name="Normal 2 5 4 18 14" xfId="42239"/>
    <cellStyle name="Normal 2 5 4 18 2" xfId="42240"/>
    <cellStyle name="Normal 2 5 4 18 2 2" xfId="42241"/>
    <cellStyle name="Normal 2 5 4 18 2 3" xfId="42242"/>
    <cellStyle name="Normal 2 5 4 18 2 4" xfId="42243"/>
    <cellStyle name="Normal 2 5 4 18 2 5" xfId="42244"/>
    <cellStyle name="Normal 2 5 4 18 3" xfId="42245"/>
    <cellStyle name="Normal 2 5 4 18 3 2" xfId="42246"/>
    <cellStyle name="Normal 2 5 4 18 3 3" xfId="42247"/>
    <cellStyle name="Normal 2 5 4 18 3 4" xfId="42248"/>
    <cellStyle name="Normal 2 5 4 18 3 5" xfId="42249"/>
    <cellStyle name="Normal 2 5 4 18 4" xfId="42250"/>
    <cellStyle name="Normal 2 5 4 18 4 2" xfId="42251"/>
    <cellStyle name="Normal 2 5 4 18 4 3" xfId="42252"/>
    <cellStyle name="Normal 2 5 4 18 4 4" xfId="42253"/>
    <cellStyle name="Normal 2 5 4 18 4 5" xfId="42254"/>
    <cellStyle name="Normal 2 5 4 18 5" xfId="42255"/>
    <cellStyle name="Normal 2 5 4 18 5 2" xfId="42256"/>
    <cellStyle name="Normal 2 5 4 18 5 3" xfId="42257"/>
    <cellStyle name="Normal 2 5 4 18 5 4" xfId="42258"/>
    <cellStyle name="Normal 2 5 4 18 5 5" xfId="42259"/>
    <cellStyle name="Normal 2 5 4 18 6" xfId="42260"/>
    <cellStyle name="Normal 2 5 4 18 6 2" xfId="42261"/>
    <cellStyle name="Normal 2 5 4 18 6 3" xfId="42262"/>
    <cellStyle name="Normal 2 5 4 18 6 4" xfId="42263"/>
    <cellStyle name="Normal 2 5 4 18 6 5" xfId="42264"/>
    <cellStyle name="Normal 2 5 4 18 7" xfId="42265"/>
    <cellStyle name="Normal 2 5 4 18 7 2" xfId="42266"/>
    <cellStyle name="Normal 2 5 4 18 7 3" xfId="42267"/>
    <cellStyle name="Normal 2 5 4 18 7 4" xfId="42268"/>
    <cellStyle name="Normal 2 5 4 18 7 5" xfId="42269"/>
    <cellStyle name="Normal 2 5 4 18 8" xfId="42270"/>
    <cellStyle name="Normal 2 5 4 18 8 2" xfId="42271"/>
    <cellStyle name="Normal 2 5 4 18 8 3" xfId="42272"/>
    <cellStyle name="Normal 2 5 4 18 8 4" xfId="42273"/>
    <cellStyle name="Normal 2 5 4 18 8 5" xfId="42274"/>
    <cellStyle name="Normal 2 5 4 18 9" xfId="42275"/>
    <cellStyle name="Normal 2 5 4 19" xfId="42276"/>
    <cellStyle name="Normal 2 5 4 19 10" xfId="42277"/>
    <cellStyle name="Normal 2 5 4 19 11" xfId="42278"/>
    <cellStyle name="Normal 2 5 4 19 12" xfId="42279"/>
    <cellStyle name="Normal 2 5 4 19 13" xfId="42280"/>
    <cellStyle name="Normal 2 5 4 19 14" xfId="42281"/>
    <cellStyle name="Normal 2 5 4 19 2" xfId="42282"/>
    <cellStyle name="Normal 2 5 4 19 2 2" xfId="42283"/>
    <cellStyle name="Normal 2 5 4 19 2 3" xfId="42284"/>
    <cellStyle name="Normal 2 5 4 19 2 4" xfId="42285"/>
    <cellStyle name="Normal 2 5 4 19 2 5" xfId="42286"/>
    <cellStyle name="Normal 2 5 4 19 3" xfId="42287"/>
    <cellStyle name="Normal 2 5 4 19 3 2" xfId="42288"/>
    <cellStyle name="Normal 2 5 4 19 3 3" xfId="42289"/>
    <cellStyle name="Normal 2 5 4 19 3 4" xfId="42290"/>
    <cellStyle name="Normal 2 5 4 19 3 5" xfId="42291"/>
    <cellStyle name="Normal 2 5 4 19 4" xfId="42292"/>
    <cellStyle name="Normal 2 5 4 19 4 2" xfId="42293"/>
    <cellStyle name="Normal 2 5 4 19 4 3" xfId="42294"/>
    <cellStyle name="Normal 2 5 4 19 4 4" xfId="42295"/>
    <cellStyle name="Normal 2 5 4 19 4 5" xfId="42296"/>
    <cellStyle name="Normal 2 5 4 19 5" xfId="42297"/>
    <cellStyle name="Normal 2 5 4 19 5 2" xfId="42298"/>
    <cellStyle name="Normal 2 5 4 19 5 3" xfId="42299"/>
    <cellStyle name="Normal 2 5 4 19 5 4" xfId="42300"/>
    <cellStyle name="Normal 2 5 4 19 5 5" xfId="42301"/>
    <cellStyle name="Normal 2 5 4 19 6" xfId="42302"/>
    <cellStyle name="Normal 2 5 4 19 6 2" xfId="42303"/>
    <cellStyle name="Normal 2 5 4 19 6 3" xfId="42304"/>
    <cellStyle name="Normal 2 5 4 19 6 4" xfId="42305"/>
    <cellStyle name="Normal 2 5 4 19 6 5" xfId="42306"/>
    <cellStyle name="Normal 2 5 4 19 7" xfId="42307"/>
    <cellStyle name="Normal 2 5 4 19 7 2" xfId="42308"/>
    <cellStyle name="Normal 2 5 4 19 7 3" xfId="42309"/>
    <cellStyle name="Normal 2 5 4 19 7 4" xfId="42310"/>
    <cellStyle name="Normal 2 5 4 19 7 5" xfId="42311"/>
    <cellStyle name="Normal 2 5 4 19 8" xfId="42312"/>
    <cellStyle name="Normal 2 5 4 19 8 2" xfId="42313"/>
    <cellStyle name="Normal 2 5 4 19 8 3" xfId="42314"/>
    <cellStyle name="Normal 2 5 4 19 8 4" xfId="42315"/>
    <cellStyle name="Normal 2 5 4 19 8 5" xfId="42316"/>
    <cellStyle name="Normal 2 5 4 19 9" xfId="42317"/>
    <cellStyle name="Normal 2 5 4 2" xfId="42318"/>
    <cellStyle name="Normal 2 5 4 2 10" xfId="42319"/>
    <cellStyle name="Normal 2 5 4 2 11" xfId="42320"/>
    <cellStyle name="Normal 2 5 4 2 12" xfId="42321"/>
    <cellStyle name="Normal 2 5 4 2 13" xfId="42322"/>
    <cellStyle name="Normal 2 5 4 2 14" xfId="42323"/>
    <cellStyle name="Normal 2 5 4 2 2" xfId="42324"/>
    <cellStyle name="Normal 2 5 4 2 2 2" xfId="42325"/>
    <cellStyle name="Normal 2 5 4 2 2 3" xfId="42326"/>
    <cellStyle name="Normal 2 5 4 2 2 4" xfId="42327"/>
    <cellStyle name="Normal 2 5 4 2 2 5" xfId="42328"/>
    <cellStyle name="Normal 2 5 4 2 3" xfId="42329"/>
    <cellStyle name="Normal 2 5 4 2 3 2" xfId="42330"/>
    <cellStyle name="Normal 2 5 4 2 3 3" xfId="42331"/>
    <cellStyle name="Normal 2 5 4 2 3 4" xfId="42332"/>
    <cellStyle name="Normal 2 5 4 2 3 5" xfId="42333"/>
    <cellStyle name="Normal 2 5 4 2 4" xfId="42334"/>
    <cellStyle name="Normal 2 5 4 2 4 2" xfId="42335"/>
    <cellStyle name="Normal 2 5 4 2 4 3" xfId="42336"/>
    <cellStyle name="Normal 2 5 4 2 4 4" xfId="42337"/>
    <cellStyle name="Normal 2 5 4 2 4 5" xfId="42338"/>
    <cellStyle name="Normal 2 5 4 2 5" xfId="42339"/>
    <cellStyle name="Normal 2 5 4 2 5 2" xfId="42340"/>
    <cellStyle name="Normal 2 5 4 2 5 3" xfId="42341"/>
    <cellStyle name="Normal 2 5 4 2 5 4" xfId="42342"/>
    <cellStyle name="Normal 2 5 4 2 5 5" xfId="42343"/>
    <cellStyle name="Normal 2 5 4 2 6" xfId="42344"/>
    <cellStyle name="Normal 2 5 4 2 6 2" xfId="42345"/>
    <cellStyle name="Normal 2 5 4 2 6 3" xfId="42346"/>
    <cellStyle name="Normal 2 5 4 2 6 4" xfId="42347"/>
    <cellStyle name="Normal 2 5 4 2 6 5" xfId="42348"/>
    <cellStyle name="Normal 2 5 4 2 7" xfId="42349"/>
    <cellStyle name="Normal 2 5 4 2 7 2" xfId="42350"/>
    <cellStyle name="Normal 2 5 4 2 7 3" xfId="42351"/>
    <cellStyle name="Normal 2 5 4 2 7 4" xfId="42352"/>
    <cellStyle name="Normal 2 5 4 2 7 5" xfId="42353"/>
    <cellStyle name="Normal 2 5 4 2 8" xfId="42354"/>
    <cellStyle name="Normal 2 5 4 2 8 2" xfId="42355"/>
    <cellStyle name="Normal 2 5 4 2 8 3" xfId="42356"/>
    <cellStyle name="Normal 2 5 4 2 8 4" xfId="42357"/>
    <cellStyle name="Normal 2 5 4 2 8 5" xfId="42358"/>
    <cellStyle name="Normal 2 5 4 2 9" xfId="42359"/>
    <cellStyle name="Normal 2 5 4 20" xfId="42360"/>
    <cellStyle name="Normal 2 5 4 20 10" xfId="42361"/>
    <cellStyle name="Normal 2 5 4 20 11" xfId="42362"/>
    <cellStyle name="Normal 2 5 4 20 12" xfId="42363"/>
    <cellStyle name="Normal 2 5 4 20 13" xfId="42364"/>
    <cellStyle name="Normal 2 5 4 20 2" xfId="42365"/>
    <cellStyle name="Normal 2 5 4 20 2 2" xfId="42366"/>
    <cellStyle name="Normal 2 5 4 20 2 3" xfId="42367"/>
    <cellStyle name="Normal 2 5 4 20 2 4" xfId="42368"/>
    <cellStyle name="Normal 2 5 4 20 2 5" xfId="42369"/>
    <cellStyle name="Normal 2 5 4 20 3" xfId="42370"/>
    <cellStyle name="Normal 2 5 4 20 3 2" xfId="42371"/>
    <cellStyle name="Normal 2 5 4 20 3 3" xfId="42372"/>
    <cellStyle name="Normal 2 5 4 20 3 4" xfId="42373"/>
    <cellStyle name="Normal 2 5 4 20 3 5" xfId="42374"/>
    <cellStyle name="Normal 2 5 4 20 4" xfId="42375"/>
    <cellStyle name="Normal 2 5 4 20 4 2" xfId="42376"/>
    <cellStyle name="Normal 2 5 4 20 4 3" xfId="42377"/>
    <cellStyle name="Normal 2 5 4 20 4 4" xfId="42378"/>
    <cellStyle name="Normal 2 5 4 20 4 5" xfId="42379"/>
    <cellStyle name="Normal 2 5 4 20 5" xfId="42380"/>
    <cellStyle name="Normal 2 5 4 20 5 2" xfId="42381"/>
    <cellStyle name="Normal 2 5 4 20 5 3" xfId="42382"/>
    <cellStyle name="Normal 2 5 4 20 5 4" xfId="42383"/>
    <cellStyle name="Normal 2 5 4 20 5 5" xfId="42384"/>
    <cellStyle name="Normal 2 5 4 20 6" xfId="42385"/>
    <cellStyle name="Normal 2 5 4 20 6 2" xfId="42386"/>
    <cellStyle name="Normal 2 5 4 20 6 3" xfId="42387"/>
    <cellStyle name="Normal 2 5 4 20 6 4" xfId="42388"/>
    <cellStyle name="Normal 2 5 4 20 6 5" xfId="42389"/>
    <cellStyle name="Normal 2 5 4 20 7" xfId="42390"/>
    <cellStyle name="Normal 2 5 4 20 7 2" xfId="42391"/>
    <cellStyle name="Normal 2 5 4 20 7 3" xfId="42392"/>
    <cellStyle name="Normal 2 5 4 20 7 4" xfId="42393"/>
    <cellStyle name="Normal 2 5 4 20 7 5" xfId="42394"/>
    <cellStyle name="Normal 2 5 4 20 8" xfId="42395"/>
    <cellStyle name="Normal 2 5 4 20 8 2" xfId="42396"/>
    <cellStyle name="Normal 2 5 4 20 8 3" xfId="42397"/>
    <cellStyle name="Normal 2 5 4 20 8 4" xfId="42398"/>
    <cellStyle name="Normal 2 5 4 20 8 5" xfId="42399"/>
    <cellStyle name="Normal 2 5 4 20 9" xfId="42400"/>
    <cellStyle name="Normal 2 5 4 21" xfId="42401"/>
    <cellStyle name="Normal 2 5 4 21 10" xfId="42402"/>
    <cellStyle name="Normal 2 5 4 21 11" xfId="42403"/>
    <cellStyle name="Normal 2 5 4 21 12" xfId="42404"/>
    <cellStyle name="Normal 2 5 4 21 13" xfId="42405"/>
    <cellStyle name="Normal 2 5 4 21 2" xfId="42406"/>
    <cellStyle name="Normal 2 5 4 21 2 2" xfId="42407"/>
    <cellStyle name="Normal 2 5 4 21 2 3" xfId="42408"/>
    <cellStyle name="Normal 2 5 4 21 2 4" xfId="42409"/>
    <cellStyle name="Normal 2 5 4 21 2 5" xfId="42410"/>
    <cellStyle name="Normal 2 5 4 21 3" xfId="42411"/>
    <cellStyle name="Normal 2 5 4 21 3 2" xfId="42412"/>
    <cellStyle name="Normal 2 5 4 21 3 3" xfId="42413"/>
    <cellStyle name="Normal 2 5 4 21 3 4" xfId="42414"/>
    <cellStyle name="Normal 2 5 4 21 3 5" xfId="42415"/>
    <cellStyle name="Normal 2 5 4 21 4" xfId="42416"/>
    <cellStyle name="Normal 2 5 4 21 4 2" xfId="42417"/>
    <cellStyle name="Normal 2 5 4 21 4 3" xfId="42418"/>
    <cellStyle name="Normal 2 5 4 21 4 4" xfId="42419"/>
    <cellStyle name="Normal 2 5 4 21 4 5" xfId="42420"/>
    <cellStyle name="Normal 2 5 4 21 5" xfId="42421"/>
    <cellStyle name="Normal 2 5 4 21 5 2" xfId="42422"/>
    <cellStyle name="Normal 2 5 4 21 5 3" xfId="42423"/>
    <cellStyle name="Normal 2 5 4 21 5 4" xfId="42424"/>
    <cellStyle name="Normal 2 5 4 21 5 5" xfId="42425"/>
    <cellStyle name="Normal 2 5 4 21 6" xfId="42426"/>
    <cellStyle name="Normal 2 5 4 21 6 2" xfId="42427"/>
    <cellStyle name="Normal 2 5 4 21 6 3" xfId="42428"/>
    <cellStyle name="Normal 2 5 4 21 6 4" xfId="42429"/>
    <cellStyle name="Normal 2 5 4 21 6 5" xfId="42430"/>
    <cellStyle name="Normal 2 5 4 21 7" xfId="42431"/>
    <cellStyle name="Normal 2 5 4 21 7 2" xfId="42432"/>
    <cellStyle name="Normal 2 5 4 21 7 3" xfId="42433"/>
    <cellStyle name="Normal 2 5 4 21 7 4" xfId="42434"/>
    <cellStyle name="Normal 2 5 4 21 7 5" xfId="42435"/>
    <cellStyle name="Normal 2 5 4 21 8" xfId="42436"/>
    <cellStyle name="Normal 2 5 4 21 8 2" xfId="42437"/>
    <cellStyle name="Normal 2 5 4 21 8 3" xfId="42438"/>
    <cellStyle name="Normal 2 5 4 21 8 4" xfId="42439"/>
    <cellStyle name="Normal 2 5 4 21 8 5" xfId="42440"/>
    <cellStyle name="Normal 2 5 4 21 9" xfId="42441"/>
    <cellStyle name="Normal 2 5 4 22" xfId="42442"/>
    <cellStyle name="Normal 2 5 4 22 10" xfId="42443"/>
    <cellStyle name="Normal 2 5 4 22 11" xfId="42444"/>
    <cellStyle name="Normal 2 5 4 22 12" xfId="42445"/>
    <cellStyle name="Normal 2 5 4 22 13" xfId="42446"/>
    <cellStyle name="Normal 2 5 4 22 2" xfId="42447"/>
    <cellStyle name="Normal 2 5 4 22 2 2" xfId="42448"/>
    <cellStyle name="Normal 2 5 4 22 2 3" xfId="42449"/>
    <cellStyle name="Normal 2 5 4 22 2 4" xfId="42450"/>
    <cellStyle name="Normal 2 5 4 22 2 5" xfId="42451"/>
    <cellStyle name="Normal 2 5 4 22 3" xfId="42452"/>
    <cellStyle name="Normal 2 5 4 22 3 2" xfId="42453"/>
    <cellStyle name="Normal 2 5 4 22 3 3" xfId="42454"/>
    <cellStyle name="Normal 2 5 4 22 3 4" xfId="42455"/>
    <cellStyle name="Normal 2 5 4 22 3 5" xfId="42456"/>
    <cellStyle name="Normal 2 5 4 22 4" xfId="42457"/>
    <cellStyle name="Normal 2 5 4 22 4 2" xfId="42458"/>
    <cellStyle name="Normal 2 5 4 22 4 3" xfId="42459"/>
    <cellStyle name="Normal 2 5 4 22 4 4" xfId="42460"/>
    <cellStyle name="Normal 2 5 4 22 4 5" xfId="42461"/>
    <cellStyle name="Normal 2 5 4 22 5" xfId="42462"/>
    <cellStyle name="Normal 2 5 4 22 5 2" xfId="42463"/>
    <cellStyle name="Normal 2 5 4 22 5 3" xfId="42464"/>
    <cellStyle name="Normal 2 5 4 22 5 4" xfId="42465"/>
    <cellStyle name="Normal 2 5 4 22 5 5" xfId="42466"/>
    <cellStyle name="Normal 2 5 4 22 6" xfId="42467"/>
    <cellStyle name="Normal 2 5 4 22 6 2" xfId="42468"/>
    <cellStyle name="Normal 2 5 4 22 6 3" xfId="42469"/>
    <cellStyle name="Normal 2 5 4 22 6 4" xfId="42470"/>
    <cellStyle name="Normal 2 5 4 22 6 5" xfId="42471"/>
    <cellStyle name="Normal 2 5 4 22 7" xfId="42472"/>
    <cellStyle name="Normal 2 5 4 22 7 2" xfId="42473"/>
    <cellStyle name="Normal 2 5 4 22 7 3" xfId="42474"/>
    <cellStyle name="Normal 2 5 4 22 7 4" xfId="42475"/>
    <cellStyle name="Normal 2 5 4 22 7 5" xfId="42476"/>
    <cellStyle name="Normal 2 5 4 22 8" xfId="42477"/>
    <cellStyle name="Normal 2 5 4 22 8 2" xfId="42478"/>
    <cellStyle name="Normal 2 5 4 22 8 3" xfId="42479"/>
    <cellStyle name="Normal 2 5 4 22 8 4" xfId="42480"/>
    <cellStyle name="Normal 2 5 4 22 8 5" xfId="42481"/>
    <cellStyle name="Normal 2 5 4 22 9" xfId="42482"/>
    <cellStyle name="Normal 2 5 4 23" xfId="42483"/>
    <cellStyle name="Normal 2 5 4 23 10" xfId="42484"/>
    <cellStyle name="Normal 2 5 4 23 11" xfId="42485"/>
    <cellStyle name="Normal 2 5 4 23 12" xfId="42486"/>
    <cellStyle name="Normal 2 5 4 23 13" xfId="42487"/>
    <cellStyle name="Normal 2 5 4 23 2" xfId="42488"/>
    <cellStyle name="Normal 2 5 4 23 2 2" xfId="42489"/>
    <cellStyle name="Normal 2 5 4 23 2 3" xfId="42490"/>
    <cellStyle name="Normal 2 5 4 23 2 4" xfId="42491"/>
    <cellStyle name="Normal 2 5 4 23 2 5" xfId="42492"/>
    <cellStyle name="Normal 2 5 4 23 3" xfId="42493"/>
    <cellStyle name="Normal 2 5 4 23 3 2" xfId="42494"/>
    <cellStyle name="Normal 2 5 4 23 3 3" xfId="42495"/>
    <cellStyle name="Normal 2 5 4 23 3 4" xfId="42496"/>
    <cellStyle name="Normal 2 5 4 23 3 5" xfId="42497"/>
    <cellStyle name="Normal 2 5 4 23 4" xfId="42498"/>
    <cellStyle name="Normal 2 5 4 23 4 2" xfId="42499"/>
    <cellStyle name="Normal 2 5 4 23 4 3" xfId="42500"/>
    <cellStyle name="Normal 2 5 4 23 4 4" xfId="42501"/>
    <cellStyle name="Normal 2 5 4 23 4 5" xfId="42502"/>
    <cellStyle name="Normal 2 5 4 23 5" xfId="42503"/>
    <cellStyle name="Normal 2 5 4 23 5 2" xfId="42504"/>
    <cellStyle name="Normal 2 5 4 23 5 3" xfId="42505"/>
    <cellStyle name="Normal 2 5 4 23 5 4" xfId="42506"/>
    <cellStyle name="Normal 2 5 4 23 5 5" xfId="42507"/>
    <cellStyle name="Normal 2 5 4 23 6" xfId="42508"/>
    <cellStyle name="Normal 2 5 4 23 6 2" xfId="42509"/>
    <cellStyle name="Normal 2 5 4 23 6 3" xfId="42510"/>
    <cellStyle name="Normal 2 5 4 23 6 4" xfId="42511"/>
    <cellStyle name="Normal 2 5 4 23 6 5" xfId="42512"/>
    <cellStyle name="Normal 2 5 4 23 7" xfId="42513"/>
    <cellStyle name="Normal 2 5 4 23 7 2" xfId="42514"/>
    <cellStyle name="Normal 2 5 4 23 7 3" xfId="42515"/>
    <cellStyle name="Normal 2 5 4 23 7 4" xfId="42516"/>
    <cellStyle name="Normal 2 5 4 23 7 5" xfId="42517"/>
    <cellStyle name="Normal 2 5 4 23 8" xfId="42518"/>
    <cellStyle name="Normal 2 5 4 23 8 2" xfId="42519"/>
    <cellStyle name="Normal 2 5 4 23 8 3" xfId="42520"/>
    <cellStyle name="Normal 2 5 4 23 8 4" xfId="42521"/>
    <cellStyle name="Normal 2 5 4 23 8 5" xfId="42522"/>
    <cellStyle name="Normal 2 5 4 23 9" xfId="42523"/>
    <cellStyle name="Normal 2 5 4 24" xfId="42524"/>
    <cellStyle name="Normal 2 5 4 24 10" xfId="42525"/>
    <cellStyle name="Normal 2 5 4 24 11" xfId="42526"/>
    <cellStyle name="Normal 2 5 4 24 12" xfId="42527"/>
    <cellStyle name="Normal 2 5 4 24 13" xfId="42528"/>
    <cellStyle name="Normal 2 5 4 24 2" xfId="42529"/>
    <cellStyle name="Normal 2 5 4 24 2 2" xfId="42530"/>
    <cellStyle name="Normal 2 5 4 24 2 3" xfId="42531"/>
    <cellStyle name="Normal 2 5 4 24 2 4" xfId="42532"/>
    <cellStyle name="Normal 2 5 4 24 2 5" xfId="42533"/>
    <cellStyle name="Normal 2 5 4 24 3" xfId="42534"/>
    <cellStyle name="Normal 2 5 4 24 3 2" xfId="42535"/>
    <cellStyle name="Normal 2 5 4 24 3 3" xfId="42536"/>
    <cellStyle name="Normal 2 5 4 24 3 4" xfId="42537"/>
    <cellStyle name="Normal 2 5 4 24 3 5" xfId="42538"/>
    <cellStyle name="Normal 2 5 4 24 4" xfId="42539"/>
    <cellStyle name="Normal 2 5 4 24 4 2" xfId="42540"/>
    <cellStyle name="Normal 2 5 4 24 4 3" xfId="42541"/>
    <cellStyle name="Normal 2 5 4 24 4 4" xfId="42542"/>
    <cellStyle name="Normal 2 5 4 24 4 5" xfId="42543"/>
    <cellStyle name="Normal 2 5 4 24 5" xfId="42544"/>
    <cellStyle name="Normal 2 5 4 24 5 2" xfId="42545"/>
    <cellStyle name="Normal 2 5 4 24 5 3" xfId="42546"/>
    <cellStyle name="Normal 2 5 4 24 5 4" xfId="42547"/>
    <cellStyle name="Normal 2 5 4 24 5 5" xfId="42548"/>
    <cellStyle name="Normal 2 5 4 24 6" xfId="42549"/>
    <cellStyle name="Normal 2 5 4 24 6 2" xfId="42550"/>
    <cellStyle name="Normal 2 5 4 24 6 3" xfId="42551"/>
    <cellStyle name="Normal 2 5 4 24 6 4" xfId="42552"/>
    <cellStyle name="Normal 2 5 4 24 6 5" xfId="42553"/>
    <cellStyle name="Normal 2 5 4 24 7" xfId="42554"/>
    <cellStyle name="Normal 2 5 4 24 7 2" xfId="42555"/>
    <cellStyle name="Normal 2 5 4 24 7 3" xfId="42556"/>
    <cellStyle name="Normal 2 5 4 24 7 4" xfId="42557"/>
    <cellStyle name="Normal 2 5 4 24 7 5" xfId="42558"/>
    <cellStyle name="Normal 2 5 4 24 8" xfId="42559"/>
    <cellStyle name="Normal 2 5 4 24 8 2" xfId="42560"/>
    <cellStyle name="Normal 2 5 4 24 8 3" xfId="42561"/>
    <cellStyle name="Normal 2 5 4 24 8 4" xfId="42562"/>
    <cellStyle name="Normal 2 5 4 24 8 5" xfId="42563"/>
    <cellStyle name="Normal 2 5 4 24 9" xfId="42564"/>
    <cellStyle name="Normal 2 5 4 25" xfId="42565"/>
    <cellStyle name="Normal 2 5 4 25 10" xfId="42566"/>
    <cellStyle name="Normal 2 5 4 25 11" xfId="42567"/>
    <cellStyle name="Normal 2 5 4 25 12" xfId="42568"/>
    <cellStyle name="Normal 2 5 4 25 13" xfId="42569"/>
    <cellStyle name="Normal 2 5 4 25 2" xfId="42570"/>
    <cellStyle name="Normal 2 5 4 25 2 2" xfId="42571"/>
    <cellStyle name="Normal 2 5 4 25 2 3" xfId="42572"/>
    <cellStyle name="Normal 2 5 4 25 2 4" xfId="42573"/>
    <cellStyle name="Normal 2 5 4 25 2 5" xfId="42574"/>
    <cellStyle name="Normal 2 5 4 25 3" xfId="42575"/>
    <cellStyle name="Normal 2 5 4 25 3 2" xfId="42576"/>
    <cellStyle name="Normal 2 5 4 25 3 3" xfId="42577"/>
    <cellStyle name="Normal 2 5 4 25 3 4" xfId="42578"/>
    <cellStyle name="Normal 2 5 4 25 3 5" xfId="42579"/>
    <cellStyle name="Normal 2 5 4 25 4" xfId="42580"/>
    <cellStyle name="Normal 2 5 4 25 4 2" xfId="42581"/>
    <cellStyle name="Normal 2 5 4 25 4 3" xfId="42582"/>
    <cellStyle name="Normal 2 5 4 25 4 4" xfId="42583"/>
    <cellStyle name="Normal 2 5 4 25 4 5" xfId="42584"/>
    <cellStyle name="Normal 2 5 4 25 5" xfId="42585"/>
    <cellStyle name="Normal 2 5 4 25 5 2" xfId="42586"/>
    <cellStyle name="Normal 2 5 4 25 5 3" xfId="42587"/>
    <cellStyle name="Normal 2 5 4 25 5 4" xfId="42588"/>
    <cellStyle name="Normal 2 5 4 25 5 5" xfId="42589"/>
    <cellStyle name="Normal 2 5 4 25 6" xfId="42590"/>
    <cellStyle name="Normal 2 5 4 25 6 2" xfId="42591"/>
    <cellStyle name="Normal 2 5 4 25 6 3" xfId="42592"/>
    <cellStyle name="Normal 2 5 4 25 6 4" xfId="42593"/>
    <cellStyle name="Normal 2 5 4 25 6 5" xfId="42594"/>
    <cellStyle name="Normal 2 5 4 25 7" xfId="42595"/>
    <cellStyle name="Normal 2 5 4 25 7 2" xfId="42596"/>
    <cellStyle name="Normal 2 5 4 25 7 3" xfId="42597"/>
    <cellStyle name="Normal 2 5 4 25 7 4" xfId="42598"/>
    <cellStyle name="Normal 2 5 4 25 7 5" xfId="42599"/>
    <cellStyle name="Normal 2 5 4 25 8" xfId="42600"/>
    <cellStyle name="Normal 2 5 4 25 8 2" xfId="42601"/>
    <cellStyle name="Normal 2 5 4 25 8 3" xfId="42602"/>
    <cellStyle name="Normal 2 5 4 25 8 4" xfId="42603"/>
    <cellStyle name="Normal 2 5 4 25 8 5" xfId="42604"/>
    <cellStyle name="Normal 2 5 4 25 9" xfId="42605"/>
    <cellStyle name="Normal 2 5 4 26" xfId="42606"/>
    <cellStyle name="Normal 2 5 4 26 10" xfId="42607"/>
    <cellStyle name="Normal 2 5 4 26 11" xfId="42608"/>
    <cellStyle name="Normal 2 5 4 26 12" xfId="42609"/>
    <cellStyle name="Normal 2 5 4 26 13" xfId="42610"/>
    <cellStyle name="Normal 2 5 4 26 2" xfId="42611"/>
    <cellStyle name="Normal 2 5 4 26 2 2" xfId="42612"/>
    <cellStyle name="Normal 2 5 4 26 2 3" xfId="42613"/>
    <cellStyle name="Normal 2 5 4 26 2 4" xfId="42614"/>
    <cellStyle name="Normal 2 5 4 26 2 5" xfId="42615"/>
    <cellStyle name="Normal 2 5 4 26 3" xfId="42616"/>
    <cellStyle name="Normal 2 5 4 26 3 2" xfId="42617"/>
    <cellStyle name="Normal 2 5 4 26 3 3" xfId="42618"/>
    <cellStyle name="Normal 2 5 4 26 3 4" xfId="42619"/>
    <cellStyle name="Normal 2 5 4 26 3 5" xfId="42620"/>
    <cellStyle name="Normal 2 5 4 26 4" xfId="42621"/>
    <cellStyle name="Normal 2 5 4 26 4 2" xfId="42622"/>
    <cellStyle name="Normal 2 5 4 26 4 3" xfId="42623"/>
    <cellStyle name="Normal 2 5 4 26 4 4" xfId="42624"/>
    <cellStyle name="Normal 2 5 4 26 4 5" xfId="42625"/>
    <cellStyle name="Normal 2 5 4 26 5" xfId="42626"/>
    <cellStyle name="Normal 2 5 4 26 5 2" xfId="42627"/>
    <cellStyle name="Normal 2 5 4 26 5 3" xfId="42628"/>
    <cellStyle name="Normal 2 5 4 26 5 4" xfId="42629"/>
    <cellStyle name="Normal 2 5 4 26 5 5" xfId="42630"/>
    <cellStyle name="Normal 2 5 4 26 6" xfId="42631"/>
    <cellStyle name="Normal 2 5 4 26 6 2" xfId="42632"/>
    <cellStyle name="Normal 2 5 4 26 6 3" xfId="42633"/>
    <cellStyle name="Normal 2 5 4 26 6 4" xfId="42634"/>
    <cellStyle name="Normal 2 5 4 26 6 5" xfId="42635"/>
    <cellStyle name="Normal 2 5 4 26 7" xfId="42636"/>
    <cellStyle name="Normal 2 5 4 26 7 2" xfId="42637"/>
    <cellStyle name="Normal 2 5 4 26 7 3" xfId="42638"/>
    <cellStyle name="Normal 2 5 4 26 7 4" xfId="42639"/>
    <cellStyle name="Normal 2 5 4 26 7 5" xfId="42640"/>
    <cellStyle name="Normal 2 5 4 26 8" xfId="42641"/>
    <cellStyle name="Normal 2 5 4 26 8 2" xfId="42642"/>
    <cellStyle name="Normal 2 5 4 26 8 3" xfId="42643"/>
    <cellStyle name="Normal 2 5 4 26 8 4" xfId="42644"/>
    <cellStyle name="Normal 2 5 4 26 8 5" xfId="42645"/>
    <cellStyle name="Normal 2 5 4 26 9" xfId="42646"/>
    <cellStyle name="Normal 2 5 4 27" xfId="42647"/>
    <cellStyle name="Normal 2 5 4 27 10" xfId="42648"/>
    <cellStyle name="Normal 2 5 4 27 11" xfId="42649"/>
    <cellStyle name="Normal 2 5 4 27 12" xfId="42650"/>
    <cellStyle name="Normal 2 5 4 27 13" xfId="42651"/>
    <cellStyle name="Normal 2 5 4 27 2" xfId="42652"/>
    <cellStyle name="Normal 2 5 4 27 2 2" xfId="42653"/>
    <cellStyle name="Normal 2 5 4 27 2 3" xfId="42654"/>
    <cellStyle name="Normal 2 5 4 27 2 4" xfId="42655"/>
    <cellStyle name="Normal 2 5 4 27 2 5" xfId="42656"/>
    <cellStyle name="Normal 2 5 4 27 3" xfId="42657"/>
    <cellStyle name="Normal 2 5 4 27 3 2" xfId="42658"/>
    <cellStyle name="Normal 2 5 4 27 3 3" xfId="42659"/>
    <cellStyle name="Normal 2 5 4 27 3 4" xfId="42660"/>
    <cellStyle name="Normal 2 5 4 27 3 5" xfId="42661"/>
    <cellStyle name="Normal 2 5 4 27 4" xfId="42662"/>
    <cellStyle name="Normal 2 5 4 27 4 2" xfId="42663"/>
    <cellStyle name="Normal 2 5 4 27 4 3" xfId="42664"/>
    <cellStyle name="Normal 2 5 4 27 4 4" xfId="42665"/>
    <cellStyle name="Normal 2 5 4 27 4 5" xfId="42666"/>
    <cellStyle name="Normal 2 5 4 27 5" xfId="42667"/>
    <cellStyle name="Normal 2 5 4 27 5 2" xfId="42668"/>
    <cellStyle name="Normal 2 5 4 27 5 3" xfId="42669"/>
    <cellStyle name="Normal 2 5 4 27 5 4" xfId="42670"/>
    <cellStyle name="Normal 2 5 4 27 5 5" xfId="42671"/>
    <cellStyle name="Normal 2 5 4 27 6" xfId="42672"/>
    <cellStyle name="Normal 2 5 4 27 6 2" xfId="42673"/>
    <cellStyle name="Normal 2 5 4 27 6 3" xfId="42674"/>
    <cellStyle name="Normal 2 5 4 27 6 4" xfId="42675"/>
    <cellStyle name="Normal 2 5 4 27 6 5" xfId="42676"/>
    <cellStyle name="Normal 2 5 4 27 7" xfId="42677"/>
    <cellStyle name="Normal 2 5 4 27 7 2" xfId="42678"/>
    <cellStyle name="Normal 2 5 4 27 7 3" xfId="42679"/>
    <cellStyle name="Normal 2 5 4 27 7 4" xfId="42680"/>
    <cellStyle name="Normal 2 5 4 27 7 5" xfId="42681"/>
    <cellStyle name="Normal 2 5 4 27 8" xfId="42682"/>
    <cellStyle name="Normal 2 5 4 27 8 2" xfId="42683"/>
    <cellStyle name="Normal 2 5 4 27 8 3" xfId="42684"/>
    <cellStyle name="Normal 2 5 4 27 8 4" xfId="42685"/>
    <cellStyle name="Normal 2 5 4 27 8 5" xfId="42686"/>
    <cellStyle name="Normal 2 5 4 27 9" xfId="42687"/>
    <cellStyle name="Normal 2 5 4 28" xfId="42688"/>
    <cellStyle name="Normal 2 5 4 28 10" xfId="42689"/>
    <cellStyle name="Normal 2 5 4 28 11" xfId="42690"/>
    <cellStyle name="Normal 2 5 4 28 12" xfId="42691"/>
    <cellStyle name="Normal 2 5 4 28 13" xfId="42692"/>
    <cellStyle name="Normal 2 5 4 28 2" xfId="42693"/>
    <cellStyle name="Normal 2 5 4 28 2 2" xfId="42694"/>
    <cellStyle name="Normal 2 5 4 28 2 3" xfId="42695"/>
    <cellStyle name="Normal 2 5 4 28 2 4" xfId="42696"/>
    <cellStyle name="Normal 2 5 4 28 2 5" xfId="42697"/>
    <cellStyle name="Normal 2 5 4 28 3" xfId="42698"/>
    <cellStyle name="Normal 2 5 4 28 3 2" xfId="42699"/>
    <cellStyle name="Normal 2 5 4 28 3 3" xfId="42700"/>
    <cellStyle name="Normal 2 5 4 28 3 4" xfId="42701"/>
    <cellStyle name="Normal 2 5 4 28 3 5" xfId="42702"/>
    <cellStyle name="Normal 2 5 4 28 4" xfId="42703"/>
    <cellStyle name="Normal 2 5 4 28 4 2" xfId="42704"/>
    <cellStyle name="Normal 2 5 4 28 4 3" xfId="42705"/>
    <cellStyle name="Normal 2 5 4 28 4 4" xfId="42706"/>
    <cellStyle name="Normal 2 5 4 28 4 5" xfId="42707"/>
    <cellStyle name="Normal 2 5 4 28 5" xfId="42708"/>
    <cellStyle name="Normal 2 5 4 28 5 2" xfId="42709"/>
    <cellStyle name="Normal 2 5 4 28 5 3" xfId="42710"/>
    <cellStyle name="Normal 2 5 4 28 5 4" xfId="42711"/>
    <cellStyle name="Normal 2 5 4 28 5 5" xfId="42712"/>
    <cellStyle name="Normal 2 5 4 28 6" xfId="42713"/>
    <cellStyle name="Normal 2 5 4 28 6 2" xfId="42714"/>
    <cellStyle name="Normal 2 5 4 28 6 3" xfId="42715"/>
    <cellStyle name="Normal 2 5 4 28 6 4" xfId="42716"/>
    <cellStyle name="Normal 2 5 4 28 6 5" xfId="42717"/>
    <cellStyle name="Normal 2 5 4 28 7" xfId="42718"/>
    <cellStyle name="Normal 2 5 4 28 7 2" xfId="42719"/>
    <cellStyle name="Normal 2 5 4 28 7 3" xfId="42720"/>
    <cellStyle name="Normal 2 5 4 28 7 4" xfId="42721"/>
    <cellStyle name="Normal 2 5 4 28 7 5" xfId="42722"/>
    <cellStyle name="Normal 2 5 4 28 8" xfId="42723"/>
    <cellStyle name="Normal 2 5 4 28 8 2" xfId="42724"/>
    <cellStyle name="Normal 2 5 4 28 8 3" xfId="42725"/>
    <cellStyle name="Normal 2 5 4 28 8 4" xfId="42726"/>
    <cellStyle name="Normal 2 5 4 28 8 5" xfId="42727"/>
    <cellStyle name="Normal 2 5 4 28 9" xfId="42728"/>
    <cellStyle name="Normal 2 5 4 29" xfId="42729"/>
    <cellStyle name="Normal 2 5 4 29 10" xfId="42730"/>
    <cellStyle name="Normal 2 5 4 29 11" xfId="42731"/>
    <cellStyle name="Normal 2 5 4 29 12" xfId="42732"/>
    <cellStyle name="Normal 2 5 4 29 13" xfId="42733"/>
    <cellStyle name="Normal 2 5 4 29 2" xfId="42734"/>
    <cellStyle name="Normal 2 5 4 29 2 2" xfId="42735"/>
    <cellStyle name="Normal 2 5 4 29 2 3" xfId="42736"/>
    <cellStyle name="Normal 2 5 4 29 2 4" xfId="42737"/>
    <cellStyle name="Normal 2 5 4 29 2 5" xfId="42738"/>
    <cellStyle name="Normal 2 5 4 29 3" xfId="42739"/>
    <cellStyle name="Normal 2 5 4 29 3 2" xfId="42740"/>
    <cellStyle name="Normal 2 5 4 29 3 3" xfId="42741"/>
    <cellStyle name="Normal 2 5 4 29 3 4" xfId="42742"/>
    <cellStyle name="Normal 2 5 4 29 3 5" xfId="42743"/>
    <cellStyle name="Normal 2 5 4 29 4" xfId="42744"/>
    <cellStyle name="Normal 2 5 4 29 4 2" xfId="42745"/>
    <cellStyle name="Normal 2 5 4 29 4 3" xfId="42746"/>
    <cellStyle name="Normal 2 5 4 29 4 4" xfId="42747"/>
    <cellStyle name="Normal 2 5 4 29 4 5" xfId="42748"/>
    <cellStyle name="Normal 2 5 4 29 5" xfId="42749"/>
    <cellStyle name="Normal 2 5 4 29 5 2" xfId="42750"/>
    <cellStyle name="Normal 2 5 4 29 5 3" xfId="42751"/>
    <cellStyle name="Normal 2 5 4 29 5 4" xfId="42752"/>
    <cellStyle name="Normal 2 5 4 29 5 5" xfId="42753"/>
    <cellStyle name="Normal 2 5 4 29 6" xfId="42754"/>
    <cellStyle name="Normal 2 5 4 29 6 2" xfId="42755"/>
    <cellStyle name="Normal 2 5 4 29 6 3" xfId="42756"/>
    <cellStyle name="Normal 2 5 4 29 6 4" xfId="42757"/>
    <cellStyle name="Normal 2 5 4 29 6 5" xfId="42758"/>
    <cellStyle name="Normal 2 5 4 29 7" xfId="42759"/>
    <cellStyle name="Normal 2 5 4 29 7 2" xfId="42760"/>
    <cellStyle name="Normal 2 5 4 29 7 3" xfId="42761"/>
    <cellStyle name="Normal 2 5 4 29 7 4" xfId="42762"/>
    <cellStyle name="Normal 2 5 4 29 7 5" xfId="42763"/>
    <cellStyle name="Normal 2 5 4 29 8" xfId="42764"/>
    <cellStyle name="Normal 2 5 4 29 8 2" xfId="42765"/>
    <cellStyle name="Normal 2 5 4 29 8 3" xfId="42766"/>
    <cellStyle name="Normal 2 5 4 29 8 4" xfId="42767"/>
    <cellStyle name="Normal 2 5 4 29 8 5" xfId="42768"/>
    <cellStyle name="Normal 2 5 4 29 9" xfId="42769"/>
    <cellStyle name="Normal 2 5 4 3" xfId="42770"/>
    <cellStyle name="Normal 2 5 4 3 10" xfId="42771"/>
    <cellStyle name="Normal 2 5 4 3 11" xfId="42772"/>
    <cellStyle name="Normal 2 5 4 3 12" xfId="42773"/>
    <cellStyle name="Normal 2 5 4 3 13" xfId="42774"/>
    <cellStyle name="Normal 2 5 4 3 14" xfId="42775"/>
    <cellStyle name="Normal 2 5 4 3 2" xfId="42776"/>
    <cellStyle name="Normal 2 5 4 3 2 2" xfId="42777"/>
    <cellStyle name="Normal 2 5 4 3 2 3" xfId="42778"/>
    <cellStyle name="Normal 2 5 4 3 2 4" xfId="42779"/>
    <cellStyle name="Normal 2 5 4 3 2 5" xfId="42780"/>
    <cellStyle name="Normal 2 5 4 3 3" xfId="42781"/>
    <cellStyle name="Normal 2 5 4 3 3 2" xfId="42782"/>
    <cellStyle name="Normal 2 5 4 3 3 3" xfId="42783"/>
    <cellStyle name="Normal 2 5 4 3 3 4" xfId="42784"/>
    <cellStyle name="Normal 2 5 4 3 3 5" xfId="42785"/>
    <cellStyle name="Normal 2 5 4 3 4" xfId="42786"/>
    <cellStyle name="Normal 2 5 4 3 4 2" xfId="42787"/>
    <cellStyle name="Normal 2 5 4 3 4 3" xfId="42788"/>
    <cellStyle name="Normal 2 5 4 3 4 4" xfId="42789"/>
    <cellStyle name="Normal 2 5 4 3 4 5" xfId="42790"/>
    <cellStyle name="Normal 2 5 4 3 5" xfId="42791"/>
    <cellStyle name="Normal 2 5 4 3 5 2" xfId="42792"/>
    <cellStyle name="Normal 2 5 4 3 5 3" xfId="42793"/>
    <cellStyle name="Normal 2 5 4 3 5 4" xfId="42794"/>
    <cellStyle name="Normal 2 5 4 3 5 5" xfId="42795"/>
    <cellStyle name="Normal 2 5 4 3 6" xfId="42796"/>
    <cellStyle name="Normal 2 5 4 3 6 2" xfId="42797"/>
    <cellStyle name="Normal 2 5 4 3 6 3" xfId="42798"/>
    <cellStyle name="Normal 2 5 4 3 6 4" xfId="42799"/>
    <cellStyle name="Normal 2 5 4 3 6 5" xfId="42800"/>
    <cellStyle name="Normal 2 5 4 3 7" xfId="42801"/>
    <cellStyle name="Normal 2 5 4 3 7 2" xfId="42802"/>
    <cellStyle name="Normal 2 5 4 3 7 3" xfId="42803"/>
    <cellStyle name="Normal 2 5 4 3 7 4" xfId="42804"/>
    <cellStyle name="Normal 2 5 4 3 7 5" xfId="42805"/>
    <cellStyle name="Normal 2 5 4 3 8" xfId="42806"/>
    <cellStyle name="Normal 2 5 4 3 8 2" xfId="42807"/>
    <cellStyle name="Normal 2 5 4 3 8 3" xfId="42808"/>
    <cellStyle name="Normal 2 5 4 3 8 4" xfId="42809"/>
    <cellStyle name="Normal 2 5 4 3 8 5" xfId="42810"/>
    <cellStyle name="Normal 2 5 4 3 9" xfId="42811"/>
    <cellStyle name="Normal 2 5 4 30" xfId="42812"/>
    <cellStyle name="Normal 2 5 4 30 10" xfId="42813"/>
    <cellStyle name="Normal 2 5 4 30 11" xfId="42814"/>
    <cellStyle name="Normal 2 5 4 30 12" xfId="42815"/>
    <cellStyle name="Normal 2 5 4 30 13" xfId="42816"/>
    <cellStyle name="Normal 2 5 4 30 2" xfId="42817"/>
    <cellStyle name="Normal 2 5 4 30 2 2" xfId="42818"/>
    <cellStyle name="Normal 2 5 4 30 2 3" xfId="42819"/>
    <cellStyle name="Normal 2 5 4 30 2 4" xfId="42820"/>
    <cellStyle name="Normal 2 5 4 30 2 5" xfId="42821"/>
    <cellStyle name="Normal 2 5 4 30 3" xfId="42822"/>
    <cellStyle name="Normal 2 5 4 30 3 2" xfId="42823"/>
    <cellStyle name="Normal 2 5 4 30 3 3" xfId="42824"/>
    <cellStyle name="Normal 2 5 4 30 3 4" xfId="42825"/>
    <cellStyle name="Normal 2 5 4 30 3 5" xfId="42826"/>
    <cellStyle name="Normal 2 5 4 30 4" xfId="42827"/>
    <cellStyle name="Normal 2 5 4 30 4 2" xfId="42828"/>
    <cellStyle name="Normal 2 5 4 30 4 3" xfId="42829"/>
    <cellStyle name="Normal 2 5 4 30 4 4" xfId="42830"/>
    <cellStyle name="Normal 2 5 4 30 4 5" xfId="42831"/>
    <cellStyle name="Normal 2 5 4 30 5" xfId="42832"/>
    <cellStyle name="Normal 2 5 4 30 5 2" xfId="42833"/>
    <cellStyle name="Normal 2 5 4 30 5 3" xfId="42834"/>
    <cellStyle name="Normal 2 5 4 30 5 4" xfId="42835"/>
    <cellStyle name="Normal 2 5 4 30 5 5" xfId="42836"/>
    <cellStyle name="Normal 2 5 4 30 6" xfId="42837"/>
    <cellStyle name="Normal 2 5 4 30 6 2" xfId="42838"/>
    <cellStyle name="Normal 2 5 4 30 6 3" xfId="42839"/>
    <cellStyle name="Normal 2 5 4 30 6 4" xfId="42840"/>
    <cellStyle name="Normal 2 5 4 30 6 5" xfId="42841"/>
    <cellStyle name="Normal 2 5 4 30 7" xfId="42842"/>
    <cellStyle name="Normal 2 5 4 30 7 2" xfId="42843"/>
    <cellStyle name="Normal 2 5 4 30 7 3" xfId="42844"/>
    <cellStyle name="Normal 2 5 4 30 7 4" xfId="42845"/>
    <cellStyle name="Normal 2 5 4 30 7 5" xfId="42846"/>
    <cellStyle name="Normal 2 5 4 30 8" xfId="42847"/>
    <cellStyle name="Normal 2 5 4 30 8 2" xfId="42848"/>
    <cellStyle name="Normal 2 5 4 30 8 3" xfId="42849"/>
    <cellStyle name="Normal 2 5 4 30 8 4" xfId="42850"/>
    <cellStyle name="Normal 2 5 4 30 8 5" xfId="42851"/>
    <cellStyle name="Normal 2 5 4 30 9" xfId="42852"/>
    <cellStyle name="Normal 2 5 4 31" xfId="42853"/>
    <cellStyle name="Normal 2 5 4 31 2" xfId="42854"/>
    <cellStyle name="Normal 2 5 4 31 3" xfId="42855"/>
    <cellStyle name="Normal 2 5 4 31 4" xfId="42856"/>
    <cellStyle name="Normal 2 5 4 31 5" xfId="42857"/>
    <cellStyle name="Normal 2 5 4 32" xfId="42858"/>
    <cellStyle name="Normal 2 5 4 32 2" xfId="42859"/>
    <cellStyle name="Normal 2 5 4 32 3" xfId="42860"/>
    <cellStyle name="Normal 2 5 4 32 4" xfId="42861"/>
    <cellStyle name="Normal 2 5 4 32 5" xfId="42862"/>
    <cellStyle name="Normal 2 5 4 33" xfId="42863"/>
    <cellStyle name="Normal 2 5 4 33 2" xfId="42864"/>
    <cellStyle name="Normal 2 5 4 33 3" xfId="42865"/>
    <cellStyle name="Normal 2 5 4 33 4" xfId="42866"/>
    <cellStyle name="Normal 2 5 4 33 5" xfId="42867"/>
    <cellStyle name="Normal 2 5 4 34" xfId="42868"/>
    <cellStyle name="Normal 2 5 4 34 2" xfId="42869"/>
    <cellStyle name="Normal 2 5 4 34 3" xfId="42870"/>
    <cellStyle name="Normal 2 5 4 34 4" xfId="42871"/>
    <cellStyle name="Normal 2 5 4 34 5" xfId="42872"/>
    <cellStyle name="Normal 2 5 4 35" xfId="42873"/>
    <cellStyle name="Normal 2 5 4 35 2" xfId="42874"/>
    <cellStyle name="Normal 2 5 4 35 3" xfId="42875"/>
    <cellStyle name="Normal 2 5 4 35 4" xfId="42876"/>
    <cellStyle name="Normal 2 5 4 35 5" xfId="42877"/>
    <cellStyle name="Normal 2 5 4 36" xfId="42878"/>
    <cellStyle name="Normal 2 5 4 36 2" xfId="42879"/>
    <cellStyle name="Normal 2 5 4 36 3" xfId="42880"/>
    <cellStyle name="Normal 2 5 4 36 4" xfId="42881"/>
    <cellStyle name="Normal 2 5 4 36 5" xfId="42882"/>
    <cellStyle name="Normal 2 5 4 37" xfId="42883"/>
    <cellStyle name="Normal 2 5 4 37 2" xfId="42884"/>
    <cellStyle name="Normal 2 5 4 37 3" xfId="42885"/>
    <cellStyle name="Normal 2 5 4 37 4" xfId="42886"/>
    <cellStyle name="Normal 2 5 4 37 5" xfId="42887"/>
    <cellStyle name="Normal 2 5 4 38" xfId="42888"/>
    <cellStyle name="Normal 2 5 4 39" xfId="42889"/>
    <cellStyle name="Normal 2 5 4 4" xfId="42890"/>
    <cellStyle name="Normal 2 5 4 4 10" xfId="42891"/>
    <cellStyle name="Normal 2 5 4 4 11" xfId="42892"/>
    <cellStyle name="Normal 2 5 4 4 12" xfId="42893"/>
    <cellStyle name="Normal 2 5 4 4 13" xfId="42894"/>
    <cellStyle name="Normal 2 5 4 4 14" xfId="42895"/>
    <cellStyle name="Normal 2 5 4 4 2" xfId="42896"/>
    <cellStyle name="Normal 2 5 4 4 2 2" xfId="42897"/>
    <cellStyle name="Normal 2 5 4 4 2 3" xfId="42898"/>
    <cellStyle name="Normal 2 5 4 4 2 4" xfId="42899"/>
    <cellStyle name="Normal 2 5 4 4 2 5" xfId="42900"/>
    <cellStyle name="Normal 2 5 4 4 3" xfId="42901"/>
    <cellStyle name="Normal 2 5 4 4 3 2" xfId="42902"/>
    <cellStyle name="Normal 2 5 4 4 3 3" xfId="42903"/>
    <cellStyle name="Normal 2 5 4 4 3 4" xfId="42904"/>
    <cellStyle name="Normal 2 5 4 4 3 5" xfId="42905"/>
    <cellStyle name="Normal 2 5 4 4 4" xfId="42906"/>
    <cellStyle name="Normal 2 5 4 4 4 2" xfId="42907"/>
    <cellStyle name="Normal 2 5 4 4 4 3" xfId="42908"/>
    <cellStyle name="Normal 2 5 4 4 4 4" xfId="42909"/>
    <cellStyle name="Normal 2 5 4 4 4 5" xfId="42910"/>
    <cellStyle name="Normal 2 5 4 4 5" xfId="42911"/>
    <cellStyle name="Normal 2 5 4 4 5 2" xfId="42912"/>
    <cellStyle name="Normal 2 5 4 4 5 3" xfId="42913"/>
    <cellStyle name="Normal 2 5 4 4 5 4" xfId="42914"/>
    <cellStyle name="Normal 2 5 4 4 5 5" xfId="42915"/>
    <cellStyle name="Normal 2 5 4 4 6" xfId="42916"/>
    <cellStyle name="Normal 2 5 4 4 6 2" xfId="42917"/>
    <cellStyle name="Normal 2 5 4 4 6 3" xfId="42918"/>
    <cellStyle name="Normal 2 5 4 4 6 4" xfId="42919"/>
    <cellStyle name="Normal 2 5 4 4 6 5" xfId="42920"/>
    <cellStyle name="Normal 2 5 4 4 7" xfId="42921"/>
    <cellStyle name="Normal 2 5 4 4 7 2" xfId="42922"/>
    <cellStyle name="Normal 2 5 4 4 7 3" xfId="42923"/>
    <cellStyle name="Normal 2 5 4 4 7 4" xfId="42924"/>
    <cellStyle name="Normal 2 5 4 4 7 5" xfId="42925"/>
    <cellStyle name="Normal 2 5 4 4 8" xfId="42926"/>
    <cellStyle name="Normal 2 5 4 4 8 2" xfId="42927"/>
    <cellStyle name="Normal 2 5 4 4 8 3" xfId="42928"/>
    <cellStyle name="Normal 2 5 4 4 8 4" xfId="42929"/>
    <cellStyle name="Normal 2 5 4 4 8 5" xfId="42930"/>
    <cellStyle name="Normal 2 5 4 4 9" xfId="42931"/>
    <cellStyle name="Normal 2 5 4 40" xfId="42932"/>
    <cellStyle name="Normal 2 5 4 41" xfId="42933"/>
    <cellStyle name="Normal 2 5 4 42" xfId="42934"/>
    <cellStyle name="Normal 2 5 4 5" xfId="42935"/>
    <cellStyle name="Normal 2 5 4 5 10" xfId="42936"/>
    <cellStyle name="Normal 2 5 4 5 11" xfId="42937"/>
    <cellStyle name="Normal 2 5 4 5 12" xfId="42938"/>
    <cellStyle name="Normal 2 5 4 5 13" xfId="42939"/>
    <cellStyle name="Normal 2 5 4 5 14" xfId="42940"/>
    <cellStyle name="Normal 2 5 4 5 2" xfId="42941"/>
    <cellStyle name="Normal 2 5 4 5 2 2" xfId="42942"/>
    <cellStyle name="Normal 2 5 4 5 2 3" xfId="42943"/>
    <cellStyle name="Normal 2 5 4 5 2 4" xfId="42944"/>
    <cellStyle name="Normal 2 5 4 5 2 5" xfId="42945"/>
    <cellStyle name="Normal 2 5 4 5 3" xfId="42946"/>
    <cellStyle name="Normal 2 5 4 5 3 2" xfId="42947"/>
    <cellStyle name="Normal 2 5 4 5 3 3" xfId="42948"/>
    <cellStyle name="Normal 2 5 4 5 3 4" xfId="42949"/>
    <cellStyle name="Normal 2 5 4 5 3 5" xfId="42950"/>
    <cellStyle name="Normal 2 5 4 5 4" xfId="42951"/>
    <cellStyle name="Normal 2 5 4 5 4 2" xfId="42952"/>
    <cellStyle name="Normal 2 5 4 5 4 3" xfId="42953"/>
    <cellStyle name="Normal 2 5 4 5 4 4" xfId="42954"/>
    <cellStyle name="Normal 2 5 4 5 4 5" xfId="42955"/>
    <cellStyle name="Normal 2 5 4 5 5" xfId="42956"/>
    <cellStyle name="Normal 2 5 4 5 5 2" xfId="42957"/>
    <cellStyle name="Normal 2 5 4 5 5 3" xfId="42958"/>
    <cellStyle name="Normal 2 5 4 5 5 4" xfId="42959"/>
    <cellStyle name="Normal 2 5 4 5 5 5" xfId="42960"/>
    <cellStyle name="Normal 2 5 4 5 6" xfId="42961"/>
    <cellStyle name="Normal 2 5 4 5 6 2" xfId="42962"/>
    <cellStyle name="Normal 2 5 4 5 6 3" xfId="42963"/>
    <cellStyle name="Normal 2 5 4 5 6 4" xfId="42964"/>
    <cellStyle name="Normal 2 5 4 5 6 5" xfId="42965"/>
    <cellStyle name="Normal 2 5 4 5 7" xfId="42966"/>
    <cellStyle name="Normal 2 5 4 5 7 2" xfId="42967"/>
    <cellStyle name="Normal 2 5 4 5 7 3" xfId="42968"/>
    <cellStyle name="Normal 2 5 4 5 7 4" xfId="42969"/>
    <cellStyle name="Normal 2 5 4 5 7 5" xfId="42970"/>
    <cellStyle name="Normal 2 5 4 5 8" xfId="42971"/>
    <cellStyle name="Normal 2 5 4 5 8 2" xfId="42972"/>
    <cellStyle name="Normal 2 5 4 5 8 3" xfId="42973"/>
    <cellStyle name="Normal 2 5 4 5 8 4" xfId="42974"/>
    <cellStyle name="Normal 2 5 4 5 8 5" xfId="42975"/>
    <cellStyle name="Normal 2 5 4 5 9" xfId="42976"/>
    <cellStyle name="Normal 2 5 4 6" xfId="42977"/>
    <cellStyle name="Normal 2 5 4 6 10" xfId="42978"/>
    <cellStyle name="Normal 2 5 4 6 11" xfId="42979"/>
    <cellStyle name="Normal 2 5 4 6 12" xfId="42980"/>
    <cellStyle name="Normal 2 5 4 6 13" xfId="42981"/>
    <cellStyle name="Normal 2 5 4 6 14" xfId="42982"/>
    <cellStyle name="Normal 2 5 4 6 2" xfId="42983"/>
    <cellStyle name="Normal 2 5 4 6 2 2" xfId="42984"/>
    <cellStyle name="Normal 2 5 4 6 2 3" xfId="42985"/>
    <cellStyle name="Normal 2 5 4 6 2 4" xfId="42986"/>
    <cellStyle name="Normal 2 5 4 6 2 5" xfId="42987"/>
    <cellStyle name="Normal 2 5 4 6 3" xfId="42988"/>
    <cellStyle name="Normal 2 5 4 6 3 2" xfId="42989"/>
    <cellStyle name="Normal 2 5 4 6 3 3" xfId="42990"/>
    <cellStyle name="Normal 2 5 4 6 3 4" xfId="42991"/>
    <cellStyle name="Normal 2 5 4 6 3 5" xfId="42992"/>
    <cellStyle name="Normal 2 5 4 6 4" xfId="42993"/>
    <cellStyle name="Normal 2 5 4 6 4 2" xfId="42994"/>
    <cellStyle name="Normal 2 5 4 6 4 3" xfId="42995"/>
    <cellStyle name="Normal 2 5 4 6 4 4" xfId="42996"/>
    <cellStyle name="Normal 2 5 4 6 4 5" xfId="42997"/>
    <cellStyle name="Normal 2 5 4 6 5" xfId="42998"/>
    <cellStyle name="Normal 2 5 4 6 5 2" xfId="42999"/>
    <cellStyle name="Normal 2 5 4 6 5 3" xfId="43000"/>
    <cellStyle name="Normal 2 5 4 6 5 4" xfId="43001"/>
    <cellStyle name="Normal 2 5 4 6 5 5" xfId="43002"/>
    <cellStyle name="Normal 2 5 4 6 6" xfId="43003"/>
    <cellStyle name="Normal 2 5 4 6 6 2" xfId="43004"/>
    <cellStyle name="Normal 2 5 4 6 6 3" xfId="43005"/>
    <cellStyle name="Normal 2 5 4 6 6 4" xfId="43006"/>
    <cellStyle name="Normal 2 5 4 6 6 5" xfId="43007"/>
    <cellStyle name="Normal 2 5 4 6 7" xfId="43008"/>
    <cellStyle name="Normal 2 5 4 6 7 2" xfId="43009"/>
    <cellStyle name="Normal 2 5 4 6 7 3" xfId="43010"/>
    <cellStyle name="Normal 2 5 4 6 7 4" xfId="43011"/>
    <cellStyle name="Normal 2 5 4 6 7 5" xfId="43012"/>
    <cellStyle name="Normal 2 5 4 6 8" xfId="43013"/>
    <cellStyle name="Normal 2 5 4 6 8 2" xfId="43014"/>
    <cellStyle name="Normal 2 5 4 6 8 3" xfId="43015"/>
    <cellStyle name="Normal 2 5 4 6 8 4" xfId="43016"/>
    <cellStyle name="Normal 2 5 4 6 8 5" xfId="43017"/>
    <cellStyle name="Normal 2 5 4 6 9" xfId="43018"/>
    <cellStyle name="Normal 2 5 4 7" xfId="43019"/>
    <cellStyle name="Normal 2 5 4 7 10" xfId="43020"/>
    <cellStyle name="Normal 2 5 4 7 11" xfId="43021"/>
    <cellStyle name="Normal 2 5 4 7 12" xfId="43022"/>
    <cellStyle name="Normal 2 5 4 7 13" xfId="43023"/>
    <cellStyle name="Normal 2 5 4 7 14" xfId="43024"/>
    <cellStyle name="Normal 2 5 4 7 2" xfId="43025"/>
    <cellStyle name="Normal 2 5 4 7 2 2" xfId="43026"/>
    <cellStyle name="Normal 2 5 4 7 2 3" xfId="43027"/>
    <cellStyle name="Normal 2 5 4 7 2 4" xfId="43028"/>
    <cellStyle name="Normal 2 5 4 7 2 5" xfId="43029"/>
    <cellStyle name="Normal 2 5 4 7 3" xfId="43030"/>
    <cellStyle name="Normal 2 5 4 7 3 2" xfId="43031"/>
    <cellStyle name="Normal 2 5 4 7 3 3" xfId="43032"/>
    <cellStyle name="Normal 2 5 4 7 3 4" xfId="43033"/>
    <cellStyle name="Normal 2 5 4 7 3 5" xfId="43034"/>
    <cellStyle name="Normal 2 5 4 7 4" xfId="43035"/>
    <cellStyle name="Normal 2 5 4 7 4 2" xfId="43036"/>
    <cellStyle name="Normal 2 5 4 7 4 3" xfId="43037"/>
    <cellStyle name="Normal 2 5 4 7 4 4" xfId="43038"/>
    <cellStyle name="Normal 2 5 4 7 4 5" xfId="43039"/>
    <cellStyle name="Normal 2 5 4 7 5" xfId="43040"/>
    <cellStyle name="Normal 2 5 4 7 5 2" xfId="43041"/>
    <cellStyle name="Normal 2 5 4 7 5 3" xfId="43042"/>
    <cellStyle name="Normal 2 5 4 7 5 4" xfId="43043"/>
    <cellStyle name="Normal 2 5 4 7 5 5" xfId="43044"/>
    <cellStyle name="Normal 2 5 4 7 6" xfId="43045"/>
    <cellStyle name="Normal 2 5 4 7 6 2" xfId="43046"/>
    <cellStyle name="Normal 2 5 4 7 6 3" xfId="43047"/>
    <cellStyle name="Normal 2 5 4 7 6 4" xfId="43048"/>
    <cellStyle name="Normal 2 5 4 7 6 5" xfId="43049"/>
    <cellStyle name="Normal 2 5 4 7 7" xfId="43050"/>
    <cellStyle name="Normal 2 5 4 7 7 2" xfId="43051"/>
    <cellStyle name="Normal 2 5 4 7 7 3" xfId="43052"/>
    <cellStyle name="Normal 2 5 4 7 7 4" xfId="43053"/>
    <cellStyle name="Normal 2 5 4 7 7 5" xfId="43054"/>
    <cellStyle name="Normal 2 5 4 7 8" xfId="43055"/>
    <cellStyle name="Normal 2 5 4 7 8 2" xfId="43056"/>
    <cellStyle name="Normal 2 5 4 7 8 3" xfId="43057"/>
    <cellStyle name="Normal 2 5 4 7 8 4" xfId="43058"/>
    <cellStyle name="Normal 2 5 4 7 8 5" xfId="43059"/>
    <cellStyle name="Normal 2 5 4 7 9" xfId="43060"/>
    <cellStyle name="Normal 2 5 4 8" xfId="43061"/>
    <cellStyle name="Normal 2 5 4 8 10" xfId="43062"/>
    <cellStyle name="Normal 2 5 4 8 11" xfId="43063"/>
    <cellStyle name="Normal 2 5 4 8 12" xfId="43064"/>
    <cellStyle name="Normal 2 5 4 8 13" xfId="43065"/>
    <cellStyle name="Normal 2 5 4 8 14" xfId="43066"/>
    <cellStyle name="Normal 2 5 4 8 2" xfId="43067"/>
    <cellStyle name="Normal 2 5 4 8 2 2" xfId="43068"/>
    <cellStyle name="Normal 2 5 4 8 2 3" xfId="43069"/>
    <cellStyle name="Normal 2 5 4 8 2 4" xfId="43070"/>
    <cellStyle name="Normal 2 5 4 8 2 5" xfId="43071"/>
    <cellStyle name="Normal 2 5 4 8 3" xfId="43072"/>
    <cellStyle name="Normal 2 5 4 8 3 2" xfId="43073"/>
    <cellStyle name="Normal 2 5 4 8 3 3" xfId="43074"/>
    <cellStyle name="Normal 2 5 4 8 3 4" xfId="43075"/>
    <cellStyle name="Normal 2 5 4 8 3 5" xfId="43076"/>
    <cellStyle name="Normal 2 5 4 8 4" xfId="43077"/>
    <cellStyle name="Normal 2 5 4 8 4 2" xfId="43078"/>
    <cellStyle name="Normal 2 5 4 8 4 3" xfId="43079"/>
    <cellStyle name="Normal 2 5 4 8 4 4" xfId="43080"/>
    <cellStyle name="Normal 2 5 4 8 4 5" xfId="43081"/>
    <cellStyle name="Normal 2 5 4 8 5" xfId="43082"/>
    <cellStyle name="Normal 2 5 4 8 5 2" xfId="43083"/>
    <cellStyle name="Normal 2 5 4 8 5 3" xfId="43084"/>
    <cellStyle name="Normal 2 5 4 8 5 4" xfId="43085"/>
    <cellStyle name="Normal 2 5 4 8 5 5" xfId="43086"/>
    <cellStyle name="Normal 2 5 4 8 6" xfId="43087"/>
    <cellStyle name="Normal 2 5 4 8 6 2" xfId="43088"/>
    <cellStyle name="Normal 2 5 4 8 6 3" xfId="43089"/>
    <cellStyle name="Normal 2 5 4 8 6 4" xfId="43090"/>
    <cellStyle name="Normal 2 5 4 8 6 5" xfId="43091"/>
    <cellStyle name="Normal 2 5 4 8 7" xfId="43092"/>
    <cellStyle name="Normal 2 5 4 8 7 2" xfId="43093"/>
    <cellStyle name="Normal 2 5 4 8 7 3" xfId="43094"/>
    <cellStyle name="Normal 2 5 4 8 7 4" xfId="43095"/>
    <cellStyle name="Normal 2 5 4 8 7 5" xfId="43096"/>
    <cellStyle name="Normal 2 5 4 8 8" xfId="43097"/>
    <cellStyle name="Normal 2 5 4 8 8 2" xfId="43098"/>
    <cellStyle name="Normal 2 5 4 8 8 3" xfId="43099"/>
    <cellStyle name="Normal 2 5 4 8 8 4" xfId="43100"/>
    <cellStyle name="Normal 2 5 4 8 8 5" xfId="43101"/>
    <cellStyle name="Normal 2 5 4 8 9" xfId="43102"/>
    <cellStyle name="Normal 2 5 4 9" xfId="43103"/>
    <cellStyle name="Normal 2 5 4 9 10" xfId="43104"/>
    <cellStyle name="Normal 2 5 4 9 11" xfId="43105"/>
    <cellStyle name="Normal 2 5 4 9 12" xfId="43106"/>
    <cellStyle name="Normal 2 5 4 9 13" xfId="43107"/>
    <cellStyle name="Normal 2 5 4 9 14" xfId="43108"/>
    <cellStyle name="Normal 2 5 4 9 2" xfId="43109"/>
    <cellStyle name="Normal 2 5 4 9 2 2" xfId="43110"/>
    <cellStyle name="Normal 2 5 4 9 2 3" xfId="43111"/>
    <cellStyle name="Normal 2 5 4 9 2 4" xfId="43112"/>
    <cellStyle name="Normal 2 5 4 9 2 5" xfId="43113"/>
    <cellStyle name="Normal 2 5 4 9 3" xfId="43114"/>
    <cellStyle name="Normal 2 5 4 9 3 2" xfId="43115"/>
    <cellStyle name="Normal 2 5 4 9 3 3" xfId="43116"/>
    <cellStyle name="Normal 2 5 4 9 3 4" xfId="43117"/>
    <cellStyle name="Normal 2 5 4 9 3 5" xfId="43118"/>
    <cellStyle name="Normal 2 5 4 9 4" xfId="43119"/>
    <cellStyle name="Normal 2 5 4 9 4 2" xfId="43120"/>
    <cellStyle name="Normal 2 5 4 9 4 3" xfId="43121"/>
    <cellStyle name="Normal 2 5 4 9 4 4" xfId="43122"/>
    <cellStyle name="Normal 2 5 4 9 4 5" xfId="43123"/>
    <cellStyle name="Normal 2 5 4 9 5" xfId="43124"/>
    <cellStyle name="Normal 2 5 4 9 5 2" xfId="43125"/>
    <cellStyle name="Normal 2 5 4 9 5 3" xfId="43126"/>
    <cellStyle name="Normal 2 5 4 9 5 4" xfId="43127"/>
    <cellStyle name="Normal 2 5 4 9 5 5" xfId="43128"/>
    <cellStyle name="Normal 2 5 4 9 6" xfId="43129"/>
    <cellStyle name="Normal 2 5 4 9 6 2" xfId="43130"/>
    <cellStyle name="Normal 2 5 4 9 6 3" xfId="43131"/>
    <cellStyle name="Normal 2 5 4 9 6 4" xfId="43132"/>
    <cellStyle name="Normal 2 5 4 9 6 5" xfId="43133"/>
    <cellStyle name="Normal 2 5 4 9 7" xfId="43134"/>
    <cellStyle name="Normal 2 5 4 9 7 2" xfId="43135"/>
    <cellStyle name="Normal 2 5 4 9 7 3" xfId="43136"/>
    <cellStyle name="Normal 2 5 4 9 7 4" xfId="43137"/>
    <cellStyle name="Normal 2 5 4 9 7 5" xfId="43138"/>
    <cellStyle name="Normal 2 5 4 9 8" xfId="43139"/>
    <cellStyle name="Normal 2 5 4 9 8 2" xfId="43140"/>
    <cellStyle name="Normal 2 5 4 9 8 3" xfId="43141"/>
    <cellStyle name="Normal 2 5 4 9 8 4" xfId="43142"/>
    <cellStyle name="Normal 2 5 4 9 8 5" xfId="43143"/>
    <cellStyle name="Normal 2 5 4 9 9" xfId="43144"/>
    <cellStyle name="Normal 2 5 40" xfId="43145"/>
    <cellStyle name="Normal 2 5 40 2" xfId="43146"/>
    <cellStyle name="Normal 2 5 40 3" xfId="43147"/>
    <cellStyle name="Normal 2 5 40 4" xfId="43148"/>
    <cellStyle name="Normal 2 5 40 5" xfId="43149"/>
    <cellStyle name="Normal 2 5 41" xfId="43150"/>
    <cellStyle name="Normal 2 5 41 2" xfId="43151"/>
    <cellStyle name="Normal 2 5 41 3" xfId="43152"/>
    <cellStyle name="Normal 2 5 41 4" xfId="43153"/>
    <cellStyle name="Normal 2 5 41 5" xfId="43154"/>
    <cellStyle name="Normal 2 5 42" xfId="43155"/>
    <cellStyle name="Normal 2 5 42 2" xfId="43156"/>
    <cellStyle name="Normal 2 5 42 3" xfId="43157"/>
    <cellStyle name="Normal 2 5 42 4" xfId="43158"/>
    <cellStyle name="Normal 2 5 42 5" xfId="43159"/>
    <cellStyle name="Normal 2 5 43" xfId="43160"/>
    <cellStyle name="Normal 2 5 43 2" xfId="43161"/>
    <cellStyle name="Normal 2 5 43 3" xfId="43162"/>
    <cellStyle name="Normal 2 5 43 4" xfId="43163"/>
    <cellStyle name="Normal 2 5 43 5" xfId="43164"/>
    <cellStyle name="Normal 2 5 44" xfId="43165"/>
    <cellStyle name="Normal 2 5 44 2" xfId="43166"/>
    <cellStyle name="Normal 2 5 44 3" xfId="43167"/>
    <cellStyle name="Normal 2 5 44 4" xfId="43168"/>
    <cellStyle name="Normal 2 5 44 5" xfId="43169"/>
    <cellStyle name="Normal 2 5 45" xfId="43170"/>
    <cellStyle name="Normal 2 5 46" xfId="43171"/>
    <cellStyle name="Normal 2 5 47" xfId="43172"/>
    <cellStyle name="Normal 2 5 48" xfId="43173"/>
    <cellStyle name="Normal 2 5 49" xfId="43174"/>
    <cellStyle name="Normal 2 5 5" xfId="43175"/>
    <cellStyle name="Normal 2 5 5 10" xfId="43176"/>
    <cellStyle name="Normal 2 5 5 10 10" xfId="43177"/>
    <cellStyle name="Normal 2 5 5 10 11" xfId="43178"/>
    <cellStyle name="Normal 2 5 5 10 12" xfId="43179"/>
    <cellStyle name="Normal 2 5 5 10 13" xfId="43180"/>
    <cellStyle name="Normal 2 5 5 10 14" xfId="43181"/>
    <cellStyle name="Normal 2 5 5 10 2" xfId="43182"/>
    <cellStyle name="Normal 2 5 5 10 2 2" xfId="43183"/>
    <cellStyle name="Normal 2 5 5 10 2 3" xfId="43184"/>
    <cellStyle name="Normal 2 5 5 10 2 4" xfId="43185"/>
    <cellStyle name="Normal 2 5 5 10 2 5" xfId="43186"/>
    <cellStyle name="Normal 2 5 5 10 3" xfId="43187"/>
    <cellStyle name="Normal 2 5 5 10 3 2" xfId="43188"/>
    <cellStyle name="Normal 2 5 5 10 3 3" xfId="43189"/>
    <cellStyle name="Normal 2 5 5 10 3 4" xfId="43190"/>
    <cellStyle name="Normal 2 5 5 10 3 5" xfId="43191"/>
    <cellStyle name="Normal 2 5 5 10 4" xfId="43192"/>
    <cellStyle name="Normal 2 5 5 10 4 2" xfId="43193"/>
    <cellStyle name="Normal 2 5 5 10 4 3" xfId="43194"/>
    <cellStyle name="Normal 2 5 5 10 4 4" xfId="43195"/>
    <cellStyle name="Normal 2 5 5 10 4 5" xfId="43196"/>
    <cellStyle name="Normal 2 5 5 10 5" xfId="43197"/>
    <cellStyle name="Normal 2 5 5 10 5 2" xfId="43198"/>
    <cellStyle name="Normal 2 5 5 10 5 3" xfId="43199"/>
    <cellStyle name="Normal 2 5 5 10 5 4" xfId="43200"/>
    <cellStyle name="Normal 2 5 5 10 5 5" xfId="43201"/>
    <cellStyle name="Normal 2 5 5 10 6" xfId="43202"/>
    <cellStyle name="Normal 2 5 5 10 6 2" xfId="43203"/>
    <cellStyle name="Normal 2 5 5 10 6 3" xfId="43204"/>
    <cellStyle name="Normal 2 5 5 10 6 4" xfId="43205"/>
    <cellStyle name="Normal 2 5 5 10 6 5" xfId="43206"/>
    <cellStyle name="Normal 2 5 5 10 7" xfId="43207"/>
    <cellStyle name="Normal 2 5 5 10 7 2" xfId="43208"/>
    <cellStyle name="Normal 2 5 5 10 7 3" xfId="43209"/>
    <cellStyle name="Normal 2 5 5 10 7 4" xfId="43210"/>
    <cellStyle name="Normal 2 5 5 10 7 5" xfId="43211"/>
    <cellStyle name="Normal 2 5 5 10 8" xfId="43212"/>
    <cellStyle name="Normal 2 5 5 10 8 2" xfId="43213"/>
    <cellStyle name="Normal 2 5 5 10 8 3" xfId="43214"/>
    <cellStyle name="Normal 2 5 5 10 8 4" xfId="43215"/>
    <cellStyle name="Normal 2 5 5 10 8 5" xfId="43216"/>
    <cellStyle name="Normal 2 5 5 10 9" xfId="43217"/>
    <cellStyle name="Normal 2 5 5 11" xfId="43218"/>
    <cellStyle name="Normal 2 5 5 11 10" xfId="43219"/>
    <cellStyle name="Normal 2 5 5 11 11" xfId="43220"/>
    <cellStyle name="Normal 2 5 5 11 12" xfId="43221"/>
    <cellStyle name="Normal 2 5 5 11 13" xfId="43222"/>
    <cellStyle name="Normal 2 5 5 11 14" xfId="43223"/>
    <cellStyle name="Normal 2 5 5 11 2" xfId="43224"/>
    <cellStyle name="Normal 2 5 5 11 2 2" xfId="43225"/>
    <cellStyle name="Normal 2 5 5 11 2 3" xfId="43226"/>
    <cellStyle name="Normal 2 5 5 11 2 4" xfId="43227"/>
    <cellStyle name="Normal 2 5 5 11 2 5" xfId="43228"/>
    <cellStyle name="Normal 2 5 5 11 3" xfId="43229"/>
    <cellStyle name="Normal 2 5 5 11 3 2" xfId="43230"/>
    <cellStyle name="Normal 2 5 5 11 3 3" xfId="43231"/>
    <cellStyle name="Normal 2 5 5 11 3 4" xfId="43232"/>
    <cellStyle name="Normal 2 5 5 11 3 5" xfId="43233"/>
    <cellStyle name="Normal 2 5 5 11 4" xfId="43234"/>
    <cellStyle name="Normal 2 5 5 11 4 2" xfId="43235"/>
    <cellStyle name="Normal 2 5 5 11 4 3" xfId="43236"/>
    <cellStyle name="Normal 2 5 5 11 4 4" xfId="43237"/>
    <cellStyle name="Normal 2 5 5 11 4 5" xfId="43238"/>
    <cellStyle name="Normal 2 5 5 11 5" xfId="43239"/>
    <cellStyle name="Normal 2 5 5 11 5 2" xfId="43240"/>
    <cellStyle name="Normal 2 5 5 11 5 3" xfId="43241"/>
    <cellStyle name="Normal 2 5 5 11 5 4" xfId="43242"/>
    <cellStyle name="Normal 2 5 5 11 5 5" xfId="43243"/>
    <cellStyle name="Normal 2 5 5 11 6" xfId="43244"/>
    <cellStyle name="Normal 2 5 5 11 6 2" xfId="43245"/>
    <cellStyle name="Normal 2 5 5 11 6 3" xfId="43246"/>
    <cellStyle name="Normal 2 5 5 11 6 4" xfId="43247"/>
    <cellStyle name="Normal 2 5 5 11 6 5" xfId="43248"/>
    <cellStyle name="Normal 2 5 5 11 7" xfId="43249"/>
    <cellStyle name="Normal 2 5 5 11 7 2" xfId="43250"/>
    <cellStyle name="Normal 2 5 5 11 7 3" xfId="43251"/>
    <cellStyle name="Normal 2 5 5 11 7 4" xfId="43252"/>
    <cellStyle name="Normal 2 5 5 11 7 5" xfId="43253"/>
    <cellStyle name="Normal 2 5 5 11 8" xfId="43254"/>
    <cellStyle name="Normal 2 5 5 11 8 2" xfId="43255"/>
    <cellStyle name="Normal 2 5 5 11 8 3" xfId="43256"/>
    <cellStyle name="Normal 2 5 5 11 8 4" xfId="43257"/>
    <cellStyle name="Normal 2 5 5 11 8 5" xfId="43258"/>
    <cellStyle name="Normal 2 5 5 11 9" xfId="43259"/>
    <cellStyle name="Normal 2 5 5 12" xfId="43260"/>
    <cellStyle name="Normal 2 5 5 12 10" xfId="43261"/>
    <cellStyle name="Normal 2 5 5 12 11" xfId="43262"/>
    <cellStyle name="Normal 2 5 5 12 12" xfId="43263"/>
    <cellStyle name="Normal 2 5 5 12 13" xfId="43264"/>
    <cellStyle name="Normal 2 5 5 12 14" xfId="43265"/>
    <cellStyle name="Normal 2 5 5 12 2" xfId="43266"/>
    <cellStyle name="Normal 2 5 5 12 2 2" xfId="43267"/>
    <cellStyle name="Normal 2 5 5 12 2 3" xfId="43268"/>
    <cellStyle name="Normal 2 5 5 12 2 4" xfId="43269"/>
    <cellStyle name="Normal 2 5 5 12 2 5" xfId="43270"/>
    <cellStyle name="Normal 2 5 5 12 3" xfId="43271"/>
    <cellStyle name="Normal 2 5 5 12 3 2" xfId="43272"/>
    <cellStyle name="Normal 2 5 5 12 3 3" xfId="43273"/>
    <cellStyle name="Normal 2 5 5 12 3 4" xfId="43274"/>
    <cellStyle name="Normal 2 5 5 12 3 5" xfId="43275"/>
    <cellStyle name="Normal 2 5 5 12 4" xfId="43276"/>
    <cellStyle name="Normal 2 5 5 12 4 2" xfId="43277"/>
    <cellStyle name="Normal 2 5 5 12 4 3" xfId="43278"/>
    <cellStyle name="Normal 2 5 5 12 4 4" xfId="43279"/>
    <cellStyle name="Normal 2 5 5 12 4 5" xfId="43280"/>
    <cellStyle name="Normal 2 5 5 12 5" xfId="43281"/>
    <cellStyle name="Normal 2 5 5 12 5 2" xfId="43282"/>
    <cellStyle name="Normal 2 5 5 12 5 3" xfId="43283"/>
    <cellStyle name="Normal 2 5 5 12 5 4" xfId="43284"/>
    <cellStyle name="Normal 2 5 5 12 5 5" xfId="43285"/>
    <cellStyle name="Normal 2 5 5 12 6" xfId="43286"/>
    <cellStyle name="Normal 2 5 5 12 6 2" xfId="43287"/>
    <cellStyle name="Normal 2 5 5 12 6 3" xfId="43288"/>
    <cellStyle name="Normal 2 5 5 12 6 4" xfId="43289"/>
    <cellStyle name="Normal 2 5 5 12 6 5" xfId="43290"/>
    <cellStyle name="Normal 2 5 5 12 7" xfId="43291"/>
    <cellStyle name="Normal 2 5 5 12 7 2" xfId="43292"/>
    <cellStyle name="Normal 2 5 5 12 7 3" xfId="43293"/>
    <cellStyle name="Normal 2 5 5 12 7 4" xfId="43294"/>
    <cellStyle name="Normal 2 5 5 12 7 5" xfId="43295"/>
    <cellStyle name="Normal 2 5 5 12 8" xfId="43296"/>
    <cellStyle name="Normal 2 5 5 12 8 2" xfId="43297"/>
    <cellStyle name="Normal 2 5 5 12 8 3" xfId="43298"/>
    <cellStyle name="Normal 2 5 5 12 8 4" xfId="43299"/>
    <cellStyle name="Normal 2 5 5 12 8 5" xfId="43300"/>
    <cellStyle name="Normal 2 5 5 12 9" xfId="43301"/>
    <cellStyle name="Normal 2 5 5 13" xfId="43302"/>
    <cellStyle name="Normal 2 5 5 13 10" xfId="43303"/>
    <cellStyle name="Normal 2 5 5 13 11" xfId="43304"/>
    <cellStyle name="Normal 2 5 5 13 12" xfId="43305"/>
    <cellStyle name="Normal 2 5 5 13 13" xfId="43306"/>
    <cellStyle name="Normal 2 5 5 13 14" xfId="43307"/>
    <cellStyle name="Normal 2 5 5 13 2" xfId="43308"/>
    <cellStyle name="Normal 2 5 5 13 2 2" xfId="43309"/>
    <cellStyle name="Normal 2 5 5 13 2 3" xfId="43310"/>
    <cellStyle name="Normal 2 5 5 13 2 4" xfId="43311"/>
    <cellStyle name="Normal 2 5 5 13 2 5" xfId="43312"/>
    <cellStyle name="Normal 2 5 5 13 3" xfId="43313"/>
    <cellStyle name="Normal 2 5 5 13 3 2" xfId="43314"/>
    <cellStyle name="Normal 2 5 5 13 3 3" xfId="43315"/>
    <cellStyle name="Normal 2 5 5 13 3 4" xfId="43316"/>
    <cellStyle name="Normal 2 5 5 13 3 5" xfId="43317"/>
    <cellStyle name="Normal 2 5 5 13 4" xfId="43318"/>
    <cellStyle name="Normal 2 5 5 13 4 2" xfId="43319"/>
    <cellStyle name="Normal 2 5 5 13 4 3" xfId="43320"/>
    <cellStyle name="Normal 2 5 5 13 4 4" xfId="43321"/>
    <cellStyle name="Normal 2 5 5 13 4 5" xfId="43322"/>
    <cellStyle name="Normal 2 5 5 13 5" xfId="43323"/>
    <cellStyle name="Normal 2 5 5 13 5 2" xfId="43324"/>
    <cellStyle name="Normal 2 5 5 13 5 3" xfId="43325"/>
    <cellStyle name="Normal 2 5 5 13 5 4" xfId="43326"/>
    <cellStyle name="Normal 2 5 5 13 5 5" xfId="43327"/>
    <cellStyle name="Normal 2 5 5 13 6" xfId="43328"/>
    <cellStyle name="Normal 2 5 5 13 6 2" xfId="43329"/>
    <cellStyle name="Normal 2 5 5 13 6 3" xfId="43330"/>
    <cellStyle name="Normal 2 5 5 13 6 4" xfId="43331"/>
    <cellStyle name="Normal 2 5 5 13 6 5" xfId="43332"/>
    <cellStyle name="Normal 2 5 5 13 7" xfId="43333"/>
    <cellStyle name="Normal 2 5 5 13 7 2" xfId="43334"/>
    <cellStyle name="Normal 2 5 5 13 7 3" xfId="43335"/>
    <cellStyle name="Normal 2 5 5 13 7 4" xfId="43336"/>
    <cellStyle name="Normal 2 5 5 13 7 5" xfId="43337"/>
    <cellStyle name="Normal 2 5 5 13 8" xfId="43338"/>
    <cellStyle name="Normal 2 5 5 13 8 2" xfId="43339"/>
    <cellStyle name="Normal 2 5 5 13 8 3" xfId="43340"/>
    <cellStyle name="Normal 2 5 5 13 8 4" xfId="43341"/>
    <cellStyle name="Normal 2 5 5 13 8 5" xfId="43342"/>
    <cellStyle name="Normal 2 5 5 13 9" xfId="43343"/>
    <cellStyle name="Normal 2 5 5 14" xfId="43344"/>
    <cellStyle name="Normal 2 5 5 14 10" xfId="43345"/>
    <cellStyle name="Normal 2 5 5 14 11" xfId="43346"/>
    <cellStyle name="Normal 2 5 5 14 12" xfId="43347"/>
    <cellStyle name="Normal 2 5 5 14 13" xfId="43348"/>
    <cellStyle name="Normal 2 5 5 14 14" xfId="43349"/>
    <cellStyle name="Normal 2 5 5 14 2" xfId="43350"/>
    <cellStyle name="Normal 2 5 5 14 2 2" xfId="43351"/>
    <cellStyle name="Normal 2 5 5 14 2 3" xfId="43352"/>
    <cellStyle name="Normal 2 5 5 14 2 4" xfId="43353"/>
    <cellStyle name="Normal 2 5 5 14 2 5" xfId="43354"/>
    <cellStyle name="Normal 2 5 5 14 3" xfId="43355"/>
    <cellStyle name="Normal 2 5 5 14 3 2" xfId="43356"/>
    <cellStyle name="Normal 2 5 5 14 3 3" xfId="43357"/>
    <cellStyle name="Normal 2 5 5 14 3 4" xfId="43358"/>
    <cellStyle name="Normal 2 5 5 14 3 5" xfId="43359"/>
    <cellStyle name="Normal 2 5 5 14 4" xfId="43360"/>
    <cellStyle name="Normal 2 5 5 14 4 2" xfId="43361"/>
    <cellStyle name="Normal 2 5 5 14 4 3" xfId="43362"/>
    <cellStyle name="Normal 2 5 5 14 4 4" xfId="43363"/>
    <cellStyle name="Normal 2 5 5 14 4 5" xfId="43364"/>
    <cellStyle name="Normal 2 5 5 14 5" xfId="43365"/>
    <cellStyle name="Normal 2 5 5 14 5 2" xfId="43366"/>
    <cellStyle name="Normal 2 5 5 14 5 3" xfId="43367"/>
    <cellStyle name="Normal 2 5 5 14 5 4" xfId="43368"/>
    <cellStyle name="Normal 2 5 5 14 5 5" xfId="43369"/>
    <cellStyle name="Normal 2 5 5 14 6" xfId="43370"/>
    <cellStyle name="Normal 2 5 5 14 6 2" xfId="43371"/>
    <cellStyle name="Normal 2 5 5 14 6 3" xfId="43372"/>
    <cellStyle name="Normal 2 5 5 14 6 4" xfId="43373"/>
    <cellStyle name="Normal 2 5 5 14 6 5" xfId="43374"/>
    <cellStyle name="Normal 2 5 5 14 7" xfId="43375"/>
    <cellStyle name="Normal 2 5 5 14 7 2" xfId="43376"/>
    <cellStyle name="Normal 2 5 5 14 7 3" xfId="43377"/>
    <cellStyle name="Normal 2 5 5 14 7 4" xfId="43378"/>
    <cellStyle name="Normal 2 5 5 14 7 5" xfId="43379"/>
    <cellStyle name="Normal 2 5 5 14 8" xfId="43380"/>
    <cellStyle name="Normal 2 5 5 14 8 2" xfId="43381"/>
    <cellStyle name="Normal 2 5 5 14 8 3" xfId="43382"/>
    <cellStyle name="Normal 2 5 5 14 8 4" xfId="43383"/>
    <cellStyle name="Normal 2 5 5 14 8 5" xfId="43384"/>
    <cellStyle name="Normal 2 5 5 14 9" xfId="43385"/>
    <cellStyle name="Normal 2 5 5 15" xfId="43386"/>
    <cellStyle name="Normal 2 5 5 15 10" xfId="43387"/>
    <cellStyle name="Normal 2 5 5 15 11" xfId="43388"/>
    <cellStyle name="Normal 2 5 5 15 12" xfId="43389"/>
    <cellStyle name="Normal 2 5 5 15 13" xfId="43390"/>
    <cellStyle name="Normal 2 5 5 15 14" xfId="43391"/>
    <cellStyle name="Normal 2 5 5 15 2" xfId="43392"/>
    <cellStyle name="Normal 2 5 5 15 2 2" xfId="43393"/>
    <cellStyle name="Normal 2 5 5 15 2 3" xfId="43394"/>
    <cellStyle name="Normal 2 5 5 15 2 4" xfId="43395"/>
    <cellStyle name="Normal 2 5 5 15 2 5" xfId="43396"/>
    <cellStyle name="Normal 2 5 5 15 3" xfId="43397"/>
    <cellStyle name="Normal 2 5 5 15 3 2" xfId="43398"/>
    <cellStyle name="Normal 2 5 5 15 3 3" xfId="43399"/>
    <cellStyle name="Normal 2 5 5 15 3 4" xfId="43400"/>
    <cellStyle name="Normal 2 5 5 15 3 5" xfId="43401"/>
    <cellStyle name="Normal 2 5 5 15 4" xfId="43402"/>
    <cellStyle name="Normal 2 5 5 15 4 2" xfId="43403"/>
    <cellStyle name="Normal 2 5 5 15 4 3" xfId="43404"/>
    <cellStyle name="Normal 2 5 5 15 4 4" xfId="43405"/>
    <cellStyle name="Normal 2 5 5 15 4 5" xfId="43406"/>
    <cellStyle name="Normal 2 5 5 15 5" xfId="43407"/>
    <cellStyle name="Normal 2 5 5 15 5 2" xfId="43408"/>
    <cellStyle name="Normal 2 5 5 15 5 3" xfId="43409"/>
    <cellStyle name="Normal 2 5 5 15 5 4" xfId="43410"/>
    <cellStyle name="Normal 2 5 5 15 5 5" xfId="43411"/>
    <cellStyle name="Normal 2 5 5 15 6" xfId="43412"/>
    <cellStyle name="Normal 2 5 5 15 6 2" xfId="43413"/>
    <cellStyle name="Normal 2 5 5 15 6 3" xfId="43414"/>
    <cellStyle name="Normal 2 5 5 15 6 4" xfId="43415"/>
    <cellStyle name="Normal 2 5 5 15 6 5" xfId="43416"/>
    <cellStyle name="Normal 2 5 5 15 7" xfId="43417"/>
    <cellStyle name="Normal 2 5 5 15 7 2" xfId="43418"/>
    <cellStyle name="Normal 2 5 5 15 7 3" xfId="43419"/>
    <cellStyle name="Normal 2 5 5 15 7 4" xfId="43420"/>
    <cellStyle name="Normal 2 5 5 15 7 5" xfId="43421"/>
    <cellStyle name="Normal 2 5 5 15 8" xfId="43422"/>
    <cellStyle name="Normal 2 5 5 15 8 2" xfId="43423"/>
    <cellStyle name="Normal 2 5 5 15 8 3" xfId="43424"/>
    <cellStyle name="Normal 2 5 5 15 8 4" xfId="43425"/>
    <cellStyle name="Normal 2 5 5 15 8 5" xfId="43426"/>
    <cellStyle name="Normal 2 5 5 15 9" xfId="43427"/>
    <cellStyle name="Normal 2 5 5 16" xfId="43428"/>
    <cellStyle name="Normal 2 5 5 16 10" xfId="43429"/>
    <cellStyle name="Normal 2 5 5 16 11" xfId="43430"/>
    <cellStyle name="Normal 2 5 5 16 12" xfId="43431"/>
    <cellStyle name="Normal 2 5 5 16 13" xfId="43432"/>
    <cellStyle name="Normal 2 5 5 16 14" xfId="43433"/>
    <cellStyle name="Normal 2 5 5 16 2" xfId="43434"/>
    <cellStyle name="Normal 2 5 5 16 2 2" xfId="43435"/>
    <cellStyle name="Normal 2 5 5 16 2 3" xfId="43436"/>
    <cellStyle name="Normal 2 5 5 16 2 4" xfId="43437"/>
    <cellStyle name="Normal 2 5 5 16 2 5" xfId="43438"/>
    <cellStyle name="Normal 2 5 5 16 3" xfId="43439"/>
    <cellStyle name="Normal 2 5 5 16 3 2" xfId="43440"/>
    <cellStyle name="Normal 2 5 5 16 3 3" xfId="43441"/>
    <cellStyle name="Normal 2 5 5 16 3 4" xfId="43442"/>
    <cellStyle name="Normal 2 5 5 16 3 5" xfId="43443"/>
    <cellStyle name="Normal 2 5 5 16 4" xfId="43444"/>
    <cellStyle name="Normal 2 5 5 16 4 2" xfId="43445"/>
    <cellStyle name="Normal 2 5 5 16 4 3" xfId="43446"/>
    <cellStyle name="Normal 2 5 5 16 4 4" xfId="43447"/>
    <cellStyle name="Normal 2 5 5 16 4 5" xfId="43448"/>
    <cellStyle name="Normal 2 5 5 16 5" xfId="43449"/>
    <cellStyle name="Normal 2 5 5 16 5 2" xfId="43450"/>
    <cellStyle name="Normal 2 5 5 16 5 3" xfId="43451"/>
    <cellStyle name="Normal 2 5 5 16 5 4" xfId="43452"/>
    <cellStyle name="Normal 2 5 5 16 5 5" xfId="43453"/>
    <cellStyle name="Normal 2 5 5 16 6" xfId="43454"/>
    <cellStyle name="Normal 2 5 5 16 6 2" xfId="43455"/>
    <cellStyle name="Normal 2 5 5 16 6 3" xfId="43456"/>
    <cellStyle name="Normal 2 5 5 16 6 4" xfId="43457"/>
    <cellStyle name="Normal 2 5 5 16 6 5" xfId="43458"/>
    <cellStyle name="Normal 2 5 5 16 7" xfId="43459"/>
    <cellStyle name="Normal 2 5 5 16 7 2" xfId="43460"/>
    <cellStyle name="Normal 2 5 5 16 7 3" xfId="43461"/>
    <cellStyle name="Normal 2 5 5 16 7 4" xfId="43462"/>
    <cellStyle name="Normal 2 5 5 16 7 5" xfId="43463"/>
    <cellStyle name="Normal 2 5 5 16 8" xfId="43464"/>
    <cellStyle name="Normal 2 5 5 16 8 2" xfId="43465"/>
    <cellStyle name="Normal 2 5 5 16 8 3" xfId="43466"/>
    <cellStyle name="Normal 2 5 5 16 8 4" xfId="43467"/>
    <cellStyle name="Normal 2 5 5 16 8 5" xfId="43468"/>
    <cellStyle name="Normal 2 5 5 16 9" xfId="43469"/>
    <cellStyle name="Normal 2 5 5 17" xfId="43470"/>
    <cellStyle name="Normal 2 5 5 17 10" xfId="43471"/>
    <cellStyle name="Normal 2 5 5 17 11" xfId="43472"/>
    <cellStyle name="Normal 2 5 5 17 12" xfId="43473"/>
    <cellStyle name="Normal 2 5 5 17 13" xfId="43474"/>
    <cellStyle name="Normal 2 5 5 17 14" xfId="43475"/>
    <cellStyle name="Normal 2 5 5 17 2" xfId="43476"/>
    <cellStyle name="Normal 2 5 5 17 2 2" xfId="43477"/>
    <cellStyle name="Normal 2 5 5 17 2 3" xfId="43478"/>
    <cellStyle name="Normal 2 5 5 17 2 4" xfId="43479"/>
    <cellStyle name="Normal 2 5 5 17 2 5" xfId="43480"/>
    <cellStyle name="Normal 2 5 5 17 3" xfId="43481"/>
    <cellStyle name="Normal 2 5 5 17 3 2" xfId="43482"/>
    <cellStyle name="Normal 2 5 5 17 3 3" xfId="43483"/>
    <cellStyle name="Normal 2 5 5 17 3 4" xfId="43484"/>
    <cellStyle name="Normal 2 5 5 17 3 5" xfId="43485"/>
    <cellStyle name="Normal 2 5 5 17 4" xfId="43486"/>
    <cellStyle name="Normal 2 5 5 17 4 2" xfId="43487"/>
    <cellStyle name="Normal 2 5 5 17 4 3" xfId="43488"/>
    <cellStyle name="Normal 2 5 5 17 4 4" xfId="43489"/>
    <cellStyle name="Normal 2 5 5 17 4 5" xfId="43490"/>
    <cellStyle name="Normal 2 5 5 17 5" xfId="43491"/>
    <cellStyle name="Normal 2 5 5 17 5 2" xfId="43492"/>
    <cellStyle name="Normal 2 5 5 17 5 3" xfId="43493"/>
    <cellStyle name="Normal 2 5 5 17 5 4" xfId="43494"/>
    <cellStyle name="Normal 2 5 5 17 5 5" xfId="43495"/>
    <cellStyle name="Normal 2 5 5 17 6" xfId="43496"/>
    <cellStyle name="Normal 2 5 5 17 6 2" xfId="43497"/>
    <cellStyle name="Normal 2 5 5 17 6 3" xfId="43498"/>
    <cellStyle name="Normal 2 5 5 17 6 4" xfId="43499"/>
    <cellStyle name="Normal 2 5 5 17 6 5" xfId="43500"/>
    <cellStyle name="Normal 2 5 5 17 7" xfId="43501"/>
    <cellStyle name="Normal 2 5 5 17 7 2" xfId="43502"/>
    <cellStyle name="Normal 2 5 5 17 7 3" xfId="43503"/>
    <cellStyle name="Normal 2 5 5 17 7 4" xfId="43504"/>
    <cellStyle name="Normal 2 5 5 17 7 5" xfId="43505"/>
    <cellStyle name="Normal 2 5 5 17 8" xfId="43506"/>
    <cellStyle name="Normal 2 5 5 17 8 2" xfId="43507"/>
    <cellStyle name="Normal 2 5 5 17 8 3" xfId="43508"/>
    <cellStyle name="Normal 2 5 5 17 8 4" xfId="43509"/>
    <cellStyle name="Normal 2 5 5 17 8 5" xfId="43510"/>
    <cellStyle name="Normal 2 5 5 17 9" xfId="43511"/>
    <cellStyle name="Normal 2 5 5 18" xfId="43512"/>
    <cellStyle name="Normal 2 5 5 18 10" xfId="43513"/>
    <cellStyle name="Normal 2 5 5 18 11" xfId="43514"/>
    <cellStyle name="Normal 2 5 5 18 12" xfId="43515"/>
    <cellStyle name="Normal 2 5 5 18 13" xfId="43516"/>
    <cellStyle name="Normal 2 5 5 18 14" xfId="43517"/>
    <cellStyle name="Normal 2 5 5 18 2" xfId="43518"/>
    <cellStyle name="Normal 2 5 5 18 2 2" xfId="43519"/>
    <cellStyle name="Normal 2 5 5 18 2 3" xfId="43520"/>
    <cellStyle name="Normal 2 5 5 18 2 4" xfId="43521"/>
    <cellStyle name="Normal 2 5 5 18 2 5" xfId="43522"/>
    <cellStyle name="Normal 2 5 5 18 3" xfId="43523"/>
    <cellStyle name="Normal 2 5 5 18 3 2" xfId="43524"/>
    <cellStyle name="Normal 2 5 5 18 3 3" xfId="43525"/>
    <cellStyle name="Normal 2 5 5 18 3 4" xfId="43526"/>
    <cellStyle name="Normal 2 5 5 18 3 5" xfId="43527"/>
    <cellStyle name="Normal 2 5 5 18 4" xfId="43528"/>
    <cellStyle name="Normal 2 5 5 18 4 2" xfId="43529"/>
    <cellStyle name="Normal 2 5 5 18 4 3" xfId="43530"/>
    <cellStyle name="Normal 2 5 5 18 4 4" xfId="43531"/>
    <cellStyle name="Normal 2 5 5 18 4 5" xfId="43532"/>
    <cellStyle name="Normal 2 5 5 18 5" xfId="43533"/>
    <cellStyle name="Normal 2 5 5 18 5 2" xfId="43534"/>
    <cellStyle name="Normal 2 5 5 18 5 3" xfId="43535"/>
    <cellStyle name="Normal 2 5 5 18 5 4" xfId="43536"/>
    <cellStyle name="Normal 2 5 5 18 5 5" xfId="43537"/>
    <cellStyle name="Normal 2 5 5 18 6" xfId="43538"/>
    <cellStyle name="Normal 2 5 5 18 6 2" xfId="43539"/>
    <cellStyle name="Normal 2 5 5 18 6 3" xfId="43540"/>
    <cellStyle name="Normal 2 5 5 18 6 4" xfId="43541"/>
    <cellStyle name="Normal 2 5 5 18 6 5" xfId="43542"/>
    <cellStyle name="Normal 2 5 5 18 7" xfId="43543"/>
    <cellStyle name="Normal 2 5 5 18 7 2" xfId="43544"/>
    <cellStyle name="Normal 2 5 5 18 7 3" xfId="43545"/>
    <cellStyle name="Normal 2 5 5 18 7 4" xfId="43546"/>
    <cellStyle name="Normal 2 5 5 18 7 5" xfId="43547"/>
    <cellStyle name="Normal 2 5 5 18 8" xfId="43548"/>
    <cellStyle name="Normal 2 5 5 18 8 2" xfId="43549"/>
    <cellStyle name="Normal 2 5 5 18 8 3" xfId="43550"/>
    <cellStyle name="Normal 2 5 5 18 8 4" xfId="43551"/>
    <cellStyle name="Normal 2 5 5 18 8 5" xfId="43552"/>
    <cellStyle name="Normal 2 5 5 18 9" xfId="43553"/>
    <cellStyle name="Normal 2 5 5 19" xfId="43554"/>
    <cellStyle name="Normal 2 5 5 19 10" xfId="43555"/>
    <cellStyle name="Normal 2 5 5 19 11" xfId="43556"/>
    <cellStyle name="Normal 2 5 5 19 12" xfId="43557"/>
    <cellStyle name="Normal 2 5 5 19 13" xfId="43558"/>
    <cellStyle name="Normal 2 5 5 19 14" xfId="43559"/>
    <cellStyle name="Normal 2 5 5 19 2" xfId="43560"/>
    <cellStyle name="Normal 2 5 5 19 2 2" xfId="43561"/>
    <cellStyle name="Normal 2 5 5 19 2 3" xfId="43562"/>
    <cellStyle name="Normal 2 5 5 19 2 4" xfId="43563"/>
    <cellStyle name="Normal 2 5 5 19 2 5" xfId="43564"/>
    <cellStyle name="Normal 2 5 5 19 3" xfId="43565"/>
    <cellStyle name="Normal 2 5 5 19 3 2" xfId="43566"/>
    <cellStyle name="Normal 2 5 5 19 3 3" xfId="43567"/>
    <cellStyle name="Normal 2 5 5 19 3 4" xfId="43568"/>
    <cellStyle name="Normal 2 5 5 19 3 5" xfId="43569"/>
    <cellStyle name="Normal 2 5 5 19 4" xfId="43570"/>
    <cellStyle name="Normal 2 5 5 19 4 2" xfId="43571"/>
    <cellStyle name="Normal 2 5 5 19 4 3" xfId="43572"/>
    <cellStyle name="Normal 2 5 5 19 4 4" xfId="43573"/>
    <cellStyle name="Normal 2 5 5 19 4 5" xfId="43574"/>
    <cellStyle name="Normal 2 5 5 19 5" xfId="43575"/>
    <cellStyle name="Normal 2 5 5 19 5 2" xfId="43576"/>
    <cellStyle name="Normal 2 5 5 19 5 3" xfId="43577"/>
    <cellStyle name="Normal 2 5 5 19 5 4" xfId="43578"/>
    <cellStyle name="Normal 2 5 5 19 5 5" xfId="43579"/>
    <cellStyle name="Normal 2 5 5 19 6" xfId="43580"/>
    <cellStyle name="Normal 2 5 5 19 6 2" xfId="43581"/>
    <cellStyle name="Normal 2 5 5 19 6 3" xfId="43582"/>
    <cellStyle name="Normal 2 5 5 19 6 4" xfId="43583"/>
    <cellStyle name="Normal 2 5 5 19 6 5" xfId="43584"/>
    <cellStyle name="Normal 2 5 5 19 7" xfId="43585"/>
    <cellStyle name="Normal 2 5 5 19 7 2" xfId="43586"/>
    <cellStyle name="Normal 2 5 5 19 7 3" xfId="43587"/>
    <cellStyle name="Normal 2 5 5 19 7 4" xfId="43588"/>
    <cellStyle name="Normal 2 5 5 19 7 5" xfId="43589"/>
    <cellStyle name="Normal 2 5 5 19 8" xfId="43590"/>
    <cellStyle name="Normal 2 5 5 19 8 2" xfId="43591"/>
    <cellStyle name="Normal 2 5 5 19 8 3" xfId="43592"/>
    <cellStyle name="Normal 2 5 5 19 8 4" xfId="43593"/>
    <cellStyle name="Normal 2 5 5 19 8 5" xfId="43594"/>
    <cellStyle name="Normal 2 5 5 19 9" xfId="43595"/>
    <cellStyle name="Normal 2 5 5 2" xfId="43596"/>
    <cellStyle name="Normal 2 5 5 2 10" xfId="43597"/>
    <cellStyle name="Normal 2 5 5 2 11" xfId="43598"/>
    <cellStyle name="Normal 2 5 5 2 12" xfId="43599"/>
    <cellStyle name="Normal 2 5 5 2 13" xfId="43600"/>
    <cellStyle name="Normal 2 5 5 2 14" xfId="43601"/>
    <cellStyle name="Normal 2 5 5 2 2" xfId="43602"/>
    <cellStyle name="Normal 2 5 5 2 2 2" xfId="43603"/>
    <cellStyle name="Normal 2 5 5 2 2 3" xfId="43604"/>
    <cellStyle name="Normal 2 5 5 2 2 4" xfId="43605"/>
    <cellStyle name="Normal 2 5 5 2 2 5" xfId="43606"/>
    <cellStyle name="Normal 2 5 5 2 3" xfId="43607"/>
    <cellStyle name="Normal 2 5 5 2 3 2" xfId="43608"/>
    <cellStyle name="Normal 2 5 5 2 3 3" xfId="43609"/>
    <cellStyle name="Normal 2 5 5 2 3 4" xfId="43610"/>
    <cellStyle name="Normal 2 5 5 2 3 5" xfId="43611"/>
    <cellStyle name="Normal 2 5 5 2 4" xfId="43612"/>
    <cellStyle name="Normal 2 5 5 2 4 2" xfId="43613"/>
    <cellStyle name="Normal 2 5 5 2 4 3" xfId="43614"/>
    <cellStyle name="Normal 2 5 5 2 4 4" xfId="43615"/>
    <cellStyle name="Normal 2 5 5 2 4 5" xfId="43616"/>
    <cellStyle name="Normal 2 5 5 2 5" xfId="43617"/>
    <cellStyle name="Normal 2 5 5 2 5 2" xfId="43618"/>
    <cellStyle name="Normal 2 5 5 2 5 3" xfId="43619"/>
    <cellStyle name="Normal 2 5 5 2 5 4" xfId="43620"/>
    <cellStyle name="Normal 2 5 5 2 5 5" xfId="43621"/>
    <cellStyle name="Normal 2 5 5 2 6" xfId="43622"/>
    <cellStyle name="Normal 2 5 5 2 6 2" xfId="43623"/>
    <cellStyle name="Normal 2 5 5 2 6 3" xfId="43624"/>
    <cellStyle name="Normal 2 5 5 2 6 4" xfId="43625"/>
    <cellStyle name="Normal 2 5 5 2 6 5" xfId="43626"/>
    <cellStyle name="Normal 2 5 5 2 7" xfId="43627"/>
    <cellStyle name="Normal 2 5 5 2 7 2" xfId="43628"/>
    <cellStyle name="Normal 2 5 5 2 7 3" xfId="43629"/>
    <cellStyle name="Normal 2 5 5 2 7 4" xfId="43630"/>
    <cellStyle name="Normal 2 5 5 2 7 5" xfId="43631"/>
    <cellStyle name="Normal 2 5 5 2 8" xfId="43632"/>
    <cellStyle name="Normal 2 5 5 2 8 2" xfId="43633"/>
    <cellStyle name="Normal 2 5 5 2 8 3" xfId="43634"/>
    <cellStyle name="Normal 2 5 5 2 8 4" xfId="43635"/>
    <cellStyle name="Normal 2 5 5 2 8 5" xfId="43636"/>
    <cellStyle name="Normal 2 5 5 2 9" xfId="43637"/>
    <cellStyle name="Normal 2 5 5 20" xfId="43638"/>
    <cellStyle name="Normal 2 5 5 20 2" xfId="43639"/>
    <cellStyle name="Normal 2 5 5 20 3" xfId="43640"/>
    <cellStyle name="Normal 2 5 5 20 4" xfId="43641"/>
    <cellStyle name="Normal 2 5 5 20 5" xfId="43642"/>
    <cellStyle name="Normal 2 5 5 21" xfId="43643"/>
    <cellStyle name="Normal 2 5 5 21 2" xfId="43644"/>
    <cellStyle name="Normal 2 5 5 21 3" xfId="43645"/>
    <cellStyle name="Normal 2 5 5 21 4" xfId="43646"/>
    <cellStyle name="Normal 2 5 5 21 5" xfId="43647"/>
    <cellStyle name="Normal 2 5 5 22" xfId="43648"/>
    <cellStyle name="Normal 2 5 5 22 2" xfId="43649"/>
    <cellStyle name="Normal 2 5 5 22 3" xfId="43650"/>
    <cellStyle name="Normal 2 5 5 22 4" xfId="43651"/>
    <cellStyle name="Normal 2 5 5 22 5" xfId="43652"/>
    <cellStyle name="Normal 2 5 5 23" xfId="43653"/>
    <cellStyle name="Normal 2 5 5 23 2" xfId="43654"/>
    <cellStyle name="Normal 2 5 5 23 3" xfId="43655"/>
    <cellStyle name="Normal 2 5 5 23 4" xfId="43656"/>
    <cellStyle name="Normal 2 5 5 23 5" xfId="43657"/>
    <cellStyle name="Normal 2 5 5 24" xfId="43658"/>
    <cellStyle name="Normal 2 5 5 24 2" xfId="43659"/>
    <cellStyle name="Normal 2 5 5 24 3" xfId="43660"/>
    <cellStyle name="Normal 2 5 5 24 4" xfId="43661"/>
    <cellStyle name="Normal 2 5 5 24 5" xfId="43662"/>
    <cellStyle name="Normal 2 5 5 25" xfId="43663"/>
    <cellStyle name="Normal 2 5 5 25 2" xfId="43664"/>
    <cellStyle name="Normal 2 5 5 25 3" xfId="43665"/>
    <cellStyle name="Normal 2 5 5 25 4" xfId="43666"/>
    <cellStyle name="Normal 2 5 5 25 5" xfId="43667"/>
    <cellStyle name="Normal 2 5 5 26" xfId="43668"/>
    <cellStyle name="Normal 2 5 5 26 2" xfId="43669"/>
    <cellStyle name="Normal 2 5 5 26 3" xfId="43670"/>
    <cellStyle name="Normal 2 5 5 26 4" xfId="43671"/>
    <cellStyle name="Normal 2 5 5 26 5" xfId="43672"/>
    <cellStyle name="Normal 2 5 5 27" xfId="43673"/>
    <cellStyle name="Normal 2 5 5 28" xfId="43674"/>
    <cellStyle name="Normal 2 5 5 29" xfId="43675"/>
    <cellStyle name="Normal 2 5 5 3" xfId="43676"/>
    <cellStyle name="Normal 2 5 5 3 10" xfId="43677"/>
    <cellStyle name="Normal 2 5 5 3 11" xfId="43678"/>
    <cellStyle name="Normal 2 5 5 3 12" xfId="43679"/>
    <cellStyle name="Normal 2 5 5 3 13" xfId="43680"/>
    <cellStyle name="Normal 2 5 5 3 14" xfId="43681"/>
    <cellStyle name="Normal 2 5 5 3 2" xfId="43682"/>
    <cellStyle name="Normal 2 5 5 3 2 2" xfId="43683"/>
    <cellStyle name="Normal 2 5 5 3 2 3" xfId="43684"/>
    <cellStyle name="Normal 2 5 5 3 2 4" xfId="43685"/>
    <cellStyle name="Normal 2 5 5 3 2 5" xfId="43686"/>
    <cellStyle name="Normal 2 5 5 3 3" xfId="43687"/>
    <cellStyle name="Normal 2 5 5 3 3 2" xfId="43688"/>
    <cellStyle name="Normal 2 5 5 3 3 3" xfId="43689"/>
    <cellStyle name="Normal 2 5 5 3 3 4" xfId="43690"/>
    <cellStyle name="Normal 2 5 5 3 3 5" xfId="43691"/>
    <cellStyle name="Normal 2 5 5 3 4" xfId="43692"/>
    <cellStyle name="Normal 2 5 5 3 4 2" xfId="43693"/>
    <cellStyle name="Normal 2 5 5 3 4 3" xfId="43694"/>
    <cellStyle name="Normal 2 5 5 3 4 4" xfId="43695"/>
    <cellStyle name="Normal 2 5 5 3 4 5" xfId="43696"/>
    <cellStyle name="Normal 2 5 5 3 5" xfId="43697"/>
    <cellStyle name="Normal 2 5 5 3 5 2" xfId="43698"/>
    <cellStyle name="Normal 2 5 5 3 5 3" xfId="43699"/>
    <cellStyle name="Normal 2 5 5 3 5 4" xfId="43700"/>
    <cellStyle name="Normal 2 5 5 3 5 5" xfId="43701"/>
    <cellStyle name="Normal 2 5 5 3 6" xfId="43702"/>
    <cellStyle name="Normal 2 5 5 3 6 2" xfId="43703"/>
    <cellStyle name="Normal 2 5 5 3 6 3" xfId="43704"/>
    <cellStyle name="Normal 2 5 5 3 6 4" xfId="43705"/>
    <cellStyle name="Normal 2 5 5 3 6 5" xfId="43706"/>
    <cellStyle name="Normal 2 5 5 3 7" xfId="43707"/>
    <cellStyle name="Normal 2 5 5 3 7 2" xfId="43708"/>
    <cellStyle name="Normal 2 5 5 3 7 3" xfId="43709"/>
    <cellStyle name="Normal 2 5 5 3 7 4" xfId="43710"/>
    <cellStyle name="Normal 2 5 5 3 7 5" xfId="43711"/>
    <cellStyle name="Normal 2 5 5 3 8" xfId="43712"/>
    <cellStyle name="Normal 2 5 5 3 8 2" xfId="43713"/>
    <cellStyle name="Normal 2 5 5 3 8 3" xfId="43714"/>
    <cellStyle name="Normal 2 5 5 3 8 4" xfId="43715"/>
    <cellStyle name="Normal 2 5 5 3 8 5" xfId="43716"/>
    <cellStyle name="Normal 2 5 5 3 9" xfId="43717"/>
    <cellStyle name="Normal 2 5 5 30" xfId="43718"/>
    <cellStyle name="Normal 2 5 5 31" xfId="43719"/>
    <cellStyle name="Normal 2 5 5 32" xfId="43720"/>
    <cellStyle name="Normal 2 5 5 4" xfId="43721"/>
    <cellStyle name="Normal 2 5 5 4 10" xfId="43722"/>
    <cellStyle name="Normal 2 5 5 4 11" xfId="43723"/>
    <cellStyle name="Normal 2 5 5 4 12" xfId="43724"/>
    <cellStyle name="Normal 2 5 5 4 13" xfId="43725"/>
    <cellStyle name="Normal 2 5 5 4 14" xfId="43726"/>
    <cellStyle name="Normal 2 5 5 4 2" xfId="43727"/>
    <cellStyle name="Normal 2 5 5 4 2 2" xfId="43728"/>
    <cellStyle name="Normal 2 5 5 4 2 3" xfId="43729"/>
    <cellStyle name="Normal 2 5 5 4 2 4" xfId="43730"/>
    <cellStyle name="Normal 2 5 5 4 2 5" xfId="43731"/>
    <cellStyle name="Normal 2 5 5 4 3" xfId="43732"/>
    <cellStyle name="Normal 2 5 5 4 3 2" xfId="43733"/>
    <cellStyle name="Normal 2 5 5 4 3 3" xfId="43734"/>
    <cellStyle name="Normal 2 5 5 4 3 4" xfId="43735"/>
    <cellStyle name="Normal 2 5 5 4 3 5" xfId="43736"/>
    <cellStyle name="Normal 2 5 5 4 4" xfId="43737"/>
    <cellStyle name="Normal 2 5 5 4 4 2" xfId="43738"/>
    <cellStyle name="Normal 2 5 5 4 4 3" xfId="43739"/>
    <cellStyle name="Normal 2 5 5 4 4 4" xfId="43740"/>
    <cellStyle name="Normal 2 5 5 4 4 5" xfId="43741"/>
    <cellStyle name="Normal 2 5 5 4 5" xfId="43742"/>
    <cellStyle name="Normal 2 5 5 4 5 2" xfId="43743"/>
    <cellStyle name="Normal 2 5 5 4 5 3" xfId="43744"/>
    <cellStyle name="Normal 2 5 5 4 5 4" xfId="43745"/>
    <cellStyle name="Normal 2 5 5 4 5 5" xfId="43746"/>
    <cellStyle name="Normal 2 5 5 4 6" xfId="43747"/>
    <cellStyle name="Normal 2 5 5 4 6 2" xfId="43748"/>
    <cellStyle name="Normal 2 5 5 4 6 3" xfId="43749"/>
    <cellStyle name="Normal 2 5 5 4 6 4" xfId="43750"/>
    <cellStyle name="Normal 2 5 5 4 6 5" xfId="43751"/>
    <cellStyle name="Normal 2 5 5 4 7" xfId="43752"/>
    <cellStyle name="Normal 2 5 5 4 7 2" xfId="43753"/>
    <cellStyle name="Normal 2 5 5 4 7 3" xfId="43754"/>
    <cellStyle name="Normal 2 5 5 4 7 4" xfId="43755"/>
    <cellStyle name="Normal 2 5 5 4 7 5" xfId="43756"/>
    <cellStyle name="Normal 2 5 5 4 8" xfId="43757"/>
    <cellStyle name="Normal 2 5 5 4 8 2" xfId="43758"/>
    <cellStyle name="Normal 2 5 5 4 8 3" xfId="43759"/>
    <cellStyle name="Normal 2 5 5 4 8 4" xfId="43760"/>
    <cellStyle name="Normal 2 5 5 4 8 5" xfId="43761"/>
    <cellStyle name="Normal 2 5 5 4 9" xfId="43762"/>
    <cellStyle name="Normal 2 5 5 5" xfId="43763"/>
    <cellStyle name="Normal 2 5 5 5 10" xfId="43764"/>
    <cellStyle name="Normal 2 5 5 5 11" xfId="43765"/>
    <cellStyle name="Normal 2 5 5 5 12" xfId="43766"/>
    <cellStyle name="Normal 2 5 5 5 13" xfId="43767"/>
    <cellStyle name="Normal 2 5 5 5 14" xfId="43768"/>
    <cellStyle name="Normal 2 5 5 5 2" xfId="43769"/>
    <cellStyle name="Normal 2 5 5 5 2 2" xfId="43770"/>
    <cellStyle name="Normal 2 5 5 5 2 3" xfId="43771"/>
    <cellStyle name="Normal 2 5 5 5 2 4" xfId="43772"/>
    <cellStyle name="Normal 2 5 5 5 2 5" xfId="43773"/>
    <cellStyle name="Normal 2 5 5 5 3" xfId="43774"/>
    <cellStyle name="Normal 2 5 5 5 3 2" xfId="43775"/>
    <cellStyle name="Normal 2 5 5 5 3 3" xfId="43776"/>
    <cellStyle name="Normal 2 5 5 5 3 4" xfId="43777"/>
    <cellStyle name="Normal 2 5 5 5 3 5" xfId="43778"/>
    <cellStyle name="Normal 2 5 5 5 4" xfId="43779"/>
    <cellStyle name="Normal 2 5 5 5 4 2" xfId="43780"/>
    <cellStyle name="Normal 2 5 5 5 4 3" xfId="43781"/>
    <cellStyle name="Normal 2 5 5 5 4 4" xfId="43782"/>
    <cellStyle name="Normal 2 5 5 5 4 5" xfId="43783"/>
    <cellStyle name="Normal 2 5 5 5 5" xfId="43784"/>
    <cellStyle name="Normal 2 5 5 5 5 2" xfId="43785"/>
    <cellStyle name="Normal 2 5 5 5 5 3" xfId="43786"/>
    <cellStyle name="Normal 2 5 5 5 5 4" xfId="43787"/>
    <cellStyle name="Normal 2 5 5 5 5 5" xfId="43788"/>
    <cellStyle name="Normal 2 5 5 5 6" xfId="43789"/>
    <cellStyle name="Normal 2 5 5 5 6 2" xfId="43790"/>
    <cellStyle name="Normal 2 5 5 5 6 3" xfId="43791"/>
    <cellStyle name="Normal 2 5 5 5 6 4" xfId="43792"/>
    <cellStyle name="Normal 2 5 5 5 6 5" xfId="43793"/>
    <cellStyle name="Normal 2 5 5 5 7" xfId="43794"/>
    <cellStyle name="Normal 2 5 5 5 7 2" xfId="43795"/>
    <cellStyle name="Normal 2 5 5 5 7 3" xfId="43796"/>
    <cellStyle name="Normal 2 5 5 5 7 4" xfId="43797"/>
    <cellStyle name="Normal 2 5 5 5 7 5" xfId="43798"/>
    <cellStyle name="Normal 2 5 5 5 8" xfId="43799"/>
    <cellStyle name="Normal 2 5 5 5 8 2" xfId="43800"/>
    <cellStyle name="Normal 2 5 5 5 8 3" xfId="43801"/>
    <cellStyle name="Normal 2 5 5 5 8 4" xfId="43802"/>
    <cellStyle name="Normal 2 5 5 5 8 5" xfId="43803"/>
    <cellStyle name="Normal 2 5 5 5 9" xfId="43804"/>
    <cellStyle name="Normal 2 5 5 6" xfId="43805"/>
    <cellStyle name="Normal 2 5 5 6 10" xfId="43806"/>
    <cellStyle name="Normal 2 5 5 6 11" xfId="43807"/>
    <cellStyle name="Normal 2 5 5 6 12" xfId="43808"/>
    <cellStyle name="Normal 2 5 5 6 13" xfId="43809"/>
    <cellStyle name="Normal 2 5 5 6 14" xfId="43810"/>
    <cellStyle name="Normal 2 5 5 6 2" xfId="43811"/>
    <cellStyle name="Normal 2 5 5 6 2 2" xfId="43812"/>
    <cellStyle name="Normal 2 5 5 6 2 3" xfId="43813"/>
    <cellStyle name="Normal 2 5 5 6 2 4" xfId="43814"/>
    <cellStyle name="Normal 2 5 5 6 2 5" xfId="43815"/>
    <cellStyle name="Normal 2 5 5 6 3" xfId="43816"/>
    <cellStyle name="Normal 2 5 5 6 3 2" xfId="43817"/>
    <cellStyle name="Normal 2 5 5 6 3 3" xfId="43818"/>
    <cellStyle name="Normal 2 5 5 6 3 4" xfId="43819"/>
    <cellStyle name="Normal 2 5 5 6 3 5" xfId="43820"/>
    <cellStyle name="Normal 2 5 5 6 4" xfId="43821"/>
    <cellStyle name="Normal 2 5 5 6 4 2" xfId="43822"/>
    <cellStyle name="Normal 2 5 5 6 4 3" xfId="43823"/>
    <cellStyle name="Normal 2 5 5 6 4 4" xfId="43824"/>
    <cellStyle name="Normal 2 5 5 6 4 5" xfId="43825"/>
    <cellStyle name="Normal 2 5 5 6 5" xfId="43826"/>
    <cellStyle name="Normal 2 5 5 6 5 2" xfId="43827"/>
    <cellStyle name="Normal 2 5 5 6 5 3" xfId="43828"/>
    <cellStyle name="Normal 2 5 5 6 5 4" xfId="43829"/>
    <cellStyle name="Normal 2 5 5 6 5 5" xfId="43830"/>
    <cellStyle name="Normal 2 5 5 6 6" xfId="43831"/>
    <cellStyle name="Normal 2 5 5 6 6 2" xfId="43832"/>
    <cellStyle name="Normal 2 5 5 6 6 3" xfId="43833"/>
    <cellStyle name="Normal 2 5 5 6 6 4" xfId="43834"/>
    <cellStyle name="Normal 2 5 5 6 6 5" xfId="43835"/>
    <cellStyle name="Normal 2 5 5 6 7" xfId="43836"/>
    <cellStyle name="Normal 2 5 5 6 7 2" xfId="43837"/>
    <cellStyle name="Normal 2 5 5 6 7 3" xfId="43838"/>
    <cellStyle name="Normal 2 5 5 6 7 4" xfId="43839"/>
    <cellStyle name="Normal 2 5 5 6 7 5" xfId="43840"/>
    <cellStyle name="Normal 2 5 5 6 8" xfId="43841"/>
    <cellStyle name="Normal 2 5 5 6 8 2" xfId="43842"/>
    <cellStyle name="Normal 2 5 5 6 8 3" xfId="43843"/>
    <cellStyle name="Normal 2 5 5 6 8 4" xfId="43844"/>
    <cellStyle name="Normal 2 5 5 6 8 5" xfId="43845"/>
    <cellStyle name="Normal 2 5 5 6 9" xfId="43846"/>
    <cellStyle name="Normal 2 5 5 7" xfId="43847"/>
    <cellStyle name="Normal 2 5 5 7 10" xfId="43848"/>
    <cellStyle name="Normal 2 5 5 7 11" xfId="43849"/>
    <cellStyle name="Normal 2 5 5 7 12" xfId="43850"/>
    <cellStyle name="Normal 2 5 5 7 13" xfId="43851"/>
    <cellStyle name="Normal 2 5 5 7 14" xfId="43852"/>
    <cellStyle name="Normal 2 5 5 7 2" xfId="43853"/>
    <cellStyle name="Normal 2 5 5 7 2 2" xfId="43854"/>
    <cellStyle name="Normal 2 5 5 7 2 3" xfId="43855"/>
    <cellStyle name="Normal 2 5 5 7 2 4" xfId="43856"/>
    <cellStyle name="Normal 2 5 5 7 2 5" xfId="43857"/>
    <cellStyle name="Normal 2 5 5 7 3" xfId="43858"/>
    <cellStyle name="Normal 2 5 5 7 3 2" xfId="43859"/>
    <cellStyle name="Normal 2 5 5 7 3 3" xfId="43860"/>
    <cellStyle name="Normal 2 5 5 7 3 4" xfId="43861"/>
    <cellStyle name="Normal 2 5 5 7 3 5" xfId="43862"/>
    <cellStyle name="Normal 2 5 5 7 4" xfId="43863"/>
    <cellStyle name="Normal 2 5 5 7 4 2" xfId="43864"/>
    <cellStyle name="Normal 2 5 5 7 4 3" xfId="43865"/>
    <cellStyle name="Normal 2 5 5 7 4 4" xfId="43866"/>
    <cellStyle name="Normal 2 5 5 7 4 5" xfId="43867"/>
    <cellStyle name="Normal 2 5 5 7 5" xfId="43868"/>
    <cellStyle name="Normal 2 5 5 7 5 2" xfId="43869"/>
    <cellStyle name="Normal 2 5 5 7 5 3" xfId="43870"/>
    <cellStyle name="Normal 2 5 5 7 5 4" xfId="43871"/>
    <cellStyle name="Normal 2 5 5 7 5 5" xfId="43872"/>
    <cellStyle name="Normal 2 5 5 7 6" xfId="43873"/>
    <cellStyle name="Normal 2 5 5 7 6 2" xfId="43874"/>
    <cellStyle name="Normal 2 5 5 7 6 3" xfId="43875"/>
    <cellStyle name="Normal 2 5 5 7 6 4" xfId="43876"/>
    <cellStyle name="Normal 2 5 5 7 6 5" xfId="43877"/>
    <cellStyle name="Normal 2 5 5 7 7" xfId="43878"/>
    <cellStyle name="Normal 2 5 5 7 7 2" xfId="43879"/>
    <cellStyle name="Normal 2 5 5 7 7 3" xfId="43880"/>
    <cellStyle name="Normal 2 5 5 7 7 4" xfId="43881"/>
    <cellStyle name="Normal 2 5 5 7 7 5" xfId="43882"/>
    <cellStyle name="Normal 2 5 5 7 8" xfId="43883"/>
    <cellStyle name="Normal 2 5 5 7 8 2" xfId="43884"/>
    <cellStyle name="Normal 2 5 5 7 8 3" xfId="43885"/>
    <cellStyle name="Normal 2 5 5 7 8 4" xfId="43886"/>
    <cellStyle name="Normal 2 5 5 7 8 5" xfId="43887"/>
    <cellStyle name="Normal 2 5 5 7 9" xfId="43888"/>
    <cellStyle name="Normal 2 5 5 8" xfId="43889"/>
    <cellStyle name="Normal 2 5 5 8 10" xfId="43890"/>
    <cellStyle name="Normal 2 5 5 8 11" xfId="43891"/>
    <cellStyle name="Normal 2 5 5 8 12" xfId="43892"/>
    <cellStyle name="Normal 2 5 5 8 13" xfId="43893"/>
    <cellStyle name="Normal 2 5 5 8 14" xfId="43894"/>
    <cellStyle name="Normal 2 5 5 8 2" xfId="43895"/>
    <cellStyle name="Normal 2 5 5 8 2 2" xfId="43896"/>
    <cellStyle name="Normal 2 5 5 8 2 3" xfId="43897"/>
    <cellStyle name="Normal 2 5 5 8 2 4" xfId="43898"/>
    <cellStyle name="Normal 2 5 5 8 2 5" xfId="43899"/>
    <cellStyle name="Normal 2 5 5 8 3" xfId="43900"/>
    <cellStyle name="Normal 2 5 5 8 3 2" xfId="43901"/>
    <cellStyle name="Normal 2 5 5 8 3 3" xfId="43902"/>
    <cellStyle name="Normal 2 5 5 8 3 4" xfId="43903"/>
    <cellStyle name="Normal 2 5 5 8 3 5" xfId="43904"/>
    <cellStyle name="Normal 2 5 5 8 4" xfId="43905"/>
    <cellStyle name="Normal 2 5 5 8 4 2" xfId="43906"/>
    <cellStyle name="Normal 2 5 5 8 4 3" xfId="43907"/>
    <cellStyle name="Normal 2 5 5 8 4 4" xfId="43908"/>
    <cellStyle name="Normal 2 5 5 8 4 5" xfId="43909"/>
    <cellStyle name="Normal 2 5 5 8 5" xfId="43910"/>
    <cellStyle name="Normal 2 5 5 8 5 2" xfId="43911"/>
    <cellStyle name="Normal 2 5 5 8 5 3" xfId="43912"/>
    <cellStyle name="Normal 2 5 5 8 5 4" xfId="43913"/>
    <cellStyle name="Normal 2 5 5 8 5 5" xfId="43914"/>
    <cellStyle name="Normal 2 5 5 8 6" xfId="43915"/>
    <cellStyle name="Normal 2 5 5 8 6 2" xfId="43916"/>
    <cellStyle name="Normal 2 5 5 8 6 3" xfId="43917"/>
    <cellStyle name="Normal 2 5 5 8 6 4" xfId="43918"/>
    <cellStyle name="Normal 2 5 5 8 6 5" xfId="43919"/>
    <cellStyle name="Normal 2 5 5 8 7" xfId="43920"/>
    <cellStyle name="Normal 2 5 5 8 7 2" xfId="43921"/>
    <cellStyle name="Normal 2 5 5 8 7 3" xfId="43922"/>
    <cellStyle name="Normal 2 5 5 8 7 4" xfId="43923"/>
    <cellStyle name="Normal 2 5 5 8 7 5" xfId="43924"/>
    <cellStyle name="Normal 2 5 5 8 8" xfId="43925"/>
    <cellStyle name="Normal 2 5 5 8 8 2" xfId="43926"/>
    <cellStyle name="Normal 2 5 5 8 8 3" xfId="43927"/>
    <cellStyle name="Normal 2 5 5 8 8 4" xfId="43928"/>
    <cellStyle name="Normal 2 5 5 8 8 5" xfId="43929"/>
    <cellStyle name="Normal 2 5 5 8 9" xfId="43930"/>
    <cellStyle name="Normal 2 5 5 9" xfId="43931"/>
    <cellStyle name="Normal 2 5 5 9 10" xfId="43932"/>
    <cellStyle name="Normal 2 5 5 9 11" xfId="43933"/>
    <cellStyle name="Normal 2 5 5 9 12" xfId="43934"/>
    <cellStyle name="Normal 2 5 5 9 13" xfId="43935"/>
    <cellStyle name="Normal 2 5 5 9 14" xfId="43936"/>
    <cellStyle name="Normal 2 5 5 9 2" xfId="43937"/>
    <cellStyle name="Normal 2 5 5 9 2 2" xfId="43938"/>
    <cellStyle name="Normal 2 5 5 9 2 3" xfId="43939"/>
    <cellStyle name="Normal 2 5 5 9 2 4" xfId="43940"/>
    <cellStyle name="Normal 2 5 5 9 2 5" xfId="43941"/>
    <cellStyle name="Normal 2 5 5 9 3" xfId="43942"/>
    <cellStyle name="Normal 2 5 5 9 3 2" xfId="43943"/>
    <cellStyle name="Normal 2 5 5 9 3 3" xfId="43944"/>
    <cellStyle name="Normal 2 5 5 9 3 4" xfId="43945"/>
    <cellStyle name="Normal 2 5 5 9 3 5" xfId="43946"/>
    <cellStyle name="Normal 2 5 5 9 4" xfId="43947"/>
    <cellStyle name="Normal 2 5 5 9 4 2" xfId="43948"/>
    <cellStyle name="Normal 2 5 5 9 4 3" xfId="43949"/>
    <cellStyle name="Normal 2 5 5 9 4 4" xfId="43950"/>
    <cellStyle name="Normal 2 5 5 9 4 5" xfId="43951"/>
    <cellStyle name="Normal 2 5 5 9 5" xfId="43952"/>
    <cellStyle name="Normal 2 5 5 9 5 2" xfId="43953"/>
    <cellStyle name="Normal 2 5 5 9 5 3" xfId="43954"/>
    <cellStyle name="Normal 2 5 5 9 5 4" xfId="43955"/>
    <cellStyle name="Normal 2 5 5 9 5 5" xfId="43956"/>
    <cellStyle name="Normal 2 5 5 9 6" xfId="43957"/>
    <cellStyle name="Normal 2 5 5 9 6 2" xfId="43958"/>
    <cellStyle name="Normal 2 5 5 9 6 3" xfId="43959"/>
    <cellStyle name="Normal 2 5 5 9 6 4" xfId="43960"/>
    <cellStyle name="Normal 2 5 5 9 6 5" xfId="43961"/>
    <cellStyle name="Normal 2 5 5 9 7" xfId="43962"/>
    <cellStyle name="Normal 2 5 5 9 7 2" xfId="43963"/>
    <cellStyle name="Normal 2 5 5 9 7 3" xfId="43964"/>
    <cellStyle name="Normal 2 5 5 9 7 4" xfId="43965"/>
    <cellStyle name="Normal 2 5 5 9 7 5" xfId="43966"/>
    <cellStyle name="Normal 2 5 5 9 8" xfId="43967"/>
    <cellStyle name="Normal 2 5 5 9 8 2" xfId="43968"/>
    <cellStyle name="Normal 2 5 5 9 8 3" xfId="43969"/>
    <cellStyle name="Normal 2 5 5 9 8 4" xfId="43970"/>
    <cellStyle name="Normal 2 5 5 9 8 5" xfId="43971"/>
    <cellStyle name="Normal 2 5 5 9 9" xfId="43972"/>
    <cellStyle name="Normal 2 5 6" xfId="43973"/>
    <cellStyle name="Normal 2 5 6 10" xfId="43974"/>
    <cellStyle name="Normal 2 5 6 10 10" xfId="43975"/>
    <cellStyle name="Normal 2 5 6 10 11" xfId="43976"/>
    <cellStyle name="Normal 2 5 6 10 12" xfId="43977"/>
    <cellStyle name="Normal 2 5 6 10 13" xfId="43978"/>
    <cellStyle name="Normal 2 5 6 10 14" xfId="43979"/>
    <cellStyle name="Normal 2 5 6 10 2" xfId="43980"/>
    <cellStyle name="Normal 2 5 6 10 2 2" xfId="43981"/>
    <cellStyle name="Normal 2 5 6 10 2 3" xfId="43982"/>
    <cellStyle name="Normal 2 5 6 10 2 4" xfId="43983"/>
    <cellStyle name="Normal 2 5 6 10 2 5" xfId="43984"/>
    <cellStyle name="Normal 2 5 6 10 3" xfId="43985"/>
    <cellStyle name="Normal 2 5 6 10 3 2" xfId="43986"/>
    <cellStyle name="Normal 2 5 6 10 3 3" xfId="43987"/>
    <cellStyle name="Normal 2 5 6 10 3 4" xfId="43988"/>
    <cellStyle name="Normal 2 5 6 10 3 5" xfId="43989"/>
    <cellStyle name="Normal 2 5 6 10 4" xfId="43990"/>
    <cellStyle name="Normal 2 5 6 10 4 2" xfId="43991"/>
    <cellStyle name="Normal 2 5 6 10 4 3" xfId="43992"/>
    <cellStyle name="Normal 2 5 6 10 4 4" xfId="43993"/>
    <cellStyle name="Normal 2 5 6 10 4 5" xfId="43994"/>
    <cellStyle name="Normal 2 5 6 10 5" xfId="43995"/>
    <cellStyle name="Normal 2 5 6 10 5 2" xfId="43996"/>
    <cellStyle name="Normal 2 5 6 10 5 3" xfId="43997"/>
    <cellStyle name="Normal 2 5 6 10 5 4" xfId="43998"/>
    <cellStyle name="Normal 2 5 6 10 5 5" xfId="43999"/>
    <cellStyle name="Normal 2 5 6 10 6" xfId="44000"/>
    <cellStyle name="Normal 2 5 6 10 6 2" xfId="44001"/>
    <cellStyle name="Normal 2 5 6 10 6 3" xfId="44002"/>
    <cellStyle name="Normal 2 5 6 10 6 4" xfId="44003"/>
    <cellStyle name="Normal 2 5 6 10 6 5" xfId="44004"/>
    <cellStyle name="Normal 2 5 6 10 7" xfId="44005"/>
    <cellStyle name="Normal 2 5 6 10 7 2" xfId="44006"/>
    <cellStyle name="Normal 2 5 6 10 7 3" xfId="44007"/>
    <cellStyle name="Normal 2 5 6 10 7 4" xfId="44008"/>
    <cellStyle name="Normal 2 5 6 10 7 5" xfId="44009"/>
    <cellStyle name="Normal 2 5 6 10 8" xfId="44010"/>
    <cellStyle name="Normal 2 5 6 10 8 2" xfId="44011"/>
    <cellStyle name="Normal 2 5 6 10 8 3" xfId="44012"/>
    <cellStyle name="Normal 2 5 6 10 8 4" xfId="44013"/>
    <cellStyle name="Normal 2 5 6 10 8 5" xfId="44014"/>
    <cellStyle name="Normal 2 5 6 10 9" xfId="44015"/>
    <cellStyle name="Normal 2 5 6 11" xfId="44016"/>
    <cellStyle name="Normal 2 5 6 11 10" xfId="44017"/>
    <cellStyle name="Normal 2 5 6 11 11" xfId="44018"/>
    <cellStyle name="Normal 2 5 6 11 12" xfId="44019"/>
    <cellStyle name="Normal 2 5 6 11 13" xfId="44020"/>
    <cellStyle name="Normal 2 5 6 11 14" xfId="44021"/>
    <cellStyle name="Normal 2 5 6 11 2" xfId="44022"/>
    <cellStyle name="Normal 2 5 6 11 2 2" xfId="44023"/>
    <cellStyle name="Normal 2 5 6 11 2 3" xfId="44024"/>
    <cellStyle name="Normal 2 5 6 11 2 4" xfId="44025"/>
    <cellStyle name="Normal 2 5 6 11 2 5" xfId="44026"/>
    <cellStyle name="Normal 2 5 6 11 3" xfId="44027"/>
    <cellStyle name="Normal 2 5 6 11 3 2" xfId="44028"/>
    <cellStyle name="Normal 2 5 6 11 3 3" xfId="44029"/>
    <cellStyle name="Normal 2 5 6 11 3 4" xfId="44030"/>
    <cellStyle name="Normal 2 5 6 11 3 5" xfId="44031"/>
    <cellStyle name="Normal 2 5 6 11 4" xfId="44032"/>
    <cellStyle name="Normal 2 5 6 11 4 2" xfId="44033"/>
    <cellStyle name="Normal 2 5 6 11 4 3" xfId="44034"/>
    <cellStyle name="Normal 2 5 6 11 4 4" xfId="44035"/>
    <cellStyle name="Normal 2 5 6 11 4 5" xfId="44036"/>
    <cellStyle name="Normal 2 5 6 11 5" xfId="44037"/>
    <cellStyle name="Normal 2 5 6 11 5 2" xfId="44038"/>
    <cellStyle name="Normal 2 5 6 11 5 3" xfId="44039"/>
    <cellStyle name="Normal 2 5 6 11 5 4" xfId="44040"/>
    <cellStyle name="Normal 2 5 6 11 5 5" xfId="44041"/>
    <cellStyle name="Normal 2 5 6 11 6" xfId="44042"/>
    <cellStyle name="Normal 2 5 6 11 6 2" xfId="44043"/>
    <cellStyle name="Normal 2 5 6 11 6 3" xfId="44044"/>
    <cellStyle name="Normal 2 5 6 11 6 4" xfId="44045"/>
    <cellStyle name="Normal 2 5 6 11 6 5" xfId="44046"/>
    <cellStyle name="Normal 2 5 6 11 7" xfId="44047"/>
    <cellStyle name="Normal 2 5 6 11 7 2" xfId="44048"/>
    <cellStyle name="Normal 2 5 6 11 7 3" xfId="44049"/>
    <cellStyle name="Normal 2 5 6 11 7 4" xfId="44050"/>
    <cellStyle name="Normal 2 5 6 11 7 5" xfId="44051"/>
    <cellStyle name="Normal 2 5 6 11 8" xfId="44052"/>
    <cellStyle name="Normal 2 5 6 11 8 2" xfId="44053"/>
    <cellStyle name="Normal 2 5 6 11 8 3" xfId="44054"/>
    <cellStyle name="Normal 2 5 6 11 8 4" xfId="44055"/>
    <cellStyle name="Normal 2 5 6 11 8 5" xfId="44056"/>
    <cellStyle name="Normal 2 5 6 11 9" xfId="44057"/>
    <cellStyle name="Normal 2 5 6 12" xfId="44058"/>
    <cellStyle name="Normal 2 5 6 12 10" xfId="44059"/>
    <cellStyle name="Normal 2 5 6 12 11" xfId="44060"/>
    <cellStyle name="Normal 2 5 6 12 12" xfId="44061"/>
    <cellStyle name="Normal 2 5 6 12 13" xfId="44062"/>
    <cellStyle name="Normal 2 5 6 12 14" xfId="44063"/>
    <cellStyle name="Normal 2 5 6 12 2" xfId="44064"/>
    <cellStyle name="Normal 2 5 6 12 2 2" xfId="44065"/>
    <cellStyle name="Normal 2 5 6 12 2 3" xfId="44066"/>
    <cellStyle name="Normal 2 5 6 12 2 4" xfId="44067"/>
    <cellStyle name="Normal 2 5 6 12 2 5" xfId="44068"/>
    <cellStyle name="Normal 2 5 6 12 3" xfId="44069"/>
    <cellStyle name="Normal 2 5 6 12 3 2" xfId="44070"/>
    <cellStyle name="Normal 2 5 6 12 3 3" xfId="44071"/>
    <cellStyle name="Normal 2 5 6 12 3 4" xfId="44072"/>
    <cellStyle name="Normal 2 5 6 12 3 5" xfId="44073"/>
    <cellStyle name="Normal 2 5 6 12 4" xfId="44074"/>
    <cellStyle name="Normal 2 5 6 12 4 2" xfId="44075"/>
    <cellStyle name="Normal 2 5 6 12 4 3" xfId="44076"/>
    <cellStyle name="Normal 2 5 6 12 4 4" xfId="44077"/>
    <cellStyle name="Normal 2 5 6 12 4 5" xfId="44078"/>
    <cellStyle name="Normal 2 5 6 12 5" xfId="44079"/>
    <cellStyle name="Normal 2 5 6 12 5 2" xfId="44080"/>
    <cellStyle name="Normal 2 5 6 12 5 3" xfId="44081"/>
    <cellStyle name="Normal 2 5 6 12 5 4" xfId="44082"/>
    <cellStyle name="Normal 2 5 6 12 5 5" xfId="44083"/>
    <cellStyle name="Normal 2 5 6 12 6" xfId="44084"/>
    <cellStyle name="Normal 2 5 6 12 6 2" xfId="44085"/>
    <cellStyle name="Normal 2 5 6 12 6 3" xfId="44086"/>
    <cellStyle name="Normal 2 5 6 12 6 4" xfId="44087"/>
    <cellStyle name="Normal 2 5 6 12 6 5" xfId="44088"/>
    <cellStyle name="Normal 2 5 6 12 7" xfId="44089"/>
    <cellStyle name="Normal 2 5 6 12 7 2" xfId="44090"/>
    <cellStyle name="Normal 2 5 6 12 7 3" xfId="44091"/>
    <cellStyle name="Normal 2 5 6 12 7 4" xfId="44092"/>
    <cellStyle name="Normal 2 5 6 12 7 5" xfId="44093"/>
    <cellStyle name="Normal 2 5 6 12 8" xfId="44094"/>
    <cellStyle name="Normal 2 5 6 12 8 2" xfId="44095"/>
    <cellStyle name="Normal 2 5 6 12 8 3" xfId="44096"/>
    <cellStyle name="Normal 2 5 6 12 8 4" xfId="44097"/>
    <cellStyle name="Normal 2 5 6 12 8 5" xfId="44098"/>
    <cellStyle name="Normal 2 5 6 12 9" xfId="44099"/>
    <cellStyle name="Normal 2 5 6 13" xfId="44100"/>
    <cellStyle name="Normal 2 5 6 13 10" xfId="44101"/>
    <cellStyle name="Normal 2 5 6 13 11" xfId="44102"/>
    <cellStyle name="Normal 2 5 6 13 12" xfId="44103"/>
    <cellStyle name="Normal 2 5 6 13 13" xfId="44104"/>
    <cellStyle name="Normal 2 5 6 13 14" xfId="44105"/>
    <cellStyle name="Normal 2 5 6 13 2" xfId="44106"/>
    <cellStyle name="Normal 2 5 6 13 2 2" xfId="44107"/>
    <cellStyle name="Normal 2 5 6 13 2 3" xfId="44108"/>
    <cellStyle name="Normal 2 5 6 13 2 4" xfId="44109"/>
    <cellStyle name="Normal 2 5 6 13 2 5" xfId="44110"/>
    <cellStyle name="Normal 2 5 6 13 3" xfId="44111"/>
    <cellStyle name="Normal 2 5 6 13 3 2" xfId="44112"/>
    <cellStyle name="Normal 2 5 6 13 3 3" xfId="44113"/>
    <cellStyle name="Normal 2 5 6 13 3 4" xfId="44114"/>
    <cellStyle name="Normal 2 5 6 13 3 5" xfId="44115"/>
    <cellStyle name="Normal 2 5 6 13 4" xfId="44116"/>
    <cellStyle name="Normal 2 5 6 13 4 2" xfId="44117"/>
    <cellStyle name="Normal 2 5 6 13 4 3" xfId="44118"/>
    <cellStyle name="Normal 2 5 6 13 4 4" xfId="44119"/>
    <cellStyle name="Normal 2 5 6 13 4 5" xfId="44120"/>
    <cellStyle name="Normal 2 5 6 13 5" xfId="44121"/>
    <cellStyle name="Normal 2 5 6 13 5 2" xfId="44122"/>
    <cellStyle name="Normal 2 5 6 13 5 3" xfId="44123"/>
    <cellStyle name="Normal 2 5 6 13 5 4" xfId="44124"/>
    <cellStyle name="Normal 2 5 6 13 5 5" xfId="44125"/>
    <cellStyle name="Normal 2 5 6 13 6" xfId="44126"/>
    <cellStyle name="Normal 2 5 6 13 6 2" xfId="44127"/>
    <cellStyle name="Normal 2 5 6 13 6 3" xfId="44128"/>
    <cellStyle name="Normal 2 5 6 13 6 4" xfId="44129"/>
    <cellStyle name="Normal 2 5 6 13 6 5" xfId="44130"/>
    <cellStyle name="Normal 2 5 6 13 7" xfId="44131"/>
    <cellStyle name="Normal 2 5 6 13 7 2" xfId="44132"/>
    <cellStyle name="Normal 2 5 6 13 7 3" xfId="44133"/>
    <cellStyle name="Normal 2 5 6 13 7 4" xfId="44134"/>
    <cellStyle name="Normal 2 5 6 13 7 5" xfId="44135"/>
    <cellStyle name="Normal 2 5 6 13 8" xfId="44136"/>
    <cellStyle name="Normal 2 5 6 13 8 2" xfId="44137"/>
    <cellStyle name="Normal 2 5 6 13 8 3" xfId="44138"/>
    <cellStyle name="Normal 2 5 6 13 8 4" xfId="44139"/>
    <cellStyle name="Normal 2 5 6 13 8 5" xfId="44140"/>
    <cellStyle name="Normal 2 5 6 13 9" xfId="44141"/>
    <cellStyle name="Normal 2 5 6 14" xfId="44142"/>
    <cellStyle name="Normal 2 5 6 14 10" xfId="44143"/>
    <cellStyle name="Normal 2 5 6 14 11" xfId="44144"/>
    <cellStyle name="Normal 2 5 6 14 12" xfId="44145"/>
    <cellStyle name="Normal 2 5 6 14 13" xfId="44146"/>
    <cellStyle name="Normal 2 5 6 14 14" xfId="44147"/>
    <cellStyle name="Normal 2 5 6 14 2" xfId="44148"/>
    <cellStyle name="Normal 2 5 6 14 2 2" xfId="44149"/>
    <cellStyle name="Normal 2 5 6 14 2 3" xfId="44150"/>
    <cellStyle name="Normal 2 5 6 14 2 4" xfId="44151"/>
    <cellStyle name="Normal 2 5 6 14 2 5" xfId="44152"/>
    <cellStyle name="Normal 2 5 6 14 3" xfId="44153"/>
    <cellStyle name="Normal 2 5 6 14 3 2" xfId="44154"/>
    <cellStyle name="Normal 2 5 6 14 3 3" xfId="44155"/>
    <cellStyle name="Normal 2 5 6 14 3 4" xfId="44156"/>
    <cellStyle name="Normal 2 5 6 14 3 5" xfId="44157"/>
    <cellStyle name="Normal 2 5 6 14 4" xfId="44158"/>
    <cellStyle name="Normal 2 5 6 14 4 2" xfId="44159"/>
    <cellStyle name="Normal 2 5 6 14 4 3" xfId="44160"/>
    <cellStyle name="Normal 2 5 6 14 4 4" xfId="44161"/>
    <cellStyle name="Normal 2 5 6 14 4 5" xfId="44162"/>
    <cellStyle name="Normal 2 5 6 14 5" xfId="44163"/>
    <cellStyle name="Normal 2 5 6 14 5 2" xfId="44164"/>
    <cellStyle name="Normal 2 5 6 14 5 3" xfId="44165"/>
    <cellStyle name="Normal 2 5 6 14 5 4" xfId="44166"/>
    <cellStyle name="Normal 2 5 6 14 5 5" xfId="44167"/>
    <cellStyle name="Normal 2 5 6 14 6" xfId="44168"/>
    <cellStyle name="Normal 2 5 6 14 6 2" xfId="44169"/>
    <cellStyle name="Normal 2 5 6 14 6 3" xfId="44170"/>
    <cellStyle name="Normal 2 5 6 14 6 4" xfId="44171"/>
    <cellStyle name="Normal 2 5 6 14 6 5" xfId="44172"/>
    <cellStyle name="Normal 2 5 6 14 7" xfId="44173"/>
    <cellStyle name="Normal 2 5 6 14 7 2" xfId="44174"/>
    <cellStyle name="Normal 2 5 6 14 7 3" xfId="44175"/>
    <cellStyle name="Normal 2 5 6 14 7 4" xfId="44176"/>
    <cellStyle name="Normal 2 5 6 14 7 5" xfId="44177"/>
    <cellStyle name="Normal 2 5 6 14 8" xfId="44178"/>
    <cellStyle name="Normal 2 5 6 14 8 2" xfId="44179"/>
    <cellStyle name="Normal 2 5 6 14 8 3" xfId="44180"/>
    <cellStyle name="Normal 2 5 6 14 8 4" xfId="44181"/>
    <cellStyle name="Normal 2 5 6 14 8 5" xfId="44182"/>
    <cellStyle name="Normal 2 5 6 14 9" xfId="44183"/>
    <cellStyle name="Normal 2 5 6 15" xfId="44184"/>
    <cellStyle name="Normal 2 5 6 15 10" xfId="44185"/>
    <cellStyle name="Normal 2 5 6 15 11" xfId="44186"/>
    <cellStyle name="Normal 2 5 6 15 12" xfId="44187"/>
    <cellStyle name="Normal 2 5 6 15 13" xfId="44188"/>
    <cellStyle name="Normal 2 5 6 15 14" xfId="44189"/>
    <cellStyle name="Normal 2 5 6 15 2" xfId="44190"/>
    <cellStyle name="Normal 2 5 6 15 2 2" xfId="44191"/>
    <cellStyle name="Normal 2 5 6 15 2 3" xfId="44192"/>
    <cellStyle name="Normal 2 5 6 15 2 4" xfId="44193"/>
    <cellStyle name="Normal 2 5 6 15 2 5" xfId="44194"/>
    <cellStyle name="Normal 2 5 6 15 3" xfId="44195"/>
    <cellStyle name="Normal 2 5 6 15 3 2" xfId="44196"/>
    <cellStyle name="Normal 2 5 6 15 3 3" xfId="44197"/>
    <cellStyle name="Normal 2 5 6 15 3 4" xfId="44198"/>
    <cellStyle name="Normal 2 5 6 15 3 5" xfId="44199"/>
    <cellStyle name="Normal 2 5 6 15 4" xfId="44200"/>
    <cellStyle name="Normal 2 5 6 15 4 2" xfId="44201"/>
    <cellStyle name="Normal 2 5 6 15 4 3" xfId="44202"/>
    <cellStyle name="Normal 2 5 6 15 4 4" xfId="44203"/>
    <cellStyle name="Normal 2 5 6 15 4 5" xfId="44204"/>
    <cellStyle name="Normal 2 5 6 15 5" xfId="44205"/>
    <cellStyle name="Normal 2 5 6 15 5 2" xfId="44206"/>
    <cellStyle name="Normal 2 5 6 15 5 3" xfId="44207"/>
    <cellStyle name="Normal 2 5 6 15 5 4" xfId="44208"/>
    <cellStyle name="Normal 2 5 6 15 5 5" xfId="44209"/>
    <cellStyle name="Normal 2 5 6 15 6" xfId="44210"/>
    <cellStyle name="Normal 2 5 6 15 6 2" xfId="44211"/>
    <cellStyle name="Normal 2 5 6 15 6 3" xfId="44212"/>
    <cellStyle name="Normal 2 5 6 15 6 4" xfId="44213"/>
    <cellStyle name="Normal 2 5 6 15 6 5" xfId="44214"/>
    <cellStyle name="Normal 2 5 6 15 7" xfId="44215"/>
    <cellStyle name="Normal 2 5 6 15 7 2" xfId="44216"/>
    <cellStyle name="Normal 2 5 6 15 7 3" xfId="44217"/>
    <cellStyle name="Normal 2 5 6 15 7 4" xfId="44218"/>
    <cellStyle name="Normal 2 5 6 15 7 5" xfId="44219"/>
    <cellStyle name="Normal 2 5 6 15 8" xfId="44220"/>
    <cellStyle name="Normal 2 5 6 15 8 2" xfId="44221"/>
    <cellStyle name="Normal 2 5 6 15 8 3" xfId="44222"/>
    <cellStyle name="Normal 2 5 6 15 8 4" xfId="44223"/>
    <cellStyle name="Normal 2 5 6 15 8 5" xfId="44224"/>
    <cellStyle name="Normal 2 5 6 15 9" xfId="44225"/>
    <cellStyle name="Normal 2 5 6 16" xfId="44226"/>
    <cellStyle name="Normal 2 5 6 16 10" xfId="44227"/>
    <cellStyle name="Normal 2 5 6 16 11" xfId="44228"/>
    <cellStyle name="Normal 2 5 6 16 12" xfId="44229"/>
    <cellStyle name="Normal 2 5 6 16 13" xfId="44230"/>
    <cellStyle name="Normal 2 5 6 16 14" xfId="44231"/>
    <cellStyle name="Normal 2 5 6 16 2" xfId="44232"/>
    <cellStyle name="Normal 2 5 6 16 2 2" xfId="44233"/>
    <cellStyle name="Normal 2 5 6 16 2 3" xfId="44234"/>
    <cellStyle name="Normal 2 5 6 16 2 4" xfId="44235"/>
    <cellStyle name="Normal 2 5 6 16 2 5" xfId="44236"/>
    <cellStyle name="Normal 2 5 6 16 3" xfId="44237"/>
    <cellStyle name="Normal 2 5 6 16 3 2" xfId="44238"/>
    <cellStyle name="Normal 2 5 6 16 3 3" xfId="44239"/>
    <cellStyle name="Normal 2 5 6 16 3 4" xfId="44240"/>
    <cellStyle name="Normal 2 5 6 16 3 5" xfId="44241"/>
    <cellStyle name="Normal 2 5 6 16 4" xfId="44242"/>
    <cellStyle name="Normal 2 5 6 16 4 2" xfId="44243"/>
    <cellStyle name="Normal 2 5 6 16 4 3" xfId="44244"/>
    <cellStyle name="Normal 2 5 6 16 4 4" xfId="44245"/>
    <cellStyle name="Normal 2 5 6 16 4 5" xfId="44246"/>
    <cellStyle name="Normal 2 5 6 16 5" xfId="44247"/>
    <cellStyle name="Normal 2 5 6 16 5 2" xfId="44248"/>
    <cellStyle name="Normal 2 5 6 16 5 3" xfId="44249"/>
    <cellStyle name="Normal 2 5 6 16 5 4" xfId="44250"/>
    <cellStyle name="Normal 2 5 6 16 5 5" xfId="44251"/>
    <cellStyle name="Normal 2 5 6 16 6" xfId="44252"/>
    <cellStyle name="Normal 2 5 6 16 6 2" xfId="44253"/>
    <cellStyle name="Normal 2 5 6 16 6 3" xfId="44254"/>
    <cellStyle name="Normal 2 5 6 16 6 4" xfId="44255"/>
    <cellStyle name="Normal 2 5 6 16 6 5" xfId="44256"/>
    <cellStyle name="Normal 2 5 6 16 7" xfId="44257"/>
    <cellStyle name="Normal 2 5 6 16 7 2" xfId="44258"/>
    <cellStyle name="Normal 2 5 6 16 7 3" xfId="44259"/>
    <cellStyle name="Normal 2 5 6 16 7 4" xfId="44260"/>
    <cellStyle name="Normal 2 5 6 16 7 5" xfId="44261"/>
    <cellStyle name="Normal 2 5 6 16 8" xfId="44262"/>
    <cellStyle name="Normal 2 5 6 16 8 2" xfId="44263"/>
    <cellStyle name="Normal 2 5 6 16 8 3" xfId="44264"/>
    <cellStyle name="Normal 2 5 6 16 8 4" xfId="44265"/>
    <cellStyle name="Normal 2 5 6 16 8 5" xfId="44266"/>
    <cellStyle name="Normal 2 5 6 16 9" xfId="44267"/>
    <cellStyle name="Normal 2 5 6 17" xfId="44268"/>
    <cellStyle name="Normal 2 5 6 17 10" xfId="44269"/>
    <cellStyle name="Normal 2 5 6 17 11" xfId="44270"/>
    <cellStyle name="Normal 2 5 6 17 12" xfId="44271"/>
    <cellStyle name="Normal 2 5 6 17 13" xfId="44272"/>
    <cellStyle name="Normal 2 5 6 17 14" xfId="44273"/>
    <cellStyle name="Normal 2 5 6 17 2" xfId="44274"/>
    <cellStyle name="Normal 2 5 6 17 2 2" xfId="44275"/>
    <cellStyle name="Normal 2 5 6 17 2 3" xfId="44276"/>
    <cellStyle name="Normal 2 5 6 17 2 4" xfId="44277"/>
    <cellStyle name="Normal 2 5 6 17 2 5" xfId="44278"/>
    <cellStyle name="Normal 2 5 6 17 3" xfId="44279"/>
    <cellStyle name="Normal 2 5 6 17 3 2" xfId="44280"/>
    <cellStyle name="Normal 2 5 6 17 3 3" xfId="44281"/>
    <cellStyle name="Normal 2 5 6 17 3 4" xfId="44282"/>
    <cellStyle name="Normal 2 5 6 17 3 5" xfId="44283"/>
    <cellStyle name="Normal 2 5 6 17 4" xfId="44284"/>
    <cellStyle name="Normal 2 5 6 17 4 2" xfId="44285"/>
    <cellStyle name="Normal 2 5 6 17 4 3" xfId="44286"/>
    <cellStyle name="Normal 2 5 6 17 4 4" xfId="44287"/>
    <cellStyle name="Normal 2 5 6 17 4 5" xfId="44288"/>
    <cellStyle name="Normal 2 5 6 17 5" xfId="44289"/>
    <cellStyle name="Normal 2 5 6 17 5 2" xfId="44290"/>
    <cellStyle name="Normal 2 5 6 17 5 3" xfId="44291"/>
    <cellStyle name="Normal 2 5 6 17 5 4" xfId="44292"/>
    <cellStyle name="Normal 2 5 6 17 5 5" xfId="44293"/>
    <cellStyle name="Normal 2 5 6 17 6" xfId="44294"/>
    <cellStyle name="Normal 2 5 6 17 6 2" xfId="44295"/>
    <cellStyle name="Normal 2 5 6 17 6 3" xfId="44296"/>
    <cellStyle name="Normal 2 5 6 17 6 4" xfId="44297"/>
    <cellStyle name="Normal 2 5 6 17 6 5" xfId="44298"/>
    <cellStyle name="Normal 2 5 6 17 7" xfId="44299"/>
    <cellStyle name="Normal 2 5 6 17 7 2" xfId="44300"/>
    <cellStyle name="Normal 2 5 6 17 7 3" xfId="44301"/>
    <cellStyle name="Normal 2 5 6 17 7 4" xfId="44302"/>
    <cellStyle name="Normal 2 5 6 17 7 5" xfId="44303"/>
    <cellStyle name="Normal 2 5 6 17 8" xfId="44304"/>
    <cellStyle name="Normal 2 5 6 17 8 2" xfId="44305"/>
    <cellStyle name="Normal 2 5 6 17 8 3" xfId="44306"/>
    <cellStyle name="Normal 2 5 6 17 8 4" xfId="44307"/>
    <cellStyle name="Normal 2 5 6 17 8 5" xfId="44308"/>
    <cellStyle name="Normal 2 5 6 17 9" xfId="44309"/>
    <cellStyle name="Normal 2 5 6 18" xfId="44310"/>
    <cellStyle name="Normal 2 5 6 18 10" xfId="44311"/>
    <cellStyle name="Normal 2 5 6 18 11" xfId="44312"/>
    <cellStyle name="Normal 2 5 6 18 12" xfId="44313"/>
    <cellStyle name="Normal 2 5 6 18 13" xfId="44314"/>
    <cellStyle name="Normal 2 5 6 18 14" xfId="44315"/>
    <cellStyle name="Normal 2 5 6 18 2" xfId="44316"/>
    <cellStyle name="Normal 2 5 6 18 2 2" xfId="44317"/>
    <cellStyle name="Normal 2 5 6 18 2 3" xfId="44318"/>
    <cellStyle name="Normal 2 5 6 18 2 4" xfId="44319"/>
    <cellStyle name="Normal 2 5 6 18 2 5" xfId="44320"/>
    <cellStyle name="Normal 2 5 6 18 3" xfId="44321"/>
    <cellStyle name="Normal 2 5 6 18 3 2" xfId="44322"/>
    <cellStyle name="Normal 2 5 6 18 3 3" xfId="44323"/>
    <cellStyle name="Normal 2 5 6 18 3 4" xfId="44324"/>
    <cellStyle name="Normal 2 5 6 18 3 5" xfId="44325"/>
    <cellStyle name="Normal 2 5 6 18 4" xfId="44326"/>
    <cellStyle name="Normal 2 5 6 18 4 2" xfId="44327"/>
    <cellStyle name="Normal 2 5 6 18 4 3" xfId="44328"/>
    <cellStyle name="Normal 2 5 6 18 4 4" xfId="44329"/>
    <cellStyle name="Normal 2 5 6 18 4 5" xfId="44330"/>
    <cellStyle name="Normal 2 5 6 18 5" xfId="44331"/>
    <cellStyle name="Normal 2 5 6 18 5 2" xfId="44332"/>
    <cellStyle name="Normal 2 5 6 18 5 3" xfId="44333"/>
    <cellStyle name="Normal 2 5 6 18 5 4" xfId="44334"/>
    <cellStyle name="Normal 2 5 6 18 5 5" xfId="44335"/>
    <cellStyle name="Normal 2 5 6 18 6" xfId="44336"/>
    <cellStyle name="Normal 2 5 6 18 6 2" xfId="44337"/>
    <cellStyle name="Normal 2 5 6 18 6 3" xfId="44338"/>
    <cellStyle name="Normal 2 5 6 18 6 4" xfId="44339"/>
    <cellStyle name="Normal 2 5 6 18 6 5" xfId="44340"/>
    <cellStyle name="Normal 2 5 6 18 7" xfId="44341"/>
    <cellStyle name="Normal 2 5 6 18 7 2" xfId="44342"/>
    <cellStyle name="Normal 2 5 6 18 7 3" xfId="44343"/>
    <cellStyle name="Normal 2 5 6 18 7 4" xfId="44344"/>
    <cellStyle name="Normal 2 5 6 18 7 5" xfId="44345"/>
    <cellStyle name="Normal 2 5 6 18 8" xfId="44346"/>
    <cellStyle name="Normal 2 5 6 18 8 2" xfId="44347"/>
    <cellStyle name="Normal 2 5 6 18 8 3" xfId="44348"/>
    <cellStyle name="Normal 2 5 6 18 8 4" xfId="44349"/>
    <cellStyle name="Normal 2 5 6 18 8 5" xfId="44350"/>
    <cellStyle name="Normal 2 5 6 18 9" xfId="44351"/>
    <cellStyle name="Normal 2 5 6 19" xfId="44352"/>
    <cellStyle name="Normal 2 5 6 19 10" xfId="44353"/>
    <cellStyle name="Normal 2 5 6 19 11" xfId="44354"/>
    <cellStyle name="Normal 2 5 6 19 12" xfId="44355"/>
    <cellStyle name="Normal 2 5 6 19 13" xfId="44356"/>
    <cellStyle name="Normal 2 5 6 19 14" xfId="44357"/>
    <cellStyle name="Normal 2 5 6 19 2" xfId="44358"/>
    <cellStyle name="Normal 2 5 6 19 2 2" xfId="44359"/>
    <cellStyle name="Normal 2 5 6 19 2 3" xfId="44360"/>
    <cellStyle name="Normal 2 5 6 19 2 4" xfId="44361"/>
    <cellStyle name="Normal 2 5 6 19 2 5" xfId="44362"/>
    <cellStyle name="Normal 2 5 6 19 3" xfId="44363"/>
    <cellStyle name="Normal 2 5 6 19 3 2" xfId="44364"/>
    <cellStyle name="Normal 2 5 6 19 3 3" xfId="44365"/>
    <cellStyle name="Normal 2 5 6 19 3 4" xfId="44366"/>
    <cellStyle name="Normal 2 5 6 19 3 5" xfId="44367"/>
    <cellStyle name="Normal 2 5 6 19 4" xfId="44368"/>
    <cellStyle name="Normal 2 5 6 19 4 2" xfId="44369"/>
    <cellStyle name="Normal 2 5 6 19 4 3" xfId="44370"/>
    <cellStyle name="Normal 2 5 6 19 4 4" xfId="44371"/>
    <cellStyle name="Normal 2 5 6 19 4 5" xfId="44372"/>
    <cellStyle name="Normal 2 5 6 19 5" xfId="44373"/>
    <cellStyle name="Normal 2 5 6 19 5 2" xfId="44374"/>
    <cellStyle name="Normal 2 5 6 19 5 3" xfId="44375"/>
    <cellStyle name="Normal 2 5 6 19 5 4" xfId="44376"/>
    <cellStyle name="Normal 2 5 6 19 5 5" xfId="44377"/>
    <cellStyle name="Normal 2 5 6 19 6" xfId="44378"/>
    <cellStyle name="Normal 2 5 6 19 6 2" xfId="44379"/>
    <cellStyle name="Normal 2 5 6 19 6 3" xfId="44380"/>
    <cellStyle name="Normal 2 5 6 19 6 4" xfId="44381"/>
    <cellStyle name="Normal 2 5 6 19 6 5" xfId="44382"/>
    <cellStyle name="Normal 2 5 6 19 7" xfId="44383"/>
    <cellStyle name="Normal 2 5 6 19 7 2" xfId="44384"/>
    <cellStyle name="Normal 2 5 6 19 7 3" xfId="44385"/>
    <cellStyle name="Normal 2 5 6 19 7 4" xfId="44386"/>
    <cellStyle name="Normal 2 5 6 19 7 5" xfId="44387"/>
    <cellStyle name="Normal 2 5 6 19 8" xfId="44388"/>
    <cellStyle name="Normal 2 5 6 19 8 2" xfId="44389"/>
    <cellStyle name="Normal 2 5 6 19 8 3" xfId="44390"/>
    <cellStyle name="Normal 2 5 6 19 8 4" xfId="44391"/>
    <cellStyle name="Normal 2 5 6 19 8 5" xfId="44392"/>
    <cellStyle name="Normal 2 5 6 19 9" xfId="44393"/>
    <cellStyle name="Normal 2 5 6 2" xfId="44394"/>
    <cellStyle name="Normal 2 5 6 2 10" xfId="44395"/>
    <cellStyle name="Normal 2 5 6 2 11" xfId="44396"/>
    <cellStyle name="Normal 2 5 6 2 12" xfId="44397"/>
    <cellStyle name="Normal 2 5 6 2 13" xfId="44398"/>
    <cellStyle name="Normal 2 5 6 2 14" xfId="44399"/>
    <cellStyle name="Normal 2 5 6 2 2" xfId="44400"/>
    <cellStyle name="Normal 2 5 6 2 2 2" xfId="44401"/>
    <cellStyle name="Normal 2 5 6 2 2 3" xfId="44402"/>
    <cellStyle name="Normal 2 5 6 2 2 4" xfId="44403"/>
    <cellStyle name="Normal 2 5 6 2 2 5" xfId="44404"/>
    <cellStyle name="Normal 2 5 6 2 3" xfId="44405"/>
    <cellStyle name="Normal 2 5 6 2 3 2" xfId="44406"/>
    <cellStyle name="Normal 2 5 6 2 3 3" xfId="44407"/>
    <cellStyle name="Normal 2 5 6 2 3 4" xfId="44408"/>
    <cellStyle name="Normal 2 5 6 2 3 5" xfId="44409"/>
    <cellStyle name="Normal 2 5 6 2 4" xfId="44410"/>
    <cellStyle name="Normal 2 5 6 2 4 2" xfId="44411"/>
    <cellStyle name="Normal 2 5 6 2 4 3" xfId="44412"/>
    <cellStyle name="Normal 2 5 6 2 4 4" xfId="44413"/>
    <cellStyle name="Normal 2 5 6 2 4 5" xfId="44414"/>
    <cellStyle name="Normal 2 5 6 2 5" xfId="44415"/>
    <cellStyle name="Normal 2 5 6 2 5 2" xfId="44416"/>
    <cellStyle name="Normal 2 5 6 2 5 3" xfId="44417"/>
    <cellStyle name="Normal 2 5 6 2 5 4" xfId="44418"/>
    <cellStyle name="Normal 2 5 6 2 5 5" xfId="44419"/>
    <cellStyle name="Normal 2 5 6 2 6" xfId="44420"/>
    <cellStyle name="Normal 2 5 6 2 6 2" xfId="44421"/>
    <cellStyle name="Normal 2 5 6 2 6 3" xfId="44422"/>
    <cellStyle name="Normal 2 5 6 2 6 4" xfId="44423"/>
    <cellStyle name="Normal 2 5 6 2 6 5" xfId="44424"/>
    <cellStyle name="Normal 2 5 6 2 7" xfId="44425"/>
    <cellStyle name="Normal 2 5 6 2 7 2" xfId="44426"/>
    <cellStyle name="Normal 2 5 6 2 7 3" xfId="44427"/>
    <cellStyle name="Normal 2 5 6 2 7 4" xfId="44428"/>
    <cellStyle name="Normal 2 5 6 2 7 5" xfId="44429"/>
    <cellStyle name="Normal 2 5 6 2 8" xfId="44430"/>
    <cellStyle name="Normal 2 5 6 2 8 2" xfId="44431"/>
    <cellStyle name="Normal 2 5 6 2 8 3" xfId="44432"/>
    <cellStyle name="Normal 2 5 6 2 8 4" xfId="44433"/>
    <cellStyle name="Normal 2 5 6 2 8 5" xfId="44434"/>
    <cellStyle name="Normal 2 5 6 2 9" xfId="44435"/>
    <cellStyle name="Normal 2 5 6 20" xfId="44436"/>
    <cellStyle name="Normal 2 5 6 20 2" xfId="44437"/>
    <cellStyle name="Normal 2 5 6 20 3" xfId="44438"/>
    <cellStyle name="Normal 2 5 6 20 4" xfId="44439"/>
    <cellStyle name="Normal 2 5 6 20 5" xfId="44440"/>
    <cellStyle name="Normal 2 5 6 21" xfId="44441"/>
    <cellStyle name="Normal 2 5 6 21 2" xfId="44442"/>
    <cellStyle name="Normal 2 5 6 21 3" xfId="44443"/>
    <cellStyle name="Normal 2 5 6 21 4" xfId="44444"/>
    <cellStyle name="Normal 2 5 6 21 5" xfId="44445"/>
    <cellStyle name="Normal 2 5 6 22" xfId="44446"/>
    <cellStyle name="Normal 2 5 6 22 2" xfId="44447"/>
    <cellStyle name="Normal 2 5 6 22 3" xfId="44448"/>
    <cellStyle name="Normal 2 5 6 22 4" xfId="44449"/>
    <cellStyle name="Normal 2 5 6 22 5" xfId="44450"/>
    <cellStyle name="Normal 2 5 6 23" xfId="44451"/>
    <cellStyle name="Normal 2 5 6 23 2" xfId="44452"/>
    <cellStyle name="Normal 2 5 6 23 3" xfId="44453"/>
    <cellStyle name="Normal 2 5 6 23 4" xfId="44454"/>
    <cellStyle name="Normal 2 5 6 23 5" xfId="44455"/>
    <cellStyle name="Normal 2 5 6 24" xfId="44456"/>
    <cellStyle name="Normal 2 5 6 24 2" xfId="44457"/>
    <cellStyle name="Normal 2 5 6 24 3" xfId="44458"/>
    <cellStyle name="Normal 2 5 6 24 4" xfId="44459"/>
    <cellStyle name="Normal 2 5 6 24 5" xfId="44460"/>
    <cellStyle name="Normal 2 5 6 25" xfId="44461"/>
    <cellStyle name="Normal 2 5 6 25 2" xfId="44462"/>
    <cellStyle name="Normal 2 5 6 25 3" xfId="44463"/>
    <cellStyle name="Normal 2 5 6 25 4" xfId="44464"/>
    <cellStyle name="Normal 2 5 6 25 5" xfId="44465"/>
    <cellStyle name="Normal 2 5 6 26" xfId="44466"/>
    <cellStyle name="Normal 2 5 6 26 2" xfId="44467"/>
    <cellStyle name="Normal 2 5 6 26 3" xfId="44468"/>
    <cellStyle name="Normal 2 5 6 26 4" xfId="44469"/>
    <cellStyle name="Normal 2 5 6 26 5" xfId="44470"/>
    <cellStyle name="Normal 2 5 6 27" xfId="44471"/>
    <cellStyle name="Normal 2 5 6 28" xfId="44472"/>
    <cellStyle name="Normal 2 5 6 29" xfId="44473"/>
    <cellStyle name="Normal 2 5 6 3" xfId="44474"/>
    <cellStyle name="Normal 2 5 6 3 10" xfId="44475"/>
    <cellStyle name="Normal 2 5 6 3 11" xfId="44476"/>
    <cellStyle name="Normal 2 5 6 3 12" xfId="44477"/>
    <cellStyle name="Normal 2 5 6 3 13" xfId="44478"/>
    <cellStyle name="Normal 2 5 6 3 14" xfId="44479"/>
    <cellStyle name="Normal 2 5 6 3 2" xfId="44480"/>
    <cellStyle name="Normal 2 5 6 3 2 2" xfId="44481"/>
    <cellStyle name="Normal 2 5 6 3 2 3" xfId="44482"/>
    <cellStyle name="Normal 2 5 6 3 2 4" xfId="44483"/>
    <cellStyle name="Normal 2 5 6 3 2 5" xfId="44484"/>
    <cellStyle name="Normal 2 5 6 3 3" xfId="44485"/>
    <cellStyle name="Normal 2 5 6 3 3 2" xfId="44486"/>
    <cellStyle name="Normal 2 5 6 3 3 3" xfId="44487"/>
    <cellStyle name="Normal 2 5 6 3 3 4" xfId="44488"/>
    <cellStyle name="Normal 2 5 6 3 3 5" xfId="44489"/>
    <cellStyle name="Normal 2 5 6 3 4" xfId="44490"/>
    <cellStyle name="Normal 2 5 6 3 4 2" xfId="44491"/>
    <cellStyle name="Normal 2 5 6 3 4 3" xfId="44492"/>
    <cellStyle name="Normal 2 5 6 3 4 4" xfId="44493"/>
    <cellStyle name="Normal 2 5 6 3 4 5" xfId="44494"/>
    <cellStyle name="Normal 2 5 6 3 5" xfId="44495"/>
    <cellStyle name="Normal 2 5 6 3 5 2" xfId="44496"/>
    <cellStyle name="Normal 2 5 6 3 5 3" xfId="44497"/>
    <cellStyle name="Normal 2 5 6 3 5 4" xfId="44498"/>
    <cellStyle name="Normal 2 5 6 3 5 5" xfId="44499"/>
    <cellStyle name="Normal 2 5 6 3 6" xfId="44500"/>
    <cellStyle name="Normal 2 5 6 3 6 2" xfId="44501"/>
    <cellStyle name="Normal 2 5 6 3 6 3" xfId="44502"/>
    <cellStyle name="Normal 2 5 6 3 6 4" xfId="44503"/>
    <cellStyle name="Normal 2 5 6 3 6 5" xfId="44504"/>
    <cellStyle name="Normal 2 5 6 3 7" xfId="44505"/>
    <cellStyle name="Normal 2 5 6 3 7 2" xfId="44506"/>
    <cellStyle name="Normal 2 5 6 3 7 3" xfId="44507"/>
    <cellStyle name="Normal 2 5 6 3 7 4" xfId="44508"/>
    <cellStyle name="Normal 2 5 6 3 7 5" xfId="44509"/>
    <cellStyle name="Normal 2 5 6 3 8" xfId="44510"/>
    <cellStyle name="Normal 2 5 6 3 8 2" xfId="44511"/>
    <cellStyle name="Normal 2 5 6 3 8 3" xfId="44512"/>
    <cellStyle name="Normal 2 5 6 3 8 4" xfId="44513"/>
    <cellStyle name="Normal 2 5 6 3 8 5" xfId="44514"/>
    <cellStyle name="Normal 2 5 6 3 9" xfId="44515"/>
    <cellStyle name="Normal 2 5 6 30" xfId="44516"/>
    <cellStyle name="Normal 2 5 6 31" xfId="44517"/>
    <cellStyle name="Normal 2 5 6 32" xfId="44518"/>
    <cellStyle name="Normal 2 5 6 4" xfId="44519"/>
    <cellStyle name="Normal 2 5 6 4 10" xfId="44520"/>
    <cellStyle name="Normal 2 5 6 4 11" xfId="44521"/>
    <cellStyle name="Normal 2 5 6 4 12" xfId="44522"/>
    <cellStyle name="Normal 2 5 6 4 13" xfId="44523"/>
    <cellStyle name="Normal 2 5 6 4 14" xfId="44524"/>
    <cellStyle name="Normal 2 5 6 4 2" xfId="44525"/>
    <cellStyle name="Normal 2 5 6 4 2 2" xfId="44526"/>
    <cellStyle name="Normal 2 5 6 4 2 3" xfId="44527"/>
    <cellStyle name="Normal 2 5 6 4 2 4" xfId="44528"/>
    <cellStyle name="Normal 2 5 6 4 2 5" xfId="44529"/>
    <cellStyle name="Normal 2 5 6 4 3" xfId="44530"/>
    <cellStyle name="Normal 2 5 6 4 3 2" xfId="44531"/>
    <cellStyle name="Normal 2 5 6 4 3 3" xfId="44532"/>
    <cellStyle name="Normal 2 5 6 4 3 4" xfId="44533"/>
    <cellStyle name="Normal 2 5 6 4 3 5" xfId="44534"/>
    <cellStyle name="Normal 2 5 6 4 4" xfId="44535"/>
    <cellStyle name="Normal 2 5 6 4 4 2" xfId="44536"/>
    <cellStyle name="Normal 2 5 6 4 4 3" xfId="44537"/>
    <cellStyle name="Normal 2 5 6 4 4 4" xfId="44538"/>
    <cellStyle name="Normal 2 5 6 4 4 5" xfId="44539"/>
    <cellStyle name="Normal 2 5 6 4 5" xfId="44540"/>
    <cellStyle name="Normal 2 5 6 4 5 2" xfId="44541"/>
    <cellStyle name="Normal 2 5 6 4 5 3" xfId="44542"/>
    <cellStyle name="Normal 2 5 6 4 5 4" xfId="44543"/>
    <cellStyle name="Normal 2 5 6 4 5 5" xfId="44544"/>
    <cellStyle name="Normal 2 5 6 4 6" xfId="44545"/>
    <cellStyle name="Normal 2 5 6 4 6 2" xfId="44546"/>
    <cellStyle name="Normal 2 5 6 4 6 3" xfId="44547"/>
    <cellStyle name="Normal 2 5 6 4 6 4" xfId="44548"/>
    <cellStyle name="Normal 2 5 6 4 6 5" xfId="44549"/>
    <cellStyle name="Normal 2 5 6 4 7" xfId="44550"/>
    <cellStyle name="Normal 2 5 6 4 7 2" xfId="44551"/>
    <cellStyle name="Normal 2 5 6 4 7 3" xfId="44552"/>
    <cellStyle name="Normal 2 5 6 4 7 4" xfId="44553"/>
    <cellStyle name="Normal 2 5 6 4 7 5" xfId="44554"/>
    <cellStyle name="Normal 2 5 6 4 8" xfId="44555"/>
    <cellStyle name="Normal 2 5 6 4 8 2" xfId="44556"/>
    <cellStyle name="Normal 2 5 6 4 8 3" xfId="44557"/>
    <cellStyle name="Normal 2 5 6 4 8 4" xfId="44558"/>
    <cellStyle name="Normal 2 5 6 4 8 5" xfId="44559"/>
    <cellStyle name="Normal 2 5 6 4 9" xfId="44560"/>
    <cellStyle name="Normal 2 5 6 5" xfId="44561"/>
    <cellStyle name="Normal 2 5 6 5 10" xfId="44562"/>
    <cellStyle name="Normal 2 5 6 5 11" xfId="44563"/>
    <cellStyle name="Normal 2 5 6 5 12" xfId="44564"/>
    <cellStyle name="Normal 2 5 6 5 13" xfId="44565"/>
    <cellStyle name="Normal 2 5 6 5 14" xfId="44566"/>
    <cellStyle name="Normal 2 5 6 5 2" xfId="44567"/>
    <cellStyle name="Normal 2 5 6 5 2 2" xfId="44568"/>
    <cellStyle name="Normal 2 5 6 5 2 3" xfId="44569"/>
    <cellStyle name="Normal 2 5 6 5 2 4" xfId="44570"/>
    <cellStyle name="Normal 2 5 6 5 2 5" xfId="44571"/>
    <cellStyle name="Normal 2 5 6 5 3" xfId="44572"/>
    <cellStyle name="Normal 2 5 6 5 3 2" xfId="44573"/>
    <cellStyle name="Normal 2 5 6 5 3 3" xfId="44574"/>
    <cellStyle name="Normal 2 5 6 5 3 4" xfId="44575"/>
    <cellStyle name="Normal 2 5 6 5 3 5" xfId="44576"/>
    <cellStyle name="Normal 2 5 6 5 4" xfId="44577"/>
    <cellStyle name="Normal 2 5 6 5 4 2" xfId="44578"/>
    <cellStyle name="Normal 2 5 6 5 4 3" xfId="44579"/>
    <cellStyle name="Normal 2 5 6 5 4 4" xfId="44580"/>
    <cellStyle name="Normal 2 5 6 5 4 5" xfId="44581"/>
    <cellStyle name="Normal 2 5 6 5 5" xfId="44582"/>
    <cellStyle name="Normal 2 5 6 5 5 2" xfId="44583"/>
    <cellStyle name="Normal 2 5 6 5 5 3" xfId="44584"/>
    <cellStyle name="Normal 2 5 6 5 5 4" xfId="44585"/>
    <cellStyle name="Normal 2 5 6 5 5 5" xfId="44586"/>
    <cellStyle name="Normal 2 5 6 5 6" xfId="44587"/>
    <cellStyle name="Normal 2 5 6 5 6 2" xfId="44588"/>
    <cellStyle name="Normal 2 5 6 5 6 3" xfId="44589"/>
    <cellStyle name="Normal 2 5 6 5 6 4" xfId="44590"/>
    <cellStyle name="Normal 2 5 6 5 6 5" xfId="44591"/>
    <cellStyle name="Normal 2 5 6 5 7" xfId="44592"/>
    <cellStyle name="Normal 2 5 6 5 7 2" xfId="44593"/>
    <cellStyle name="Normal 2 5 6 5 7 3" xfId="44594"/>
    <cellStyle name="Normal 2 5 6 5 7 4" xfId="44595"/>
    <cellStyle name="Normal 2 5 6 5 7 5" xfId="44596"/>
    <cellStyle name="Normal 2 5 6 5 8" xfId="44597"/>
    <cellStyle name="Normal 2 5 6 5 8 2" xfId="44598"/>
    <cellStyle name="Normal 2 5 6 5 8 3" xfId="44599"/>
    <cellStyle name="Normal 2 5 6 5 8 4" xfId="44600"/>
    <cellStyle name="Normal 2 5 6 5 8 5" xfId="44601"/>
    <cellStyle name="Normal 2 5 6 5 9" xfId="44602"/>
    <cellStyle name="Normal 2 5 6 6" xfId="44603"/>
    <cellStyle name="Normal 2 5 6 6 10" xfId="44604"/>
    <cellStyle name="Normal 2 5 6 6 11" xfId="44605"/>
    <cellStyle name="Normal 2 5 6 6 12" xfId="44606"/>
    <cellStyle name="Normal 2 5 6 6 13" xfId="44607"/>
    <cellStyle name="Normal 2 5 6 6 14" xfId="44608"/>
    <cellStyle name="Normal 2 5 6 6 2" xfId="44609"/>
    <cellStyle name="Normal 2 5 6 6 2 2" xfId="44610"/>
    <cellStyle name="Normal 2 5 6 6 2 3" xfId="44611"/>
    <cellStyle name="Normal 2 5 6 6 2 4" xfId="44612"/>
    <cellStyle name="Normal 2 5 6 6 2 5" xfId="44613"/>
    <cellStyle name="Normal 2 5 6 6 3" xfId="44614"/>
    <cellStyle name="Normal 2 5 6 6 3 2" xfId="44615"/>
    <cellStyle name="Normal 2 5 6 6 3 3" xfId="44616"/>
    <cellStyle name="Normal 2 5 6 6 3 4" xfId="44617"/>
    <cellStyle name="Normal 2 5 6 6 3 5" xfId="44618"/>
    <cellStyle name="Normal 2 5 6 6 4" xfId="44619"/>
    <cellStyle name="Normal 2 5 6 6 4 2" xfId="44620"/>
    <cellStyle name="Normal 2 5 6 6 4 3" xfId="44621"/>
    <cellStyle name="Normal 2 5 6 6 4 4" xfId="44622"/>
    <cellStyle name="Normal 2 5 6 6 4 5" xfId="44623"/>
    <cellStyle name="Normal 2 5 6 6 5" xfId="44624"/>
    <cellStyle name="Normal 2 5 6 6 5 2" xfId="44625"/>
    <cellStyle name="Normal 2 5 6 6 5 3" xfId="44626"/>
    <cellStyle name="Normal 2 5 6 6 5 4" xfId="44627"/>
    <cellStyle name="Normal 2 5 6 6 5 5" xfId="44628"/>
    <cellStyle name="Normal 2 5 6 6 6" xfId="44629"/>
    <cellStyle name="Normal 2 5 6 6 6 2" xfId="44630"/>
    <cellStyle name="Normal 2 5 6 6 6 3" xfId="44631"/>
    <cellStyle name="Normal 2 5 6 6 6 4" xfId="44632"/>
    <cellStyle name="Normal 2 5 6 6 6 5" xfId="44633"/>
    <cellStyle name="Normal 2 5 6 6 7" xfId="44634"/>
    <cellStyle name="Normal 2 5 6 6 7 2" xfId="44635"/>
    <cellStyle name="Normal 2 5 6 6 7 3" xfId="44636"/>
    <cellStyle name="Normal 2 5 6 6 7 4" xfId="44637"/>
    <cellStyle name="Normal 2 5 6 6 7 5" xfId="44638"/>
    <cellStyle name="Normal 2 5 6 6 8" xfId="44639"/>
    <cellStyle name="Normal 2 5 6 6 8 2" xfId="44640"/>
    <cellStyle name="Normal 2 5 6 6 8 3" xfId="44641"/>
    <cellStyle name="Normal 2 5 6 6 8 4" xfId="44642"/>
    <cellStyle name="Normal 2 5 6 6 8 5" xfId="44643"/>
    <cellStyle name="Normal 2 5 6 6 9" xfId="44644"/>
    <cellStyle name="Normal 2 5 6 7" xfId="44645"/>
    <cellStyle name="Normal 2 5 6 7 10" xfId="44646"/>
    <cellStyle name="Normal 2 5 6 7 11" xfId="44647"/>
    <cellStyle name="Normal 2 5 6 7 12" xfId="44648"/>
    <cellStyle name="Normal 2 5 6 7 13" xfId="44649"/>
    <cellStyle name="Normal 2 5 6 7 14" xfId="44650"/>
    <cellStyle name="Normal 2 5 6 7 2" xfId="44651"/>
    <cellStyle name="Normal 2 5 6 7 2 2" xfId="44652"/>
    <cellStyle name="Normal 2 5 6 7 2 3" xfId="44653"/>
    <cellStyle name="Normal 2 5 6 7 2 4" xfId="44654"/>
    <cellStyle name="Normal 2 5 6 7 2 5" xfId="44655"/>
    <cellStyle name="Normal 2 5 6 7 3" xfId="44656"/>
    <cellStyle name="Normal 2 5 6 7 3 2" xfId="44657"/>
    <cellStyle name="Normal 2 5 6 7 3 3" xfId="44658"/>
    <cellStyle name="Normal 2 5 6 7 3 4" xfId="44659"/>
    <cellStyle name="Normal 2 5 6 7 3 5" xfId="44660"/>
    <cellStyle name="Normal 2 5 6 7 4" xfId="44661"/>
    <cellStyle name="Normal 2 5 6 7 4 2" xfId="44662"/>
    <cellStyle name="Normal 2 5 6 7 4 3" xfId="44663"/>
    <cellStyle name="Normal 2 5 6 7 4 4" xfId="44664"/>
    <cellStyle name="Normal 2 5 6 7 4 5" xfId="44665"/>
    <cellStyle name="Normal 2 5 6 7 5" xfId="44666"/>
    <cellStyle name="Normal 2 5 6 7 5 2" xfId="44667"/>
    <cellStyle name="Normal 2 5 6 7 5 3" xfId="44668"/>
    <cellStyle name="Normal 2 5 6 7 5 4" xfId="44669"/>
    <cellStyle name="Normal 2 5 6 7 5 5" xfId="44670"/>
    <cellStyle name="Normal 2 5 6 7 6" xfId="44671"/>
    <cellStyle name="Normal 2 5 6 7 6 2" xfId="44672"/>
    <cellStyle name="Normal 2 5 6 7 6 3" xfId="44673"/>
    <cellStyle name="Normal 2 5 6 7 6 4" xfId="44674"/>
    <cellStyle name="Normal 2 5 6 7 6 5" xfId="44675"/>
    <cellStyle name="Normal 2 5 6 7 7" xfId="44676"/>
    <cellStyle name="Normal 2 5 6 7 7 2" xfId="44677"/>
    <cellStyle name="Normal 2 5 6 7 7 3" xfId="44678"/>
    <cellStyle name="Normal 2 5 6 7 7 4" xfId="44679"/>
    <cellStyle name="Normal 2 5 6 7 7 5" xfId="44680"/>
    <cellStyle name="Normal 2 5 6 7 8" xfId="44681"/>
    <cellStyle name="Normal 2 5 6 7 8 2" xfId="44682"/>
    <cellStyle name="Normal 2 5 6 7 8 3" xfId="44683"/>
    <cellStyle name="Normal 2 5 6 7 8 4" xfId="44684"/>
    <cellStyle name="Normal 2 5 6 7 8 5" xfId="44685"/>
    <cellStyle name="Normal 2 5 6 7 9" xfId="44686"/>
    <cellStyle name="Normal 2 5 6 8" xfId="44687"/>
    <cellStyle name="Normal 2 5 6 8 10" xfId="44688"/>
    <cellStyle name="Normal 2 5 6 8 11" xfId="44689"/>
    <cellStyle name="Normal 2 5 6 8 12" xfId="44690"/>
    <cellStyle name="Normal 2 5 6 8 13" xfId="44691"/>
    <cellStyle name="Normal 2 5 6 8 14" xfId="44692"/>
    <cellStyle name="Normal 2 5 6 8 2" xfId="44693"/>
    <cellStyle name="Normal 2 5 6 8 2 2" xfId="44694"/>
    <cellStyle name="Normal 2 5 6 8 2 3" xfId="44695"/>
    <cellStyle name="Normal 2 5 6 8 2 4" xfId="44696"/>
    <cellStyle name="Normal 2 5 6 8 2 5" xfId="44697"/>
    <cellStyle name="Normal 2 5 6 8 3" xfId="44698"/>
    <cellStyle name="Normal 2 5 6 8 3 2" xfId="44699"/>
    <cellStyle name="Normal 2 5 6 8 3 3" xfId="44700"/>
    <cellStyle name="Normal 2 5 6 8 3 4" xfId="44701"/>
    <cellStyle name="Normal 2 5 6 8 3 5" xfId="44702"/>
    <cellStyle name="Normal 2 5 6 8 4" xfId="44703"/>
    <cellStyle name="Normal 2 5 6 8 4 2" xfId="44704"/>
    <cellStyle name="Normal 2 5 6 8 4 3" xfId="44705"/>
    <cellStyle name="Normal 2 5 6 8 4 4" xfId="44706"/>
    <cellStyle name="Normal 2 5 6 8 4 5" xfId="44707"/>
    <cellStyle name="Normal 2 5 6 8 5" xfId="44708"/>
    <cellStyle name="Normal 2 5 6 8 5 2" xfId="44709"/>
    <cellStyle name="Normal 2 5 6 8 5 3" xfId="44710"/>
    <cellStyle name="Normal 2 5 6 8 5 4" xfId="44711"/>
    <cellStyle name="Normal 2 5 6 8 5 5" xfId="44712"/>
    <cellStyle name="Normal 2 5 6 8 6" xfId="44713"/>
    <cellStyle name="Normal 2 5 6 8 6 2" xfId="44714"/>
    <cellStyle name="Normal 2 5 6 8 6 3" xfId="44715"/>
    <cellStyle name="Normal 2 5 6 8 6 4" xfId="44716"/>
    <cellStyle name="Normal 2 5 6 8 6 5" xfId="44717"/>
    <cellStyle name="Normal 2 5 6 8 7" xfId="44718"/>
    <cellStyle name="Normal 2 5 6 8 7 2" xfId="44719"/>
    <cellStyle name="Normal 2 5 6 8 7 3" xfId="44720"/>
    <cellStyle name="Normal 2 5 6 8 7 4" xfId="44721"/>
    <cellStyle name="Normal 2 5 6 8 7 5" xfId="44722"/>
    <cellStyle name="Normal 2 5 6 8 8" xfId="44723"/>
    <cellStyle name="Normal 2 5 6 8 8 2" xfId="44724"/>
    <cellStyle name="Normal 2 5 6 8 8 3" xfId="44725"/>
    <cellStyle name="Normal 2 5 6 8 8 4" xfId="44726"/>
    <cellStyle name="Normal 2 5 6 8 8 5" xfId="44727"/>
    <cellStyle name="Normal 2 5 6 8 9" xfId="44728"/>
    <cellStyle name="Normal 2 5 6 9" xfId="44729"/>
    <cellStyle name="Normal 2 5 6 9 10" xfId="44730"/>
    <cellStyle name="Normal 2 5 6 9 11" xfId="44731"/>
    <cellStyle name="Normal 2 5 6 9 12" xfId="44732"/>
    <cellStyle name="Normal 2 5 6 9 13" xfId="44733"/>
    <cellStyle name="Normal 2 5 6 9 14" xfId="44734"/>
    <cellStyle name="Normal 2 5 6 9 2" xfId="44735"/>
    <cellStyle name="Normal 2 5 6 9 2 2" xfId="44736"/>
    <cellStyle name="Normal 2 5 6 9 2 3" xfId="44737"/>
    <cellStyle name="Normal 2 5 6 9 2 4" xfId="44738"/>
    <cellStyle name="Normal 2 5 6 9 2 5" xfId="44739"/>
    <cellStyle name="Normal 2 5 6 9 3" xfId="44740"/>
    <cellStyle name="Normal 2 5 6 9 3 2" xfId="44741"/>
    <cellStyle name="Normal 2 5 6 9 3 3" xfId="44742"/>
    <cellStyle name="Normal 2 5 6 9 3 4" xfId="44743"/>
    <cellStyle name="Normal 2 5 6 9 3 5" xfId="44744"/>
    <cellStyle name="Normal 2 5 6 9 4" xfId="44745"/>
    <cellStyle name="Normal 2 5 6 9 4 2" xfId="44746"/>
    <cellStyle name="Normal 2 5 6 9 4 3" xfId="44747"/>
    <cellStyle name="Normal 2 5 6 9 4 4" xfId="44748"/>
    <cellStyle name="Normal 2 5 6 9 4 5" xfId="44749"/>
    <cellStyle name="Normal 2 5 6 9 5" xfId="44750"/>
    <cellStyle name="Normal 2 5 6 9 5 2" xfId="44751"/>
    <cellStyle name="Normal 2 5 6 9 5 3" xfId="44752"/>
    <cellStyle name="Normal 2 5 6 9 5 4" xfId="44753"/>
    <cellStyle name="Normal 2 5 6 9 5 5" xfId="44754"/>
    <cellStyle name="Normal 2 5 6 9 6" xfId="44755"/>
    <cellStyle name="Normal 2 5 6 9 6 2" xfId="44756"/>
    <cellStyle name="Normal 2 5 6 9 6 3" xfId="44757"/>
    <cellStyle name="Normal 2 5 6 9 6 4" xfId="44758"/>
    <cellStyle name="Normal 2 5 6 9 6 5" xfId="44759"/>
    <cellStyle name="Normal 2 5 6 9 7" xfId="44760"/>
    <cellStyle name="Normal 2 5 6 9 7 2" xfId="44761"/>
    <cellStyle name="Normal 2 5 6 9 7 3" xfId="44762"/>
    <cellStyle name="Normal 2 5 6 9 7 4" xfId="44763"/>
    <cellStyle name="Normal 2 5 6 9 7 5" xfId="44764"/>
    <cellStyle name="Normal 2 5 6 9 8" xfId="44765"/>
    <cellStyle name="Normal 2 5 6 9 8 2" xfId="44766"/>
    <cellStyle name="Normal 2 5 6 9 8 3" xfId="44767"/>
    <cellStyle name="Normal 2 5 6 9 8 4" xfId="44768"/>
    <cellStyle name="Normal 2 5 6 9 8 5" xfId="44769"/>
    <cellStyle name="Normal 2 5 6 9 9" xfId="44770"/>
    <cellStyle name="Normal 2 5 7" xfId="44771"/>
    <cellStyle name="Normal 2 5 7 10" xfId="44772"/>
    <cellStyle name="Normal 2 5 7 10 10" xfId="44773"/>
    <cellStyle name="Normal 2 5 7 10 11" xfId="44774"/>
    <cellStyle name="Normal 2 5 7 10 12" xfId="44775"/>
    <cellStyle name="Normal 2 5 7 10 13" xfId="44776"/>
    <cellStyle name="Normal 2 5 7 10 14" xfId="44777"/>
    <cellStyle name="Normal 2 5 7 10 2" xfId="44778"/>
    <cellStyle name="Normal 2 5 7 10 2 2" xfId="44779"/>
    <cellStyle name="Normal 2 5 7 10 2 3" xfId="44780"/>
    <cellStyle name="Normal 2 5 7 10 2 4" xfId="44781"/>
    <cellStyle name="Normal 2 5 7 10 2 5" xfId="44782"/>
    <cellStyle name="Normal 2 5 7 10 3" xfId="44783"/>
    <cellStyle name="Normal 2 5 7 10 3 2" xfId="44784"/>
    <cellStyle name="Normal 2 5 7 10 3 3" xfId="44785"/>
    <cellStyle name="Normal 2 5 7 10 3 4" xfId="44786"/>
    <cellStyle name="Normal 2 5 7 10 3 5" xfId="44787"/>
    <cellStyle name="Normal 2 5 7 10 4" xfId="44788"/>
    <cellStyle name="Normal 2 5 7 10 4 2" xfId="44789"/>
    <cellStyle name="Normal 2 5 7 10 4 3" xfId="44790"/>
    <cellStyle name="Normal 2 5 7 10 4 4" xfId="44791"/>
    <cellStyle name="Normal 2 5 7 10 4 5" xfId="44792"/>
    <cellStyle name="Normal 2 5 7 10 5" xfId="44793"/>
    <cellStyle name="Normal 2 5 7 10 5 2" xfId="44794"/>
    <cellStyle name="Normal 2 5 7 10 5 3" xfId="44795"/>
    <cellStyle name="Normal 2 5 7 10 5 4" xfId="44796"/>
    <cellStyle name="Normal 2 5 7 10 5 5" xfId="44797"/>
    <cellStyle name="Normal 2 5 7 10 6" xfId="44798"/>
    <cellStyle name="Normal 2 5 7 10 6 2" xfId="44799"/>
    <cellStyle name="Normal 2 5 7 10 6 3" xfId="44800"/>
    <cellStyle name="Normal 2 5 7 10 6 4" xfId="44801"/>
    <cellStyle name="Normal 2 5 7 10 6 5" xfId="44802"/>
    <cellStyle name="Normal 2 5 7 10 7" xfId="44803"/>
    <cellStyle name="Normal 2 5 7 10 7 2" xfId="44804"/>
    <cellStyle name="Normal 2 5 7 10 7 3" xfId="44805"/>
    <cellStyle name="Normal 2 5 7 10 7 4" xfId="44806"/>
    <cellStyle name="Normal 2 5 7 10 7 5" xfId="44807"/>
    <cellStyle name="Normal 2 5 7 10 8" xfId="44808"/>
    <cellStyle name="Normal 2 5 7 10 8 2" xfId="44809"/>
    <cellStyle name="Normal 2 5 7 10 8 3" xfId="44810"/>
    <cellStyle name="Normal 2 5 7 10 8 4" xfId="44811"/>
    <cellStyle name="Normal 2 5 7 10 8 5" xfId="44812"/>
    <cellStyle name="Normal 2 5 7 10 9" xfId="44813"/>
    <cellStyle name="Normal 2 5 7 11" xfId="44814"/>
    <cellStyle name="Normal 2 5 7 11 10" xfId="44815"/>
    <cellStyle name="Normal 2 5 7 11 11" xfId="44816"/>
    <cellStyle name="Normal 2 5 7 11 12" xfId="44817"/>
    <cellStyle name="Normal 2 5 7 11 13" xfId="44818"/>
    <cellStyle name="Normal 2 5 7 11 14" xfId="44819"/>
    <cellStyle name="Normal 2 5 7 11 2" xfId="44820"/>
    <cellStyle name="Normal 2 5 7 11 2 2" xfId="44821"/>
    <cellStyle name="Normal 2 5 7 11 2 3" xfId="44822"/>
    <cellStyle name="Normal 2 5 7 11 2 4" xfId="44823"/>
    <cellStyle name="Normal 2 5 7 11 2 5" xfId="44824"/>
    <cellStyle name="Normal 2 5 7 11 3" xfId="44825"/>
    <cellStyle name="Normal 2 5 7 11 3 2" xfId="44826"/>
    <cellStyle name="Normal 2 5 7 11 3 3" xfId="44827"/>
    <cellStyle name="Normal 2 5 7 11 3 4" xfId="44828"/>
    <cellStyle name="Normal 2 5 7 11 3 5" xfId="44829"/>
    <cellStyle name="Normal 2 5 7 11 4" xfId="44830"/>
    <cellStyle name="Normal 2 5 7 11 4 2" xfId="44831"/>
    <cellStyle name="Normal 2 5 7 11 4 3" xfId="44832"/>
    <cellStyle name="Normal 2 5 7 11 4 4" xfId="44833"/>
    <cellStyle name="Normal 2 5 7 11 4 5" xfId="44834"/>
    <cellStyle name="Normal 2 5 7 11 5" xfId="44835"/>
    <cellStyle name="Normal 2 5 7 11 5 2" xfId="44836"/>
    <cellStyle name="Normal 2 5 7 11 5 3" xfId="44837"/>
    <cellStyle name="Normal 2 5 7 11 5 4" xfId="44838"/>
    <cellStyle name="Normal 2 5 7 11 5 5" xfId="44839"/>
    <cellStyle name="Normal 2 5 7 11 6" xfId="44840"/>
    <cellStyle name="Normal 2 5 7 11 6 2" xfId="44841"/>
    <cellStyle name="Normal 2 5 7 11 6 3" xfId="44842"/>
    <cellStyle name="Normal 2 5 7 11 6 4" xfId="44843"/>
    <cellStyle name="Normal 2 5 7 11 6 5" xfId="44844"/>
    <cellStyle name="Normal 2 5 7 11 7" xfId="44845"/>
    <cellStyle name="Normal 2 5 7 11 7 2" xfId="44846"/>
    <cellStyle name="Normal 2 5 7 11 7 3" xfId="44847"/>
    <cellStyle name="Normal 2 5 7 11 7 4" xfId="44848"/>
    <cellStyle name="Normal 2 5 7 11 7 5" xfId="44849"/>
    <cellStyle name="Normal 2 5 7 11 8" xfId="44850"/>
    <cellStyle name="Normal 2 5 7 11 8 2" xfId="44851"/>
    <cellStyle name="Normal 2 5 7 11 8 3" xfId="44852"/>
    <cellStyle name="Normal 2 5 7 11 8 4" xfId="44853"/>
    <cellStyle name="Normal 2 5 7 11 8 5" xfId="44854"/>
    <cellStyle name="Normal 2 5 7 11 9" xfId="44855"/>
    <cellStyle name="Normal 2 5 7 12" xfId="44856"/>
    <cellStyle name="Normal 2 5 7 12 10" xfId="44857"/>
    <cellStyle name="Normal 2 5 7 12 11" xfId="44858"/>
    <cellStyle name="Normal 2 5 7 12 12" xfId="44859"/>
    <cellStyle name="Normal 2 5 7 12 13" xfId="44860"/>
    <cellStyle name="Normal 2 5 7 12 14" xfId="44861"/>
    <cellStyle name="Normal 2 5 7 12 2" xfId="44862"/>
    <cellStyle name="Normal 2 5 7 12 2 2" xfId="44863"/>
    <cellStyle name="Normal 2 5 7 12 2 3" xfId="44864"/>
    <cellStyle name="Normal 2 5 7 12 2 4" xfId="44865"/>
    <cellStyle name="Normal 2 5 7 12 2 5" xfId="44866"/>
    <cellStyle name="Normal 2 5 7 12 3" xfId="44867"/>
    <cellStyle name="Normal 2 5 7 12 3 2" xfId="44868"/>
    <cellStyle name="Normal 2 5 7 12 3 3" xfId="44869"/>
    <cellStyle name="Normal 2 5 7 12 3 4" xfId="44870"/>
    <cellStyle name="Normal 2 5 7 12 3 5" xfId="44871"/>
    <cellStyle name="Normal 2 5 7 12 4" xfId="44872"/>
    <cellStyle name="Normal 2 5 7 12 4 2" xfId="44873"/>
    <cellStyle name="Normal 2 5 7 12 4 3" xfId="44874"/>
    <cellStyle name="Normal 2 5 7 12 4 4" xfId="44875"/>
    <cellStyle name="Normal 2 5 7 12 4 5" xfId="44876"/>
    <cellStyle name="Normal 2 5 7 12 5" xfId="44877"/>
    <cellStyle name="Normal 2 5 7 12 5 2" xfId="44878"/>
    <cellStyle name="Normal 2 5 7 12 5 3" xfId="44879"/>
    <cellStyle name="Normal 2 5 7 12 5 4" xfId="44880"/>
    <cellStyle name="Normal 2 5 7 12 5 5" xfId="44881"/>
    <cellStyle name="Normal 2 5 7 12 6" xfId="44882"/>
    <cellStyle name="Normal 2 5 7 12 6 2" xfId="44883"/>
    <cellStyle name="Normal 2 5 7 12 6 3" xfId="44884"/>
    <cellStyle name="Normal 2 5 7 12 6 4" xfId="44885"/>
    <cellStyle name="Normal 2 5 7 12 6 5" xfId="44886"/>
    <cellStyle name="Normal 2 5 7 12 7" xfId="44887"/>
    <cellStyle name="Normal 2 5 7 12 7 2" xfId="44888"/>
    <cellStyle name="Normal 2 5 7 12 7 3" xfId="44889"/>
    <cellStyle name="Normal 2 5 7 12 7 4" xfId="44890"/>
    <cellStyle name="Normal 2 5 7 12 7 5" xfId="44891"/>
    <cellStyle name="Normal 2 5 7 12 8" xfId="44892"/>
    <cellStyle name="Normal 2 5 7 12 8 2" xfId="44893"/>
    <cellStyle name="Normal 2 5 7 12 8 3" xfId="44894"/>
    <cellStyle name="Normal 2 5 7 12 8 4" xfId="44895"/>
    <cellStyle name="Normal 2 5 7 12 8 5" xfId="44896"/>
    <cellStyle name="Normal 2 5 7 12 9" xfId="44897"/>
    <cellStyle name="Normal 2 5 7 13" xfId="44898"/>
    <cellStyle name="Normal 2 5 7 13 10" xfId="44899"/>
    <cellStyle name="Normal 2 5 7 13 11" xfId="44900"/>
    <cellStyle name="Normal 2 5 7 13 12" xfId="44901"/>
    <cellStyle name="Normal 2 5 7 13 13" xfId="44902"/>
    <cellStyle name="Normal 2 5 7 13 14" xfId="44903"/>
    <cellStyle name="Normal 2 5 7 13 2" xfId="44904"/>
    <cellStyle name="Normal 2 5 7 13 2 2" xfId="44905"/>
    <cellStyle name="Normal 2 5 7 13 2 3" xfId="44906"/>
    <cellStyle name="Normal 2 5 7 13 2 4" xfId="44907"/>
    <cellStyle name="Normal 2 5 7 13 2 5" xfId="44908"/>
    <cellStyle name="Normal 2 5 7 13 3" xfId="44909"/>
    <cellStyle name="Normal 2 5 7 13 3 2" xfId="44910"/>
    <cellStyle name="Normal 2 5 7 13 3 3" xfId="44911"/>
    <cellStyle name="Normal 2 5 7 13 3 4" xfId="44912"/>
    <cellStyle name="Normal 2 5 7 13 3 5" xfId="44913"/>
    <cellStyle name="Normal 2 5 7 13 4" xfId="44914"/>
    <cellStyle name="Normal 2 5 7 13 4 2" xfId="44915"/>
    <cellStyle name="Normal 2 5 7 13 4 3" xfId="44916"/>
    <cellStyle name="Normal 2 5 7 13 4 4" xfId="44917"/>
    <cellStyle name="Normal 2 5 7 13 4 5" xfId="44918"/>
    <cellStyle name="Normal 2 5 7 13 5" xfId="44919"/>
    <cellStyle name="Normal 2 5 7 13 5 2" xfId="44920"/>
    <cellStyle name="Normal 2 5 7 13 5 3" xfId="44921"/>
    <cellStyle name="Normal 2 5 7 13 5 4" xfId="44922"/>
    <cellStyle name="Normal 2 5 7 13 5 5" xfId="44923"/>
    <cellStyle name="Normal 2 5 7 13 6" xfId="44924"/>
    <cellStyle name="Normal 2 5 7 13 6 2" xfId="44925"/>
    <cellStyle name="Normal 2 5 7 13 6 3" xfId="44926"/>
    <cellStyle name="Normal 2 5 7 13 6 4" xfId="44927"/>
    <cellStyle name="Normal 2 5 7 13 6 5" xfId="44928"/>
    <cellStyle name="Normal 2 5 7 13 7" xfId="44929"/>
    <cellStyle name="Normal 2 5 7 13 7 2" xfId="44930"/>
    <cellStyle name="Normal 2 5 7 13 7 3" xfId="44931"/>
    <cellStyle name="Normal 2 5 7 13 7 4" xfId="44932"/>
    <cellStyle name="Normal 2 5 7 13 7 5" xfId="44933"/>
    <cellStyle name="Normal 2 5 7 13 8" xfId="44934"/>
    <cellStyle name="Normal 2 5 7 13 8 2" xfId="44935"/>
    <cellStyle name="Normal 2 5 7 13 8 3" xfId="44936"/>
    <cellStyle name="Normal 2 5 7 13 8 4" xfId="44937"/>
    <cellStyle name="Normal 2 5 7 13 8 5" xfId="44938"/>
    <cellStyle name="Normal 2 5 7 13 9" xfId="44939"/>
    <cellStyle name="Normal 2 5 7 14" xfId="44940"/>
    <cellStyle name="Normal 2 5 7 14 10" xfId="44941"/>
    <cellStyle name="Normal 2 5 7 14 11" xfId="44942"/>
    <cellStyle name="Normal 2 5 7 14 12" xfId="44943"/>
    <cellStyle name="Normal 2 5 7 14 13" xfId="44944"/>
    <cellStyle name="Normal 2 5 7 14 14" xfId="44945"/>
    <cellStyle name="Normal 2 5 7 14 2" xfId="44946"/>
    <cellStyle name="Normal 2 5 7 14 2 2" xfId="44947"/>
    <cellStyle name="Normal 2 5 7 14 2 3" xfId="44948"/>
    <cellStyle name="Normal 2 5 7 14 2 4" xfId="44949"/>
    <cellStyle name="Normal 2 5 7 14 2 5" xfId="44950"/>
    <cellStyle name="Normal 2 5 7 14 3" xfId="44951"/>
    <cellStyle name="Normal 2 5 7 14 3 2" xfId="44952"/>
    <cellStyle name="Normal 2 5 7 14 3 3" xfId="44953"/>
    <cellStyle name="Normal 2 5 7 14 3 4" xfId="44954"/>
    <cellStyle name="Normal 2 5 7 14 3 5" xfId="44955"/>
    <cellStyle name="Normal 2 5 7 14 4" xfId="44956"/>
    <cellStyle name="Normal 2 5 7 14 4 2" xfId="44957"/>
    <cellStyle name="Normal 2 5 7 14 4 3" xfId="44958"/>
    <cellStyle name="Normal 2 5 7 14 4 4" xfId="44959"/>
    <cellStyle name="Normal 2 5 7 14 4 5" xfId="44960"/>
    <cellStyle name="Normal 2 5 7 14 5" xfId="44961"/>
    <cellStyle name="Normal 2 5 7 14 5 2" xfId="44962"/>
    <cellStyle name="Normal 2 5 7 14 5 3" xfId="44963"/>
    <cellStyle name="Normal 2 5 7 14 5 4" xfId="44964"/>
    <cellStyle name="Normal 2 5 7 14 5 5" xfId="44965"/>
    <cellStyle name="Normal 2 5 7 14 6" xfId="44966"/>
    <cellStyle name="Normal 2 5 7 14 6 2" xfId="44967"/>
    <cellStyle name="Normal 2 5 7 14 6 3" xfId="44968"/>
    <cellStyle name="Normal 2 5 7 14 6 4" xfId="44969"/>
    <cellStyle name="Normal 2 5 7 14 6 5" xfId="44970"/>
    <cellStyle name="Normal 2 5 7 14 7" xfId="44971"/>
    <cellStyle name="Normal 2 5 7 14 7 2" xfId="44972"/>
    <cellStyle name="Normal 2 5 7 14 7 3" xfId="44973"/>
    <cellStyle name="Normal 2 5 7 14 7 4" xfId="44974"/>
    <cellStyle name="Normal 2 5 7 14 7 5" xfId="44975"/>
    <cellStyle name="Normal 2 5 7 14 8" xfId="44976"/>
    <cellStyle name="Normal 2 5 7 14 8 2" xfId="44977"/>
    <cellStyle name="Normal 2 5 7 14 8 3" xfId="44978"/>
    <cellStyle name="Normal 2 5 7 14 8 4" xfId="44979"/>
    <cellStyle name="Normal 2 5 7 14 8 5" xfId="44980"/>
    <cellStyle name="Normal 2 5 7 14 9" xfId="44981"/>
    <cellStyle name="Normal 2 5 7 15" xfId="44982"/>
    <cellStyle name="Normal 2 5 7 15 10" xfId="44983"/>
    <cellStyle name="Normal 2 5 7 15 11" xfId="44984"/>
    <cellStyle name="Normal 2 5 7 15 12" xfId="44985"/>
    <cellStyle name="Normal 2 5 7 15 13" xfId="44986"/>
    <cellStyle name="Normal 2 5 7 15 14" xfId="44987"/>
    <cellStyle name="Normal 2 5 7 15 2" xfId="44988"/>
    <cellStyle name="Normal 2 5 7 15 2 2" xfId="44989"/>
    <cellStyle name="Normal 2 5 7 15 2 3" xfId="44990"/>
    <cellStyle name="Normal 2 5 7 15 2 4" xfId="44991"/>
    <cellStyle name="Normal 2 5 7 15 2 5" xfId="44992"/>
    <cellStyle name="Normal 2 5 7 15 3" xfId="44993"/>
    <cellStyle name="Normal 2 5 7 15 3 2" xfId="44994"/>
    <cellStyle name="Normal 2 5 7 15 3 3" xfId="44995"/>
    <cellStyle name="Normal 2 5 7 15 3 4" xfId="44996"/>
    <cellStyle name="Normal 2 5 7 15 3 5" xfId="44997"/>
    <cellStyle name="Normal 2 5 7 15 4" xfId="44998"/>
    <cellStyle name="Normal 2 5 7 15 4 2" xfId="44999"/>
    <cellStyle name="Normal 2 5 7 15 4 3" xfId="45000"/>
    <cellStyle name="Normal 2 5 7 15 4 4" xfId="45001"/>
    <cellStyle name="Normal 2 5 7 15 4 5" xfId="45002"/>
    <cellStyle name="Normal 2 5 7 15 5" xfId="45003"/>
    <cellStyle name="Normal 2 5 7 15 5 2" xfId="45004"/>
    <cellStyle name="Normal 2 5 7 15 5 3" xfId="45005"/>
    <cellStyle name="Normal 2 5 7 15 5 4" xfId="45006"/>
    <cellStyle name="Normal 2 5 7 15 5 5" xfId="45007"/>
    <cellStyle name="Normal 2 5 7 15 6" xfId="45008"/>
    <cellStyle name="Normal 2 5 7 15 6 2" xfId="45009"/>
    <cellStyle name="Normal 2 5 7 15 6 3" xfId="45010"/>
    <cellStyle name="Normal 2 5 7 15 6 4" xfId="45011"/>
    <cellStyle name="Normal 2 5 7 15 6 5" xfId="45012"/>
    <cellStyle name="Normal 2 5 7 15 7" xfId="45013"/>
    <cellStyle name="Normal 2 5 7 15 7 2" xfId="45014"/>
    <cellStyle name="Normal 2 5 7 15 7 3" xfId="45015"/>
    <cellStyle name="Normal 2 5 7 15 7 4" xfId="45016"/>
    <cellStyle name="Normal 2 5 7 15 7 5" xfId="45017"/>
    <cellStyle name="Normal 2 5 7 15 8" xfId="45018"/>
    <cellStyle name="Normal 2 5 7 15 8 2" xfId="45019"/>
    <cellStyle name="Normal 2 5 7 15 8 3" xfId="45020"/>
    <cellStyle name="Normal 2 5 7 15 8 4" xfId="45021"/>
    <cellStyle name="Normal 2 5 7 15 8 5" xfId="45022"/>
    <cellStyle name="Normal 2 5 7 15 9" xfId="45023"/>
    <cellStyle name="Normal 2 5 7 16" xfId="45024"/>
    <cellStyle name="Normal 2 5 7 16 10" xfId="45025"/>
    <cellStyle name="Normal 2 5 7 16 11" xfId="45026"/>
    <cellStyle name="Normal 2 5 7 16 12" xfId="45027"/>
    <cellStyle name="Normal 2 5 7 16 13" xfId="45028"/>
    <cellStyle name="Normal 2 5 7 16 14" xfId="45029"/>
    <cellStyle name="Normal 2 5 7 16 2" xfId="45030"/>
    <cellStyle name="Normal 2 5 7 16 2 2" xfId="45031"/>
    <cellStyle name="Normal 2 5 7 16 2 3" xfId="45032"/>
    <cellStyle name="Normal 2 5 7 16 2 4" xfId="45033"/>
    <cellStyle name="Normal 2 5 7 16 2 5" xfId="45034"/>
    <cellStyle name="Normal 2 5 7 16 3" xfId="45035"/>
    <cellStyle name="Normal 2 5 7 16 3 2" xfId="45036"/>
    <cellStyle name="Normal 2 5 7 16 3 3" xfId="45037"/>
    <cellStyle name="Normal 2 5 7 16 3 4" xfId="45038"/>
    <cellStyle name="Normal 2 5 7 16 3 5" xfId="45039"/>
    <cellStyle name="Normal 2 5 7 16 4" xfId="45040"/>
    <cellStyle name="Normal 2 5 7 16 4 2" xfId="45041"/>
    <cellStyle name="Normal 2 5 7 16 4 3" xfId="45042"/>
    <cellStyle name="Normal 2 5 7 16 4 4" xfId="45043"/>
    <cellStyle name="Normal 2 5 7 16 4 5" xfId="45044"/>
    <cellStyle name="Normal 2 5 7 16 5" xfId="45045"/>
    <cellStyle name="Normal 2 5 7 16 5 2" xfId="45046"/>
    <cellStyle name="Normal 2 5 7 16 5 3" xfId="45047"/>
    <cellStyle name="Normal 2 5 7 16 5 4" xfId="45048"/>
    <cellStyle name="Normal 2 5 7 16 5 5" xfId="45049"/>
    <cellStyle name="Normal 2 5 7 16 6" xfId="45050"/>
    <cellStyle name="Normal 2 5 7 16 6 2" xfId="45051"/>
    <cellStyle name="Normal 2 5 7 16 6 3" xfId="45052"/>
    <cellStyle name="Normal 2 5 7 16 6 4" xfId="45053"/>
    <cellStyle name="Normal 2 5 7 16 6 5" xfId="45054"/>
    <cellStyle name="Normal 2 5 7 16 7" xfId="45055"/>
    <cellStyle name="Normal 2 5 7 16 7 2" xfId="45056"/>
    <cellStyle name="Normal 2 5 7 16 7 3" xfId="45057"/>
    <cellStyle name="Normal 2 5 7 16 7 4" xfId="45058"/>
    <cellStyle name="Normal 2 5 7 16 7 5" xfId="45059"/>
    <cellStyle name="Normal 2 5 7 16 8" xfId="45060"/>
    <cellStyle name="Normal 2 5 7 16 8 2" xfId="45061"/>
    <cellStyle name="Normal 2 5 7 16 8 3" xfId="45062"/>
    <cellStyle name="Normal 2 5 7 16 8 4" xfId="45063"/>
    <cellStyle name="Normal 2 5 7 16 8 5" xfId="45064"/>
    <cellStyle name="Normal 2 5 7 16 9" xfId="45065"/>
    <cellStyle name="Normal 2 5 7 17" xfId="45066"/>
    <cellStyle name="Normal 2 5 7 17 2" xfId="45067"/>
    <cellStyle name="Normal 2 5 7 17 3" xfId="45068"/>
    <cellStyle name="Normal 2 5 7 17 4" xfId="45069"/>
    <cellStyle name="Normal 2 5 7 17 5" xfId="45070"/>
    <cellStyle name="Normal 2 5 7 18" xfId="45071"/>
    <cellStyle name="Normal 2 5 7 18 2" xfId="45072"/>
    <cellStyle name="Normal 2 5 7 18 3" xfId="45073"/>
    <cellStyle name="Normal 2 5 7 18 4" xfId="45074"/>
    <cellStyle name="Normal 2 5 7 18 5" xfId="45075"/>
    <cellStyle name="Normal 2 5 7 19" xfId="45076"/>
    <cellStyle name="Normal 2 5 7 19 2" xfId="45077"/>
    <cellStyle name="Normal 2 5 7 19 3" xfId="45078"/>
    <cellStyle name="Normal 2 5 7 19 4" xfId="45079"/>
    <cellStyle name="Normal 2 5 7 19 5" xfId="45080"/>
    <cellStyle name="Normal 2 5 7 2" xfId="45081"/>
    <cellStyle name="Normal 2 5 7 2 10" xfId="45082"/>
    <cellStyle name="Normal 2 5 7 2 11" xfId="45083"/>
    <cellStyle name="Normal 2 5 7 2 12" xfId="45084"/>
    <cellStyle name="Normal 2 5 7 2 13" xfId="45085"/>
    <cellStyle name="Normal 2 5 7 2 14" xfId="45086"/>
    <cellStyle name="Normal 2 5 7 2 2" xfId="45087"/>
    <cellStyle name="Normal 2 5 7 2 2 2" xfId="45088"/>
    <cellStyle name="Normal 2 5 7 2 2 3" xfId="45089"/>
    <cellStyle name="Normal 2 5 7 2 2 4" xfId="45090"/>
    <cellStyle name="Normal 2 5 7 2 2 5" xfId="45091"/>
    <cellStyle name="Normal 2 5 7 2 3" xfId="45092"/>
    <cellStyle name="Normal 2 5 7 2 3 2" xfId="45093"/>
    <cellStyle name="Normal 2 5 7 2 3 3" xfId="45094"/>
    <cellStyle name="Normal 2 5 7 2 3 4" xfId="45095"/>
    <cellStyle name="Normal 2 5 7 2 3 5" xfId="45096"/>
    <cellStyle name="Normal 2 5 7 2 4" xfId="45097"/>
    <cellStyle name="Normal 2 5 7 2 4 2" xfId="45098"/>
    <cellStyle name="Normal 2 5 7 2 4 3" xfId="45099"/>
    <cellStyle name="Normal 2 5 7 2 4 4" xfId="45100"/>
    <cellStyle name="Normal 2 5 7 2 4 5" xfId="45101"/>
    <cellStyle name="Normal 2 5 7 2 5" xfId="45102"/>
    <cellStyle name="Normal 2 5 7 2 5 2" xfId="45103"/>
    <cellStyle name="Normal 2 5 7 2 5 3" xfId="45104"/>
    <cellStyle name="Normal 2 5 7 2 5 4" xfId="45105"/>
    <cellStyle name="Normal 2 5 7 2 5 5" xfId="45106"/>
    <cellStyle name="Normal 2 5 7 2 6" xfId="45107"/>
    <cellStyle name="Normal 2 5 7 2 6 2" xfId="45108"/>
    <cellStyle name="Normal 2 5 7 2 6 3" xfId="45109"/>
    <cellStyle name="Normal 2 5 7 2 6 4" xfId="45110"/>
    <cellStyle name="Normal 2 5 7 2 6 5" xfId="45111"/>
    <cellStyle name="Normal 2 5 7 2 7" xfId="45112"/>
    <cellStyle name="Normal 2 5 7 2 7 2" xfId="45113"/>
    <cellStyle name="Normal 2 5 7 2 7 3" xfId="45114"/>
    <cellStyle name="Normal 2 5 7 2 7 4" xfId="45115"/>
    <cellStyle name="Normal 2 5 7 2 7 5" xfId="45116"/>
    <cellStyle name="Normal 2 5 7 2 8" xfId="45117"/>
    <cellStyle name="Normal 2 5 7 2 8 2" xfId="45118"/>
    <cellStyle name="Normal 2 5 7 2 8 3" xfId="45119"/>
    <cellStyle name="Normal 2 5 7 2 8 4" xfId="45120"/>
    <cellStyle name="Normal 2 5 7 2 8 5" xfId="45121"/>
    <cellStyle name="Normal 2 5 7 2 9" xfId="45122"/>
    <cellStyle name="Normal 2 5 7 20" xfId="45123"/>
    <cellStyle name="Normal 2 5 7 20 2" xfId="45124"/>
    <cellStyle name="Normal 2 5 7 20 3" xfId="45125"/>
    <cellStyle name="Normal 2 5 7 20 4" xfId="45126"/>
    <cellStyle name="Normal 2 5 7 20 5" xfId="45127"/>
    <cellStyle name="Normal 2 5 7 21" xfId="45128"/>
    <cellStyle name="Normal 2 5 7 21 2" xfId="45129"/>
    <cellStyle name="Normal 2 5 7 21 3" xfId="45130"/>
    <cellStyle name="Normal 2 5 7 21 4" xfId="45131"/>
    <cellStyle name="Normal 2 5 7 21 5" xfId="45132"/>
    <cellStyle name="Normal 2 5 7 22" xfId="45133"/>
    <cellStyle name="Normal 2 5 7 22 2" xfId="45134"/>
    <cellStyle name="Normal 2 5 7 22 3" xfId="45135"/>
    <cellStyle name="Normal 2 5 7 22 4" xfId="45136"/>
    <cellStyle name="Normal 2 5 7 22 5" xfId="45137"/>
    <cellStyle name="Normal 2 5 7 23" xfId="45138"/>
    <cellStyle name="Normal 2 5 7 23 2" xfId="45139"/>
    <cellStyle name="Normal 2 5 7 23 3" xfId="45140"/>
    <cellStyle name="Normal 2 5 7 23 4" xfId="45141"/>
    <cellStyle name="Normal 2 5 7 23 5" xfId="45142"/>
    <cellStyle name="Normal 2 5 7 24" xfId="45143"/>
    <cellStyle name="Normal 2 5 7 25" xfId="45144"/>
    <cellStyle name="Normal 2 5 7 26" xfId="45145"/>
    <cellStyle name="Normal 2 5 7 27" xfId="45146"/>
    <cellStyle name="Normal 2 5 7 28" xfId="45147"/>
    <cellStyle name="Normal 2 5 7 29" xfId="45148"/>
    <cellStyle name="Normal 2 5 7 3" xfId="45149"/>
    <cellStyle name="Normal 2 5 7 3 10" xfId="45150"/>
    <cellStyle name="Normal 2 5 7 3 11" xfId="45151"/>
    <cellStyle name="Normal 2 5 7 3 12" xfId="45152"/>
    <cellStyle name="Normal 2 5 7 3 13" xfId="45153"/>
    <cellStyle name="Normal 2 5 7 3 14" xfId="45154"/>
    <cellStyle name="Normal 2 5 7 3 2" xfId="45155"/>
    <cellStyle name="Normal 2 5 7 3 2 2" xfId="45156"/>
    <cellStyle name="Normal 2 5 7 3 2 3" xfId="45157"/>
    <cellStyle name="Normal 2 5 7 3 2 4" xfId="45158"/>
    <cellStyle name="Normal 2 5 7 3 2 5" xfId="45159"/>
    <cellStyle name="Normal 2 5 7 3 3" xfId="45160"/>
    <cellStyle name="Normal 2 5 7 3 3 2" xfId="45161"/>
    <cellStyle name="Normal 2 5 7 3 3 3" xfId="45162"/>
    <cellStyle name="Normal 2 5 7 3 3 4" xfId="45163"/>
    <cellStyle name="Normal 2 5 7 3 3 5" xfId="45164"/>
    <cellStyle name="Normal 2 5 7 3 4" xfId="45165"/>
    <cellStyle name="Normal 2 5 7 3 4 2" xfId="45166"/>
    <cellStyle name="Normal 2 5 7 3 4 3" xfId="45167"/>
    <cellStyle name="Normal 2 5 7 3 4 4" xfId="45168"/>
    <cellStyle name="Normal 2 5 7 3 4 5" xfId="45169"/>
    <cellStyle name="Normal 2 5 7 3 5" xfId="45170"/>
    <cellStyle name="Normal 2 5 7 3 5 2" xfId="45171"/>
    <cellStyle name="Normal 2 5 7 3 5 3" xfId="45172"/>
    <cellStyle name="Normal 2 5 7 3 5 4" xfId="45173"/>
    <cellStyle name="Normal 2 5 7 3 5 5" xfId="45174"/>
    <cellStyle name="Normal 2 5 7 3 6" xfId="45175"/>
    <cellStyle name="Normal 2 5 7 3 6 2" xfId="45176"/>
    <cellStyle name="Normal 2 5 7 3 6 3" xfId="45177"/>
    <cellStyle name="Normal 2 5 7 3 6 4" xfId="45178"/>
    <cellStyle name="Normal 2 5 7 3 6 5" xfId="45179"/>
    <cellStyle name="Normal 2 5 7 3 7" xfId="45180"/>
    <cellStyle name="Normal 2 5 7 3 7 2" xfId="45181"/>
    <cellStyle name="Normal 2 5 7 3 7 3" xfId="45182"/>
    <cellStyle name="Normal 2 5 7 3 7 4" xfId="45183"/>
    <cellStyle name="Normal 2 5 7 3 7 5" xfId="45184"/>
    <cellStyle name="Normal 2 5 7 3 8" xfId="45185"/>
    <cellStyle name="Normal 2 5 7 3 8 2" xfId="45186"/>
    <cellStyle name="Normal 2 5 7 3 8 3" xfId="45187"/>
    <cellStyle name="Normal 2 5 7 3 8 4" xfId="45188"/>
    <cellStyle name="Normal 2 5 7 3 8 5" xfId="45189"/>
    <cellStyle name="Normal 2 5 7 3 9" xfId="45190"/>
    <cellStyle name="Normal 2 5 7 4" xfId="45191"/>
    <cellStyle name="Normal 2 5 7 4 10" xfId="45192"/>
    <cellStyle name="Normal 2 5 7 4 11" xfId="45193"/>
    <cellStyle name="Normal 2 5 7 4 12" xfId="45194"/>
    <cellStyle name="Normal 2 5 7 4 13" xfId="45195"/>
    <cellStyle name="Normal 2 5 7 4 14" xfId="45196"/>
    <cellStyle name="Normal 2 5 7 4 2" xfId="45197"/>
    <cellStyle name="Normal 2 5 7 4 2 2" xfId="45198"/>
    <cellStyle name="Normal 2 5 7 4 2 3" xfId="45199"/>
    <cellStyle name="Normal 2 5 7 4 2 4" xfId="45200"/>
    <cellStyle name="Normal 2 5 7 4 2 5" xfId="45201"/>
    <cellStyle name="Normal 2 5 7 4 3" xfId="45202"/>
    <cellStyle name="Normal 2 5 7 4 3 2" xfId="45203"/>
    <cellStyle name="Normal 2 5 7 4 3 3" xfId="45204"/>
    <cellStyle name="Normal 2 5 7 4 3 4" xfId="45205"/>
    <cellStyle name="Normal 2 5 7 4 3 5" xfId="45206"/>
    <cellStyle name="Normal 2 5 7 4 4" xfId="45207"/>
    <cellStyle name="Normal 2 5 7 4 4 2" xfId="45208"/>
    <cellStyle name="Normal 2 5 7 4 4 3" xfId="45209"/>
    <cellStyle name="Normal 2 5 7 4 4 4" xfId="45210"/>
    <cellStyle name="Normal 2 5 7 4 4 5" xfId="45211"/>
    <cellStyle name="Normal 2 5 7 4 5" xfId="45212"/>
    <cellStyle name="Normal 2 5 7 4 5 2" xfId="45213"/>
    <cellStyle name="Normal 2 5 7 4 5 3" xfId="45214"/>
    <cellStyle name="Normal 2 5 7 4 5 4" xfId="45215"/>
    <cellStyle name="Normal 2 5 7 4 5 5" xfId="45216"/>
    <cellStyle name="Normal 2 5 7 4 6" xfId="45217"/>
    <cellStyle name="Normal 2 5 7 4 6 2" xfId="45218"/>
    <cellStyle name="Normal 2 5 7 4 6 3" xfId="45219"/>
    <cellStyle name="Normal 2 5 7 4 6 4" xfId="45220"/>
    <cellStyle name="Normal 2 5 7 4 6 5" xfId="45221"/>
    <cellStyle name="Normal 2 5 7 4 7" xfId="45222"/>
    <cellStyle name="Normal 2 5 7 4 7 2" xfId="45223"/>
    <cellStyle name="Normal 2 5 7 4 7 3" xfId="45224"/>
    <cellStyle name="Normal 2 5 7 4 7 4" xfId="45225"/>
    <cellStyle name="Normal 2 5 7 4 7 5" xfId="45226"/>
    <cellStyle name="Normal 2 5 7 4 8" xfId="45227"/>
    <cellStyle name="Normal 2 5 7 4 8 2" xfId="45228"/>
    <cellStyle name="Normal 2 5 7 4 8 3" xfId="45229"/>
    <cellStyle name="Normal 2 5 7 4 8 4" xfId="45230"/>
    <cellStyle name="Normal 2 5 7 4 8 5" xfId="45231"/>
    <cellStyle name="Normal 2 5 7 4 9" xfId="45232"/>
    <cellStyle name="Normal 2 5 7 5" xfId="45233"/>
    <cellStyle name="Normal 2 5 7 5 10" xfId="45234"/>
    <cellStyle name="Normal 2 5 7 5 11" xfId="45235"/>
    <cellStyle name="Normal 2 5 7 5 12" xfId="45236"/>
    <cellStyle name="Normal 2 5 7 5 13" xfId="45237"/>
    <cellStyle name="Normal 2 5 7 5 14" xfId="45238"/>
    <cellStyle name="Normal 2 5 7 5 2" xfId="45239"/>
    <cellStyle name="Normal 2 5 7 5 2 2" xfId="45240"/>
    <cellStyle name="Normal 2 5 7 5 2 3" xfId="45241"/>
    <cellStyle name="Normal 2 5 7 5 2 4" xfId="45242"/>
    <cellStyle name="Normal 2 5 7 5 2 5" xfId="45243"/>
    <cellStyle name="Normal 2 5 7 5 3" xfId="45244"/>
    <cellStyle name="Normal 2 5 7 5 3 2" xfId="45245"/>
    <cellStyle name="Normal 2 5 7 5 3 3" xfId="45246"/>
    <cellStyle name="Normal 2 5 7 5 3 4" xfId="45247"/>
    <cellStyle name="Normal 2 5 7 5 3 5" xfId="45248"/>
    <cellStyle name="Normal 2 5 7 5 4" xfId="45249"/>
    <cellStyle name="Normal 2 5 7 5 4 2" xfId="45250"/>
    <cellStyle name="Normal 2 5 7 5 4 3" xfId="45251"/>
    <cellStyle name="Normal 2 5 7 5 4 4" xfId="45252"/>
    <cellStyle name="Normal 2 5 7 5 4 5" xfId="45253"/>
    <cellStyle name="Normal 2 5 7 5 5" xfId="45254"/>
    <cellStyle name="Normal 2 5 7 5 5 2" xfId="45255"/>
    <cellStyle name="Normal 2 5 7 5 5 3" xfId="45256"/>
    <cellStyle name="Normal 2 5 7 5 5 4" xfId="45257"/>
    <cellStyle name="Normal 2 5 7 5 5 5" xfId="45258"/>
    <cellStyle name="Normal 2 5 7 5 6" xfId="45259"/>
    <cellStyle name="Normal 2 5 7 5 6 2" xfId="45260"/>
    <cellStyle name="Normal 2 5 7 5 6 3" xfId="45261"/>
    <cellStyle name="Normal 2 5 7 5 6 4" xfId="45262"/>
    <cellStyle name="Normal 2 5 7 5 6 5" xfId="45263"/>
    <cellStyle name="Normal 2 5 7 5 7" xfId="45264"/>
    <cellStyle name="Normal 2 5 7 5 7 2" xfId="45265"/>
    <cellStyle name="Normal 2 5 7 5 7 3" xfId="45266"/>
    <cellStyle name="Normal 2 5 7 5 7 4" xfId="45267"/>
    <cellStyle name="Normal 2 5 7 5 7 5" xfId="45268"/>
    <cellStyle name="Normal 2 5 7 5 8" xfId="45269"/>
    <cellStyle name="Normal 2 5 7 5 8 2" xfId="45270"/>
    <cellStyle name="Normal 2 5 7 5 8 3" xfId="45271"/>
    <cellStyle name="Normal 2 5 7 5 8 4" xfId="45272"/>
    <cellStyle name="Normal 2 5 7 5 8 5" xfId="45273"/>
    <cellStyle name="Normal 2 5 7 5 9" xfId="45274"/>
    <cellStyle name="Normal 2 5 7 6" xfId="45275"/>
    <cellStyle name="Normal 2 5 7 6 10" xfId="45276"/>
    <cellStyle name="Normal 2 5 7 6 11" xfId="45277"/>
    <cellStyle name="Normal 2 5 7 6 12" xfId="45278"/>
    <cellStyle name="Normal 2 5 7 6 13" xfId="45279"/>
    <cellStyle name="Normal 2 5 7 6 14" xfId="45280"/>
    <cellStyle name="Normal 2 5 7 6 2" xfId="45281"/>
    <cellStyle name="Normal 2 5 7 6 2 2" xfId="45282"/>
    <cellStyle name="Normal 2 5 7 6 2 3" xfId="45283"/>
    <cellStyle name="Normal 2 5 7 6 2 4" xfId="45284"/>
    <cellStyle name="Normal 2 5 7 6 2 5" xfId="45285"/>
    <cellStyle name="Normal 2 5 7 6 3" xfId="45286"/>
    <cellStyle name="Normal 2 5 7 6 3 2" xfId="45287"/>
    <cellStyle name="Normal 2 5 7 6 3 3" xfId="45288"/>
    <cellStyle name="Normal 2 5 7 6 3 4" xfId="45289"/>
    <cellStyle name="Normal 2 5 7 6 3 5" xfId="45290"/>
    <cellStyle name="Normal 2 5 7 6 4" xfId="45291"/>
    <cellStyle name="Normal 2 5 7 6 4 2" xfId="45292"/>
    <cellStyle name="Normal 2 5 7 6 4 3" xfId="45293"/>
    <cellStyle name="Normal 2 5 7 6 4 4" xfId="45294"/>
    <cellStyle name="Normal 2 5 7 6 4 5" xfId="45295"/>
    <cellStyle name="Normal 2 5 7 6 5" xfId="45296"/>
    <cellStyle name="Normal 2 5 7 6 5 2" xfId="45297"/>
    <cellStyle name="Normal 2 5 7 6 5 3" xfId="45298"/>
    <cellStyle name="Normal 2 5 7 6 5 4" xfId="45299"/>
    <cellStyle name="Normal 2 5 7 6 5 5" xfId="45300"/>
    <cellStyle name="Normal 2 5 7 6 6" xfId="45301"/>
    <cellStyle name="Normal 2 5 7 6 6 2" xfId="45302"/>
    <cellStyle name="Normal 2 5 7 6 6 3" xfId="45303"/>
    <cellStyle name="Normal 2 5 7 6 6 4" xfId="45304"/>
    <cellStyle name="Normal 2 5 7 6 6 5" xfId="45305"/>
    <cellStyle name="Normal 2 5 7 6 7" xfId="45306"/>
    <cellStyle name="Normal 2 5 7 6 7 2" xfId="45307"/>
    <cellStyle name="Normal 2 5 7 6 7 3" xfId="45308"/>
    <cellStyle name="Normal 2 5 7 6 7 4" xfId="45309"/>
    <cellStyle name="Normal 2 5 7 6 7 5" xfId="45310"/>
    <cellStyle name="Normal 2 5 7 6 8" xfId="45311"/>
    <cellStyle name="Normal 2 5 7 6 8 2" xfId="45312"/>
    <cellStyle name="Normal 2 5 7 6 8 3" xfId="45313"/>
    <cellStyle name="Normal 2 5 7 6 8 4" xfId="45314"/>
    <cellStyle name="Normal 2 5 7 6 8 5" xfId="45315"/>
    <cellStyle name="Normal 2 5 7 6 9" xfId="45316"/>
    <cellStyle name="Normal 2 5 7 7" xfId="45317"/>
    <cellStyle name="Normal 2 5 7 7 10" xfId="45318"/>
    <cellStyle name="Normal 2 5 7 7 11" xfId="45319"/>
    <cellStyle name="Normal 2 5 7 7 12" xfId="45320"/>
    <cellStyle name="Normal 2 5 7 7 13" xfId="45321"/>
    <cellStyle name="Normal 2 5 7 7 14" xfId="45322"/>
    <cellStyle name="Normal 2 5 7 7 2" xfId="45323"/>
    <cellStyle name="Normal 2 5 7 7 2 2" xfId="45324"/>
    <cellStyle name="Normal 2 5 7 7 2 3" xfId="45325"/>
    <cellStyle name="Normal 2 5 7 7 2 4" xfId="45326"/>
    <cellStyle name="Normal 2 5 7 7 2 5" xfId="45327"/>
    <cellStyle name="Normal 2 5 7 7 3" xfId="45328"/>
    <cellStyle name="Normal 2 5 7 7 3 2" xfId="45329"/>
    <cellStyle name="Normal 2 5 7 7 3 3" xfId="45330"/>
    <cellStyle name="Normal 2 5 7 7 3 4" xfId="45331"/>
    <cellStyle name="Normal 2 5 7 7 3 5" xfId="45332"/>
    <cellStyle name="Normal 2 5 7 7 4" xfId="45333"/>
    <cellStyle name="Normal 2 5 7 7 4 2" xfId="45334"/>
    <cellStyle name="Normal 2 5 7 7 4 3" xfId="45335"/>
    <cellStyle name="Normal 2 5 7 7 4 4" xfId="45336"/>
    <cellStyle name="Normal 2 5 7 7 4 5" xfId="45337"/>
    <cellStyle name="Normal 2 5 7 7 5" xfId="45338"/>
    <cellStyle name="Normal 2 5 7 7 5 2" xfId="45339"/>
    <cellStyle name="Normal 2 5 7 7 5 3" xfId="45340"/>
    <cellStyle name="Normal 2 5 7 7 5 4" xfId="45341"/>
    <cellStyle name="Normal 2 5 7 7 5 5" xfId="45342"/>
    <cellStyle name="Normal 2 5 7 7 6" xfId="45343"/>
    <cellStyle name="Normal 2 5 7 7 6 2" xfId="45344"/>
    <cellStyle name="Normal 2 5 7 7 6 3" xfId="45345"/>
    <cellStyle name="Normal 2 5 7 7 6 4" xfId="45346"/>
    <cellStyle name="Normal 2 5 7 7 6 5" xfId="45347"/>
    <cellStyle name="Normal 2 5 7 7 7" xfId="45348"/>
    <cellStyle name="Normal 2 5 7 7 7 2" xfId="45349"/>
    <cellStyle name="Normal 2 5 7 7 7 3" xfId="45350"/>
    <cellStyle name="Normal 2 5 7 7 7 4" xfId="45351"/>
    <cellStyle name="Normal 2 5 7 7 7 5" xfId="45352"/>
    <cellStyle name="Normal 2 5 7 7 8" xfId="45353"/>
    <cellStyle name="Normal 2 5 7 7 8 2" xfId="45354"/>
    <cellStyle name="Normal 2 5 7 7 8 3" xfId="45355"/>
    <cellStyle name="Normal 2 5 7 7 8 4" xfId="45356"/>
    <cellStyle name="Normal 2 5 7 7 8 5" xfId="45357"/>
    <cellStyle name="Normal 2 5 7 7 9" xfId="45358"/>
    <cellStyle name="Normal 2 5 7 8" xfId="45359"/>
    <cellStyle name="Normal 2 5 7 8 10" xfId="45360"/>
    <cellStyle name="Normal 2 5 7 8 11" xfId="45361"/>
    <cellStyle name="Normal 2 5 7 8 12" xfId="45362"/>
    <cellStyle name="Normal 2 5 7 8 13" xfId="45363"/>
    <cellStyle name="Normal 2 5 7 8 14" xfId="45364"/>
    <cellStyle name="Normal 2 5 7 8 2" xfId="45365"/>
    <cellStyle name="Normal 2 5 7 8 2 2" xfId="45366"/>
    <cellStyle name="Normal 2 5 7 8 2 3" xfId="45367"/>
    <cellStyle name="Normal 2 5 7 8 2 4" xfId="45368"/>
    <cellStyle name="Normal 2 5 7 8 2 5" xfId="45369"/>
    <cellStyle name="Normal 2 5 7 8 3" xfId="45370"/>
    <cellStyle name="Normal 2 5 7 8 3 2" xfId="45371"/>
    <cellStyle name="Normal 2 5 7 8 3 3" xfId="45372"/>
    <cellStyle name="Normal 2 5 7 8 3 4" xfId="45373"/>
    <cellStyle name="Normal 2 5 7 8 3 5" xfId="45374"/>
    <cellStyle name="Normal 2 5 7 8 4" xfId="45375"/>
    <cellStyle name="Normal 2 5 7 8 4 2" xfId="45376"/>
    <cellStyle name="Normal 2 5 7 8 4 3" xfId="45377"/>
    <cellStyle name="Normal 2 5 7 8 4 4" xfId="45378"/>
    <cellStyle name="Normal 2 5 7 8 4 5" xfId="45379"/>
    <cellStyle name="Normal 2 5 7 8 5" xfId="45380"/>
    <cellStyle name="Normal 2 5 7 8 5 2" xfId="45381"/>
    <cellStyle name="Normal 2 5 7 8 5 3" xfId="45382"/>
    <cellStyle name="Normal 2 5 7 8 5 4" xfId="45383"/>
    <cellStyle name="Normal 2 5 7 8 5 5" xfId="45384"/>
    <cellStyle name="Normal 2 5 7 8 6" xfId="45385"/>
    <cellStyle name="Normal 2 5 7 8 6 2" xfId="45386"/>
    <cellStyle name="Normal 2 5 7 8 6 3" xfId="45387"/>
    <cellStyle name="Normal 2 5 7 8 6 4" xfId="45388"/>
    <cellStyle name="Normal 2 5 7 8 6 5" xfId="45389"/>
    <cellStyle name="Normal 2 5 7 8 7" xfId="45390"/>
    <cellStyle name="Normal 2 5 7 8 7 2" xfId="45391"/>
    <cellStyle name="Normal 2 5 7 8 7 3" xfId="45392"/>
    <cellStyle name="Normal 2 5 7 8 7 4" xfId="45393"/>
    <cellStyle name="Normal 2 5 7 8 7 5" xfId="45394"/>
    <cellStyle name="Normal 2 5 7 8 8" xfId="45395"/>
    <cellStyle name="Normal 2 5 7 8 8 2" xfId="45396"/>
    <cellStyle name="Normal 2 5 7 8 8 3" xfId="45397"/>
    <cellStyle name="Normal 2 5 7 8 8 4" xfId="45398"/>
    <cellStyle name="Normal 2 5 7 8 8 5" xfId="45399"/>
    <cellStyle name="Normal 2 5 7 8 9" xfId="45400"/>
    <cellStyle name="Normal 2 5 7 9" xfId="45401"/>
    <cellStyle name="Normal 2 5 7 9 10" xfId="45402"/>
    <cellStyle name="Normal 2 5 7 9 11" xfId="45403"/>
    <cellStyle name="Normal 2 5 7 9 12" xfId="45404"/>
    <cellStyle name="Normal 2 5 7 9 13" xfId="45405"/>
    <cellStyle name="Normal 2 5 7 9 14" xfId="45406"/>
    <cellStyle name="Normal 2 5 7 9 2" xfId="45407"/>
    <cellStyle name="Normal 2 5 7 9 2 2" xfId="45408"/>
    <cellStyle name="Normal 2 5 7 9 2 3" xfId="45409"/>
    <cellStyle name="Normal 2 5 7 9 2 4" xfId="45410"/>
    <cellStyle name="Normal 2 5 7 9 2 5" xfId="45411"/>
    <cellStyle name="Normal 2 5 7 9 3" xfId="45412"/>
    <cellStyle name="Normal 2 5 7 9 3 2" xfId="45413"/>
    <cellStyle name="Normal 2 5 7 9 3 3" xfId="45414"/>
    <cellStyle name="Normal 2 5 7 9 3 4" xfId="45415"/>
    <cellStyle name="Normal 2 5 7 9 3 5" xfId="45416"/>
    <cellStyle name="Normal 2 5 7 9 4" xfId="45417"/>
    <cellStyle name="Normal 2 5 7 9 4 2" xfId="45418"/>
    <cellStyle name="Normal 2 5 7 9 4 3" xfId="45419"/>
    <cellStyle name="Normal 2 5 7 9 4 4" xfId="45420"/>
    <cellStyle name="Normal 2 5 7 9 4 5" xfId="45421"/>
    <cellStyle name="Normal 2 5 7 9 5" xfId="45422"/>
    <cellStyle name="Normal 2 5 7 9 5 2" xfId="45423"/>
    <cellStyle name="Normal 2 5 7 9 5 3" xfId="45424"/>
    <cellStyle name="Normal 2 5 7 9 5 4" xfId="45425"/>
    <cellStyle name="Normal 2 5 7 9 5 5" xfId="45426"/>
    <cellStyle name="Normal 2 5 7 9 6" xfId="45427"/>
    <cellStyle name="Normal 2 5 7 9 6 2" xfId="45428"/>
    <cellStyle name="Normal 2 5 7 9 6 3" xfId="45429"/>
    <cellStyle name="Normal 2 5 7 9 6 4" xfId="45430"/>
    <cellStyle name="Normal 2 5 7 9 6 5" xfId="45431"/>
    <cellStyle name="Normal 2 5 7 9 7" xfId="45432"/>
    <cellStyle name="Normal 2 5 7 9 7 2" xfId="45433"/>
    <cellStyle name="Normal 2 5 7 9 7 3" xfId="45434"/>
    <cellStyle name="Normal 2 5 7 9 7 4" xfId="45435"/>
    <cellStyle name="Normal 2 5 7 9 7 5" xfId="45436"/>
    <cellStyle name="Normal 2 5 7 9 8" xfId="45437"/>
    <cellStyle name="Normal 2 5 7 9 8 2" xfId="45438"/>
    <cellStyle name="Normal 2 5 7 9 8 3" xfId="45439"/>
    <cellStyle name="Normal 2 5 7 9 8 4" xfId="45440"/>
    <cellStyle name="Normal 2 5 7 9 8 5" xfId="45441"/>
    <cellStyle name="Normal 2 5 7 9 9" xfId="45442"/>
    <cellStyle name="Normal 2 5 8" xfId="45443"/>
    <cellStyle name="Normal 2 5 8 10" xfId="45444"/>
    <cellStyle name="Normal 2 5 8 10 10" xfId="45445"/>
    <cellStyle name="Normal 2 5 8 10 11" xfId="45446"/>
    <cellStyle name="Normal 2 5 8 10 12" xfId="45447"/>
    <cellStyle name="Normal 2 5 8 10 13" xfId="45448"/>
    <cellStyle name="Normal 2 5 8 10 14" xfId="45449"/>
    <cellStyle name="Normal 2 5 8 10 2" xfId="45450"/>
    <cellStyle name="Normal 2 5 8 10 2 2" xfId="45451"/>
    <cellStyle name="Normal 2 5 8 10 2 3" xfId="45452"/>
    <cellStyle name="Normal 2 5 8 10 2 4" xfId="45453"/>
    <cellStyle name="Normal 2 5 8 10 2 5" xfId="45454"/>
    <cellStyle name="Normal 2 5 8 10 3" xfId="45455"/>
    <cellStyle name="Normal 2 5 8 10 3 2" xfId="45456"/>
    <cellStyle name="Normal 2 5 8 10 3 3" xfId="45457"/>
    <cellStyle name="Normal 2 5 8 10 3 4" xfId="45458"/>
    <cellStyle name="Normal 2 5 8 10 3 5" xfId="45459"/>
    <cellStyle name="Normal 2 5 8 10 4" xfId="45460"/>
    <cellStyle name="Normal 2 5 8 10 4 2" xfId="45461"/>
    <cellStyle name="Normal 2 5 8 10 4 3" xfId="45462"/>
    <cellStyle name="Normal 2 5 8 10 4 4" xfId="45463"/>
    <cellStyle name="Normal 2 5 8 10 4 5" xfId="45464"/>
    <cellStyle name="Normal 2 5 8 10 5" xfId="45465"/>
    <cellStyle name="Normal 2 5 8 10 5 2" xfId="45466"/>
    <cellStyle name="Normal 2 5 8 10 5 3" xfId="45467"/>
    <cellStyle name="Normal 2 5 8 10 5 4" xfId="45468"/>
    <cellStyle name="Normal 2 5 8 10 5 5" xfId="45469"/>
    <cellStyle name="Normal 2 5 8 10 6" xfId="45470"/>
    <cellStyle name="Normal 2 5 8 10 6 2" xfId="45471"/>
    <cellStyle name="Normal 2 5 8 10 6 3" xfId="45472"/>
    <cellStyle name="Normal 2 5 8 10 6 4" xfId="45473"/>
    <cellStyle name="Normal 2 5 8 10 6 5" xfId="45474"/>
    <cellStyle name="Normal 2 5 8 10 7" xfId="45475"/>
    <cellStyle name="Normal 2 5 8 10 7 2" xfId="45476"/>
    <cellStyle name="Normal 2 5 8 10 7 3" xfId="45477"/>
    <cellStyle name="Normal 2 5 8 10 7 4" xfId="45478"/>
    <cellStyle name="Normal 2 5 8 10 7 5" xfId="45479"/>
    <cellStyle name="Normal 2 5 8 10 8" xfId="45480"/>
    <cellStyle name="Normal 2 5 8 10 8 2" xfId="45481"/>
    <cellStyle name="Normal 2 5 8 10 8 3" xfId="45482"/>
    <cellStyle name="Normal 2 5 8 10 8 4" xfId="45483"/>
    <cellStyle name="Normal 2 5 8 10 8 5" xfId="45484"/>
    <cellStyle name="Normal 2 5 8 10 9" xfId="45485"/>
    <cellStyle name="Normal 2 5 8 11" xfId="45486"/>
    <cellStyle name="Normal 2 5 8 11 10" xfId="45487"/>
    <cellStyle name="Normal 2 5 8 11 11" xfId="45488"/>
    <cellStyle name="Normal 2 5 8 11 12" xfId="45489"/>
    <cellStyle name="Normal 2 5 8 11 13" xfId="45490"/>
    <cellStyle name="Normal 2 5 8 11 14" xfId="45491"/>
    <cellStyle name="Normal 2 5 8 11 2" xfId="45492"/>
    <cellStyle name="Normal 2 5 8 11 2 2" xfId="45493"/>
    <cellStyle name="Normal 2 5 8 11 2 3" xfId="45494"/>
    <cellStyle name="Normal 2 5 8 11 2 4" xfId="45495"/>
    <cellStyle name="Normal 2 5 8 11 2 5" xfId="45496"/>
    <cellStyle name="Normal 2 5 8 11 3" xfId="45497"/>
    <cellStyle name="Normal 2 5 8 11 3 2" xfId="45498"/>
    <cellStyle name="Normal 2 5 8 11 3 3" xfId="45499"/>
    <cellStyle name="Normal 2 5 8 11 3 4" xfId="45500"/>
    <cellStyle name="Normal 2 5 8 11 3 5" xfId="45501"/>
    <cellStyle name="Normal 2 5 8 11 4" xfId="45502"/>
    <cellStyle name="Normal 2 5 8 11 4 2" xfId="45503"/>
    <cellStyle name="Normal 2 5 8 11 4 3" xfId="45504"/>
    <cellStyle name="Normal 2 5 8 11 4 4" xfId="45505"/>
    <cellStyle name="Normal 2 5 8 11 4 5" xfId="45506"/>
    <cellStyle name="Normal 2 5 8 11 5" xfId="45507"/>
    <cellStyle name="Normal 2 5 8 11 5 2" xfId="45508"/>
    <cellStyle name="Normal 2 5 8 11 5 3" xfId="45509"/>
    <cellStyle name="Normal 2 5 8 11 5 4" xfId="45510"/>
    <cellStyle name="Normal 2 5 8 11 5 5" xfId="45511"/>
    <cellStyle name="Normal 2 5 8 11 6" xfId="45512"/>
    <cellStyle name="Normal 2 5 8 11 6 2" xfId="45513"/>
    <cellStyle name="Normal 2 5 8 11 6 3" xfId="45514"/>
    <cellStyle name="Normal 2 5 8 11 6 4" xfId="45515"/>
    <cellStyle name="Normal 2 5 8 11 6 5" xfId="45516"/>
    <cellStyle name="Normal 2 5 8 11 7" xfId="45517"/>
    <cellStyle name="Normal 2 5 8 11 7 2" xfId="45518"/>
    <cellStyle name="Normal 2 5 8 11 7 3" xfId="45519"/>
    <cellStyle name="Normal 2 5 8 11 7 4" xfId="45520"/>
    <cellStyle name="Normal 2 5 8 11 7 5" xfId="45521"/>
    <cellStyle name="Normal 2 5 8 11 8" xfId="45522"/>
    <cellStyle name="Normal 2 5 8 11 8 2" xfId="45523"/>
    <cellStyle name="Normal 2 5 8 11 8 3" xfId="45524"/>
    <cellStyle name="Normal 2 5 8 11 8 4" xfId="45525"/>
    <cellStyle name="Normal 2 5 8 11 8 5" xfId="45526"/>
    <cellStyle name="Normal 2 5 8 11 9" xfId="45527"/>
    <cellStyle name="Normal 2 5 8 12" xfId="45528"/>
    <cellStyle name="Normal 2 5 8 12 10" xfId="45529"/>
    <cellStyle name="Normal 2 5 8 12 11" xfId="45530"/>
    <cellStyle name="Normal 2 5 8 12 12" xfId="45531"/>
    <cellStyle name="Normal 2 5 8 12 13" xfId="45532"/>
    <cellStyle name="Normal 2 5 8 12 14" xfId="45533"/>
    <cellStyle name="Normal 2 5 8 12 2" xfId="45534"/>
    <cellStyle name="Normal 2 5 8 12 2 2" xfId="45535"/>
    <cellStyle name="Normal 2 5 8 12 2 3" xfId="45536"/>
    <cellStyle name="Normal 2 5 8 12 2 4" xfId="45537"/>
    <cellStyle name="Normal 2 5 8 12 2 5" xfId="45538"/>
    <cellStyle name="Normal 2 5 8 12 3" xfId="45539"/>
    <cellStyle name="Normal 2 5 8 12 3 2" xfId="45540"/>
    <cellStyle name="Normal 2 5 8 12 3 3" xfId="45541"/>
    <cellStyle name="Normal 2 5 8 12 3 4" xfId="45542"/>
    <cellStyle name="Normal 2 5 8 12 3 5" xfId="45543"/>
    <cellStyle name="Normal 2 5 8 12 4" xfId="45544"/>
    <cellStyle name="Normal 2 5 8 12 4 2" xfId="45545"/>
    <cellStyle name="Normal 2 5 8 12 4 3" xfId="45546"/>
    <cellStyle name="Normal 2 5 8 12 4 4" xfId="45547"/>
    <cellStyle name="Normal 2 5 8 12 4 5" xfId="45548"/>
    <cellStyle name="Normal 2 5 8 12 5" xfId="45549"/>
    <cellStyle name="Normal 2 5 8 12 5 2" xfId="45550"/>
    <cellStyle name="Normal 2 5 8 12 5 3" xfId="45551"/>
    <cellStyle name="Normal 2 5 8 12 5 4" xfId="45552"/>
    <cellStyle name="Normal 2 5 8 12 5 5" xfId="45553"/>
    <cellStyle name="Normal 2 5 8 12 6" xfId="45554"/>
    <cellStyle name="Normal 2 5 8 12 6 2" xfId="45555"/>
    <cellStyle name="Normal 2 5 8 12 6 3" xfId="45556"/>
    <cellStyle name="Normal 2 5 8 12 6 4" xfId="45557"/>
    <cellStyle name="Normal 2 5 8 12 6 5" xfId="45558"/>
    <cellStyle name="Normal 2 5 8 12 7" xfId="45559"/>
    <cellStyle name="Normal 2 5 8 12 7 2" xfId="45560"/>
    <cellStyle name="Normal 2 5 8 12 7 3" xfId="45561"/>
    <cellStyle name="Normal 2 5 8 12 7 4" xfId="45562"/>
    <cellStyle name="Normal 2 5 8 12 7 5" xfId="45563"/>
    <cellStyle name="Normal 2 5 8 12 8" xfId="45564"/>
    <cellStyle name="Normal 2 5 8 12 8 2" xfId="45565"/>
    <cellStyle name="Normal 2 5 8 12 8 3" xfId="45566"/>
    <cellStyle name="Normal 2 5 8 12 8 4" xfId="45567"/>
    <cellStyle name="Normal 2 5 8 12 8 5" xfId="45568"/>
    <cellStyle name="Normal 2 5 8 12 9" xfId="45569"/>
    <cellStyle name="Normal 2 5 8 13" xfId="45570"/>
    <cellStyle name="Normal 2 5 8 13 10" xfId="45571"/>
    <cellStyle name="Normal 2 5 8 13 11" xfId="45572"/>
    <cellStyle name="Normal 2 5 8 13 12" xfId="45573"/>
    <cellStyle name="Normal 2 5 8 13 13" xfId="45574"/>
    <cellStyle name="Normal 2 5 8 13 14" xfId="45575"/>
    <cellStyle name="Normal 2 5 8 13 2" xfId="45576"/>
    <cellStyle name="Normal 2 5 8 13 2 2" xfId="45577"/>
    <cellStyle name="Normal 2 5 8 13 2 3" xfId="45578"/>
    <cellStyle name="Normal 2 5 8 13 2 4" xfId="45579"/>
    <cellStyle name="Normal 2 5 8 13 2 5" xfId="45580"/>
    <cellStyle name="Normal 2 5 8 13 3" xfId="45581"/>
    <cellStyle name="Normal 2 5 8 13 3 2" xfId="45582"/>
    <cellStyle name="Normal 2 5 8 13 3 3" xfId="45583"/>
    <cellStyle name="Normal 2 5 8 13 3 4" xfId="45584"/>
    <cellStyle name="Normal 2 5 8 13 3 5" xfId="45585"/>
    <cellStyle name="Normal 2 5 8 13 4" xfId="45586"/>
    <cellStyle name="Normal 2 5 8 13 4 2" xfId="45587"/>
    <cellStyle name="Normal 2 5 8 13 4 3" xfId="45588"/>
    <cellStyle name="Normal 2 5 8 13 4 4" xfId="45589"/>
    <cellStyle name="Normal 2 5 8 13 4 5" xfId="45590"/>
    <cellStyle name="Normal 2 5 8 13 5" xfId="45591"/>
    <cellStyle name="Normal 2 5 8 13 5 2" xfId="45592"/>
    <cellStyle name="Normal 2 5 8 13 5 3" xfId="45593"/>
    <cellStyle name="Normal 2 5 8 13 5 4" xfId="45594"/>
    <cellStyle name="Normal 2 5 8 13 5 5" xfId="45595"/>
    <cellStyle name="Normal 2 5 8 13 6" xfId="45596"/>
    <cellStyle name="Normal 2 5 8 13 6 2" xfId="45597"/>
    <cellStyle name="Normal 2 5 8 13 6 3" xfId="45598"/>
    <cellStyle name="Normal 2 5 8 13 6 4" xfId="45599"/>
    <cellStyle name="Normal 2 5 8 13 6 5" xfId="45600"/>
    <cellStyle name="Normal 2 5 8 13 7" xfId="45601"/>
    <cellStyle name="Normal 2 5 8 13 7 2" xfId="45602"/>
    <cellStyle name="Normal 2 5 8 13 7 3" xfId="45603"/>
    <cellStyle name="Normal 2 5 8 13 7 4" xfId="45604"/>
    <cellStyle name="Normal 2 5 8 13 7 5" xfId="45605"/>
    <cellStyle name="Normal 2 5 8 13 8" xfId="45606"/>
    <cellStyle name="Normal 2 5 8 13 8 2" xfId="45607"/>
    <cellStyle name="Normal 2 5 8 13 8 3" xfId="45608"/>
    <cellStyle name="Normal 2 5 8 13 8 4" xfId="45609"/>
    <cellStyle name="Normal 2 5 8 13 8 5" xfId="45610"/>
    <cellStyle name="Normal 2 5 8 13 9" xfId="45611"/>
    <cellStyle name="Normal 2 5 8 14" xfId="45612"/>
    <cellStyle name="Normal 2 5 8 14 10" xfId="45613"/>
    <cellStyle name="Normal 2 5 8 14 11" xfId="45614"/>
    <cellStyle name="Normal 2 5 8 14 12" xfId="45615"/>
    <cellStyle name="Normal 2 5 8 14 13" xfId="45616"/>
    <cellStyle name="Normal 2 5 8 14 14" xfId="45617"/>
    <cellStyle name="Normal 2 5 8 14 2" xfId="45618"/>
    <cellStyle name="Normal 2 5 8 14 2 2" xfId="45619"/>
    <cellStyle name="Normal 2 5 8 14 2 3" xfId="45620"/>
    <cellStyle name="Normal 2 5 8 14 2 4" xfId="45621"/>
    <cellStyle name="Normal 2 5 8 14 2 5" xfId="45622"/>
    <cellStyle name="Normal 2 5 8 14 3" xfId="45623"/>
    <cellStyle name="Normal 2 5 8 14 3 2" xfId="45624"/>
    <cellStyle name="Normal 2 5 8 14 3 3" xfId="45625"/>
    <cellStyle name="Normal 2 5 8 14 3 4" xfId="45626"/>
    <cellStyle name="Normal 2 5 8 14 3 5" xfId="45627"/>
    <cellStyle name="Normal 2 5 8 14 4" xfId="45628"/>
    <cellStyle name="Normal 2 5 8 14 4 2" xfId="45629"/>
    <cellStyle name="Normal 2 5 8 14 4 3" xfId="45630"/>
    <cellStyle name="Normal 2 5 8 14 4 4" xfId="45631"/>
    <cellStyle name="Normal 2 5 8 14 4 5" xfId="45632"/>
    <cellStyle name="Normal 2 5 8 14 5" xfId="45633"/>
    <cellStyle name="Normal 2 5 8 14 5 2" xfId="45634"/>
    <cellStyle name="Normal 2 5 8 14 5 3" xfId="45635"/>
    <cellStyle name="Normal 2 5 8 14 5 4" xfId="45636"/>
    <cellStyle name="Normal 2 5 8 14 5 5" xfId="45637"/>
    <cellStyle name="Normal 2 5 8 14 6" xfId="45638"/>
    <cellStyle name="Normal 2 5 8 14 6 2" xfId="45639"/>
    <cellStyle name="Normal 2 5 8 14 6 3" xfId="45640"/>
    <cellStyle name="Normal 2 5 8 14 6 4" xfId="45641"/>
    <cellStyle name="Normal 2 5 8 14 6 5" xfId="45642"/>
    <cellStyle name="Normal 2 5 8 14 7" xfId="45643"/>
    <cellStyle name="Normal 2 5 8 14 7 2" xfId="45644"/>
    <cellStyle name="Normal 2 5 8 14 7 3" xfId="45645"/>
    <cellStyle name="Normal 2 5 8 14 7 4" xfId="45646"/>
    <cellStyle name="Normal 2 5 8 14 7 5" xfId="45647"/>
    <cellStyle name="Normal 2 5 8 14 8" xfId="45648"/>
    <cellStyle name="Normal 2 5 8 14 8 2" xfId="45649"/>
    <cellStyle name="Normal 2 5 8 14 8 3" xfId="45650"/>
    <cellStyle name="Normal 2 5 8 14 8 4" xfId="45651"/>
    <cellStyle name="Normal 2 5 8 14 8 5" xfId="45652"/>
    <cellStyle name="Normal 2 5 8 14 9" xfId="45653"/>
    <cellStyle name="Normal 2 5 8 15" xfId="45654"/>
    <cellStyle name="Normal 2 5 8 15 10" xfId="45655"/>
    <cellStyle name="Normal 2 5 8 15 11" xfId="45656"/>
    <cellStyle name="Normal 2 5 8 15 12" xfId="45657"/>
    <cellStyle name="Normal 2 5 8 15 13" xfId="45658"/>
    <cellStyle name="Normal 2 5 8 15 14" xfId="45659"/>
    <cellStyle name="Normal 2 5 8 15 2" xfId="45660"/>
    <cellStyle name="Normal 2 5 8 15 2 2" xfId="45661"/>
    <cellStyle name="Normal 2 5 8 15 2 3" xfId="45662"/>
    <cellStyle name="Normal 2 5 8 15 2 4" xfId="45663"/>
    <cellStyle name="Normal 2 5 8 15 2 5" xfId="45664"/>
    <cellStyle name="Normal 2 5 8 15 3" xfId="45665"/>
    <cellStyle name="Normal 2 5 8 15 3 2" xfId="45666"/>
    <cellStyle name="Normal 2 5 8 15 3 3" xfId="45667"/>
    <cellStyle name="Normal 2 5 8 15 3 4" xfId="45668"/>
    <cellStyle name="Normal 2 5 8 15 3 5" xfId="45669"/>
    <cellStyle name="Normal 2 5 8 15 4" xfId="45670"/>
    <cellStyle name="Normal 2 5 8 15 4 2" xfId="45671"/>
    <cellStyle name="Normal 2 5 8 15 4 3" xfId="45672"/>
    <cellStyle name="Normal 2 5 8 15 4 4" xfId="45673"/>
    <cellStyle name="Normal 2 5 8 15 4 5" xfId="45674"/>
    <cellStyle name="Normal 2 5 8 15 5" xfId="45675"/>
    <cellStyle name="Normal 2 5 8 15 5 2" xfId="45676"/>
    <cellStyle name="Normal 2 5 8 15 5 3" xfId="45677"/>
    <cellStyle name="Normal 2 5 8 15 5 4" xfId="45678"/>
    <cellStyle name="Normal 2 5 8 15 5 5" xfId="45679"/>
    <cellStyle name="Normal 2 5 8 15 6" xfId="45680"/>
    <cellStyle name="Normal 2 5 8 15 6 2" xfId="45681"/>
    <cellStyle name="Normal 2 5 8 15 6 3" xfId="45682"/>
    <cellStyle name="Normal 2 5 8 15 6 4" xfId="45683"/>
    <cellStyle name="Normal 2 5 8 15 6 5" xfId="45684"/>
    <cellStyle name="Normal 2 5 8 15 7" xfId="45685"/>
    <cellStyle name="Normal 2 5 8 15 7 2" xfId="45686"/>
    <cellStyle name="Normal 2 5 8 15 7 3" xfId="45687"/>
    <cellStyle name="Normal 2 5 8 15 7 4" xfId="45688"/>
    <cellStyle name="Normal 2 5 8 15 7 5" xfId="45689"/>
    <cellStyle name="Normal 2 5 8 15 8" xfId="45690"/>
    <cellStyle name="Normal 2 5 8 15 8 2" xfId="45691"/>
    <cellStyle name="Normal 2 5 8 15 8 3" xfId="45692"/>
    <cellStyle name="Normal 2 5 8 15 8 4" xfId="45693"/>
    <cellStyle name="Normal 2 5 8 15 8 5" xfId="45694"/>
    <cellStyle name="Normal 2 5 8 15 9" xfId="45695"/>
    <cellStyle name="Normal 2 5 8 16" xfId="45696"/>
    <cellStyle name="Normal 2 5 8 16 10" xfId="45697"/>
    <cellStyle name="Normal 2 5 8 16 11" xfId="45698"/>
    <cellStyle name="Normal 2 5 8 16 12" xfId="45699"/>
    <cellStyle name="Normal 2 5 8 16 13" xfId="45700"/>
    <cellStyle name="Normal 2 5 8 16 14" xfId="45701"/>
    <cellStyle name="Normal 2 5 8 16 2" xfId="45702"/>
    <cellStyle name="Normal 2 5 8 16 2 2" xfId="45703"/>
    <cellStyle name="Normal 2 5 8 16 2 3" xfId="45704"/>
    <cellStyle name="Normal 2 5 8 16 2 4" xfId="45705"/>
    <cellStyle name="Normal 2 5 8 16 2 5" xfId="45706"/>
    <cellStyle name="Normal 2 5 8 16 3" xfId="45707"/>
    <cellStyle name="Normal 2 5 8 16 3 2" xfId="45708"/>
    <cellStyle name="Normal 2 5 8 16 3 3" xfId="45709"/>
    <cellStyle name="Normal 2 5 8 16 3 4" xfId="45710"/>
    <cellStyle name="Normal 2 5 8 16 3 5" xfId="45711"/>
    <cellStyle name="Normal 2 5 8 16 4" xfId="45712"/>
    <cellStyle name="Normal 2 5 8 16 4 2" xfId="45713"/>
    <cellStyle name="Normal 2 5 8 16 4 3" xfId="45714"/>
    <cellStyle name="Normal 2 5 8 16 4 4" xfId="45715"/>
    <cellStyle name="Normal 2 5 8 16 4 5" xfId="45716"/>
    <cellStyle name="Normal 2 5 8 16 5" xfId="45717"/>
    <cellStyle name="Normal 2 5 8 16 5 2" xfId="45718"/>
    <cellStyle name="Normal 2 5 8 16 5 3" xfId="45719"/>
    <cellStyle name="Normal 2 5 8 16 5 4" xfId="45720"/>
    <cellStyle name="Normal 2 5 8 16 5 5" xfId="45721"/>
    <cellStyle name="Normal 2 5 8 16 6" xfId="45722"/>
    <cellStyle name="Normal 2 5 8 16 6 2" xfId="45723"/>
    <cellStyle name="Normal 2 5 8 16 6 3" xfId="45724"/>
    <cellStyle name="Normal 2 5 8 16 6 4" xfId="45725"/>
    <cellStyle name="Normal 2 5 8 16 6 5" xfId="45726"/>
    <cellStyle name="Normal 2 5 8 16 7" xfId="45727"/>
    <cellStyle name="Normal 2 5 8 16 7 2" xfId="45728"/>
    <cellStyle name="Normal 2 5 8 16 7 3" xfId="45729"/>
    <cellStyle name="Normal 2 5 8 16 7 4" xfId="45730"/>
    <cellStyle name="Normal 2 5 8 16 7 5" xfId="45731"/>
    <cellStyle name="Normal 2 5 8 16 8" xfId="45732"/>
    <cellStyle name="Normal 2 5 8 16 8 2" xfId="45733"/>
    <cellStyle name="Normal 2 5 8 16 8 3" xfId="45734"/>
    <cellStyle name="Normal 2 5 8 16 8 4" xfId="45735"/>
    <cellStyle name="Normal 2 5 8 16 8 5" xfId="45736"/>
    <cellStyle name="Normal 2 5 8 16 9" xfId="45737"/>
    <cellStyle name="Normal 2 5 8 17" xfId="45738"/>
    <cellStyle name="Normal 2 5 8 17 2" xfId="45739"/>
    <cellStyle name="Normal 2 5 8 17 3" xfId="45740"/>
    <cellStyle name="Normal 2 5 8 17 4" xfId="45741"/>
    <cellStyle name="Normal 2 5 8 17 5" xfId="45742"/>
    <cellStyle name="Normal 2 5 8 18" xfId="45743"/>
    <cellStyle name="Normal 2 5 8 18 2" xfId="45744"/>
    <cellStyle name="Normal 2 5 8 18 3" xfId="45745"/>
    <cellStyle name="Normal 2 5 8 18 4" xfId="45746"/>
    <cellStyle name="Normal 2 5 8 18 5" xfId="45747"/>
    <cellStyle name="Normal 2 5 8 19" xfId="45748"/>
    <cellStyle name="Normal 2 5 8 19 2" xfId="45749"/>
    <cellStyle name="Normal 2 5 8 19 3" xfId="45750"/>
    <cellStyle name="Normal 2 5 8 19 4" xfId="45751"/>
    <cellStyle name="Normal 2 5 8 19 5" xfId="45752"/>
    <cellStyle name="Normal 2 5 8 2" xfId="45753"/>
    <cellStyle name="Normal 2 5 8 2 10" xfId="45754"/>
    <cellStyle name="Normal 2 5 8 2 11" xfId="45755"/>
    <cellStyle name="Normal 2 5 8 2 12" xfId="45756"/>
    <cellStyle name="Normal 2 5 8 2 13" xfId="45757"/>
    <cellStyle name="Normal 2 5 8 2 14" xfId="45758"/>
    <cellStyle name="Normal 2 5 8 2 2" xfId="45759"/>
    <cellStyle name="Normal 2 5 8 2 2 2" xfId="45760"/>
    <cellStyle name="Normal 2 5 8 2 2 3" xfId="45761"/>
    <cellStyle name="Normal 2 5 8 2 2 4" xfId="45762"/>
    <cellStyle name="Normal 2 5 8 2 2 5" xfId="45763"/>
    <cellStyle name="Normal 2 5 8 2 3" xfId="45764"/>
    <cellStyle name="Normal 2 5 8 2 3 2" xfId="45765"/>
    <cellStyle name="Normal 2 5 8 2 3 3" xfId="45766"/>
    <cellStyle name="Normal 2 5 8 2 3 4" xfId="45767"/>
    <cellStyle name="Normal 2 5 8 2 3 5" xfId="45768"/>
    <cellStyle name="Normal 2 5 8 2 4" xfId="45769"/>
    <cellStyle name="Normal 2 5 8 2 4 2" xfId="45770"/>
    <cellStyle name="Normal 2 5 8 2 4 3" xfId="45771"/>
    <cellStyle name="Normal 2 5 8 2 4 4" xfId="45772"/>
    <cellStyle name="Normal 2 5 8 2 4 5" xfId="45773"/>
    <cellStyle name="Normal 2 5 8 2 5" xfId="45774"/>
    <cellStyle name="Normal 2 5 8 2 5 2" xfId="45775"/>
    <cellStyle name="Normal 2 5 8 2 5 3" xfId="45776"/>
    <cellStyle name="Normal 2 5 8 2 5 4" xfId="45777"/>
    <cellStyle name="Normal 2 5 8 2 5 5" xfId="45778"/>
    <cellStyle name="Normal 2 5 8 2 6" xfId="45779"/>
    <cellStyle name="Normal 2 5 8 2 6 2" xfId="45780"/>
    <cellStyle name="Normal 2 5 8 2 6 3" xfId="45781"/>
    <cellStyle name="Normal 2 5 8 2 6 4" xfId="45782"/>
    <cellStyle name="Normal 2 5 8 2 6 5" xfId="45783"/>
    <cellStyle name="Normal 2 5 8 2 7" xfId="45784"/>
    <cellStyle name="Normal 2 5 8 2 7 2" xfId="45785"/>
    <cellStyle name="Normal 2 5 8 2 7 3" xfId="45786"/>
    <cellStyle name="Normal 2 5 8 2 7 4" xfId="45787"/>
    <cellStyle name="Normal 2 5 8 2 7 5" xfId="45788"/>
    <cellStyle name="Normal 2 5 8 2 8" xfId="45789"/>
    <cellStyle name="Normal 2 5 8 2 8 2" xfId="45790"/>
    <cellStyle name="Normal 2 5 8 2 8 3" xfId="45791"/>
    <cellStyle name="Normal 2 5 8 2 8 4" xfId="45792"/>
    <cellStyle name="Normal 2 5 8 2 8 5" xfId="45793"/>
    <cellStyle name="Normal 2 5 8 2 9" xfId="45794"/>
    <cellStyle name="Normal 2 5 8 20" xfId="45795"/>
    <cellStyle name="Normal 2 5 8 20 2" xfId="45796"/>
    <cellStyle name="Normal 2 5 8 20 3" xfId="45797"/>
    <cellStyle name="Normal 2 5 8 20 4" xfId="45798"/>
    <cellStyle name="Normal 2 5 8 20 5" xfId="45799"/>
    <cellStyle name="Normal 2 5 8 21" xfId="45800"/>
    <cellStyle name="Normal 2 5 8 21 2" xfId="45801"/>
    <cellStyle name="Normal 2 5 8 21 3" xfId="45802"/>
    <cellStyle name="Normal 2 5 8 21 4" xfId="45803"/>
    <cellStyle name="Normal 2 5 8 21 5" xfId="45804"/>
    <cellStyle name="Normal 2 5 8 22" xfId="45805"/>
    <cellStyle name="Normal 2 5 8 22 2" xfId="45806"/>
    <cellStyle name="Normal 2 5 8 22 3" xfId="45807"/>
    <cellStyle name="Normal 2 5 8 22 4" xfId="45808"/>
    <cellStyle name="Normal 2 5 8 22 5" xfId="45809"/>
    <cellStyle name="Normal 2 5 8 23" xfId="45810"/>
    <cellStyle name="Normal 2 5 8 23 2" xfId="45811"/>
    <cellStyle name="Normal 2 5 8 23 3" xfId="45812"/>
    <cellStyle name="Normal 2 5 8 23 4" xfId="45813"/>
    <cellStyle name="Normal 2 5 8 23 5" xfId="45814"/>
    <cellStyle name="Normal 2 5 8 24" xfId="45815"/>
    <cellStyle name="Normal 2 5 8 25" xfId="45816"/>
    <cellStyle name="Normal 2 5 8 26" xfId="45817"/>
    <cellStyle name="Normal 2 5 8 27" xfId="45818"/>
    <cellStyle name="Normal 2 5 8 28" xfId="45819"/>
    <cellStyle name="Normal 2 5 8 29" xfId="45820"/>
    <cellStyle name="Normal 2 5 8 3" xfId="45821"/>
    <cellStyle name="Normal 2 5 8 3 10" xfId="45822"/>
    <cellStyle name="Normal 2 5 8 3 11" xfId="45823"/>
    <cellStyle name="Normal 2 5 8 3 12" xfId="45824"/>
    <cellStyle name="Normal 2 5 8 3 13" xfId="45825"/>
    <cellStyle name="Normal 2 5 8 3 14" xfId="45826"/>
    <cellStyle name="Normal 2 5 8 3 2" xfId="45827"/>
    <cellStyle name="Normal 2 5 8 3 2 2" xfId="45828"/>
    <cellStyle name="Normal 2 5 8 3 2 3" xfId="45829"/>
    <cellStyle name="Normal 2 5 8 3 2 4" xfId="45830"/>
    <cellStyle name="Normal 2 5 8 3 2 5" xfId="45831"/>
    <cellStyle name="Normal 2 5 8 3 3" xfId="45832"/>
    <cellStyle name="Normal 2 5 8 3 3 2" xfId="45833"/>
    <cellStyle name="Normal 2 5 8 3 3 3" xfId="45834"/>
    <cellStyle name="Normal 2 5 8 3 3 4" xfId="45835"/>
    <cellStyle name="Normal 2 5 8 3 3 5" xfId="45836"/>
    <cellStyle name="Normal 2 5 8 3 4" xfId="45837"/>
    <cellStyle name="Normal 2 5 8 3 4 2" xfId="45838"/>
    <cellStyle name="Normal 2 5 8 3 4 3" xfId="45839"/>
    <cellStyle name="Normal 2 5 8 3 4 4" xfId="45840"/>
    <cellStyle name="Normal 2 5 8 3 4 5" xfId="45841"/>
    <cellStyle name="Normal 2 5 8 3 5" xfId="45842"/>
    <cellStyle name="Normal 2 5 8 3 5 2" xfId="45843"/>
    <cellStyle name="Normal 2 5 8 3 5 3" xfId="45844"/>
    <cellStyle name="Normal 2 5 8 3 5 4" xfId="45845"/>
    <cellStyle name="Normal 2 5 8 3 5 5" xfId="45846"/>
    <cellStyle name="Normal 2 5 8 3 6" xfId="45847"/>
    <cellStyle name="Normal 2 5 8 3 6 2" xfId="45848"/>
    <cellStyle name="Normal 2 5 8 3 6 3" xfId="45849"/>
    <cellStyle name="Normal 2 5 8 3 6 4" xfId="45850"/>
    <cellStyle name="Normal 2 5 8 3 6 5" xfId="45851"/>
    <cellStyle name="Normal 2 5 8 3 7" xfId="45852"/>
    <cellStyle name="Normal 2 5 8 3 7 2" xfId="45853"/>
    <cellStyle name="Normal 2 5 8 3 7 3" xfId="45854"/>
    <cellStyle name="Normal 2 5 8 3 7 4" xfId="45855"/>
    <cellStyle name="Normal 2 5 8 3 7 5" xfId="45856"/>
    <cellStyle name="Normal 2 5 8 3 8" xfId="45857"/>
    <cellStyle name="Normal 2 5 8 3 8 2" xfId="45858"/>
    <cellStyle name="Normal 2 5 8 3 8 3" xfId="45859"/>
    <cellStyle name="Normal 2 5 8 3 8 4" xfId="45860"/>
    <cellStyle name="Normal 2 5 8 3 8 5" xfId="45861"/>
    <cellStyle name="Normal 2 5 8 3 9" xfId="45862"/>
    <cellStyle name="Normal 2 5 8 4" xfId="45863"/>
    <cellStyle name="Normal 2 5 8 4 10" xfId="45864"/>
    <cellStyle name="Normal 2 5 8 4 11" xfId="45865"/>
    <cellStyle name="Normal 2 5 8 4 12" xfId="45866"/>
    <cellStyle name="Normal 2 5 8 4 13" xfId="45867"/>
    <cellStyle name="Normal 2 5 8 4 14" xfId="45868"/>
    <cellStyle name="Normal 2 5 8 4 2" xfId="45869"/>
    <cellStyle name="Normal 2 5 8 4 2 2" xfId="45870"/>
    <cellStyle name="Normal 2 5 8 4 2 3" xfId="45871"/>
    <cellStyle name="Normal 2 5 8 4 2 4" xfId="45872"/>
    <cellStyle name="Normal 2 5 8 4 2 5" xfId="45873"/>
    <cellStyle name="Normal 2 5 8 4 3" xfId="45874"/>
    <cellStyle name="Normal 2 5 8 4 3 2" xfId="45875"/>
    <cellStyle name="Normal 2 5 8 4 3 3" xfId="45876"/>
    <cellStyle name="Normal 2 5 8 4 3 4" xfId="45877"/>
    <cellStyle name="Normal 2 5 8 4 3 5" xfId="45878"/>
    <cellStyle name="Normal 2 5 8 4 4" xfId="45879"/>
    <cellStyle name="Normal 2 5 8 4 4 2" xfId="45880"/>
    <cellStyle name="Normal 2 5 8 4 4 3" xfId="45881"/>
    <cellStyle name="Normal 2 5 8 4 4 4" xfId="45882"/>
    <cellStyle name="Normal 2 5 8 4 4 5" xfId="45883"/>
    <cellStyle name="Normal 2 5 8 4 5" xfId="45884"/>
    <cellStyle name="Normal 2 5 8 4 5 2" xfId="45885"/>
    <cellStyle name="Normal 2 5 8 4 5 3" xfId="45886"/>
    <cellStyle name="Normal 2 5 8 4 5 4" xfId="45887"/>
    <cellStyle name="Normal 2 5 8 4 5 5" xfId="45888"/>
    <cellStyle name="Normal 2 5 8 4 6" xfId="45889"/>
    <cellStyle name="Normal 2 5 8 4 6 2" xfId="45890"/>
    <cellStyle name="Normal 2 5 8 4 6 3" xfId="45891"/>
    <cellStyle name="Normal 2 5 8 4 6 4" xfId="45892"/>
    <cellStyle name="Normal 2 5 8 4 6 5" xfId="45893"/>
    <cellStyle name="Normal 2 5 8 4 7" xfId="45894"/>
    <cellStyle name="Normal 2 5 8 4 7 2" xfId="45895"/>
    <cellStyle name="Normal 2 5 8 4 7 3" xfId="45896"/>
    <cellStyle name="Normal 2 5 8 4 7 4" xfId="45897"/>
    <cellStyle name="Normal 2 5 8 4 7 5" xfId="45898"/>
    <cellStyle name="Normal 2 5 8 4 8" xfId="45899"/>
    <cellStyle name="Normal 2 5 8 4 8 2" xfId="45900"/>
    <cellStyle name="Normal 2 5 8 4 8 3" xfId="45901"/>
    <cellStyle name="Normal 2 5 8 4 8 4" xfId="45902"/>
    <cellStyle name="Normal 2 5 8 4 8 5" xfId="45903"/>
    <cellStyle name="Normal 2 5 8 4 9" xfId="45904"/>
    <cellStyle name="Normal 2 5 8 5" xfId="45905"/>
    <cellStyle name="Normal 2 5 8 5 10" xfId="45906"/>
    <cellStyle name="Normal 2 5 8 5 11" xfId="45907"/>
    <cellStyle name="Normal 2 5 8 5 12" xfId="45908"/>
    <cellStyle name="Normal 2 5 8 5 13" xfId="45909"/>
    <cellStyle name="Normal 2 5 8 5 14" xfId="45910"/>
    <cellStyle name="Normal 2 5 8 5 2" xfId="45911"/>
    <cellStyle name="Normal 2 5 8 5 2 2" xfId="45912"/>
    <cellStyle name="Normal 2 5 8 5 2 3" xfId="45913"/>
    <cellStyle name="Normal 2 5 8 5 2 4" xfId="45914"/>
    <cellStyle name="Normal 2 5 8 5 2 5" xfId="45915"/>
    <cellStyle name="Normal 2 5 8 5 3" xfId="45916"/>
    <cellStyle name="Normal 2 5 8 5 3 2" xfId="45917"/>
    <cellStyle name="Normal 2 5 8 5 3 3" xfId="45918"/>
    <cellStyle name="Normal 2 5 8 5 3 4" xfId="45919"/>
    <cellStyle name="Normal 2 5 8 5 3 5" xfId="45920"/>
    <cellStyle name="Normal 2 5 8 5 4" xfId="45921"/>
    <cellStyle name="Normal 2 5 8 5 4 2" xfId="45922"/>
    <cellStyle name="Normal 2 5 8 5 4 3" xfId="45923"/>
    <cellStyle name="Normal 2 5 8 5 4 4" xfId="45924"/>
    <cellStyle name="Normal 2 5 8 5 4 5" xfId="45925"/>
    <cellStyle name="Normal 2 5 8 5 5" xfId="45926"/>
    <cellStyle name="Normal 2 5 8 5 5 2" xfId="45927"/>
    <cellStyle name="Normal 2 5 8 5 5 3" xfId="45928"/>
    <cellStyle name="Normal 2 5 8 5 5 4" xfId="45929"/>
    <cellStyle name="Normal 2 5 8 5 5 5" xfId="45930"/>
    <cellStyle name="Normal 2 5 8 5 6" xfId="45931"/>
    <cellStyle name="Normal 2 5 8 5 6 2" xfId="45932"/>
    <cellStyle name="Normal 2 5 8 5 6 3" xfId="45933"/>
    <cellStyle name="Normal 2 5 8 5 6 4" xfId="45934"/>
    <cellStyle name="Normal 2 5 8 5 6 5" xfId="45935"/>
    <cellStyle name="Normal 2 5 8 5 7" xfId="45936"/>
    <cellStyle name="Normal 2 5 8 5 7 2" xfId="45937"/>
    <cellStyle name="Normal 2 5 8 5 7 3" xfId="45938"/>
    <cellStyle name="Normal 2 5 8 5 7 4" xfId="45939"/>
    <cellStyle name="Normal 2 5 8 5 7 5" xfId="45940"/>
    <cellStyle name="Normal 2 5 8 5 8" xfId="45941"/>
    <cellStyle name="Normal 2 5 8 5 8 2" xfId="45942"/>
    <cellStyle name="Normal 2 5 8 5 8 3" xfId="45943"/>
    <cellStyle name="Normal 2 5 8 5 8 4" xfId="45944"/>
    <cellStyle name="Normal 2 5 8 5 8 5" xfId="45945"/>
    <cellStyle name="Normal 2 5 8 5 9" xfId="45946"/>
    <cellStyle name="Normal 2 5 8 6" xfId="45947"/>
    <cellStyle name="Normal 2 5 8 6 10" xfId="45948"/>
    <cellStyle name="Normal 2 5 8 6 11" xfId="45949"/>
    <cellStyle name="Normal 2 5 8 6 12" xfId="45950"/>
    <cellStyle name="Normal 2 5 8 6 13" xfId="45951"/>
    <cellStyle name="Normal 2 5 8 6 14" xfId="45952"/>
    <cellStyle name="Normal 2 5 8 6 2" xfId="45953"/>
    <cellStyle name="Normal 2 5 8 6 2 2" xfId="45954"/>
    <cellStyle name="Normal 2 5 8 6 2 3" xfId="45955"/>
    <cellStyle name="Normal 2 5 8 6 2 4" xfId="45956"/>
    <cellStyle name="Normal 2 5 8 6 2 5" xfId="45957"/>
    <cellStyle name="Normal 2 5 8 6 3" xfId="45958"/>
    <cellStyle name="Normal 2 5 8 6 3 2" xfId="45959"/>
    <cellStyle name="Normal 2 5 8 6 3 3" xfId="45960"/>
    <cellStyle name="Normal 2 5 8 6 3 4" xfId="45961"/>
    <cellStyle name="Normal 2 5 8 6 3 5" xfId="45962"/>
    <cellStyle name="Normal 2 5 8 6 4" xfId="45963"/>
    <cellStyle name="Normal 2 5 8 6 4 2" xfId="45964"/>
    <cellStyle name="Normal 2 5 8 6 4 3" xfId="45965"/>
    <cellStyle name="Normal 2 5 8 6 4 4" xfId="45966"/>
    <cellStyle name="Normal 2 5 8 6 4 5" xfId="45967"/>
    <cellStyle name="Normal 2 5 8 6 5" xfId="45968"/>
    <cellStyle name="Normal 2 5 8 6 5 2" xfId="45969"/>
    <cellStyle name="Normal 2 5 8 6 5 3" xfId="45970"/>
    <cellStyle name="Normal 2 5 8 6 5 4" xfId="45971"/>
    <cellStyle name="Normal 2 5 8 6 5 5" xfId="45972"/>
    <cellStyle name="Normal 2 5 8 6 6" xfId="45973"/>
    <cellStyle name="Normal 2 5 8 6 6 2" xfId="45974"/>
    <cellStyle name="Normal 2 5 8 6 6 3" xfId="45975"/>
    <cellStyle name="Normal 2 5 8 6 6 4" xfId="45976"/>
    <cellStyle name="Normal 2 5 8 6 6 5" xfId="45977"/>
    <cellStyle name="Normal 2 5 8 6 7" xfId="45978"/>
    <cellStyle name="Normal 2 5 8 6 7 2" xfId="45979"/>
    <cellStyle name="Normal 2 5 8 6 7 3" xfId="45980"/>
    <cellStyle name="Normal 2 5 8 6 7 4" xfId="45981"/>
    <cellStyle name="Normal 2 5 8 6 7 5" xfId="45982"/>
    <cellStyle name="Normal 2 5 8 6 8" xfId="45983"/>
    <cellStyle name="Normal 2 5 8 6 8 2" xfId="45984"/>
    <cellStyle name="Normal 2 5 8 6 8 3" xfId="45985"/>
    <cellStyle name="Normal 2 5 8 6 8 4" xfId="45986"/>
    <cellStyle name="Normal 2 5 8 6 8 5" xfId="45987"/>
    <cellStyle name="Normal 2 5 8 6 9" xfId="45988"/>
    <cellStyle name="Normal 2 5 8 7" xfId="45989"/>
    <cellStyle name="Normal 2 5 8 7 10" xfId="45990"/>
    <cellStyle name="Normal 2 5 8 7 11" xfId="45991"/>
    <cellStyle name="Normal 2 5 8 7 12" xfId="45992"/>
    <cellStyle name="Normal 2 5 8 7 13" xfId="45993"/>
    <cellStyle name="Normal 2 5 8 7 14" xfId="45994"/>
    <cellStyle name="Normal 2 5 8 7 2" xfId="45995"/>
    <cellStyle name="Normal 2 5 8 7 2 2" xfId="45996"/>
    <cellStyle name="Normal 2 5 8 7 2 3" xfId="45997"/>
    <cellStyle name="Normal 2 5 8 7 2 4" xfId="45998"/>
    <cellStyle name="Normal 2 5 8 7 2 5" xfId="45999"/>
    <cellStyle name="Normal 2 5 8 7 3" xfId="46000"/>
    <cellStyle name="Normal 2 5 8 7 3 2" xfId="46001"/>
    <cellStyle name="Normal 2 5 8 7 3 3" xfId="46002"/>
    <cellStyle name="Normal 2 5 8 7 3 4" xfId="46003"/>
    <cellStyle name="Normal 2 5 8 7 3 5" xfId="46004"/>
    <cellStyle name="Normal 2 5 8 7 4" xfId="46005"/>
    <cellStyle name="Normal 2 5 8 7 4 2" xfId="46006"/>
    <cellStyle name="Normal 2 5 8 7 4 3" xfId="46007"/>
    <cellStyle name="Normal 2 5 8 7 4 4" xfId="46008"/>
    <cellStyle name="Normal 2 5 8 7 4 5" xfId="46009"/>
    <cellStyle name="Normal 2 5 8 7 5" xfId="46010"/>
    <cellStyle name="Normal 2 5 8 7 5 2" xfId="46011"/>
    <cellStyle name="Normal 2 5 8 7 5 3" xfId="46012"/>
    <cellStyle name="Normal 2 5 8 7 5 4" xfId="46013"/>
    <cellStyle name="Normal 2 5 8 7 5 5" xfId="46014"/>
    <cellStyle name="Normal 2 5 8 7 6" xfId="46015"/>
    <cellStyle name="Normal 2 5 8 7 6 2" xfId="46016"/>
    <cellStyle name="Normal 2 5 8 7 6 3" xfId="46017"/>
    <cellStyle name="Normal 2 5 8 7 6 4" xfId="46018"/>
    <cellStyle name="Normal 2 5 8 7 6 5" xfId="46019"/>
    <cellStyle name="Normal 2 5 8 7 7" xfId="46020"/>
    <cellStyle name="Normal 2 5 8 7 7 2" xfId="46021"/>
    <cellStyle name="Normal 2 5 8 7 7 3" xfId="46022"/>
    <cellStyle name="Normal 2 5 8 7 7 4" xfId="46023"/>
    <cellStyle name="Normal 2 5 8 7 7 5" xfId="46024"/>
    <cellStyle name="Normal 2 5 8 7 8" xfId="46025"/>
    <cellStyle name="Normal 2 5 8 7 8 2" xfId="46026"/>
    <cellStyle name="Normal 2 5 8 7 8 3" xfId="46027"/>
    <cellStyle name="Normal 2 5 8 7 8 4" xfId="46028"/>
    <cellStyle name="Normal 2 5 8 7 8 5" xfId="46029"/>
    <cellStyle name="Normal 2 5 8 7 9" xfId="46030"/>
    <cellStyle name="Normal 2 5 8 8" xfId="46031"/>
    <cellStyle name="Normal 2 5 8 8 10" xfId="46032"/>
    <cellStyle name="Normal 2 5 8 8 11" xfId="46033"/>
    <cellStyle name="Normal 2 5 8 8 12" xfId="46034"/>
    <cellStyle name="Normal 2 5 8 8 13" xfId="46035"/>
    <cellStyle name="Normal 2 5 8 8 14" xfId="46036"/>
    <cellStyle name="Normal 2 5 8 8 2" xfId="46037"/>
    <cellStyle name="Normal 2 5 8 8 2 2" xfId="46038"/>
    <cellStyle name="Normal 2 5 8 8 2 3" xfId="46039"/>
    <cellStyle name="Normal 2 5 8 8 2 4" xfId="46040"/>
    <cellStyle name="Normal 2 5 8 8 2 5" xfId="46041"/>
    <cellStyle name="Normal 2 5 8 8 3" xfId="46042"/>
    <cellStyle name="Normal 2 5 8 8 3 2" xfId="46043"/>
    <cellStyle name="Normal 2 5 8 8 3 3" xfId="46044"/>
    <cellStyle name="Normal 2 5 8 8 3 4" xfId="46045"/>
    <cellStyle name="Normal 2 5 8 8 3 5" xfId="46046"/>
    <cellStyle name="Normal 2 5 8 8 4" xfId="46047"/>
    <cellStyle name="Normal 2 5 8 8 4 2" xfId="46048"/>
    <cellStyle name="Normal 2 5 8 8 4 3" xfId="46049"/>
    <cellStyle name="Normal 2 5 8 8 4 4" xfId="46050"/>
    <cellStyle name="Normal 2 5 8 8 4 5" xfId="46051"/>
    <cellStyle name="Normal 2 5 8 8 5" xfId="46052"/>
    <cellStyle name="Normal 2 5 8 8 5 2" xfId="46053"/>
    <cellStyle name="Normal 2 5 8 8 5 3" xfId="46054"/>
    <cellStyle name="Normal 2 5 8 8 5 4" xfId="46055"/>
    <cellStyle name="Normal 2 5 8 8 5 5" xfId="46056"/>
    <cellStyle name="Normal 2 5 8 8 6" xfId="46057"/>
    <cellStyle name="Normal 2 5 8 8 6 2" xfId="46058"/>
    <cellStyle name="Normal 2 5 8 8 6 3" xfId="46059"/>
    <cellStyle name="Normal 2 5 8 8 6 4" xfId="46060"/>
    <cellStyle name="Normal 2 5 8 8 6 5" xfId="46061"/>
    <cellStyle name="Normal 2 5 8 8 7" xfId="46062"/>
    <cellStyle name="Normal 2 5 8 8 7 2" xfId="46063"/>
    <cellStyle name="Normal 2 5 8 8 7 3" xfId="46064"/>
    <cellStyle name="Normal 2 5 8 8 7 4" xfId="46065"/>
    <cellStyle name="Normal 2 5 8 8 7 5" xfId="46066"/>
    <cellStyle name="Normal 2 5 8 8 8" xfId="46067"/>
    <cellStyle name="Normal 2 5 8 8 8 2" xfId="46068"/>
    <cellStyle name="Normal 2 5 8 8 8 3" xfId="46069"/>
    <cellStyle name="Normal 2 5 8 8 8 4" xfId="46070"/>
    <cellStyle name="Normal 2 5 8 8 8 5" xfId="46071"/>
    <cellStyle name="Normal 2 5 8 8 9" xfId="46072"/>
    <cellStyle name="Normal 2 5 8 9" xfId="46073"/>
    <cellStyle name="Normal 2 5 8 9 10" xfId="46074"/>
    <cellStyle name="Normal 2 5 8 9 11" xfId="46075"/>
    <cellStyle name="Normal 2 5 8 9 12" xfId="46076"/>
    <cellStyle name="Normal 2 5 8 9 13" xfId="46077"/>
    <cellStyle name="Normal 2 5 8 9 14" xfId="46078"/>
    <cellStyle name="Normal 2 5 8 9 2" xfId="46079"/>
    <cellStyle name="Normal 2 5 8 9 2 2" xfId="46080"/>
    <cellStyle name="Normal 2 5 8 9 2 3" xfId="46081"/>
    <cellStyle name="Normal 2 5 8 9 2 4" xfId="46082"/>
    <cellStyle name="Normal 2 5 8 9 2 5" xfId="46083"/>
    <cellStyle name="Normal 2 5 8 9 3" xfId="46084"/>
    <cellStyle name="Normal 2 5 8 9 3 2" xfId="46085"/>
    <cellStyle name="Normal 2 5 8 9 3 3" xfId="46086"/>
    <cellStyle name="Normal 2 5 8 9 3 4" xfId="46087"/>
    <cellStyle name="Normal 2 5 8 9 3 5" xfId="46088"/>
    <cellStyle name="Normal 2 5 8 9 4" xfId="46089"/>
    <cellStyle name="Normal 2 5 8 9 4 2" xfId="46090"/>
    <cellStyle name="Normal 2 5 8 9 4 3" xfId="46091"/>
    <cellStyle name="Normal 2 5 8 9 4 4" xfId="46092"/>
    <cellStyle name="Normal 2 5 8 9 4 5" xfId="46093"/>
    <cellStyle name="Normal 2 5 8 9 5" xfId="46094"/>
    <cellStyle name="Normal 2 5 8 9 5 2" xfId="46095"/>
    <cellStyle name="Normal 2 5 8 9 5 3" xfId="46096"/>
    <cellStyle name="Normal 2 5 8 9 5 4" xfId="46097"/>
    <cellStyle name="Normal 2 5 8 9 5 5" xfId="46098"/>
    <cellStyle name="Normal 2 5 8 9 6" xfId="46099"/>
    <cellStyle name="Normal 2 5 8 9 6 2" xfId="46100"/>
    <cellStyle name="Normal 2 5 8 9 6 3" xfId="46101"/>
    <cellStyle name="Normal 2 5 8 9 6 4" xfId="46102"/>
    <cellStyle name="Normal 2 5 8 9 6 5" xfId="46103"/>
    <cellStyle name="Normal 2 5 8 9 7" xfId="46104"/>
    <cellStyle name="Normal 2 5 8 9 7 2" xfId="46105"/>
    <cellStyle name="Normal 2 5 8 9 7 3" xfId="46106"/>
    <cellStyle name="Normal 2 5 8 9 7 4" xfId="46107"/>
    <cellStyle name="Normal 2 5 8 9 7 5" xfId="46108"/>
    <cellStyle name="Normal 2 5 8 9 8" xfId="46109"/>
    <cellStyle name="Normal 2 5 8 9 8 2" xfId="46110"/>
    <cellStyle name="Normal 2 5 8 9 8 3" xfId="46111"/>
    <cellStyle name="Normal 2 5 8 9 8 4" xfId="46112"/>
    <cellStyle name="Normal 2 5 8 9 8 5" xfId="46113"/>
    <cellStyle name="Normal 2 5 8 9 9" xfId="46114"/>
    <cellStyle name="Normal 2 5 9" xfId="46115"/>
    <cellStyle name="Normal 2 5 9 10" xfId="46116"/>
    <cellStyle name="Normal 2 5 9 10 10" xfId="46117"/>
    <cellStyle name="Normal 2 5 9 10 11" xfId="46118"/>
    <cellStyle name="Normal 2 5 9 10 12" xfId="46119"/>
    <cellStyle name="Normal 2 5 9 10 13" xfId="46120"/>
    <cellStyle name="Normal 2 5 9 10 14" xfId="46121"/>
    <cellStyle name="Normal 2 5 9 10 2" xfId="46122"/>
    <cellStyle name="Normal 2 5 9 10 2 2" xfId="46123"/>
    <cellStyle name="Normal 2 5 9 10 2 3" xfId="46124"/>
    <cellStyle name="Normal 2 5 9 10 2 4" xfId="46125"/>
    <cellStyle name="Normal 2 5 9 10 2 5" xfId="46126"/>
    <cellStyle name="Normal 2 5 9 10 3" xfId="46127"/>
    <cellStyle name="Normal 2 5 9 10 3 2" xfId="46128"/>
    <cellStyle name="Normal 2 5 9 10 3 3" xfId="46129"/>
    <cellStyle name="Normal 2 5 9 10 3 4" xfId="46130"/>
    <cellStyle name="Normal 2 5 9 10 3 5" xfId="46131"/>
    <cellStyle name="Normal 2 5 9 10 4" xfId="46132"/>
    <cellStyle name="Normal 2 5 9 10 4 2" xfId="46133"/>
    <cellStyle name="Normal 2 5 9 10 4 3" xfId="46134"/>
    <cellStyle name="Normal 2 5 9 10 4 4" xfId="46135"/>
    <cellStyle name="Normal 2 5 9 10 4 5" xfId="46136"/>
    <cellStyle name="Normal 2 5 9 10 5" xfId="46137"/>
    <cellStyle name="Normal 2 5 9 10 5 2" xfId="46138"/>
    <cellStyle name="Normal 2 5 9 10 5 3" xfId="46139"/>
    <cellStyle name="Normal 2 5 9 10 5 4" xfId="46140"/>
    <cellStyle name="Normal 2 5 9 10 5 5" xfId="46141"/>
    <cellStyle name="Normal 2 5 9 10 6" xfId="46142"/>
    <cellStyle name="Normal 2 5 9 10 6 2" xfId="46143"/>
    <cellStyle name="Normal 2 5 9 10 6 3" xfId="46144"/>
    <cellStyle name="Normal 2 5 9 10 6 4" xfId="46145"/>
    <cellStyle name="Normal 2 5 9 10 6 5" xfId="46146"/>
    <cellStyle name="Normal 2 5 9 10 7" xfId="46147"/>
    <cellStyle name="Normal 2 5 9 10 7 2" xfId="46148"/>
    <cellStyle name="Normal 2 5 9 10 7 3" xfId="46149"/>
    <cellStyle name="Normal 2 5 9 10 7 4" xfId="46150"/>
    <cellStyle name="Normal 2 5 9 10 7 5" xfId="46151"/>
    <cellStyle name="Normal 2 5 9 10 8" xfId="46152"/>
    <cellStyle name="Normal 2 5 9 10 8 2" xfId="46153"/>
    <cellStyle name="Normal 2 5 9 10 8 3" xfId="46154"/>
    <cellStyle name="Normal 2 5 9 10 8 4" xfId="46155"/>
    <cellStyle name="Normal 2 5 9 10 8 5" xfId="46156"/>
    <cellStyle name="Normal 2 5 9 10 9" xfId="46157"/>
    <cellStyle name="Normal 2 5 9 11" xfId="46158"/>
    <cellStyle name="Normal 2 5 9 11 10" xfId="46159"/>
    <cellStyle name="Normal 2 5 9 11 11" xfId="46160"/>
    <cellStyle name="Normal 2 5 9 11 12" xfId="46161"/>
    <cellStyle name="Normal 2 5 9 11 13" xfId="46162"/>
    <cellStyle name="Normal 2 5 9 11 14" xfId="46163"/>
    <cellStyle name="Normal 2 5 9 11 2" xfId="46164"/>
    <cellStyle name="Normal 2 5 9 11 2 2" xfId="46165"/>
    <cellStyle name="Normal 2 5 9 11 2 3" xfId="46166"/>
    <cellStyle name="Normal 2 5 9 11 2 4" xfId="46167"/>
    <cellStyle name="Normal 2 5 9 11 2 5" xfId="46168"/>
    <cellStyle name="Normal 2 5 9 11 3" xfId="46169"/>
    <cellStyle name="Normal 2 5 9 11 3 2" xfId="46170"/>
    <cellStyle name="Normal 2 5 9 11 3 3" xfId="46171"/>
    <cellStyle name="Normal 2 5 9 11 3 4" xfId="46172"/>
    <cellStyle name="Normal 2 5 9 11 3 5" xfId="46173"/>
    <cellStyle name="Normal 2 5 9 11 4" xfId="46174"/>
    <cellStyle name="Normal 2 5 9 11 4 2" xfId="46175"/>
    <cellStyle name="Normal 2 5 9 11 4 3" xfId="46176"/>
    <cellStyle name="Normal 2 5 9 11 4 4" xfId="46177"/>
    <cellStyle name="Normal 2 5 9 11 4 5" xfId="46178"/>
    <cellStyle name="Normal 2 5 9 11 5" xfId="46179"/>
    <cellStyle name="Normal 2 5 9 11 5 2" xfId="46180"/>
    <cellStyle name="Normal 2 5 9 11 5 3" xfId="46181"/>
    <cellStyle name="Normal 2 5 9 11 5 4" xfId="46182"/>
    <cellStyle name="Normal 2 5 9 11 5 5" xfId="46183"/>
    <cellStyle name="Normal 2 5 9 11 6" xfId="46184"/>
    <cellStyle name="Normal 2 5 9 11 6 2" xfId="46185"/>
    <cellStyle name="Normal 2 5 9 11 6 3" xfId="46186"/>
    <cellStyle name="Normal 2 5 9 11 6 4" xfId="46187"/>
    <cellStyle name="Normal 2 5 9 11 6 5" xfId="46188"/>
    <cellStyle name="Normal 2 5 9 11 7" xfId="46189"/>
    <cellStyle name="Normal 2 5 9 11 7 2" xfId="46190"/>
    <cellStyle name="Normal 2 5 9 11 7 3" xfId="46191"/>
    <cellStyle name="Normal 2 5 9 11 7 4" xfId="46192"/>
    <cellStyle name="Normal 2 5 9 11 7 5" xfId="46193"/>
    <cellStyle name="Normal 2 5 9 11 8" xfId="46194"/>
    <cellStyle name="Normal 2 5 9 11 8 2" xfId="46195"/>
    <cellStyle name="Normal 2 5 9 11 8 3" xfId="46196"/>
    <cellStyle name="Normal 2 5 9 11 8 4" xfId="46197"/>
    <cellStyle name="Normal 2 5 9 11 8 5" xfId="46198"/>
    <cellStyle name="Normal 2 5 9 11 9" xfId="46199"/>
    <cellStyle name="Normal 2 5 9 12" xfId="46200"/>
    <cellStyle name="Normal 2 5 9 12 10" xfId="46201"/>
    <cellStyle name="Normal 2 5 9 12 11" xfId="46202"/>
    <cellStyle name="Normal 2 5 9 12 12" xfId="46203"/>
    <cellStyle name="Normal 2 5 9 12 13" xfId="46204"/>
    <cellStyle name="Normal 2 5 9 12 14" xfId="46205"/>
    <cellStyle name="Normal 2 5 9 12 2" xfId="46206"/>
    <cellStyle name="Normal 2 5 9 12 2 2" xfId="46207"/>
    <cellStyle name="Normal 2 5 9 12 2 3" xfId="46208"/>
    <cellStyle name="Normal 2 5 9 12 2 4" xfId="46209"/>
    <cellStyle name="Normal 2 5 9 12 2 5" xfId="46210"/>
    <cellStyle name="Normal 2 5 9 12 3" xfId="46211"/>
    <cellStyle name="Normal 2 5 9 12 3 2" xfId="46212"/>
    <cellStyle name="Normal 2 5 9 12 3 3" xfId="46213"/>
    <cellStyle name="Normal 2 5 9 12 3 4" xfId="46214"/>
    <cellStyle name="Normal 2 5 9 12 3 5" xfId="46215"/>
    <cellStyle name="Normal 2 5 9 12 4" xfId="46216"/>
    <cellStyle name="Normal 2 5 9 12 4 2" xfId="46217"/>
    <cellStyle name="Normal 2 5 9 12 4 3" xfId="46218"/>
    <cellStyle name="Normal 2 5 9 12 4 4" xfId="46219"/>
    <cellStyle name="Normal 2 5 9 12 4 5" xfId="46220"/>
    <cellStyle name="Normal 2 5 9 12 5" xfId="46221"/>
    <cellStyle name="Normal 2 5 9 12 5 2" xfId="46222"/>
    <cellStyle name="Normal 2 5 9 12 5 3" xfId="46223"/>
    <cellStyle name="Normal 2 5 9 12 5 4" xfId="46224"/>
    <cellStyle name="Normal 2 5 9 12 5 5" xfId="46225"/>
    <cellStyle name="Normal 2 5 9 12 6" xfId="46226"/>
    <cellStyle name="Normal 2 5 9 12 6 2" xfId="46227"/>
    <cellStyle name="Normal 2 5 9 12 6 3" xfId="46228"/>
    <cellStyle name="Normal 2 5 9 12 6 4" xfId="46229"/>
    <cellStyle name="Normal 2 5 9 12 6 5" xfId="46230"/>
    <cellStyle name="Normal 2 5 9 12 7" xfId="46231"/>
    <cellStyle name="Normal 2 5 9 12 7 2" xfId="46232"/>
    <cellStyle name="Normal 2 5 9 12 7 3" xfId="46233"/>
    <cellStyle name="Normal 2 5 9 12 7 4" xfId="46234"/>
    <cellStyle name="Normal 2 5 9 12 7 5" xfId="46235"/>
    <cellStyle name="Normal 2 5 9 12 8" xfId="46236"/>
    <cellStyle name="Normal 2 5 9 12 8 2" xfId="46237"/>
    <cellStyle name="Normal 2 5 9 12 8 3" xfId="46238"/>
    <cellStyle name="Normal 2 5 9 12 8 4" xfId="46239"/>
    <cellStyle name="Normal 2 5 9 12 8 5" xfId="46240"/>
    <cellStyle name="Normal 2 5 9 12 9" xfId="46241"/>
    <cellStyle name="Normal 2 5 9 13" xfId="46242"/>
    <cellStyle name="Normal 2 5 9 13 10" xfId="46243"/>
    <cellStyle name="Normal 2 5 9 13 11" xfId="46244"/>
    <cellStyle name="Normal 2 5 9 13 12" xfId="46245"/>
    <cellStyle name="Normal 2 5 9 13 13" xfId="46246"/>
    <cellStyle name="Normal 2 5 9 13 14" xfId="46247"/>
    <cellStyle name="Normal 2 5 9 13 2" xfId="46248"/>
    <cellStyle name="Normal 2 5 9 13 2 2" xfId="46249"/>
    <cellStyle name="Normal 2 5 9 13 2 3" xfId="46250"/>
    <cellStyle name="Normal 2 5 9 13 2 4" xfId="46251"/>
    <cellStyle name="Normal 2 5 9 13 2 5" xfId="46252"/>
    <cellStyle name="Normal 2 5 9 13 3" xfId="46253"/>
    <cellStyle name="Normal 2 5 9 13 3 2" xfId="46254"/>
    <cellStyle name="Normal 2 5 9 13 3 3" xfId="46255"/>
    <cellStyle name="Normal 2 5 9 13 3 4" xfId="46256"/>
    <cellStyle name="Normal 2 5 9 13 3 5" xfId="46257"/>
    <cellStyle name="Normal 2 5 9 13 4" xfId="46258"/>
    <cellStyle name="Normal 2 5 9 13 4 2" xfId="46259"/>
    <cellStyle name="Normal 2 5 9 13 4 3" xfId="46260"/>
    <cellStyle name="Normal 2 5 9 13 4 4" xfId="46261"/>
    <cellStyle name="Normal 2 5 9 13 4 5" xfId="46262"/>
    <cellStyle name="Normal 2 5 9 13 5" xfId="46263"/>
    <cellStyle name="Normal 2 5 9 13 5 2" xfId="46264"/>
    <cellStyle name="Normal 2 5 9 13 5 3" xfId="46265"/>
    <cellStyle name="Normal 2 5 9 13 5 4" xfId="46266"/>
    <cellStyle name="Normal 2 5 9 13 5 5" xfId="46267"/>
    <cellStyle name="Normal 2 5 9 13 6" xfId="46268"/>
    <cellStyle name="Normal 2 5 9 13 6 2" xfId="46269"/>
    <cellStyle name="Normal 2 5 9 13 6 3" xfId="46270"/>
    <cellStyle name="Normal 2 5 9 13 6 4" xfId="46271"/>
    <cellStyle name="Normal 2 5 9 13 6 5" xfId="46272"/>
    <cellStyle name="Normal 2 5 9 13 7" xfId="46273"/>
    <cellStyle name="Normal 2 5 9 13 7 2" xfId="46274"/>
    <cellStyle name="Normal 2 5 9 13 7 3" xfId="46275"/>
    <cellStyle name="Normal 2 5 9 13 7 4" xfId="46276"/>
    <cellStyle name="Normal 2 5 9 13 7 5" xfId="46277"/>
    <cellStyle name="Normal 2 5 9 13 8" xfId="46278"/>
    <cellStyle name="Normal 2 5 9 13 8 2" xfId="46279"/>
    <cellStyle name="Normal 2 5 9 13 8 3" xfId="46280"/>
    <cellStyle name="Normal 2 5 9 13 8 4" xfId="46281"/>
    <cellStyle name="Normal 2 5 9 13 8 5" xfId="46282"/>
    <cellStyle name="Normal 2 5 9 13 9" xfId="46283"/>
    <cellStyle name="Normal 2 5 9 14" xfId="46284"/>
    <cellStyle name="Normal 2 5 9 14 10" xfId="46285"/>
    <cellStyle name="Normal 2 5 9 14 11" xfId="46286"/>
    <cellStyle name="Normal 2 5 9 14 12" xfId="46287"/>
    <cellStyle name="Normal 2 5 9 14 13" xfId="46288"/>
    <cellStyle name="Normal 2 5 9 14 14" xfId="46289"/>
    <cellStyle name="Normal 2 5 9 14 2" xfId="46290"/>
    <cellStyle name="Normal 2 5 9 14 2 2" xfId="46291"/>
    <cellStyle name="Normal 2 5 9 14 2 3" xfId="46292"/>
    <cellStyle name="Normal 2 5 9 14 2 4" xfId="46293"/>
    <cellStyle name="Normal 2 5 9 14 2 5" xfId="46294"/>
    <cellStyle name="Normal 2 5 9 14 3" xfId="46295"/>
    <cellStyle name="Normal 2 5 9 14 3 2" xfId="46296"/>
    <cellStyle name="Normal 2 5 9 14 3 3" xfId="46297"/>
    <cellStyle name="Normal 2 5 9 14 3 4" xfId="46298"/>
    <cellStyle name="Normal 2 5 9 14 3 5" xfId="46299"/>
    <cellStyle name="Normal 2 5 9 14 4" xfId="46300"/>
    <cellStyle name="Normal 2 5 9 14 4 2" xfId="46301"/>
    <cellStyle name="Normal 2 5 9 14 4 3" xfId="46302"/>
    <cellStyle name="Normal 2 5 9 14 4 4" xfId="46303"/>
    <cellStyle name="Normal 2 5 9 14 4 5" xfId="46304"/>
    <cellStyle name="Normal 2 5 9 14 5" xfId="46305"/>
    <cellStyle name="Normal 2 5 9 14 5 2" xfId="46306"/>
    <cellStyle name="Normal 2 5 9 14 5 3" xfId="46307"/>
    <cellStyle name="Normal 2 5 9 14 5 4" xfId="46308"/>
    <cellStyle name="Normal 2 5 9 14 5 5" xfId="46309"/>
    <cellStyle name="Normal 2 5 9 14 6" xfId="46310"/>
    <cellStyle name="Normal 2 5 9 14 6 2" xfId="46311"/>
    <cellStyle name="Normal 2 5 9 14 6 3" xfId="46312"/>
    <cellStyle name="Normal 2 5 9 14 6 4" xfId="46313"/>
    <cellStyle name="Normal 2 5 9 14 6 5" xfId="46314"/>
    <cellStyle name="Normal 2 5 9 14 7" xfId="46315"/>
    <cellStyle name="Normal 2 5 9 14 7 2" xfId="46316"/>
    <cellStyle name="Normal 2 5 9 14 7 3" xfId="46317"/>
    <cellStyle name="Normal 2 5 9 14 7 4" xfId="46318"/>
    <cellStyle name="Normal 2 5 9 14 7 5" xfId="46319"/>
    <cellStyle name="Normal 2 5 9 14 8" xfId="46320"/>
    <cellStyle name="Normal 2 5 9 14 8 2" xfId="46321"/>
    <cellStyle name="Normal 2 5 9 14 8 3" xfId="46322"/>
    <cellStyle name="Normal 2 5 9 14 8 4" xfId="46323"/>
    <cellStyle name="Normal 2 5 9 14 8 5" xfId="46324"/>
    <cellStyle name="Normal 2 5 9 14 9" xfId="46325"/>
    <cellStyle name="Normal 2 5 9 15" xfId="46326"/>
    <cellStyle name="Normal 2 5 9 15 10" xfId="46327"/>
    <cellStyle name="Normal 2 5 9 15 11" xfId="46328"/>
    <cellStyle name="Normal 2 5 9 15 12" xfId="46329"/>
    <cellStyle name="Normal 2 5 9 15 13" xfId="46330"/>
    <cellStyle name="Normal 2 5 9 15 14" xfId="46331"/>
    <cellStyle name="Normal 2 5 9 15 2" xfId="46332"/>
    <cellStyle name="Normal 2 5 9 15 2 2" xfId="46333"/>
    <cellStyle name="Normal 2 5 9 15 2 3" xfId="46334"/>
    <cellStyle name="Normal 2 5 9 15 2 4" xfId="46335"/>
    <cellStyle name="Normal 2 5 9 15 2 5" xfId="46336"/>
    <cellStyle name="Normal 2 5 9 15 3" xfId="46337"/>
    <cellStyle name="Normal 2 5 9 15 3 2" xfId="46338"/>
    <cellStyle name="Normal 2 5 9 15 3 3" xfId="46339"/>
    <cellStyle name="Normal 2 5 9 15 3 4" xfId="46340"/>
    <cellStyle name="Normal 2 5 9 15 3 5" xfId="46341"/>
    <cellStyle name="Normal 2 5 9 15 4" xfId="46342"/>
    <cellStyle name="Normal 2 5 9 15 4 2" xfId="46343"/>
    <cellStyle name="Normal 2 5 9 15 4 3" xfId="46344"/>
    <cellStyle name="Normal 2 5 9 15 4 4" xfId="46345"/>
    <cellStyle name="Normal 2 5 9 15 4 5" xfId="46346"/>
    <cellStyle name="Normal 2 5 9 15 5" xfId="46347"/>
    <cellStyle name="Normal 2 5 9 15 5 2" xfId="46348"/>
    <cellStyle name="Normal 2 5 9 15 5 3" xfId="46349"/>
    <cellStyle name="Normal 2 5 9 15 5 4" xfId="46350"/>
    <cellStyle name="Normal 2 5 9 15 5 5" xfId="46351"/>
    <cellStyle name="Normal 2 5 9 15 6" xfId="46352"/>
    <cellStyle name="Normal 2 5 9 15 6 2" xfId="46353"/>
    <cellStyle name="Normal 2 5 9 15 6 3" xfId="46354"/>
    <cellStyle name="Normal 2 5 9 15 6 4" xfId="46355"/>
    <cellStyle name="Normal 2 5 9 15 6 5" xfId="46356"/>
    <cellStyle name="Normal 2 5 9 15 7" xfId="46357"/>
    <cellStyle name="Normal 2 5 9 15 7 2" xfId="46358"/>
    <cellStyle name="Normal 2 5 9 15 7 3" xfId="46359"/>
    <cellStyle name="Normal 2 5 9 15 7 4" xfId="46360"/>
    <cellStyle name="Normal 2 5 9 15 7 5" xfId="46361"/>
    <cellStyle name="Normal 2 5 9 15 8" xfId="46362"/>
    <cellStyle name="Normal 2 5 9 15 8 2" xfId="46363"/>
    <cellStyle name="Normal 2 5 9 15 8 3" xfId="46364"/>
    <cellStyle name="Normal 2 5 9 15 8 4" xfId="46365"/>
    <cellStyle name="Normal 2 5 9 15 8 5" xfId="46366"/>
    <cellStyle name="Normal 2 5 9 15 9" xfId="46367"/>
    <cellStyle name="Normal 2 5 9 16" xfId="46368"/>
    <cellStyle name="Normal 2 5 9 16 10" xfId="46369"/>
    <cellStyle name="Normal 2 5 9 16 11" xfId="46370"/>
    <cellStyle name="Normal 2 5 9 16 12" xfId="46371"/>
    <cellStyle name="Normal 2 5 9 16 13" xfId="46372"/>
    <cellStyle name="Normal 2 5 9 16 14" xfId="46373"/>
    <cellStyle name="Normal 2 5 9 16 2" xfId="46374"/>
    <cellStyle name="Normal 2 5 9 16 2 2" xfId="46375"/>
    <cellStyle name="Normal 2 5 9 16 2 3" xfId="46376"/>
    <cellStyle name="Normal 2 5 9 16 2 4" xfId="46377"/>
    <cellStyle name="Normal 2 5 9 16 2 5" xfId="46378"/>
    <cellStyle name="Normal 2 5 9 16 3" xfId="46379"/>
    <cellStyle name="Normal 2 5 9 16 3 2" xfId="46380"/>
    <cellStyle name="Normal 2 5 9 16 3 3" xfId="46381"/>
    <cellStyle name="Normal 2 5 9 16 3 4" xfId="46382"/>
    <cellStyle name="Normal 2 5 9 16 3 5" xfId="46383"/>
    <cellStyle name="Normal 2 5 9 16 4" xfId="46384"/>
    <cellStyle name="Normal 2 5 9 16 4 2" xfId="46385"/>
    <cellStyle name="Normal 2 5 9 16 4 3" xfId="46386"/>
    <cellStyle name="Normal 2 5 9 16 4 4" xfId="46387"/>
    <cellStyle name="Normal 2 5 9 16 4 5" xfId="46388"/>
    <cellStyle name="Normal 2 5 9 16 5" xfId="46389"/>
    <cellStyle name="Normal 2 5 9 16 5 2" xfId="46390"/>
    <cellStyle name="Normal 2 5 9 16 5 3" xfId="46391"/>
    <cellStyle name="Normal 2 5 9 16 5 4" xfId="46392"/>
    <cellStyle name="Normal 2 5 9 16 5 5" xfId="46393"/>
    <cellStyle name="Normal 2 5 9 16 6" xfId="46394"/>
    <cellStyle name="Normal 2 5 9 16 6 2" xfId="46395"/>
    <cellStyle name="Normal 2 5 9 16 6 3" xfId="46396"/>
    <cellStyle name="Normal 2 5 9 16 6 4" xfId="46397"/>
    <cellStyle name="Normal 2 5 9 16 6 5" xfId="46398"/>
    <cellStyle name="Normal 2 5 9 16 7" xfId="46399"/>
    <cellStyle name="Normal 2 5 9 16 7 2" xfId="46400"/>
    <cellStyle name="Normal 2 5 9 16 7 3" xfId="46401"/>
    <cellStyle name="Normal 2 5 9 16 7 4" xfId="46402"/>
    <cellStyle name="Normal 2 5 9 16 7 5" xfId="46403"/>
    <cellStyle name="Normal 2 5 9 16 8" xfId="46404"/>
    <cellStyle name="Normal 2 5 9 16 8 2" xfId="46405"/>
    <cellStyle name="Normal 2 5 9 16 8 3" xfId="46406"/>
    <cellStyle name="Normal 2 5 9 16 8 4" xfId="46407"/>
    <cellStyle name="Normal 2 5 9 16 8 5" xfId="46408"/>
    <cellStyle name="Normal 2 5 9 16 9" xfId="46409"/>
    <cellStyle name="Normal 2 5 9 17" xfId="46410"/>
    <cellStyle name="Normal 2 5 9 17 2" xfId="46411"/>
    <cellStyle name="Normal 2 5 9 17 3" xfId="46412"/>
    <cellStyle name="Normal 2 5 9 17 4" xfId="46413"/>
    <cellStyle name="Normal 2 5 9 17 5" xfId="46414"/>
    <cellStyle name="Normal 2 5 9 18" xfId="46415"/>
    <cellStyle name="Normal 2 5 9 18 2" xfId="46416"/>
    <cellStyle name="Normal 2 5 9 18 3" xfId="46417"/>
    <cellStyle name="Normal 2 5 9 18 4" xfId="46418"/>
    <cellStyle name="Normal 2 5 9 18 5" xfId="46419"/>
    <cellStyle name="Normal 2 5 9 19" xfId="46420"/>
    <cellStyle name="Normal 2 5 9 19 2" xfId="46421"/>
    <cellStyle name="Normal 2 5 9 19 3" xfId="46422"/>
    <cellStyle name="Normal 2 5 9 19 4" xfId="46423"/>
    <cellStyle name="Normal 2 5 9 19 5" xfId="46424"/>
    <cellStyle name="Normal 2 5 9 2" xfId="46425"/>
    <cellStyle name="Normal 2 5 9 2 10" xfId="46426"/>
    <cellStyle name="Normal 2 5 9 2 11" xfId="46427"/>
    <cellStyle name="Normal 2 5 9 2 12" xfId="46428"/>
    <cellStyle name="Normal 2 5 9 2 13" xfId="46429"/>
    <cellStyle name="Normal 2 5 9 2 14" xfId="46430"/>
    <cellStyle name="Normal 2 5 9 2 2" xfId="46431"/>
    <cellStyle name="Normal 2 5 9 2 2 2" xfId="46432"/>
    <cellStyle name="Normal 2 5 9 2 2 3" xfId="46433"/>
    <cellStyle name="Normal 2 5 9 2 2 4" xfId="46434"/>
    <cellStyle name="Normal 2 5 9 2 2 5" xfId="46435"/>
    <cellStyle name="Normal 2 5 9 2 3" xfId="46436"/>
    <cellStyle name="Normal 2 5 9 2 3 2" xfId="46437"/>
    <cellStyle name="Normal 2 5 9 2 3 3" xfId="46438"/>
    <cellStyle name="Normal 2 5 9 2 3 4" xfId="46439"/>
    <cellStyle name="Normal 2 5 9 2 3 5" xfId="46440"/>
    <cellStyle name="Normal 2 5 9 2 4" xfId="46441"/>
    <cellStyle name="Normal 2 5 9 2 4 2" xfId="46442"/>
    <cellStyle name="Normal 2 5 9 2 4 3" xfId="46443"/>
    <cellStyle name="Normal 2 5 9 2 4 4" xfId="46444"/>
    <cellStyle name="Normal 2 5 9 2 4 5" xfId="46445"/>
    <cellStyle name="Normal 2 5 9 2 5" xfId="46446"/>
    <cellStyle name="Normal 2 5 9 2 5 2" xfId="46447"/>
    <cellStyle name="Normal 2 5 9 2 5 3" xfId="46448"/>
    <cellStyle name="Normal 2 5 9 2 5 4" xfId="46449"/>
    <cellStyle name="Normal 2 5 9 2 5 5" xfId="46450"/>
    <cellStyle name="Normal 2 5 9 2 6" xfId="46451"/>
    <cellStyle name="Normal 2 5 9 2 6 2" xfId="46452"/>
    <cellStyle name="Normal 2 5 9 2 6 3" xfId="46453"/>
    <cellStyle name="Normal 2 5 9 2 6 4" xfId="46454"/>
    <cellStyle name="Normal 2 5 9 2 6 5" xfId="46455"/>
    <cellStyle name="Normal 2 5 9 2 7" xfId="46456"/>
    <cellStyle name="Normal 2 5 9 2 7 2" xfId="46457"/>
    <cellStyle name="Normal 2 5 9 2 7 3" xfId="46458"/>
    <cellStyle name="Normal 2 5 9 2 7 4" xfId="46459"/>
    <cellStyle name="Normal 2 5 9 2 7 5" xfId="46460"/>
    <cellStyle name="Normal 2 5 9 2 8" xfId="46461"/>
    <cellStyle name="Normal 2 5 9 2 8 2" xfId="46462"/>
    <cellStyle name="Normal 2 5 9 2 8 3" xfId="46463"/>
    <cellStyle name="Normal 2 5 9 2 8 4" xfId="46464"/>
    <cellStyle name="Normal 2 5 9 2 8 5" xfId="46465"/>
    <cellStyle name="Normal 2 5 9 2 9" xfId="46466"/>
    <cellStyle name="Normal 2 5 9 20" xfId="46467"/>
    <cellStyle name="Normal 2 5 9 20 2" xfId="46468"/>
    <cellStyle name="Normal 2 5 9 20 3" xfId="46469"/>
    <cellStyle name="Normal 2 5 9 20 4" xfId="46470"/>
    <cellStyle name="Normal 2 5 9 20 5" xfId="46471"/>
    <cellStyle name="Normal 2 5 9 21" xfId="46472"/>
    <cellStyle name="Normal 2 5 9 21 2" xfId="46473"/>
    <cellStyle name="Normal 2 5 9 21 3" xfId="46474"/>
    <cellStyle name="Normal 2 5 9 21 4" xfId="46475"/>
    <cellStyle name="Normal 2 5 9 21 5" xfId="46476"/>
    <cellStyle name="Normal 2 5 9 22" xfId="46477"/>
    <cellStyle name="Normal 2 5 9 22 2" xfId="46478"/>
    <cellStyle name="Normal 2 5 9 22 3" xfId="46479"/>
    <cellStyle name="Normal 2 5 9 22 4" xfId="46480"/>
    <cellStyle name="Normal 2 5 9 22 5" xfId="46481"/>
    <cellStyle name="Normal 2 5 9 23" xfId="46482"/>
    <cellStyle name="Normal 2 5 9 23 2" xfId="46483"/>
    <cellStyle name="Normal 2 5 9 23 3" xfId="46484"/>
    <cellStyle name="Normal 2 5 9 23 4" xfId="46485"/>
    <cellStyle name="Normal 2 5 9 23 5" xfId="46486"/>
    <cellStyle name="Normal 2 5 9 24" xfId="46487"/>
    <cellStyle name="Normal 2 5 9 25" xfId="46488"/>
    <cellStyle name="Normal 2 5 9 26" xfId="46489"/>
    <cellStyle name="Normal 2 5 9 27" xfId="46490"/>
    <cellStyle name="Normal 2 5 9 28" xfId="46491"/>
    <cellStyle name="Normal 2 5 9 29" xfId="46492"/>
    <cellStyle name="Normal 2 5 9 3" xfId="46493"/>
    <cellStyle name="Normal 2 5 9 3 10" xfId="46494"/>
    <cellStyle name="Normal 2 5 9 3 11" xfId="46495"/>
    <cellStyle name="Normal 2 5 9 3 12" xfId="46496"/>
    <cellStyle name="Normal 2 5 9 3 13" xfId="46497"/>
    <cellStyle name="Normal 2 5 9 3 14" xfId="46498"/>
    <cellStyle name="Normal 2 5 9 3 2" xfId="46499"/>
    <cellStyle name="Normal 2 5 9 3 2 2" xfId="46500"/>
    <cellStyle name="Normal 2 5 9 3 2 3" xfId="46501"/>
    <cellStyle name="Normal 2 5 9 3 2 4" xfId="46502"/>
    <cellStyle name="Normal 2 5 9 3 2 5" xfId="46503"/>
    <cellStyle name="Normal 2 5 9 3 3" xfId="46504"/>
    <cellStyle name="Normal 2 5 9 3 3 2" xfId="46505"/>
    <cellStyle name="Normal 2 5 9 3 3 3" xfId="46506"/>
    <cellStyle name="Normal 2 5 9 3 3 4" xfId="46507"/>
    <cellStyle name="Normal 2 5 9 3 3 5" xfId="46508"/>
    <cellStyle name="Normal 2 5 9 3 4" xfId="46509"/>
    <cellStyle name="Normal 2 5 9 3 4 2" xfId="46510"/>
    <cellStyle name="Normal 2 5 9 3 4 3" xfId="46511"/>
    <cellStyle name="Normal 2 5 9 3 4 4" xfId="46512"/>
    <cellStyle name="Normal 2 5 9 3 4 5" xfId="46513"/>
    <cellStyle name="Normal 2 5 9 3 5" xfId="46514"/>
    <cellStyle name="Normal 2 5 9 3 5 2" xfId="46515"/>
    <cellStyle name="Normal 2 5 9 3 5 3" xfId="46516"/>
    <cellStyle name="Normal 2 5 9 3 5 4" xfId="46517"/>
    <cellStyle name="Normal 2 5 9 3 5 5" xfId="46518"/>
    <cellStyle name="Normal 2 5 9 3 6" xfId="46519"/>
    <cellStyle name="Normal 2 5 9 3 6 2" xfId="46520"/>
    <cellStyle name="Normal 2 5 9 3 6 3" xfId="46521"/>
    <cellStyle name="Normal 2 5 9 3 6 4" xfId="46522"/>
    <cellStyle name="Normal 2 5 9 3 6 5" xfId="46523"/>
    <cellStyle name="Normal 2 5 9 3 7" xfId="46524"/>
    <cellStyle name="Normal 2 5 9 3 7 2" xfId="46525"/>
    <cellStyle name="Normal 2 5 9 3 7 3" xfId="46526"/>
    <cellStyle name="Normal 2 5 9 3 7 4" xfId="46527"/>
    <cellStyle name="Normal 2 5 9 3 7 5" xfId="46528"/>
    <cellStyle name="Normal 2 5 9 3 8" xfId="46529"/>
    <cellStyle name="Normal 2 5 9 3 8 2" xfId="46530"/>
    <cellStyle name="Normal 2 5 9 3 8 3" xfId="46531"/>
    <cellStyle name="Normal 2 5 9 3 8 4" xfId="46532"/>
    <cellStyle name="Normal 2 5 9 3 8 5" xfId="46533"/>
    <cellStyle name="Normal 2 5 9 3 9" xfId="46534"/>
    <cellStyle name="Normal 2 5 9 4" xfId="46535"/>
    <cellStyle name="Normal 2 5 9 4 10" xfId="46536"/>
    <cellStyle name="Normal 2 5 9 4 11" xfId="46537"/>
    <cellStyle name="Normal 2 5 9 4 12" xfId="46538"/>
    <cellStyle name="Normal 2 5 9 4 13" xfId="46539"/>
    <cellStyle name="Normal 2 5 9 4 14" xfId="46540"/>
    <cellStyle name="Normal 2 5 9 4 2" xfId="46541"/>
    <cellStyle name="Normal 2 5 9 4 2 2" xfId="46542"/>
    <cellStyle name="Normal 2 5 9 4 2 3" xfId="46543"/>
    <cellStyle name="Normal 2 5 9 4 2 4" xfId="46544"/>
    <cellStyle name="Normal 2 5 9 4 2 5" xfId="46545"/>
    <cellStyle name="Normal 2 5 9 4 3" xfId="46546"/>
    <cellStyle name="Normal 2 5 9 4 3 2" xfId="46547"/>
    <cellStyle name="Normal 2 5 9 4 3 3" xfId="46548"/>
    <cellStyle name="Normal 2 5 9 4 3 4" xfId="46549"/>
    <cellStyle name="Normal 2 5 9 4 3 5" xfId="46550"/>
    <cellStyle name="Normal 2 5 9 4 4" xfId="46551"/>
    <cellStyle name="Normal 2 5 9 4 4 2" xfId="46552"/>
    <cellStyle name="Normal 2 5 9 4 4 3" xfId="46553"/>
    <cellStyle name="Normal 2 5 9 4 4 4" xfId="46554"/>
    <cellStyle name="Normal 2 5 9 4 4 5" xfId="46555"/>
    <cellStyle name="Normal 2 5 9 4 5" xfId="46556"/>
    <cellStyle name="Normal 2 5 9 4 5 2" xfId="46557"/>
    <cellStyle name="Normal 2 5 9 4 5 3" xfId="46558"/>
    <cellStyle name="Normal 2 5 9 4 5 4" xfId="46559"/>
    <cellStyle name="Normal 2 5 9 4 5 5" xfId="46560"/>
    <cellStyle name="Normal 2 5 9 4 6" xfId="46561"/>
    <cellStyle name="Normal 2 5 9 4 6 2" xfId="46562"/>
    <cellStyle name="Normal 2 5 9 4 6 3" xfId="46563"/>
    <cellStyle name="Normal 2 5 9 4 6 4" xfId="46564"/>
    <cellStyle name="Normal 2 5 9 4 6 5" xfId="46565"/>
    <cellStyle name="Normal 2 5 9 4 7" xfId="46566"/>
    <cellStyle name="Normal 2 5 9 4 7 2" xfId="46567"/>
    <cellStyle name="Normal 2 5 9 4 7 3" xfId="46568"/>
    <cellStyle name="Normal 2 5 9 4 7 4" xfId="46569"/>
    <cellStyle name="Normal 2 5 9 4 7 5" xfId="46570"/>
    <cellStyle name="Normal 2 5 9 4 8" xfId="46571"/>
    <cellStyle name="Normal 2 5 9 4 8 2" xfId="46572"/>
    <cellStyle name="Normal 2 5 9 4 8 3" xfId="46573"/>
    <cellStyle name="Normal 2 5 9 4 8 4" xfId="46574"/>
    <cellStyle name="Normal 2 5 9 4 8 5" xfId="46575"/>
    <cellStyle name="Normal 2 5 9 4 9" xfId="46576"/>
    <cellStyle name="Normal 2 5 9 5" xfId="46577"/>
    <cellStyle name="Normal 2 5 9 5 10" xfId="46578"/>
    <cellStyle name="Normal 2 5 9 5 11" xfId="46579"/>
    <cellStyle name="Normal 2 5 9 5 12" xfId="46580"/>
    <cellStyle name="Normal 2 5 9 5 13" xfId="46581"/>
    <cellStyle name="Normal 2 5 9 5 14" xfId="46582"/>
    <cellStyle name="Normal 2 5 9 5 2" xfId="46583"/>
    <cellStyle name="Normal 2 5 9 5 2 2" xfId="46584"/>
    <cellStyle name="Normal 2 5 9 5 2 3" xfId="46585"/>
    <cellStyle name="Normal 2 5 9 5 2 4" xfId="46586"/>
    <cellStyle name="Normal 2 5 9 5 2 5" xfId="46587"/>
    <cellStyle name="Normal 2 5 9 5 3" xfId="46588"/>
    <cellStyle name="Normal 2 5 9 5 3 2" xfId="46589"/>
    <cellStyle name="Normal 2 5 9 5 3 3" xfId="46590"/>
    <cellStyle name="Normal 2 5 9 5 3 4" xfId="46591"/>
    <cellStyle name="Normal 2 5 9 5 3 5" xfId="46592"/>
    <cellStyle name="Normal 2 5 9 5 4" xfId="46593"/>
    <cellStyle name="Normal 2 5 9 5 4 2" xfId="46594"/>
    <cellStyle name="Normal 2 5 9 5 4 3" xfId="46595"/>
    <cellStyle name="Normal 2 5 9 5 4 4" xfId="46596"/>
    <cellStyle name="Normal 2 5 9 5 4 5" xfId="46597"/>
    <cellStyle name="Normal 2 5 9 5 5" xfId="46598"/>
    <cellStyle name="Normal 2 5 9 5 5 2" xfId="46599"/>
    <cellStyle name="Normal 2 5 9 5 5 3" xfId="46600"/>
    <cellStyle name="Normal 2 5 9 5 5 4" xfId="46601"/>
    <cellStyle name="Normal 2 5 9 5 5 5" xfId="46602"/>
    <cellStyle name="Normal 2 5 9 5 6" xfId="46603"/>
    <cellStyle name="Normal 2 5 9 5 6 2" xfId="46604"/>
    <cellStyle name="Normal 2 5 9 5 6 3" xfId="46605"/>
    <cellStyle name="Normal 2 5 9 5 6 4" xfId="46606"/>
    <cellStyle name="Normal 2 5 9 5 6 5" xfId="46607"/>
    <cellStyle name="Normal 2 5 9 5 7" xfId="46608"/>
    <cellStyle name="Normal 2 5 9 5 7 2" xfId="46609"/>
    <cellStyle name="Normal 2 5 9 5 7 3" xfId="46610"/>
    <cellStyle name="Normal 2 5 9 5 7 4" xfId="46611"/>
    <cellStyle name="Normal 2 5 9 5 7 5" xfId="46612"/>
    <cellStyle name="Normal 2 5 9 5 8" xfId="46613"/>
    <cellStyle name="Normal 2 5 9 5 8 2" xfId="46614"/>
    <cellStyle name="Normal 2 5 9 5 8 3" xfId="46615"/>
    <cellStyle name="Normal 2 5 9 5 8 4" xfId="46616"/>
    <cellStyle name="Normal 2 5 9 5 8 5" xfId="46617"/>
    <cellStyle name="Normal 2 5 9 5 9" xfId="46618"/>
    <cellStyle name="Normal 2 5 9 6" xfId="46619"/>
    <cellStyle name="Normal 2 5 9 6 10" xfId="46620"/>
    <cellStyle name="Normal 2 5 9 6 11" xfId="46621"/>
    <cellStyle name="Normal 2 5 9 6 12" xfId="46622"/>
    <cellStyle name="Normal 2 5 9 6 13" xfId="46623"/>
    <cellStyle name="Normal 2 5 9 6 14" xfId="46624"/>
    <cellStyle name="Normal 2 5 9 6 2" xfId="46625"/>
    <cellStyle name="Normal 2 5 9 6 2 2" xfId="46626"/>
    <cellStyle name="Normal 2 5 9 6 2 3" xfId="46627"/>
    <cellStyle name="Normal 2 5 9 6 2 4" xfId="46628"/>
    <cellStyle name="Normal 2 5 9 6 2 5" xfId="46629"/>
    <cellStyle name="Normal 2 5 9 6 3" xfId="46630"/>
    <cellStyle name="Normal 2 5 9 6 3 2" xfId="46631"/>
    <cellStyle name="Normal 2 5 9 6 3 3" xfId="46632"/>
    <cellStyle name="Normal 2 5 9 6 3 4" xfId="46633"/>
    <cellStyle name="Normal 2 5 9 6 3 5" xfId="46634"/>
    <cellStyle name="Normal 2 5 9 6 4" xfId="46635"/>
    <cellStyle name="Normal 2 5 9 6 4 2" xfId="46636"/>
    <cellStyle name="Normal 2 5 9 6 4 3" xfId="46637"/>
    <cellStyle name="Normal 2 5 9 6 4 4" xfId="46638"/>
    <cellStyle name="Normal 2 5 9 6 4 5" xfId="46639"/>
    <cellStyle name="Normal 2 5 9 6 5" xfId="46640"/>
    <cellStyle name="Normal 2 5 9 6 5 2" xfId="46641"/>
    <cellStyle name="Normal 2 5 9 6 5 3" xfId="46642"/>
    <cellStyle name="Normal 2 5 9 6 5 4" xfId="46643"/>
    <cellStyle name="Normal 2 5 9 6 5 5" xfId="46644"/>
    <cellStyle name="Normal 2 5 9 6 6" xfId="46645"/>
    <cellStyle name="Normal 2 5 9 6 6 2" xfId="46646"/>
    <cellStyle name="Normal 2 5 9 6 6 3" xfId="46647"/>
    <cellStyle name="Normal 2 5 9 6 6 4" xfId="46648"/>
    <cellStyle name="Normal 2 5 9 6 6 5" xfId="46649"/>
    <cellStyle name="Normal 2 5 9 6 7" xfId="46650"/>
    <cellStyle name="Normal 2 5 9 6 7 2" xfId="46651"/>
    <cellStyle name="Normal 2 5 9 6 7 3" xfId="46652"/>
    <cellStyle name="Normal 2 5 9 6 7 4" xfId="46653"/>
    <cellStyle name="Normal 2 5 9 6 7 5" xfId="46654"/>
    <cellStyle name="Normal 2 5 9 6 8" xfId="46655"/>
    <cellStyle name="Normal 2 5 9 6 8 2" xfId="46656"/>
    <cellStyle name="Normal 2 5 9 6 8 3" xfId="46657"/>
    <cellStyle name="Normal 2 5 9 6 8 4" xfId="46658"/>
    <cellStyle name="Normal 2 5 9 6 8 5" xfId="46659"/>
    <cellStyle name="Normal 2 5 9 6 9" xfId="46660"/>
    <cellStyle name="Normal 2 5 9 7" xfId="46661"/>
    <cellStyle name="Normal 2 5 9 7 10" xfId="46662"/>
    <cellStyle name="Normal 2 5 9 7 11" xfId="46663"/>
    <cellStyle name="Normal 2 5 9 7 12" xfId="46664"/>
    <cellStyle name="Normal 2 5 9 7 13" xfId="46665"/>
    <cellStyle name="Normal 2 5 9 7 14" xfId="46666"/>
    <cellStyle name="Normal 2 5 9 7 2" xfId="46667"/>
    <cellStyle name="Normal 2 5 9 7 2 2" xfId="46668"/>
    <cellStyle name="Normal 2 5 9 7 2 3" xfId="46669"/>
    <cellStyle name="Normal 2 5 9 7 2 4" xfId="46670"/>
    <cellStyle name="Normal 2 5 9 7 2 5" xfId="46671"/>
    <cellStyle name="Normal 2 5 9 7 3" xfId="46672"/>
    <cellStyle name="Normal 2 5 9 7 3 2" xfId="46673"/>
    <cellStyle name="Normal 2 5 9 7 3 3" xfId="46674"/>
    <cellStyle name="Normal 2 5 9 7 3 4" xfId="46675"/>
    <cellStyle name="Normal 2 5 9 7 3 5" xfId="46676"/>
    <cellStyle name="Normal 2 5 9 7 4" xfId="46677"/>
    <cellStyle name="Normal 2 5 9 7 4 2" xfId="46678"/>
    <cellStyle name="Normal 2 5 9 7 4 3" xfId="46679"/>
    <cellStyle name="Normal 2 5 9 7 4 4" xfId="46680"/>
    <cellStyle name="Normal 2 5 9 7 4 5" xfId="46681"/>
    <cellStyle name="Normal 2 5 9 7 5" xfId="46682"/>
    <cellStyle name="Normal 2 5 9 7 5 2" xfId="46683"/>
    <cellStyle name="Normal 2 5 9 7 5 3" xfId="46684"/>
    <cellStyle name="Normal 2 5 9 7 5 4" xfId="46685"/>
    <cellStyle name="Normal 2 5 9 7 5 5" xfId="46686"/>
    <cellStyle name="Normal 2 5 9 7 6" xfId="46687"/>
    <cellStyle name="Normal 2 5 9 7 6 2" xfId="46688"/>
    <cellStyle name="Normal 2 5 9 7 6 3" xfId="46689"/>
    <cellStyle name="Normal 2 5 9 7 6 4" xfId="46690"/>
    <cellStyle name="Normal 2 5 9 7 6 5" xfId="46691"/>
    <cellStyle name="Normal 2 5 9 7 7" xfId="46692"/>
    <cellStyle name="Normal 2 5 9 7 7 2" xfId="46693"/>
    <cellStyle name="Normal 2 5 9 7 7 3" xfId="46694"/>
    <cellStyle name="Normal 2 5 9 7 7 4" xfId="46695"/>
    <cellStyle name="Normal 2 5 9 7 7 5" xfId="46696"/>
    <cellStyle name="Normal 2 5 9 7 8" xfId="46697"/>
    <cellStyle name="Normal 2 5 9 7 8 2" xfId="46698"/>
    <cellStyle name="Normal 2 5 9 7 8 3" xfId="46699"/>
    <cellStyle name="Normal 2 5 9 7 8 4" xfId="46700"/>
    <cellStyle name="Normal 2 5 9 7 8 5" xfId="46701"/>
    <cellStyle name="Normal 2 5 9 7 9" xfId="46702"/>
    <cellStyle name="Normal 2 5 9 8" xfId="46703"/>
    <cellStyle name="Normal 2 5 9 8 10" xfId="46704"/>
    <cellStyle name="Normal 2 5 9 8 11" xfId="46705"/>
    <cellStyle name="Normal 2 5 9 8 12" xfId="46706"/>
    <cellStyle name="Normal 2 5 9 8 13" xfId="46707"/>
    <cellStyle name="Normal 2 5 9 8 14" xfId="46708"/>
    <cellStyle name="Normal 2 5 9 8 2" xfId="46709"/>
    <cellStyle name="Normal 2 5 9 8 2 2" xfId="46710"/>
    <cellStyle name="Normal 2 5 9 8 2 3" xfId="46711"/>
    <cellStyle name="Normal 2 5 9 8 2 4" xfId="46712"/>
    <cellStyle name="Normal 2 5 9 8 2 5" xfId="46713"/>
    <cellStyle name="Normal 2 5 9 8 3" xfId="46714"/>
    <cellStyle name="Normal 2 5 9 8 3 2" xfId="46715"/>
    <cellStyle name="Normal 2 5 9 8 3 3" xfId="46716"/>
    <cellStyle name="Normal 2 5 9 8 3 4" xfId="46717"/>
    <cellStyle name="Normal 2 5 9 8 3 5" xfId="46718"/>
    <cellStyle name="Normal 2 5 9 8 4" xfId="46719"/>
    <cellStyle name="Normal 2 5 9 8 4 2" xfId="46720"/>
    <cellStyle name="Normal 2 5 9 8 4 3" xfId="46721"/>
    <cellStyle name="Normal 2 5 9 8 4 4" xfId="46722"/>
    <cellStyle name="Normal 2 5 9 8 4 5" xfId="46723"/>
    <cellStyle name="Normal 2 5 9 8 5" xfId="46724"/>
    <cellStyle name="Normal 2 5 9 8 5 2" xfId="46725"/>
    <cellStyle name="Normal 2 5 9 8 5 3" xfId="46726"/>
    <cellStyle name="Normal 2 5 9 8 5 4" xfId="46727"/>
    <cellStyle name="Normal 2 5 9 8 5 5" xfId="46728"/>
    <cellStyle name="Normal 2 5 9 8 6" xfId="46729"/>
    <cellStyle name="Normal 2 5 9 8 6 2" xfId="46730"/>
    <cellStyle name="Normal 2 5 9 8 6 3" xfId="46731"/>
    <cellStyle name="Normal 2 5 9 8 6 4" xfId="46732"/>
    <cellStyle name="Normal 2 5 9 8 6 5" xfId="46733"/>
    <cellStyle name="Normal 2 5 9 8 7" xfId="46734"/>
    <cellStyle name="Normal 2 5 9 8 7 2" xfId="46735"/>
    <cellStyle name="Normal 2 5 9 8 7 3" xfId="46736"/>
    <cellStyle name="Normal 2 5 9 8 7 4" xfId="46737"/>
    <cellStyle name="Normal 2 5 9 8 7 5" xfId="46738"/>
    <cellStyle name="Normal 2 5 9 8 8" xfId="46739"/>
    <cellStyle name="Normal 2 5 9 8 8 2" xfId="46740"/>
    <cellStyle name="Normal 2 5 9 8 8 3" xfId="46741"/>
    <cellStyle name="Normal 2 5 9 8 8 4" xfId="46742"/>
    <cellStyle name="Normal 2 5 9 8 8 5" xfId="46743"/>
    <cellStyle name="Normal 2 5 9 8 9" xfId="46744"/>
    <cellStyle name="Normal 2 5 9 9" xfId="46745"/>
    <cellStyle name="Normal 2 5 9 9 10" xfId="46746"/>
    <cellStyle name="Normal 2 5 9 9 11" xfId="46747"/>
    <cellStyle name="Normal 2 5 9 9 12" xfId="46748"/>
    <cellStyle name="Normal 2 5 9 9 13" xfId="46749"/>
    <cellStyle name="Normal 2 5 9 9 14" xfId="46750"/>
    <cellStyle name="Normal 2 5 9 9 2" xfId="46751"/>
    <cellStyle name="Normal 2 5 9 9 2 2" xfId="46752"/>
    <cellStyle name="Normal 2 5 9 9 2 3" xfId="46753"/>
    <cellStyle name="Normal 2 5 9 9 2 4" xfId="46754"/>
    <cellStyle name="Normal 2 5 9 9 2 5" xfId="46755"/>
    <cellStyle name="Normal 2 5 9 9 3" xfId="46756"/>
    <cellStyle name="Normal 2 5 9 9 3 2" xfId="46757"/>
    <cellStyle name="Normal 2 5 9 9 3 3" xfId="46758"/>
    <cellStyle name="Normal 2 5 9 9 3 4" xfId="46759"/>
    <cellStyle name="Normal 2 5 9 9 3 5" xfId="46760"/>
    <cellStyle name="Normal 2 5 9 9 4" xfId="46761"/>
    <cellStyle name="Normal 2 5 9 9 4 2" xfId="46762"/>
    <cellStyle name="Normal 2 5 9 9 4 3" xfId="46763"/>
    <cellStyle name="Normal 2 5 9 9 4 4" xfId="46764"/>
    <cellStyle name="Normal 2 5 9 9 4 5" xfId="46765"/>
    <cellStyle name="Normal 2 5 9 9 5" xfId="46766"/>
    <cellStyle name="Normal 2 5 9 9 5 2" xfId="46767"/>
    <cellStyle name="Normal 2 5 9 9 5 3" xfId="46768"/>
    <cellStyle name="Normal 2 5 9 9 5 4" xfId="46769"/>
    <cellStyle name="Normal 2 5 9 9 5 5" xfId="46770"/>
    <cellStyle name="Normal 2 5 9 9 6" xfId="46771"/>
    <cellStyle name="Normal 2 5 9 9 6 2" xfId="46772"/>
    <cellStyle name="Normal 2 5 9 9 6 3" xfId="46773"/>
    <cellStyle name="Normal 2 5 9 9 6 4" xfId="46774"/>
    <cellStyle name="Normal 2 5 9 9 6 5" xfId="46775"/>
    <cellStyle name="Normal 2 5 9 9 7" xfId="46776"/>
    <cellStyle name="Normal 2 5 9 9 7 2" xfId="46777"/>
    <cellStyle name="Normal 2 5 9 9 7 3" xfId="46778"/>
    <cellStyle name="Normal 2 5 9 9 7 4" xfId="46779"/>
    <cellStyle name="Normal 2 5 9 9 7 5" xfId="46780"/>
    <cellStyle name="Normal 2 5 9 9 8" xfId="46781"/>
    <cellStyle name="Normal 2 5 9 9 8 2" xfId="46782"/>
    <cellStyle name="Normal 2 5 9 9 8 3" xfId="46783"/>
    <cellStyle name="Normal 2 5 9 9 8 4" xfId="46784"/>
    <cellStyle name="Normal 2 5 9 9 8 5" xfId="46785"/>
    <cellStyle name="Normal 2 5 9 9 9" xfId="46786"/>
    <cellStyle name="Normal 2 50" xfId="46787"/>
    <cellStyle name="Normal 2 51" xfId="46788"/>
    <cellStyle name="Normal 2 52" xfId="46789"/>
    <cellStyle name="Normal 2 53" xfId="46790"/>
    <cellStyle name="Normal 2 54" xfId="46791"/>
    <cellStyle name="Normal 2 55" xfId="46792"/>
    <cellStyle name="Normal 2 56" xfId="46793"/>
    <cellStyle name="Normal 2 57" xfId="46794"/>
    <cellStyle name="Normal 2 58" xfId="46795"/>
    <cellStyle name="Normal 2 6" xfId="46796"/>
    <cellStyle name="Normal 2 6 10" xfId="46797"/>
    <cellStyle name="Normal 2 6 10 10" xfId="46798"/>
    <cellStyle name="Normal 2 6 10 11" xfId="46799"/>
    <cellStyle name="Normal 2 6 10 12" xfId="46800"/>
    <cellStyle name="Normal 2 6 10 13" xfId="46801"/>
    <cellStyle name="Normal 2 6 10 14" xfId="46802"/>
    <cellStyle name="Normal 2 6 10 2" xfId="46803"/>
    <cellStyle name="Normal 2 6 10 2 2" xfId="46804"/>
    <cellStyle name="Normal 2 6 10 2 3" xfId="46805"/>
    <cellStyle name="Normal 2 6 10 2 4" xfId="46806"/>
    <cellStyle name="Normal 2 6 10 2 5" xfId="46807"/>
    <cellStyle name="Normal 2 6 10 3" xfId="46808"/>
    <cellStyle name="Normal 2 6 10 3 2" xfId="46809"/>
    <cellStyle name="Normal 2 6 10 3 3" xfId="46810"/>
    <cellStyle name="Normal 2 6 10 3 4" xfId="46811"/>
    <cellStyle name="Normal 2 6 10 3 5" xfId="46812"/>
    <cellStyle name="Normal 2 6 10 4" xfId="46813"/>
    <cellStyle name="Normal 2 6 10 4 2" xfId="46814"/>
    <cellStyle name="Normal 2 6 10 4 3" xfId="46815"/>
    <cellStyle name="Normal 2 6 10 4 4" xfId="46816"/>
    <cellStyle name="Normal 2 6 10 4 5" xfId="46817"/>
    <cellStyle name="Normal 2 6 10 5" xfId="46818"/>
    <cellStyle name="Normal 2 6 10 5 2" xfId="46819"/>
    <cellStyle name="Normal 2 6 10 5 3" xfId="46820"/>
    <cellStyle name="Normal 2 6 10 5 4" xfId="46821"/>
    <cellStyle name="Normal 2 6 10 5 5" xfId="46822"/>
    <cellStyle name="Normal 2 6 10 6" xfId="46823"/>
    <cellStyle name="Normal 2 6 10 6 2" xfId="46824"/>
    <cellStyle name="Normal 2 6 10 6 3" xfId="46825"/>
    <cellStyle name="Normal 2 6 10 6 4" xfId="46826"/>
    <cellStyle name="Normal 2 6 10 6 5" xfId="46827"/>
    <cellStyle name="Normal 2 6 10 7" xfId="46828"/>
    <cellStyle name="Normal 2 6 10 7 2" xfId="46829"/>
    <cellStyle name="Normal 2 6 10 7 3" xfId="46830"/>
    <cellStyle name="Normal 2 6 10 7 4" xfId="46831"/>
    <cellStyle name="Normal 2 6 10 7 5" xfId="46832"/>
    <cellStyle name="Normal 2 6 10 8" xfId="46833"/>
    <cellStyle name="Normal 2 6 10 8 2" xfId="46834"/>
    <cellStyle name="Normal 2 6 10 8 3" xfId="46835"/>
    <cellStyle name="Normal 2 6 10 8 4" xfId="46836"/>
    <cellStyle name="Normal 2 6 10 8 5" xfId="46837"/>
    <cellStyle name="Normal 2 6 10 9" xfId="46838"/>
    <cellStyle name="Normal 2 6 11" xfId="46839"/>
    <cellStyle name="Normal 2 6 11 10" xfId="46840"/>
    <cellStyle name="Normal 2 6 11 11" xfId="46841"/>
    <cellStyle name="Normal 2 6 11 12" xfId="46842"/>
    <cellStyle name="Normal 2 6 11 13" xfId="46843"/>
    <cellStyle name="Normal 2 6 11 14" xfId="46844"/>
    <cellStyle name="Normal 2 6 11 2" xfId="46845"/>
    <cellStyle name="Normal 2 6 11 2 2" xfId="46846"/>
    <cellStyle name="Normal 2 6 11 2 3" xfId="46847"/>
    <cellStyle name="Normal 2 6 11 2 4" xfId="46848"/>
    <cellStyle name="Normal 2 6 11 2 5" xfId="46849"/>
    <cellStyle name="Normal 2 6 11 3" xfId="46850"/>
    <cellStyle name="Normal 2 6 11 3 2" xfId="46851"/>
    <cellStyle name="Normal 2 6 11 3 3" xfId="46852"/>
    <cellStyle name="Normal 2 6 11 3 4" xfId="46853"/>
    <cellStyle name="Normal 2 6 11 3 5" xfId="46854"/>
    <cellStyle name="Normal 2 6 11 4" xfId="46855"/>
    <cellStyle name="Normal 2 6 11 4 2" xfId="46856"/>
    <cellStyle name="Normal 2 6 11 4 3" xfId="46857"/>
    <cellStyle name="Normal 2 6 11 4 4" xfId="46858"/>
    <cellStyle name="Normal 2 6 11 4 5" xfId="46859"/>
    <cellStyle name="Normal 2 6 11 5" xfId="46860"/>
    <cellStyle name="Normal 2 6 11 5 2" xfId="46861"/>
    <cellStyle name="Normal 2 6 11 5 3" xfId="46862"/>
    <cellStyle name="Normal 2 6 11 5 4" xfId="46863"/>
    <cellStyle name="Normal 2 6 11 5 5" xfId="46864"/>
    <cellStyle name="Normal 2 6 11 6" xfId="46865"/>
    <cellStyle name="Normal 2 6 11 6 2" xfId="46866"/>
    <cellStyle name="Normal 2 6 11 6 3" xfId="46867"/>
    <cellStyle name="Normal 2 6 11 6 4" xfId="46868"/>
    <cellStyle name="Normal 2 6 11 6 5" xfId="46869"/>
    <cellStyle name="Normal 2 6 11 7" xfId="46870"/>
    <cellStyle name="Normal 2 6 11 7 2" xfId="46871"/>
    <cellStyle name="Normal 2 6 11 7 3" xfId="46872"/>
    <cellStyle name="Normal 2 6 11 7 4" xfId="46873"/>
    <cellStyle name="Normal 2 6 11 7 5" xfId="46874"/>
    <cellStyle name="Normal 2 6 11 8" xfId="46875"/>
    <cellStyle name="Normal 2 6 11 8 2" xfId="46876"/>
    <cellStyle name="Normal 2 6 11 8 3" xfId="46877"/>
    <cellStyle name="Normal 2 6 11 8 4" xfId="46878"/>
    <cellStyle name="Normal 2 6 11 8 5" xfId="46879"/>
    <cellStyle name="Normal 2 6 11 9" xfId="46880"/>
    <cellStyle name="Normal 2 6 12" xfId="46881"/>
    <cellStyle name="Normal 2 6 12 10" xfId="46882"/>
    <cellStyle name="Normal 2 6 12 11" xfId="46883"/>
    <cellStyle name="Normal 2 6 12 12" xfId="46884"/>
    <cellStyle name="Normal 2 6 12 13" xfId="46885"/>
    <cellStyle name="Normal 2 6 12 14" xfId="46886"/>
    <cellStyle name="Normal 2 6 12 2" xfId="46887"/>
    <cellStyle name="Normal 2 6 12 2 2" xfId="46888"/>
    <cellStyle name="Normal 2 6 12 2 3" xfId="46889"/>
    <cellStyle name="Normal 2 6 12 2 4" xfId="46890"/>
    <cellStyle name="Normal 2 6 12 2 5" xfId="46891"/>
    <cellStyle name="Normal 2 6 12 3" xfId="46892"/>
    <cellStyle name="Normal 2 6 12 3 2" xfId="46893"/>
    <cellStyle name="Normal 2 6 12 3 3" xfId="46894"/>
    <cellStyle name="Normal 2 6 12 3 4" xfId="46895"/>
    <cellStyle name="Normal 2 6 12 3 5" xfId="46896"/>
    <cellStyle name="Normal 2 6 12 4" xfId="46897"/>
    <cellStyle name="Normal 2 6 12 4 2" xfId="46898"/>
    <cellStyle name="Normal 2 6 12 4 3" xfId="46899"/>
    <cellStyle name="Normal 2 6 12 4 4" xfId="46900"/>
    <cellStyle name="Normal 2 6 12 4 5" xfId="46901"/>
    <cellStyle name="Normal 2 6 12 5" xfId="46902"/>
    <cellStyle name="Normal 2 6 12 5 2" xfId="46903"/>
    <cellStyle name="Normal 2 6 12 5 3" xfId="46904"/>
    <cellStyle name="Normal 2 6 12 5 4" xfId="46905"/>
    <cellStyle name="Normal 2 6 12 5 5" xfId="46906"/>
    <cellStyle name="Normal 2 6 12 6" xfId="46907"/>
    <cellStyle name="Normal 2 6 12 6 2" xfId="46908"/>
    <cellStyle name="Normal 2 6 12 6 3" xfId="46909"/>
    <cellStyle name="Normal 2 6 12 6 4" xfId="46910"/>
    <cellStyle name="Normal 2 6 12 6 5" xfId="46911"/>
    <cellStyle name="Normal 2 6 12 7" xfId="46912"/>
    <cellStyle name="Normal 2 6 12 7 2" xfId="46913"/>
    <cellStyle name="Normal 2 6 12 7 3" xfId="46914"/>
    <cellStyle name="Normal 2 6 12 7 4" xfId="46915"/>
    <cellStyle name="Normal 2 6 12 7 5" xfId="46916"/>
    <cellStyle name="Normal 2 6 12 8" xfId="46917"/>
    <cellStyle name="Normal 2 6 12 8 2" xfId="46918"/>
    <cellStyle name="Normal 2 6 12 8 3" xfId="46919"/>
    <cellStyle name="Normal 2 6 12 8 4" xfId="46920"/>
    <cellStyle name="Normal 2 6 12 8 5" xfId="46921"/>
    <cellStyle name="Normal 2 6 12 9" xfId="46922"/>
    <cellStyle name="Normal 2 6 13" xfId="46923"/>
    <cellStyle name="Normal 2 6 13 10" xfId="46924"/>
    <cellStyle name="Normal 2 6 13 11" xfId="46925"/>
    <cellStyle name="Normal 2 6 13 12" xfId="46926"/>
    <cellStyle name="Normal 2 6 13 13" xfId="46927"/>
    <cellStyle name="Normal 2 6 13 14" xfId="46928"/>
    <cellStyle name="Normal 2 6 13 2" xfId="46929"/>
    <cellStyle name="Normal 2 6 13 2 2" xfId="46930"/>
    <cellStyle name="Normal 2 6 13 2 3" xfId="46931"/>
    <cellStyle name="Normal 2 6 13 2 4" xfId="46932"/>
    <cellStyle name="Normal 2 6 13 2 5" xfId="46933"/>
    <cellStyle name="Normal 2 6 13 3" xfId="46934"/>
    <cellStyle name="Normal 2 6 13 3 2" xfId="46935"/>
    <cellStyle name="Normal 2 6 13 3 3" xfId="46936"/>
    <cellStyle name="Normal 2 6 13 3 4" xfId="46937"/>
    <cellStyle name="Normal 2 6 13 3 5" xfId="46938"/>
    <cellStyle name="Normal 2 6 13 4" xfId="46939"/>
    <cellStyle name="Normal 2 6 13 4 2" xfId="46940"/>
    <cellStyle name="Normal 2 6 13 4 3" xfId="46941"/>
    <cellStyle name="Normal 2 6 13 4 4" xfId="46942"/>
    <cellStyle name="Normal 2 6 13 4 5" xfId="46943"/>
    <cellStyle name="Normal 2 6 13 5" xfId="46944"/>
    <cellStyle name="Normal 2 6 13 5 2" xfId="46945"/>
    <cellStyle name="Normal 2 6 13 5 3" xfId="46946"/>
    <cellStyle name="Normal 2 6 13 5 4" xfId="46947"/>
    <cellStyle name="Normal 2 6 13 5 5" xfId="46948"/>
    <cellStyle name="Normal 2 6 13 6" xfId="46949"/>
    <cellStyle name="Normal 2 6 13 6 2" xfId="46950"/>
    <cellStyle name="Normal 2 6 13 6 3" xfId="46951"/>
    <cellStyle name="Normal 2 6 13 6 4" xfId="46952"/>
    <cellStyle name="Normal 2 6 13 6 5" xfId="46953"/>
    <cellStyle name="Normal 2 6 13 7" xfId="46954"/>
    <cellStyle name="Normal 2 6 13 7 2" xfId="46955"/>
    <cellStyle name="Normal 2 6 13 7 3" xfId="46956"/>
    <cellStyle name="Normal 2 6 13 7 4" xfId="46957"/>
    <cellStyle name="Normal 2 6 13 7 5" xfId="46958"/>
    <cellStyle name="Normal 2 6 13 8" xfId="46959"/>
    <cellStyle name="Normal 2 6 13 8 2" xfId="46960"/>
    <cellStyle name="Normal 2 6 13 8 3" xfId="46961"/>
    <cellStyle name="Normal 2 6 13 8 4" xfId="46962"/>
    <cellStyle name="Normal 2 6 13 8 5" xfId="46963"/>
    <cellStyle name="Normal 2 6 13 9" xfId="46964"/>
    <cellStyle name="Normal 2 6 14" xfId="46965"/>
    <cellStyle name="Normal 2 6 14 10" xfId="46966"/>
    <cellStyle name="Normal 2 6 14 11" xfId="46967"/>
    <cellStyle name="Normal 2 6 14 12" xfId="46968"/>
    <cellStyle name="Normal 2 6 14 13" xfId="46969"/>
    <cellStyle name="Normal 2 6 14 14" xfId="46970"/>
    <cellStyle name="Normal 2 6 14 2" xfId="46971"/>
    <cellStyle name="Normal 2 6 14 2 2" xfId="46972"/>
    <cellStyle name="Normal 2 6 14 2 3" xfId="46973"/>
    <cellStyle name="Normal 2 6 14 2 4" xfId="46974"/>
    <cellStyle name="Normal 2 6 14 2 5" xfId="46975"/>
    <cellStyle name="Normal 2 6 14 3" xfId="46976"/>
    <cellStyle name="Normal 2 6 14 3 2" xfId="46977"/>
    <cellStyle name="Normal 2 6 14 3 3" xfId="46978"/>
    <cellStyle name="Normal 2 6 14 3 4" xfId="46979"/>
    <cellStyle name="Normal 2 6 14 3 5" xfId="46980"/>
    <cellStyle name="Normal 2 6 14 4" xfId="46981"/>
    <cellStyle name="Normal 2 6 14 4 2" xfId="46982"/>
    <cellStyle name="Normal 2 6 14 4 3" xfId="46983"/>
    <cellStyle name="Normal 2 6 14 4 4" xfId="46984"/>
    <cellStyle name="Normal 2 6 14 4 5" xfId="46985"/>
    <cellStyle name="Normal 2 6 14 5" xfId="46986"/>
    <cellStyle name="Normal 2 6 14 5 2" xfId="46987"/>
    <cellStyle name="Normal 2 6 14 5 3" xfId="46988"/>
    <cellStyle name="Normal 2 6 14 5 4" xfId="46989"/>
    <cellStyle name="Normal 2 6 14 5 5" xfId="46990"/>
    <cellStyle name="Normal 2 6 14 6" xfId="46991"/>
    <cellStyle name="Normal 2 6 14 6 2" xfId="46992"/>
    <cellStyle name="Normal 2 6 14 6 3" xfId="46993"/>
    <cellStyle name="Normal 2 6 14 6 4" xfId="46994"/>
    <cellStyle name="Normal 2 6 14 6 5" xfId="46995"/>
    <cellStyle name="Normal 2 6 14 7" xfId="46996"/>
    <cellStyle name="Normal 2 6 14 7 2" xfId="46997"/>
    <cellStyle name="Normal 2 6 14 7 3" xfId="46998"/>
    <cellStyle name="Normal 2 6 14 7 4" xfId="46999"/>
    <cellStyle name="Normal 2 6 14 7 5" xfId="47000"/>
    <cellStyle name="Normal 2 6 14 8" xfId="47001"/>
    <cellStyle name="Normal 2 6 14 8 2" xfId="47002"/>
    <cellStyle name="Normal 2 6 14 8 3" xfId="47003"/>
    <cellStyle name="Normal 2 6 14 8 4" xfId="47004"/>
    <cellStyle name="Normal 2 6 14 8 5" xfId="47005"/>
    <cellStyle name="Normal 2 6 14 9" xfId="47006"/>
    <cellStyle name="Normal 2 6 15" xfId="47007"/>
    <cellStyle name="Normal 2 6 15 10" xfId="47008"/>
    <cellStyle name="Normal 2 6 15 11" xfId="47009"/>
    <cellStyle name="Normal 2 6 15 12" xfId="47010"/>
    <cellStyle name="Normal 2 6 15 13" xfId="47011"/>
    <cellStyle name="Normal 2 6 15 14" xfId="47012"/>
    <cellStyle name="Normal 2 6 15 2" xfId="47013"/>
    <cellStyle name="Normal 2 6 15 2 2" xfId="47014"/>
    <cellStyle name="Normal 2 6 15 2 3" xfId="47015"/>
    <cellStyle name="Normal 2 6 15 2 4" xfId="47016"/>
    <cellStyle name="Normal 2 6 15 2 5" xfId="47017"/>
    <cellStyle name="Normal 2 6 15 3" xfId="47018"/>
    <cellStyle name="Normal 2 6 15 3 2" xfId="47019"/>
    <cellStyle name="Normal 2 6 15 3 3" xfId="47020"/>
    <cellStyle name="Normal 2 6 15 3 4" xfId="47021"/>
    <cellStyle name="Normal 2 6 15 3 5" xfId="47022"/>
    <cellStyle name="Normal 2 6 15 4" xfId="47023"/>
    <cellStyle name="Normal 2 6 15 4 2" xfId="47024"/>
    <cellStyle name="Normal 2 6 15 4 3" xfId="47025"/>
    <cellStyle name="Normal 2 6 15 4 4" xfId="47026"/>
    <cellStyle name="Normal 2 6 15 4 5" xfId="47027"/>
    <cellStyle name="Normal 2 6 15 5" xfId="47028"/>
    <cellStyle name="Normal 2 6 15 5 2" xfId="47029"/>
    <cellStyle name="Normal 2 6 15 5 3" xfId="47030"/>
    <cellStyle name="Normal 2 6 15 5 4" xfId="47031"/>
    <cellStyle name="Normal 2 6 15 5 5" xfId="47032"/>
    <cellStyle name="Normal 2 6 15 6" xfId="47033"/>
    <cellStyle name="Normal 2 6 15 6 2" xfId="47034"/>
    <cellStyle name="Normal 2 6 15 6 3" xfId="47035"/>
    <cellStyle name="Normal 2 6 15 6 4" xfId="47036"/>
    <cellStyle name="Normal 2 6 15 6 5" xfId="47037"/>
    <cellStyle name="Normal 2 6 15 7" xfId="47038"/>
    <cellStyle name="Normal 2 6 15 7 2" xfId="47039"/>
    <cellStyle name="Normal 2 6 15 7 3" xfId="47040"/>
    <cellStyle name="Normal 2 6 15 7 4" xfId="47041"/>
    <cellStyle name="Normal 2 6 15 7 5" xfId="47042"/>
    <cellStyle name="Normal 2 6 15 8" xfId="47043"/>
    <cellStyle name="Normal 2 6 15 8 2" xfId="47044"/>
    <cellStyle name="Normal 2 6 15 8 3" xfId="47045"/>
    <cellStyle name="Normal 2 6 15 8 4" xfId="47046"/>
    <cellStyle name="Normal 2 6 15 8 5" xfId="47047"/>
    <cellStyle name="Normal 2 6 15 9" xfId="47048"/>
    <cellStyle name="Normal 2 6 16" xfId="47049"/>
    <cellStyle name="Normal 2 6 16 10" xfId="47050"/>
    <cellStyle name="Normal 2 6 16 11" xfId="47051"/>
    <cellStyle name="Normal 2 6 16 12" xfId="47052"/>
    <cellStyle name="Normal 2 6 16 13" xfId="47053"/>
    <cellStyle name="Normal 2 6 16 14" xfId="47054"/>
    <cellStyle name="Normal 2 6 16 2" xfId="47055"/>
    <cellStyle name="Normal 2 6 16 2 2" xfId="47056"/>
    <cellStyle name="Normal 2 6 16 2 3" xfId="47057"/>
    <cellStyle name="Normal 2 6 16 2 4" xfId="47058"/>
    <cellStyle name="Normal 2 6 16 2 5" xfId="47059"/>
    <cellStyle name="Normal 2 6 16 3" xfId="47060"/>
    <cellStyle name="Normal 2 6 16 3 2" xfId="47061"/>
    <cellStyle name="Normal 2 6 16 3 3" xfId="47062"/>
    <cellStyle name="Normal 2 6 16 3 4" xfId="47063"/>
    <cellStyle name="Normal 2 6 16 3 5" xfId="47064"/>
    <cellStyle name="Normal 2 6 16 4" xfId="47065"/>
    <cellStyle name="Normal 2 6 16 4 2" xfId="47066"/>
    <cellStyle name="Normal 2 6 16 4 3" xfId="47067"/>
    <cellStyle name="Normal 2 6 16 4 4" xfId="47068"/>
    <cellStyle name="Normal 2 6 16 4 5" xfId="47069"/>
    <cellStyle name="Normal 2 6 16 5" xfId="47070"/>
    <cellStyle name="Normal 2 6 16 5 2" xfId="47071"/>
    <cellStyle name="Normal 2 6 16 5 3" xfId="47072"/>
    <cellStyle name="Normal 2 6 16 5 4" xfId="47073"/>
    <cellStyle name="Normal 2 6 16 5 5" xfId="47074"/>
    <cellStyle name="Normal 2 6 16 6" xfId="47075"/>
    <cellStyle name="Normal 2 6 16 6 2" xfId="47076"/>
    <cellStyle name="Normal 2 6 16 6 3" xfId="47077"/>
    <cellStyle name="Normal 2 6 16 6 4" xfId="47078"/>
    <cellStyle name="Normal 2 6 16 6 5" xfId="47079"/>
    <cellStyle name="Normal 2 6 16 7" xfId="47080"/>
    <cellStyle name="Normal 2 6 16 7 2" xfId="47081"/>
    <cellStyle name="Normal 2 6 16 7 3" xfId="47082"/>
    <cellStyle name="Normal 2 6 16 7 4" xfId="47083"/>
    <cellStyle name="Normal 2 6 16 7 5" xfId="47084"/>
    <cellStyle name="Normal 2 6 16 8" xfId="47085"/>
    <cellStyle name="Normal 2 6 16 8 2" xfId="47086"/>
    <cellStyle name="Normal 2 6 16 8 3" xfId="47087"/>
    <cellStyle name="Normal 2 6 16 8 4" xfId="47088"/>
    <cellStyle name="Normal 2 6 16 8 5" xfId="47089"/>
    <cellStyle name="Normal 2 6 16 9" xfId="47090"/>
    <cellStyle name="Normal 2 6 17" xfId="47091"/>
    <cellStyle name="Normal 2 6 17 10" xfId="47092"/>
    <cellStyle name="Normal 2 6 17 11" xfId="47093"/>
    <cellStyle name="Normal 2 6 17 12" xfId="47094"/>
    <cellStyle name="Normal 2 6 17 13" xfId="47095"/>
    <cellStyle name="Normal 2 6 17 14" xfId="47096"/>
    <cellStyle name="Normal 2 6 17 2" xfId="47097"/>
    <cellStyle name="Normal 2 6 17 2 2" xfId="47098"/>
    <cellStyle name="Normal 2 6 17 2 3" xfId="47099"/>
    <cellStyle name="Normal 2 6 17 2 4" xfId="47100"/>
    <cellStyle name="Normal 2 6 17 2 5" xfId="47101"/>
    <cellStyle name="Normal 2 6 17 3" xfId="47102"/>
    <cellStyle name="Normal 2 6 17 3 2" xfId="47103"/>
    <cellStyle name="Normal 2 6 17 3 3" xfId="47104"/>
    <cellStyle name="Normal 2 6 17 3 4" xfId="47105"/>
    <cellStyle name="Normal 2 6 17 3 5" xfId="47106"/>
    <cellStyle name="Normal 2 6 17 4" xfId="47107"/>
    <cellStyle name="Normal 2 6 17 4 2" xfId="47108"/>
    <cellStyle name="Normal 2 6 17 4 3" xfId="47109"/>
    <cellStyle name="Normal 2 6 17 4 4" xfId="47110"/>
    <cellStyle name="Normal 2 6 17 4 5" xfId="47111"/>
    <cellStyle name="Normal 2 6 17 5" xfId="47112"/>
    <cellStyle name="Normal 2 6 17 5 2" xfId="47113"/>
    <cellStyle name="Normal 2 6 17 5 3" xfId="47114"/>
    <cellStyle name="Normal 2 6 17 5 4" xfId="47115"/>
    <cellStyle name="Normal 2 6 17 5 5" xfId="47116"/>
    <cellStyle name="Normal 2 6 17 6" xfId="47117"/>
    <cellStyle name="Normal 2 6 17 6 2" xfId="47118"/>
    <cellStyle name="Normal 2 6 17 6 3" xfId="47119"/>
    <cellStyle name="Normal 2 6 17 6 4" xfId="47120"/>
    <cellStyle name="Normal 2 6 17 6 5" xfId="47121"/>
    <cellStyle name="Normal 2 6 17 7" xfId="47122"/>
    <cellStyle name="Normal 2 6 17 7 2" xfId="47123"/>
    <cellStyle name="Normal 2 6 17 7 3" xfId="47124"/>
    <cellStyle name="Normal 2 6 17 7 4" xfId="47125"/>
    <cellStyle name="Normal 2 6 17 7 5" xfId="47126"/>
    <cellStyle name="Normal 2 6 17 8" xfId="47127"/>
    <cellStyle name="Normal 2 6 17 8 2" xfId="47128"/>
    <cellStyle name="Normal 2 6 17 8 3" xfId="47129"/>
    <cellStyle name="Normal 2 6 17 8 4" xfId="47130"/>
    <cellStyle name="Normal 2 6 17 8 5" xfId="47131"/>
    <cellStyle name="Normal 2 6 17 9" xfId="47132"/>
    <cellStyle name="Normal 2 6 18" xfId="47133"/>
    <cellStyle name="Normal 2 6 18 10" xfId="47134"/>
    <cellStyle name="Normal 2 6 18 11" xfId="47135"/>
    <cellStyle name="Normal 2 6 18 12" xfId="47136"/>
    <cellStyle name="Normal 2 6 18 13" xfId="47137"/>
    <cellStyle name="Normal 2 6 18 14" xfId="47138"/>
    <cellStyle name="Normal 2 6 18 2" xfId="47139"/>
    <cellStyle name="Normal 2 6 18 2 2" xfId="47140"/>
    <cellStyle name="Normal 2 6 18 2 3" xfId="47141"/>
    <cellStyle name="Normal 2 6 18 2 4" xfId="47142"/>
    <cellStyle name="Normal 2 6 18 2 5" xfId="47143"/>
    <cellStyle name="Normal 2 6 18 3" xfId="47144"/>
    <cellStyle name="Normal 2 6 18 3 2" xfId="47145"/>
    <cellStyle name="Normal 2 6 18 3 3" xfId="47146"/>
    <cellStyle name="Normal 2 6 18 3 4" xfId="47147"/>
    <cellStyle name="Normal 2 6 18 3 5" xfId="47148"/>
    <cellStyle name="Normal 2 6 18 4" xfId="47149"/>
    <cellStyle name="Normal 2 6 18 4 2" xfId="47150"/>
    <cellStyle name="Normal 2 6 18 4 3" xfId="47151"/>
    <cellStyle name="Normal 2 6 18 4 4" xfId="47152"/>
    <cellStyle name="Normal 2 6 18 4 5" xfId="47153"/>
    <cellStyle name="Normal 2 6 18 5" xfId="47154"/>
    <cellStyle name="Normal 2 6 18 5 2" xfId="47155"/>
    <cellStyle name="Normal 2 6 18 5 3" xfId="47156"/>
    <cellStyle name="Normal 2 6 18 5 4" xfId="47157"/>
    <cellStyle name="Normal 2 6 18 5 5" xfId="47158"/>
    <cellStyle name="Normal 2 6 18 6" xfId="47159"/>
    <cellStyle name="Normal 2 6 18 6 2" xfId="47160"/>
    <cellStyle name="Normal 2 6 18 6 3" xfId="47161"/>
    <cellStyle name="Normal 2 6 18 6 4" xfId="47162"/>
    <cellStyle name="Normal 2 6 18 6 5" xfId="47163"/>
    <cellStyle name="Normal 2 6 18 7" xfId="47164"/>
    <cellStyle name="Normal 2 6 18 7 2" xfId="47165"/>
    <cellStyle name="Normal 2 6 18 7 3" xfId="47166"/>
    <cellStyle name="Normal 2 6 18 7 4" xfId="47167"/>
    <cellStyle name="Normal 2 6 18 7 5" xfId="47168"/>
    <cellStyle name="Normal 2 6 18 8" xfId="47169"/>
    <cellStyle name="Normal 2 6 18 8 2" xfId="47170"/>
    <cellStyle name="Normal 2 6 18 8 3" xfId="47171"/>
    <cellStyle name="Normal 2 6 18 8 4" xfId="47172"/>
    <cellStyle name="Normal 2 6 18 8 5" xfId="47173"/>
    <cellStyle name="Normal 2 6 18 9" xfId="47174"/>
    <cellStyle name="Normal 2 6 19" xfId="47175"/>
    <cellStyle name="Normal 2 6 19 10" xfId="47176"/>
    <cellStyle name="Normal 2 6 19 11" xfId="47177"/>
    <cellStyle name="Normal 2 6 19 12" xfId="47178"/>
    <cellStyle name="Normal 2 6 19 13" xfId="47179"/>
    <cellStyle name="Normal 2 6 19 14" xfId="47180"/>
    <cellStyle name="Normal 2 6 19 2" xfId="47181"/>
    <cellStyle name="Normal 2 6 19 2 2" xfId="47182"/>
    <cellStyle name="Normal 2 6 19 2 3" xfId="47183"/>
    <cellStyle name="Normal 2 6 19 2 4" xfId="47184"/>
    <cellStyle name="Normal 2 6 19 2 5" xfId="47185"/>
    <cellStyle name="Normal 2 6 19 3" xfId="47186"/>
    <cellStyle name="Normal 2 6 19 3 2" xfId="47187"/>
    <cellStyle name="Normal 2 6 19 3 3" xfId="47188"/>
    <cellStyle name="Normal 2 6 19 3 4" xfId="47189"/>
    <cellStyle name="Normal 2 6 19 3 5" xfId="47190"/>
    <cellStyle name="Normal 2 6 19 4" xfId="47191"/>
    <cellStyle name="Normal 2 6 19 4 2" xfId="47192"/>
    <cellStyle name="Normal 2 6 19 4 3" xfId="47193"/>
    <cellStyle name="Normal 2 6 19 4 4" xfId="47194"/>
    <cellStyle name="Normal 2 6 19 4 5" xfId="47195"/>
    <cellStyle name="Normal 2 6 19 5" xfId="47196"/>
    <cellStyle name="Normal 2 6 19 5 2" xfId="47197"/>
    <cellStyle name="Normal 2 6 19 5 3" xfId="47198"/>
    <cellStyle name="Normal 2 6 19 5 4" xfId="47199"/>
    <cellStyle name="Normal 2 6 19 5 5" xfId="47200"/>
    <cellStyle name="Normal 2 6 19 6" xfId="47201"/>
    <cellStyle name="Normal 2 6 19 6 2" xfId="47202"/>
    <cellStyle name="Normal 2 6 19 6 3" xfId="47203"/>
    <cellStyle name="Normal 2 6 19 6 4" xfId="47204"/>
    <cellStyle name="Normal 2 6 19 6 5" xfId="47205"/>
    <cellStyle name="Normal 2 6 19 7" xfId="47206"/>
    <cellStyle name="Normal 2 6 19 7 2" xfId="47207"/>
    <cellStyle name="Normal 2 6 19 7 3" xfId="47208"/>
    <cellStyle name="Normal 2 6 19 7 4" xfId="47209"/>
    <cellStyle name="Normal 2 6 19 7 5" xfId="47210"/>
    <cellStyle name="Normal 2 6 19 8" xfId="47211"/>
    <cellStyle name="Normal 2 6 19 8 2" xfId="47212"/>
    <cellStyle name="Normal 2 6 19 8 3" xfId="47213"/>
    <cellStyle name="Normal 2 6 19 8 4" xfId="47214"/>
    <cellStyle name="Normal 2 6 19 8 5" xfId="47215"/>
    <cellStyle name="Normal 2 6 19 9" xfId="47216"/>
    <cellStyle name="Normal 2 6 2" xfId="47217"/>
    <cellStyle name="Normal 2 6 2 10" xfId="47218"/>
    <cellStyle name="Normal 2 6 2 11" xfId="47219"/>
    <cellStyle name="Normal 2 6 2 12" xfId="47220"/>
    <cellStyle name="Normal 2 6 2 13" xfId="47221"/>
    <cellStyle name="Normal 2 6 2 14" xfId="47222"/>
    <cellStyle name="Normal 2 6 2 2" xfId="47223"/>
    <cellStyle name="Normal 2 6 2 2 2" xfId="47224"/>
    <cellStyle name="Normal 2 6 2 2 3" xfId="47225"/>
    <cellStyle name="Normal 2 6 2 2 4" xfId="47226"/>
    <cellStyle name="Normal 2 6 2 2 5" xfId="47227"/>
    <cellStyle name="Normal 2 6 2 3" xfId="47228"/>
    <cellStyle name="Normal 2 6 2 3 2" xfId="47229"/>
    <cellStyle name="Normal 2 6 2 3 3" xfId="47230"/>
    <cellStyle name="Normal 2 6 2 3 4" xfId="47231"/>
    <cellStyle name="Normal 2 6 2 3 5" xfId="47232"/>
    <cellStyle name="Normal 2 6 2 4" xfId="47233"/>
    <cellStyle name="Normal 2 6 2 4 2" xfId="47234"/>
    <cellStyle name="Normal 2 6 2 4 3" xfId="47235"/>
    <cellStyle name="Normal 2 6 2 4 4" xfId="47236"/>
    <cellStyle name="Normal 2 6 2 4 5" xfId="47237"/>
    <cellStyle name="Normal 2 6 2 5" xfId="47238"/>
    <cellStyle name="Normal 2 6 2 5 2" xfId="47239"/>
    <cellStyle name="Normal 2 6 2 5 3" xfId="47240"/>
    <cellStyle name="Normal 2 6 2 5 4" xfId="47241"/>
    <cellStyle name="Normal 2 6 2 5 5" xfId="47242"/>
    <cellStyle name="Normal 2 6 2 6" xfId="47243"/>
    <cellStyle name="Normal 2 6 2 6 2" xfId="47244"/>
    <cellStyle name="Normal 2 6 2 6 3" xfId="47245"/>
    <cellStyle name="Normal 2 6 2 6 4" xfId="47246"/>
    <cellStyle name="Normal 2 6 2 6 5" xfId="47247"/>
    <cellStyle name="Normal 2 6 2 7" xfId="47248"/>
    <cellStyle name="Normal 2 6 2 7 2" xfId="47249"/>
    <cellStyle name="Normal 2 6 2 7 3" xfId="47250"/>
    <cellStyle name="Normal 2 6 2 7 4" xfId="47251"/>
    <cellStyle name="Normal 2 6 2 7 5" xfId="47252"/>
    <cellStyle name="Normal 2 6 2 8" xfId="47253"/>
    <cellStyle name="Normal 2 6 2 8 2" xfId="47254"/>
    <cellStyle name="Normal 2 6 2 8 3" xfId="47255"/>
    <cellStyle name="Normal 2 6 2 8 4" xfId="47256"/>
    <cellStyle name="Normal 2 6 2 8 5" xfId="47257"/>
    <cellStyle name="Normal 2 6 2 9" xfId="47258"/>
    <cellStyle name="Normal 2 6 20" xfId="47259"/>
    <cellStyle name="Normal 2 6 20 10" xfId="47260"/>
    <cellStyle name="Normal 2 6 20 11" xfId="47261"/>
    <cellStyle name="Normal 2 6 20 12" xfId="47262"/>
    <cellStyle name="Normal 2 6 20 13" xfId="47263"/>
    <cellStyle name="Normal 2 6 20 2" xfId="47264"/>
    <cellStyle name="Normal 2 6 20 2 2" xfId="47265"/>
    <cellStyle name="Normal 2 6 20 2 3" xfId="47266"/>
    <cellStyle name="Normal 2 6 20 2 4" xfId="47267"/>
    <cellStyle name="Normal 2 6 20 2 5" xfId="47268"/>
    <cellStyle name="Normal 2 6 20 3" xfId="47269"/>
    <cellStyle name="Normal 2 6 20 3 2" xfId="47270"/>
    <cellStyle name="Normal 2 6 20 3 3" xfId="47271"/>
    <cellStyle name="Normal 2 6 20 3 4" xfId="47272"/>
    <cellStyle name="Normal 2 6 20 3 5" xfId="47273"/>
    <cellStyle name="Normal 2 6 20 4" xfId="47274"/>
    <cellStyle name="Normal 2 6 20 4 2" xfId="47275"/>
    <cellStyle name="Normal 2 6 20 4 3" xfId="47276"/>
    <cellStyle name="Normal 2 6 20 4 4" xfId="47277"/>
    <cellStyle name="Normal 2 6 20 4 5" xfId="47278"/>
    <cellStyle name="Normal 2 6 20 5" xfId="47279"/>
    <cellStyle name="Normal 2 6 20 5 2" xfId="47280"/>
    <cellStyle name="Normal 2 6 20 5 3" xfId="47281"/>
    <cellStyle name="Normal 2 6 20 5 4" xfId="47282"/>
    <cellStyle name="Normal 2 6 20 5 5" xfId="47283"/>
    <cellStyle name="Normal 2 6 20 6" xfId="47284"/>
    <cellStyle name="Normal 2 6 20 6 2" xfId="47285"/>
    <cellStyle name="Normal 2 6 20 6 3" xfId="47286"/>
    <cellStyle name="Normal 2 6 20 6 4" xfId="47287"/>
    <cellStyle name="Normal 2 6 20 6 5" xfId="47288"/>
    <cellStyle name="Normal 2 6 20 7" xfId="47289"/>
    <cellStyle name="Normal 2 6 20 7 2" xfId="47290"/>
    <cellStyle name="Normal 2 6 20 7 3" xfId="47291"/>
    <cellStyle name="Normal 2 6 20 7 4" xfId="47292"/>
    <cellStyle name="Normal 2 6 20 7 5" xfId="47293"/>
    <cellStyle name="Normal 2 6 20 8" xfId="47294"/>
    <cellStyle name="Normal 2 6 20 8 2" xfId="47295"/>
    <cellStyle name="Normal 2 6 20 8 3" xfId="47296"/>
    <cellStyle name="Normal 2 6 20 8 4" xfId="47297"/>
    <cellStyle name="Normal 2 6 20 8 5" xfId="47298"/>
    <cellStyle name="Normal 2 6 20 9" xfId="47299"/>
    <cellStyle name="Normal 2 6 21" xfId="47300"/>
    <cellStyle name="Normal 2 6 21 10" xfId="47301"/>
    <cellStyle name="Normal 2 6 21 11" xfId="47302"/>
    <cellStyle name="Normal 2 6 21 12" xfId="47303"/>
    <cellStyle name="Normal 2 6 21 13" xfId="47304"/>
    <cellStyle name="Normal 2 6 21 2" xfId="47305"/>
    <cellStyle name="Normal 2 6 21 2 2" xfId="47306"/>
    <cellStyle name="Normal 2 6 21 2 3" xfId="47307"/>
    <cellStyle name="Normal 2 6 21 2 4" xfId="47308"/>
    <cellStyle name="Normal 2 6 21 2 5" xfId="47309"/>
    <cellStyle name="Normal 2 6 21 3" xfId="47310"/>
    <cellStyle name="Normal 2 6 21 3 2" xfId="47311"/>
    <cellStyle name="Normal 2 6 21 3 3" xfId="47312"/>
    <cellStyle name="Normal 2 6 21 3 4" xfId="47313"/>
    <cellStyle name="Normal 2 6 21 3 5" xfId="47314"/>
    <cellStyle name="Normal 2 6 21 4" xfId="47315"/>
    <cellStyle name="Normal 2 6 21 4 2" xfId="47316"/>
    <cellStyle name="Normal 2 6 21 4 3" xfId="47317"/>
    <cellStyle name="Normal 2 6 21 4 4" xfId="47318"/>
    <cellStyle name="Normal 2 6 21 4 5" xfId="47319"/>
    <cellStyle name="Normal 2 6 21 5" xfId="47320"/>
    <cellStyle name="Normal 2 6 21 5 2" xfId="47321"/>
    <cellStyle name="Normal 2 6 21 5 3" xfId="47322"/>
    <cellStyle name="Normal 2 6 21 5 4" xfId="47323"/>
    <cellStyle name="Normal 2 6 21 5 5" xfId="47324"/>
    <cellStyle name="Normal 2 6 21 6" xfId="47325"/>
    <cellStyle name="Normal 2 6 21 6 2" xfId="47326"/>
    <cellStyle name="Normal 2 6 21 6 3" xfId="47327"/>
    <cellStyle name="Normal 2 6 21 6 4" xfId="47328"/>
    <cellStyle name="Normal 2 6 21 6 5" xfId="47329"/>
    <cellStyle name="Normal 2 6 21 7" xfId="47330"/>
    <cellStyle name="Normal 2 6 21 7 2" xfId="47331"/>
    <cellStyle name="Normal 2 6 21 7 3" xfId="47332"/>
    <cellStyle name="Normal 2 6 21 7 4" xfId="47333"/>
    <cellStyle name="Normal 2 6 21 7 5" xfId="47334"/>
    <cellStyle name="Normal 2 6 21 8" xfId="47335"/>
    <cellStyle name="Normal 2 6 21 8 2" xfId="47336"/>
    <cellStyle name="Normal 2 6 21 8 3" xfId="47337"/>
    <cellStyle name="Normal 2 6 21 8 4" xfId="47338"/>
    <cellStyle name="Normal 2 6 21 8 5" xfId="47339"/>
    <cellStyle name="Normal 2 6 21 9" xfId="47340"/>
    <cellStyle name="Normal 2 6 22" xfId="47341"/>
    <cellStyle name="Normal 2 6 22 10" xfId="47342"/>
    <cellStyle name="Normal 2 6 22 11" xfId="47343"/>
    <cellStyle name="Normal 2 6 22 12" xfId="47344"/>
    <cellStyle name="Normal 2 6 22 13" xfId="47345"/>
    <cellStyle name="Normal 2 6 22 2" xfId="47346"/>
    <cellStyle name="Normal 2 6 22 2 2" xfId="47347"/>
    <cellStyle name="Normal 2 6 22 2 3" xfId="47348"/>
    <cellStyle name="Normal 2 6 22 2 4" xfId="47349"/>
    <cellStyle name="Normal 2 6 22 2 5" xfId="47350"/>
    <cellStyle name="Normal 2 6 22 3" xfId="47351"/>
    <cellStyle name="Normal 2 6 22 3 2" xfId="47352"/>
    <cellStyle name="Normal 2 6 22 3 3" xfId="47353"/>
    <cellStyle name="Normal 2 6 22 3 4" xfId="47354"/>
    <cellStyle name="Normal 2 6 22 3 5" xfId="47355"/>
    <cellStyle name="Normal 2 6 22 4" xfId="47356"/>
    <cellStyle name="Normal 2 6 22 4 2" xfId="47357"/>
    <cellStyle name="Normal 2 6 22 4 3" xfId="47358"/>
    <cellStyle name="Normal 2 6 22 4 4" xfId="47359"/>
    <cellStyle name="Normal 2 6 22 4 5" xfId="47360"/>
    <cellStyle name="Normal 2 6 22 5" xfId="47361"/>
    <cellStyle name="Normal 2 6 22 5 2" xfId="47362"/>
    <cellStyle name="Normal 2 6 22 5 3" xfId="47363"/>
    <cellStyle name="Normal 2 6 22 5 4" xfId="47364"/>
    <cellStyle name="Normal 2 6 22 5 5" xfId="47365"/>
    <cellStyle name="Normal 2 6 22 6" xfId="47366"/>
    <cellStyle name="Normal 2 6 22 6 2" xfId="47367"/>
    <cellStyle name="Normal 2 6 22 6 3" xfId="47368"/>
    <cellStyle name="Normal 2 6 22 6 4" xfId="47369"/>
    <cellStyle name="Normal 2 6 22 6 5" xfId="47370"/>
    <cellStyle name="Normal 2 6 22 7" xfId="47371"/>
    <cellStyle name="Normal 2 6 22 7 2" xfId="47372"/>
    <cellStyle name="Normal 2 6 22 7 3" xfId="47373"/>
    <cellStyle name="Normal 2 6 22 7 4" xfId="47374"/>
    <cellStyle name="Normal 2 6 22 7 5" xfId="47375"/>
    <cellStyle name="Normal 2 6 22 8" xfId="47376"/>
    <cellStyle name="Normal 2 6 22 8 2" xfId="47377"/>
    <cellStyle name="Normal 2 6 22 8 3" xfId="47378"/>
    <cellStyle name="Normal 2 6 22 8 4" xfId="47379"/>
    <cellStyle name="Normal 2 6 22 8 5" xfId="47380"/>
    <cellStyle name="Normal 2 6 22 9" xfId="47381"/>
    <cellStyle name="Normal 2 6 23" xfId="47382"/>
    <cellStyle name="Normal 2 6 23 10" xfId="47383"/>
    <cellStyle name="Normal 2 6 23 11" xfId="47384"/>
    <cellStyle name="Normal 2 6 23 12" xfId="47385"/>
    <cellStyle name="Normal 2 6 23 13" xfId="47386"/>
    <cellStyle name="Normal 2 6 23 2" xfId="47387"/>
    <cellStyle name="Normal 2 6 23 2 2" xfId="47388"/>
    <cellStyle name="Normal 2 6 23 2 3" xfId="47389"/>
    <cellStyle name="Normal 2 6 23 2 4" xfId="47390"/>
    <cellStyle name="Normal 2 6 23 2 5" xfId="47391"/>
    <cellStyle name="Normal 2 6 23 3" xfId="47392"/>
    <cellStyle name="Normal 2 6 23 3 2" xfId="47393"/>
    <cellStyle name="Normal 2 6 23 3 3" xfId="47394"/>
    <cellStyle name="Normal 2 6 23 3 4" xfId="47395"/>
    <cellStyle name="Normal 2 6 23 3 5" xfId="47396"/>
    <cellStyle name="Normal 2 6 23 4" xfId="47397"/>
    <cellStyle name="Normal 2 6 23 4 2" xfId="47398"/>
    <cellStyle name="Normal 2 6 23 4 3" xfId="47399"/>
    <cellStyle name="Normal 2 6 23 4 4" xfId="47400"/>
    <cellStyle name="Normal 2 6 23 4 5" xfId="47401"/>
    <cellStyle name="Normal 2 6 23 5" xfId="47402"/>
    <cellStyle name="Normal 2 6 23 5 2" xfId="47403"/>
    <cellStyle name="Normal 2 6 23 5 3" xfId="47404"/>
    <cellStyle name="Normal 2 6 23 5 4" xfId="47405"/>
    <cellStyle name="Normal 2 6 23 5 5" xfId="47406"/>
    <cellStyle name="Normal 2 6 23 6" xfId="47407"/>
    <cellStyle name="Normal 2 6 23 6 2" xfId="47408"/>
    <cellStyle name="Normal 2 6 23 6 3" xfId="47409"/>
    <cellStyle name="Normal 2 6 23 6 4" xfId="47410"/>
    <cellStyle name="Normal 2 6 23 6 5" xfId="47411"/>
    <cellStyle name="Normal 2 6 23 7" xfId="47412"/>
    <cellStyle name="Normal 2 6 23 7 2" xfId="47413"/>
    <cellStyle name="Normal 2 6 23 7 3" xfId="47414"/>
    <cellStyle name="Normal 2 6 23 7 4" xfId="47415"/>
    <cellStyle name="Normal 2 6 23 7 5" xfId="47416"/>
    <cellStyle name="Normal 2 6 23 8" xfId="47417"/>
    <cellStyle name="Normal 2 6 23 8 2" xfId="47418"/>
    <cellStyle name="Normal 2 6 23 8 3" xfId="47419"/>
    <cellStyle name="Normal 2 6 23 8 4" xfId="47420"/>
    <cellStyle name="Normal 2 6 23 8 5" xfId="47421"/>
    <cellStyle name="Normal 2 6 23 9" xfId="47422"/>
    <cellStyle name="Normal 2 6 24" xfId="47423"/>
    <cellStyle name="Normal 2 6 24 10" xfId="47424"/>
    <cellStyle name="Normal 2 6 24 11" xfId="47425"/>
    <cellStyle name="Normal 2 6 24 12" xfId="47426"/>
    <cellStyle name="Normal 2 6 24 13" xfId="47427"/>
    <cellStyle name="Normal 2 6 24 2" xfId="47428"/>
    <cellStyle name="Normal 2 6 24 2 2" xfId="47429"/>
    <cellStyle name="Normal 2 6 24 2 3" xfId="47430"/>
    <cellStyle name="Normal 2 6 24 2 4" xfId="47431"/>
    <cellStyle name="Normal 2 6 24 2 5" xfId="47432"/>
    <cellStyle name="Normal 2 6 24 3" xfId="47433"/>
    <cellStyle name="Normal 2 6 24 3 2" xfId="47434"/>
    <cellStyle name="Normal 2 6 24 3 3" xfId="47435"/>
    <cellStyle name="Normal 2 6 24 3 4" xfId="47436"/>
    <cellStyle name="Normal 2 6 24 3 5" xfId="47437"/>
    <cellStyle name="Normal 2 6 24 4" xfId="47438"/>
    <cellStyle name="Normal 2 6 24 4 2" xfId="47439"/>
    <cellStyle name="Normal 2 6 24 4 3" xfId="47440"/>
    <cellStyle name="Normal 2 6 24 4 4" xfId="47441"/>
    <cellStyle name="Normal 2 6 24 4 5" xfId="47442"/>
    <cellStyle name="Normal 2 6 24 5" xfId="47443"/>
    <cellStyle name="Normal 2 6 24 5 2" xfId="47444"/>
    <cellStyle name="Normal 2 6 24 5 3" xfId="47445"/>
    <cellStyle name="Normal 2 6 24 5 4" xfId="47446"/>
    <cellStyle name="Normal 2 6 24 5 5" xfId="47447"/>
    <cellStyle name="Normal 2 6 24 6" xfId="47448"/>
    <cellStyle name="Normal 2 6 24 6 2" xfId="47449"/>
    <cellStyle name="Normal 2 6 24 6 3" xfId="47450"/>
    <cellStyle name="Normal 2 6 24 6 4" xfId="47451"/>
    <cellStyle name="Normal 2 6 24 6 5" xfId="47452"/>
    <cellStyle name="Normal 2 6 24 7" xfId="47453"/>
    <cellStyle name="Normal 2 6 24 7 2" xfId="47454"/>
    <cellStyle name="Normal 2 6 24 7 3" xfId="47455"/>
    <cellStyle name="Normal 2 6 24 7 4" xfId="47456"/>
    <cellStyle name="Normal 2 6 24 7 5" xfId="47457"/>
    <cellStyle name="Normal 2 6 24 8" xfId="47458"/>
    <cellStyle name="Normal 2 6 24 8 2" xfId="47459"/>
    <cellStyle name="Normal 2 6 24 8 3" xfId="47460"/>
    <cellStyle name="Normal 2 6 24 8 4" xfId="47461"/>
    <cellStyle name="Normal 2 6 24 8 5" xfId="47462"/>
    <cellStyle name="Normal 2 6 24 9" xfId="47463"/>
    <cellStyle name="Normal 2 6 25" xfId="47464"/>
    <cellStyle name="Normal 2 6 25 10" xfId="47465"/>
    <cellStyle name="Normal 2 6 25 11" xfId="47466"/>
    <cellStyle name="Normal 2 6 25 12" xfId="47467"/>
    <cellStyle name="Normal 2 6 25 13" xfId="47468"/>
    <cellStyle name="Normal 2 6 25 2" xfId="47469"/>
    <cellStyle name="Normal 2 6 25 2 2" xfId="47470"/>
    <cellStyle name="Normal 2 6 25 2 3" xfId="47471"/>
    <cellStyle name="Normal 2 6 25 2 4" xfId="47472"/>
    <cellStyle name="Normal 2 6 25 2 5" xfId="47473"/>
    <cellStyle name="Normal 2 6 25 3" xfId="47474"/>
    <cellStyle name="Normal 2 6 25 3 2" xfId="47475"/>
    <cellStyle name="Normal 2 6 25 3 3" xfId="47476"/>
    <cellStyle name="Normal 2 6 25 3 4" xfId="47477"/>
    <cellStyle name="Normal 2 6 25 3 5" xfId="47478"/>
    <cellStyle name="Normal 2 6 25 4" xfId="47479"/>
    <cellStyle name="Normal 2 6 25 4 2" xfId="47480"/>
    <cellStyle name="Normal 2 6 25 4 3" xfId="47481"/>
    <cellStyle name="Normal 2 6 25 4 4" xfId="47482"/>
    <cellStyle name="Normal 2 6 25 4 5" xfId="47483"/>
    <cellStyle name="Normal 2 6 25 5" xfId="47484"/>
    <cellStyle name="Normal 2 6 25 5 2" xfId="47485"/>
    <cellStyle name="Normal 2 6 25 5 3" xfId="47486"/>
    <cellStyle name="Normal 2 6 25 5 4" xfId="47487"/>
    <cellStyle name="Normal 2 6 25 5 5" xfId="47488"/>
    <cellStyle name="Normal 2 6 25 6" xfId="47489"/>
    <cellStyle name="Normal 2 6 25 6 2" xfId="47490"/>
    <cellStyle name="Normal 2 6 25 6 3" xfId="47491"/>
    <cellStyle name="Normal 2 6 25 6 4" xfId="47492"/>
    <cellStyle name="Normal 2 6 25 6 5" xfId="47493"/>
    <cellStyle name="Normal 2 6 25 7" xfId="47494"/>
    <cellStyle name="Normal 2 6 25 7 2" xfId="47495"/>
    <cellStyle name="Normal 2 6 25 7 3" xfId="47496"/>
    <cellStyle name="Normal 2 6 25 7 4" xfId="47497"/>
    <cellStyle name="Normal 2 6 25 7 5" xfId="47498"/>
    <cellStyle name="Normal 2 6 25 8" xfId="47499"/>
    <cellStyle name="Normal 2 6 25 8 2" xfId="47500"/>
    <cellStyle name="Normal 2 6 25 8 3" xfId="47501"/>
    <cellStyle name="Normal 2 6 25 8 4" xfId="47502"/>
    <cellStyle name="Normal 2 6 25 8 5" xfId="47503"/>
    <cellStyle name="Normal 2 6 25 9" xfId="47504"/>
    <cellStyle name="Normal 2 6 26" xfId="47505"/>
    <cellStyle name="Normal 2 6 26 10" xfId="47506"/>
    <cellStyle name="Normal 2 6 26 11" xfId="47507"/>
    <cellStyle name="Normal 2 6 26 12" xfId="47508"/>
    <cellStyle name="Normal 2 6 26 13" xfId="47509"/>
    <cellStyle name="Normal 2 6 26 2" xfId="47510"/>
    <cellStyle name="Normal 2 6 26 2 2" xfId="47511"/>
    <cellStyle name="Normal 2 6 26 2 3" xfId="47512"/>
    <cellStyle name="Normal 2 6 26 2 4" xfId="47513"/>
    <cellStyle name="Normal 2 6 26 2 5" xfId="47514"/>
    <cellStyle name="Normal 2 6 26 3" xfId="47515"/>
    <cellStyle name="Normal 2 6 26 3 2" xfId="47516"/>
    <cellStyle name="Normal 2 6 26 3 3" xfId="47517"/>
    <cellStyle name="Normal 2 6 26 3 4" xfId="47518"/>
    <cellStyle name="Normal 2 6 26 3 5" xfId="47519"/>
    <cellStyle name="Normal 2 6 26 4" xfId="47520"/>
    <cellStyle name="Normal 2 6 26 4 2" xfId="47521"/>
    <cellStyle name="Normal 2 6 26 4 3" xfId="47522"/>
    <cellStyle name="Normal 2 6 26 4 4" xfId="47523"/>
    <cellStyle name="Normal 2 6 26 4 5" xfId="47524"/>
    <cellStyle name="Normal 2 6 26 5" xfId="47525"/>
    <cellStyle name="Normal 2 6 26 5 2" xfId="47526"/>
    <cellStyle name="Normal 2 6 26 5 3" xfId="47527"/>
    <cellStyle name="Normal 2 6 26 5 4" xfId="47528"/>
    <cellStyle name="Normal 2 6 26 5 5" xfId="47529"/>
    <cellStyle name="Normal 2 6 26 6" xfId="47530"/>
    <cellStyle name="Normal 2 6 26 6 2" xfId="47531"/>
    <cellStyle name="Normal 2 6 26 6 3" xfId="47532"/>
    <cellStyle name="Normal 2 6 26 6 4" xfId="47533"/>
    <cellStyle name="Normal 2 6 26 6 5" xfId="47534"/>
    <cellStyle name="Normal 2 6 26 7" xfId="47535"/>
    <cellStyle name="Normal 2 6 26 7 2" xfId="47536"/>
    <cellStyle name="Normal 2 6 26 7 3" xfId="47537"/>
    <cellStyle name="Normal 2 6 26 7 4" xfId="47538"/>
    <cellStyle name="Normal 2 6 26 7 5" xfId="47539"/>
    <cellStyle name="Normal 2 6 26 8" xfId="47540"/>
    <cellStyle name="Normal 2 6 26 8 2" xfId="47541"/>
    <cellStyle name="Normal 2 6 26 8 3" xfId="47542"/>
    <cellStyle name="Normal 2 6 26 8 4" xfId="47543"/>
    <cellStyle name="Normal 2 6 26 8 5" xfId="47544"/>
    <cellStyle name="Normal 2 6 26 9" xfId="47545"/>
    <cellStyle name="Normal 2 6 27" xfId="47546"/>
    <cellStyle name="Normal 2 6 27 10" xfId="47547"/>
    <cellStyle name="Normal 2 6 27 11" xfId="47548"/>
    <cellStyle name="Normal 2 6 27 12" xfId="47549"/>
    <cellStyle name="Normal 2 6 27 13" xfId="47550"/>
    <cellStyle name="Normal 2 6 27 2" xfId="47551"/>
    <cellStyle name="Normal 2 6 27 2 2" xfId="47552"/>
    <cellStyle name="Normal 2 6 27 2 3" xfId="47553"/>
    <cellStyle name="Normal 2 6 27 2 4" xfId="47554"/>
    <cellStyle name="Normal 2 6 27 2 5" xfId="47555"/>
    <cellStyle name="Normal 2 6 27 3" xfId="47556"/>
    <cellStyle name="Normal 2 6 27 3 2" xfId="47557"/>
    <cellStyle name="Normal 2 6 27 3 3" xfId="47558"/>
    <cellStyle name="Normal 2 6 27 3 4" xfId="47559"/>
    <cellStyle name="Normal 2 6 27 3 5" xfId="47560"/>
    <cellStyle name="Normal 2 6 27 4" xfId="47561"/>
    <cellStyle name="Normal 2 6 27 4 2" xfId="47562"/>
    <cellStyle name="Normal 2 6 27 4 3" xfId="47563"/>
    <cellStyle name="Normal 2 6 27 4 4" xfId="47564"/>
    <cellStyle name="Normal 2 6 27 4 5" xfId="47565"/>
    <cellStyle name="Normal 2 6 27 5" xfId="47566"/>
    <cellStyle name="Normal 2 6 27 5 2" xfId="47567"/>
    <cellStyle name="Normal 2 6 27 5 3" xfId="47568"/>
    <cellStyle name="Normal 2 6 27 5 4" xfId="47569"/>
    <cellStyle name="Normal 2 6 27 5 5" xfId="47570"/>
    <cellStyle name="Normal 2 6 27 6" xfId="47571"/>
    <cellStyle name="Normal 2 6 27 6 2" xfId="47572"/>
    <cellStyle name="Normal 2 6 27 6 3" xfId="47573"/>
    <cellStyle name="Normal 2 6 27 6 4" xfId="47574"/>
    <cellStyle name="Normal 2 6 27 6 5" xfId="47575"/>
    <cellStyle name="Normal 2 6 27 7" xfId="47576"/>
    <cellStyle name="Normal 2 6 27 7 2" xfId="47577"/>
    <cellStyle name="Normal 2 6 27 7 3" xfId="47578"/>
    <cellStyle name="Normal 2 6 27 7 4" xfId="47579"/>
    <cellStyle name="Normal 2 6 27 7 5" xfId="47580"/>
    <cellStyle name="Normal 2 6 27 8" xfId="47581"/>
    <cellStyle name="Normal 2 6 27 8 2" xfId="47582"/>
    <cellStyle name="Normal 2 6 27 8 3" xfId="47583"/>
    <cellStyle name="Normal 2 6 27 8 4" xfId="47584"/>
    <cellStyle name="Normal 2 6 27 8 5" xfId="47585"/>
    <cellStyle name="Normal 2 6 27 9" xfId="47586"/>
    <cellStyle name="Normal 2 6 28" xfId="47587"/>
    <cellStyle name="Normal 2 6 28 10" xfId="47588"/>
    <cellStyle name="Normal 2 6 28 11" xfId="47589"/>
    <cellStyle name="Normal 2 6 28 12" xfId="47590"/>
    <cellStyle name="Normal 2 6 28 13" xfId="47591"/>
    <cellStyle name="Normal 2 6 28 2" xfId="47592"/>
    <cellStyle name="Normal 2 6 28 2 2" xfId="47593"/>
    <cellStyle name="Normal 2 6 28 2 3" xfId="47594"/>
    <cellStyle name="Normal 2 6 28 2 4" xfId="47595"/>
    <cellStyle name="Normal 2 6 28 2 5" xfId="47596"/>
    <cellStyle name="Normal 2 6 28 3" xfId="47597"/>
    <cellStyle name="Normal 2 6 28 3 2" xfId="47598"/>
    <cellStyle name="Normal 2 6 28 3 3" xfId="47599"/>
    <cellStyle name="Normal 2 6 28 3 4" xfId="47600"/>
    <cellStyle name="Normal 2 6 28 3 5" xfId="47601"/>
    <cellStyle name="Normal 2 6 28 4" xfId="47602"/>
    <cellStyle name="Normal 2 6 28 4 2" xfId="47603"/>
    <cellStyle name="Normal 2 6 28 4 3" xfId="47604"/>
    <cellStyle name="Normal 2 6 28 4 4" xfId="47605"/>
    <cellStyle name="Normal 2 6 28 4 5" xfId="47606"/>
    <cellStyle name="Normal 2 6 28 5" xfId="47607"/>
    <cellStyle name="Normal 2 6 28 5 2" xfId="47608"/>
    <cellStyle name="Normal 2 6 28 5 3" xfId="47609"/>
    <cellStyle name="Normal 2 6 28 5 4" xfId="47610"/>
    <cellStyle name="Normal 2 6 28 5 5" xfId="47611"/>
    <cellStyle name="Normal 2 6 28 6" xfId="47612"/>
    <cellStyle name="Normal 2 6 28 6 2" xfId="47613"/>
    <cellStyle name="Normal 2 6 28 6 3" xfId="47614"/>
    <cellStyle name="Normal 2 6 28 6 4" xfId="47615"/>
    <cellStyle name="Normal 2 6 28 6 5" xfId="47616"/>
    <cellStyle name="Normal 2 6 28 7" xfId="47617"/>
    <cellStyle name="Normal 2 6 28 7 2" xfId="47618"/>
    <cellStyle name="Normal 2 6 28 7 3" xfId="47619"/>
    <cellStyle name="Normal 2 6 28 7 4" xfId="47620"/>
    <cellStyle name="Normal 2 6 28 7 5" xfId="47621"/>
    <cellStyle name="Normal 2 6 28 8" xfId="47622"/>
    <cellStyle name="Normal 2 6 28 8 2" xfId="47623"/>
    <cellStyle name="Normal 2 6 28 8 3" xfId="47624"/>
    <cellStyle name="Normal 2 6 28 8 4" xfId="47625"/>
    <cellStyle name="Normal 2 6 28 8 5" xfId="47626"/>
    <cellStyle name="Normal 2 6 28 9" xfId="47627"/>
    <cellStyle name="Normal 2 6 29" xfId="47628"/>
    <cellStyle name="Normal 2 6 29 10" xfId="47629"/>
    <cellStyle name="Normal 2 6 29 11" xfId="47630"/>
    <cellStyle name="Normal 2 6 29 12" xfId="47631"/>
    <cellStyle name="Normal 2 6 29 13" xfId="47632"/>
    <cellStyle name="Normal 2 6 29 2" xfId="47633"/>
    <cellStyle name="Normal 2 6 29 2 2" xfId="47634"/>
    <cellStyle name="Normal 2 6 29 2 3" xfId="47635"/>
    <cellStyle name="Normal 2 6 29 2 4" xfId="47636"/>
    <cellStyle name="Normal 2 6 29 2 5" xfId="47637"/>
    <cellStyle name="Normal 2 6 29 3" xfId="47638"/>
    <cellStyle name="Normal 2 6 29 3 2" xfId="47639"/>
    <cellStyle name="Normal 2 6 29 3 3" xfId="47640"/>
    <cellStyle name="Normal 2 6 29 3 4" xfId="47641"/>
    <cellStyle name="Normal 2 6 29 3 5" xfId="47642"/>
    <cellStyle name="Normal 2 6 29 4" xfId="47643"/>
    <cellStyle name="Normal 2 6 29 4 2" xfId="47644"/>
    <cellStyle name="Normal 2 6 29 4 3" xfId="47645"/>
    <cellStyle name="Normal 2 6 29 4 4" xfId="47646"/>
    <cellStyle name="Normal 2 6 29 4 5" xfId="47647"/>
    <cellStyle name="Normal 2 6 29 5" xfId="47648"/>
    <cellStyle name="Normal 2 6 29 5 2" xfId="47649"/>
    <cellStyle name="Normal 2 6 29 5 3" xfId="47650"/>
    <cellStyle name="Normal 2 6 29 5 4" xfId="47651"/>
    <cellStyle name="Normal 2 6 29 5 5" xfId="47652"/>
    <cellStyle name="Normal 2 6 29 6" xfId="47653"/>
    <cellStyle name="Normal 2 6 29 6 2" xfId="47654"/>
    <cellStyle name="Normal 2 6 29 6 3" xfId="47655"/>
    <cellStyle name="Normal 2 6 29 6 4" xfId="47656"/>
    <cellStyle name="Normal 2 6 29 6 5" xfId="47657"/>
    <cellStyle name="Normal 2 6 29 7" xfId="47658"/>
    <cellStyle name="Normal 2 6 29 7 2" xfId="47659"/>
    <cellStyle name="Normal 2 6 29 7 3" xfId="47660"/>
    <cellStyle name="Normal 2 6 29 7 4" xfId="47661"/>
    <cellStyle name="Normal 2 6 29 7 5" xfId="47662"/>
    <cellStyle name="Normal 2 6 29 8" xfId="47663"/>
    <cellStyle name="Normal 2 6 29 8 2" xfId="47664"/>
    <cellStyle name="Normal 2 6 29 8 3" xfId="47665"/>
    <cellStyle name="Normal 2 6 29 8 4" xfId="47666"/>
    <cellStyle name="Normal 2 6 29 8 5" xfId="47667"/>
    <cellStyle name="Normal 2 6 29 9" xfId="47668"/>
    <cellStyle name="Normal 2 6 3" xfId="47669"/>
    <cellStyle name="Normal 2 6 3 10" xfId="47670"/>
    <cellStyle name="Normal 2 6 3 11" xfId="47671"/>
    <cellStyle name="Normal 2 6 3 12" xfId="47672"/>
    <cellStyle name="Normal 2 6 3 13" xfId="47673"/>
    <cellStyle name="Normal 2 6 3 14" xfId="47674"/>
    <cellStyle name="Normal 2 6 3 2" xfId="47675"/>
    <cellStyle name="Normal 2 6 3 2 2" xfId="47676"/>
    <cellStyle name="Normal 2 6 3 2 3" xfId="47677"/>
    <cellStyle name="Normal 2 6 3 2 4" xfId="47678"/>
    <cellStyle name="Normal 2 6 3 2 5" xfId="47679"/>
    <cellStyle name="Normal 2 6 3 3" xfId="47680"/>
    <cellStyle name="Normal 2 6 3 3 2" xfId="47681"/>
    <cellStyle name="Normal 2 6 3 3 3" xfId="47682"/>
    <cellStyle name="Normal 2 6 3 3 4" xfId="47683"/>
    <cellStyle name="Normal 2 6 3 3 5" xfId="47684"/>
    <cellStyle name="Normal 2 6 3 4" xfId="47685"/>
    <cellStyle name="Normal 2 6 3 4 2" xfId="47686"/>
    <cellStyle name="Normal 2 6 3 4 3" xfId="47687"/>
    <cellStyle name="Normal 2 6 3 4 4" xfId="47688"/>
    <cellStyle name="Normal 2 6 3 4 5" xfId="47689"/>
    <cellStyle name="Normal 2 6 3 5" xfId="47690"/>
    <cellStyle name="Normal 2 6 3 5 2" xfId="47691"/>
    <cellStyle name="Normal 2 6 3 5 3" xfId="47692"/>
    <cellStyle name="Normal 2 6 3 5 4" xfId="47693"/>
    <cellStyle name="Normal 2 6 3 5 5" xfId="47694"/>
    <cellStyle name="Normal 2 6 3 6" xfId="47695"/>
    <cellStyle name="Normal 2 6 3 6 2" xfId="47696"/>
    <cellStyle name="Normal 2 6 3 6 3" xfId="47697"/>
    <cellStyle name="Normal 2 6 3 6 4" xfId="47698"/>
    <cellStyle name="Normal 2 6 3 6 5" xfId="47699"/>
    <cellStyle name="Normal 2 6 3 7" xfId="47700"/>
    <cellStyle name="Normal 2 6 3 7 2" xfId="47701"/>
    <cellStyle name="Normal 2 6 3 7 3" xfId="47702"/>
    <cellStyle name="Normal 2 6 3 7 4" xfId="47703"/>
    <cellStyle name="Normal 2 6 3 7 5" xfId="47704"/>
    <cellStyle name="Normal 2 6 3 8" xfId="47705"/>
    <cellStyle name="Normal 2 6 3 8 2" xfId="47706"/>
    <cellStyle name="Normal 2 6 3 8 3" xfId="47707"/>
    <cellStyle name="Normal 2 6 3 8 4" xfId="47708"/>
    <cellStyle name="Normal 2 6 3 8 5" xfId="47709"/>
    <cellStyle name="Normal 2 6 3 9" xfId="47710"/>
    <cellStyle name="Normal 2 6 30" xfId="47711"/>
    <cellStyle name="Normal 2 6 30 10" xfId="47712"/>
    <cellStyle name="Normal 2 6 30 11" xfId="47713"/>
    <cellStyle name="Normal 2 6 30 12" xfId="47714"/>
    <cellStyle name="Normal 2 6 30 13" xfId="47715"/>
    <cellStyle name="Normal 2 6 30 2" xfId="47716"/>
    <cellStyle name="Normal 2 6 30 2 2" xfId="47717"/>
    <cellStyle name="Normal 2 6 30 2 3" xfId="47718"/>
    <cellStyle name="Normal 2 6 30 2 4" xfId="47719"/>
    <cellStyle name="Normal 2 6 30 2 5" xfId="47720"/>
    <cellStyle name="Normal 2 6 30 3" xfId="47721"/>
    <cellStyle name="Normal 2 6 30 3 2" xfId="47722"/>
    <cellStyle name="Normal 2 6 30 3 3" xfId="47723"/>
    <cellStyle name="Normal 2 6 30 3 4" xfId="47724"/>
    <cellStyle name="Normal 2 6 30 3 5" xfId="47725"/>
    <cellStyle name="Normal 2 6 30 4" xfId="47726"/>
    <cellStyle name="Normal 2 6 30 4 2" xfId="47727"/>
    <cellStyle name="Normal 2 6 30 4 3" xfId="47728"/>
    <cellStyle name="Normal 2 6 30 4 4" xfId="47729"/>
    <cellStyle name="Normal 2 6 30 4 5" xfId="47730"/>
    <cellStyle name="Normal 2 6 30 5" xfId="47731"/>
    <cellStyle name="Normal 2 6 30 5 2" xfId="47732"/>
    <cellStyle name="Normal 2 6 30 5 3" xfId="47733"/>
    <cellStyle name="Normal 2 6 30 5 4" xfId="47734"/>
    <cellStyle name="Normal 2 6 30 5 5" xfId="47735"/>
    <cellStyle name="Normal 2 6 30 6" xfId="47736"/>
    <cellStyle name="Normal 2 6 30 6 2" xfId="47737"/>
    <cellStyle name="Normal 2 6 30 6 3" xfId="47738"/>
    <cellStyle name="Normal 2 6 30 6 4" xfId="47739"/>
    <cellStyle name="Normal 2 6 30 6 5" xfId="47740"/>
    <cellStyle name="Normal 2 6 30 7" xfId="47741"/>
    <cellStyle name="Normal 2 6 30 7 2" xfId="47742"/>
    <cellStyle name="Normal 2 6 30 7 3" xfId="47743"/>
    <cellStyle name="Normal 2 6 30 7 4" xfId="47744"/>
    <cellStyle name="Normal 2 6 30 7 5" xfId="47745"/>
    <cellStyle name="Normal 2 6 30 8" xfId="47746"/>
    <cellStyle name="Normal 2 6 30 8 2" xfId="47747"/>
    <cellStyle name="Normal 2 6 30 8 3" xfId="47748"/>
    <cellStyle name="Normal 2 6 30 8 4" xfId="47749"/>
    <cellStyle name="Normal 2 6 30 8 5" xfId="47750"/>
    <cellStyle name="Normal 2 6 30 9" xfId="47751"/>
    <cellStyle name="Normal 2 6 31" xfId="47752"/>
    <cellStyle name="Normal 2 6 31 2" xfId="47753"/>
    <cellStyle name="Normal 2 6 31 3" xfId="47754"/>
    <cellStyle name="Normal 2 6 31 4" xfId="47755"/>
    <cellStyle name="Normal 2 6 31 5" xfId="47756"/>
    <cellStyle name="Normal 2 6 32" xfId="47757"/>
    <cellStyle name="Normal 2 6 32 2" xfId="47758"/>
    <cellStyle name="Normal 2 6 32 3" xfId="47759"/>
    <cellStyle name="Normal 2 6 32 4" xfId="47760"/>
    <cellStyle name="Normal 2 6 32 5" xfId="47761"/>
    <cellStyle name="Normal 2 6 33" xfId="47762"/>
    <cellStyle name="Normal 2 6 33 2" xfId="47763"/>
    <cellStyle name="Normal 2 6 33 3" xfId="47764"/>
    <cellStyle name="Normal 2 6 33 4" xfId="47765"/>
    <cellStyle name="Normal 2 6 33 5" xfId="47766"/>
    <cellStyle name="Normal 2 6 34" xfId="47767"/>
    <cellStyle name="Normal 2 6 34 2" xfId="47768"/>
    <cellStyle name="Normal 2 6 34 3" xfId="47769"/>
    <cellStyle name="Normal 2 6 34 4" xfId="47770"/>
    <cellStyle name="Normal 2 6 34 5" xfId="47771"/>
    <cellStyle name="Normal 2 6 35" xfId="47772"/>
    <cellStyle name="Normal 2 6 35 2" xfId="47773"/>
    <cellStyle name="Normal 2 6 35 3" xfId="47774"/>
    <cellStyle name="Normal 2 6 35 4" xfId="47775"/>
    <cellStyle name="Normal 2 6 35 5" xfId="47776"/>
    <cellStyle name="Normal 2 6 36" xfId="47777"/>
    <cellStyle name="Normal 2 6 36 2" xfId="47778"/>
    <cellStyle name="Normal 2 6 36 3" xfId="47779"/>
    <cellStyle name="Normal 2 6 36 4" xfId="47780"/>
    <cellStyle name="Normal 2 6 36 5" xfId="47781"/>
    <cellStyle name="Normal 2 6 37" xfId="47782"/>
    <cellStyle name="Normal 2 6 37 2" xfId="47783"/>
    <cellStyle name="Normal 2 6 37 3" xfId="47784"/>
    <cellStyle name="Normal 2 6 37 4" xfId="47785"/>
    <cellStyle name="Normal 2 6 37 5" xfId="47786"/>
    <cellStyle name="Normal 2 6 38" xfId="47787"/>
    <cellStyle name="Normal 2 6 39" xfId="47788"/>
    <cellStyle name="Normal 2 6 4" xfId="47789"/>
    <cellStyle name="Normal 2 6 4 10" xfId="47790"/>
    <cellStyle name="Normal 2 6 4 11" xfId="47791"/>
    <cellStyle name="Normal 2 6 4 12" xfId="47792"/>
    <cellStyle name="Normal 2 6 4 13" xfId="47793"/>
    <cellStyle name="Normal 2 6 4 14" xfId="47794"/>
    <cellStyle name="Normal 2 6 4 2" xfId="47795"/>
    <cellStyle name="Normal 2 6 4 2 2" xfId="47796"/>
    <cellStyle name="Normal 2 6 4 2 3" xfId="47797"/>
    <cellStyle name="Normal 2 6 4 2 4" xfId="47798"/>
    <cellStyle name="Normal 2 6 4 2 5" xfId="47799"/>
    <cellStyle name="Normal 2 6 4 3" xfId="47800"/>
    <cellStyle name="Normal 2 6 4 3 2" xfId="47801"/>
    <cellStyle name="Normal 2 6 4 3 3" xfId="47802"/>
    <cellStyle name="Normal 2 6 4 3 4" xfId="47803"/>
    <cellStyle name="Normal 2 6 4 3 5" xfId="47804"/>
    <cellStyle name="Normal 2 6 4 4" xfId="47805"/>
    <cellStyle name="Normal 2 6 4 4 2" xfId="47806"/>
    <cellStyle name="Normal 2 6 4 4 3" xfId="47807"/>
    <cellStyle name="Normal 2 6 4 4 4" xfId="47808"/>
    <cellStyle name="Normal 2 6 4 4 5" xfId="47809"/>
    <cellStyle name="Normal 2 6 4 5" xfId="47810"/>
    <cellStyle name="Normal 2 6 4 5 2" xfId="47811"/>
    <cellStyle name="Normal 2 6 4 5 3" xfId="47812"/>
    <cellStyle name="Normal 2 6 4 5 4" xfId="47813"/>
    <cellStyle name="Normal 2 6 4 5 5" xfId="47814"/>
    <cellStyle name="Normal 2 6 4 6" xfId="47815"/>
    <cellStyle name="Normal 2 6 4 6 2" xfId="47816"/>
    <cellStyle name="Normal 2 6 4 6 3" xfId="47817"/>
    <cellStyle name="Normal 2 6 4 6 4" xfId="47818"/>
    <cellStyle name="Normal 2 6 4 6 5" xfId="47819"/>
    <cellStyle name="Normal 2 6 4 7" xfId="47820"/>
    <cellStyle name="Normal 2 6 4 7 2" xfId="47821"/>
    <cellStyle name="Normal 2 6 4 7 3" xfId="47822"/>
    <cellStyle name="Normal 2 6 4 7 4" xfId="47823"/>
    <cellStyle name="Normal 2 6 4 7 5" xfId="47824"/>
    <cellStyle name="Normal 2 6 4 8" xfId="47825"/>
    <cellStyle name="Normal 2 6 4 8 2" xfId="47826"/>
    <cellStyle name="Normal 2 6 4 8 3" xfId="47827"/>
    <cellStyle name="Normal 2 6 4 8 4" xfId="47828"/>
    <cellStyle name="Normal 2 6 4 8 5" xfId="47829"/>
    <cellStyle name="Normal 2 6 4 9" xfId="47830"/>
    <cellStyle name="Normal 2 6 40" xfId="47831"/>
    <cellStyle name="Normal 2 6 41" xfId="47832"/>
    <cellStyle name="Normal 2 6 42" xfId="47833"/>
    <cellStyle name="Normal 2 6 43" xfId="47834"/>
    <cellStyle name="Normal 2 6 44" xfId="47835"/>
    <cellStyle name="Normal 2 6 5" xfId="47836"/>
    <cellStyle name="Normal 2 6 5 10" xfId="47837"/>
    <cellStyle name="Normal 2 6 5 11" xfId="47838"/>
    <cellStyle name="Normal 2 6 5 12" xfId="47839"/>
    <cellStyle name="Normal 2 6 5 13" xfId="47840"/>
    <cellStyle name="Normal 2 6 5 14" xfId="47841"/>
    <cellStyle name="Normal 2 6 5 2" xfId="47842"/>
    <cellStyle name="Normal 2 6 5 2 2" xfId="47843"/>
    <cellStyle name="Normal 2 6 5 2 3" xfId="47844"/>
    <cellStyle name="Normal 2 6 5 2 4" xfId="47845"/>
    <cellStyle name="Normal 2 6 5 2 5" xfId="47846"/>
    <cellStyle name="Normal 2 6 5 3" xfId="47847"/>
    <cellStyle name="Normal 2 6 5 3 2" xfId="47848"/>
    <cellStyle name="Normal 2 6 5 3 3" xfId="47849"/>
    <cellStyle name="Normal 2 6 5 3 4" xfId="47850"/>
    <cellStyle name="Normal 2 6 5 3 5" xfId="47851"/>
    <cellStyle name="Normal 2 6 5 4" xfId="47852"/>
    <cellStyle name="Normal 2 6 5 4 2" xfId="47853"/>
    <cellStyle name="Normal 2 6 5 4 3" xfId="47854"/>
    <cellStyle name="Normal 2 6 5 4 4" xfId="47855"/>
    <cellStyle name="Normal 2 6 5 4 5" xfId="47856"/>
    <cellStyle name="Normal 2 6 5 5" xfId="47857"/>
    <cellStyle name="Normal 2 6 5 5 2" xfId="47858"/>
    <cellStyle name="Normal 2 6 5 5 3" xfId="47859"/>
    <cellStyle name="Normal 2 6 5 5 4" xfId="47860"/>
    <cellStyle name="Normal 2 6 5 5 5" xfId="47861"/>
    <cellStyle name="Normal 2 6 5 6" xfId="47862"/>
    <cellStyle name="Normal 2 6 5 6 2" xfId="47863"/>
    <cellStyle name="Normal 2 6 5 6 3" xfId="47864"/>
    <cellStyle name="Normal 2 6 5 6 4" xfId="47865"/>
    <cellStyle name="Normal 2 6 5 6 5" xfId="47866"/>
    <cellStyle name="Normal 2 6 5 7" xfId="47867"/>
    <cellStyle name="Normal 2 6 5 7 2" xfId="47868"/>
    <cellStyle name="Normal 2 6 5 7 3" xfId="47869"/>
    <cellStyle name="Normal 2 6 5 7 4" xfId="47870"/>
    <cellStyle name="Normal 2 6 5 7 5" xfId="47871"/>
    <cellStyle name="Normal 2 6 5 8" xfId="47872"/>
    <cellStyle name="Normal 2 6 5 8 2" xfId="47873"/>
    <cellStyle name="Normal 2 6 5 8 3" xfId="47874"/>
    <cellStyle name="Normal 2 6 5 8 4" xfId="47875"/>
    <cellStyle name="Normal 2 6 5 8 5" xfId="47876"/>
    <cellStyle name="Normal 2 6 5 9" xfId="47877"/>
    <cellStyle name="Normal 2 6 6" xfId="47878"/>
    <cellStyle name="Normal 2 6 6 10" xfId="47879"/>
    <cellStyle name="Normal 2 6 6 11" xfId="47880"/>
    <cellStyle name="Normal 2 6 6 12" xfId="47881"/>
    <cellStyle name="Normal 2 6 6 13" xfId="47882"/>
    <cellStyle name="Normal 2 6 6 14" xfId="47883"/>
    <cellStyle name="Normal 2 6 6 2" xfId="47884"/>
    <cellStyle name="Normal 2 6 6 2 2" xfId="47885"/>
    <cellStyle name="Normal 2 6 6 2 3" xfId="47886"/>
    <cellStyle name="Normal 2 6 6 2 4" xfId="47887"/>
    <cellStyle name="Normal 2 6 6 2 5" xfId="47888"/>
    <cellStyle name="Normal 2 6 6 3" xfId="47889"/>
    <cellStyle name="Normal 2 6 6 3 2" xfId="47890"/>
    <cellStyle name="Normal 2 6 6 3 3" xfId="47891"/>
    <cellStyle name="Normal 2 6 6 3 4" xfId="47892"/>
    <cellStyle name="Normal 2 6 6 3 5" xfId="47893"/>
    <cellStyle name="Normal 2 6 6 4" xfId="47894"/>
    <cellStyle name="Normal 2 6 6 4 2" xfId="47895"/>
    <cellStyle name="Normal 2 6 6 4 3" xfId="47896"/>
    <cellStyle name="Normal 2 6 6 4 4" xfId="47897"/>
    <cellStyle name="Normal 2 6 6 4 5" xfId="47898"/>
    <cellStyle name="Normal 2 6 6 5" xfId="47899"/>
    <cellStyle name="Normal 2 6 6 5 2" xfId="47900"/>
    <cellStyle name="Normal 2 6 6 5 3" xfId="47901"/>
    <cellStyle name="Normal 2 6 6 5 4" xfId="47902"/>
    <cellStyle name="Normal 2 6 6 5 5" xfId="47903"/>
    <cellStyle name="Normal 2 6 6 6" xfId="47904"/>
    <cellStyle name="Normal 2 6 6 6 2" xfId="47905"/>
    <cellStyle name="Normal 2 6 6 6 3" xfId="47906"/>
    <cellStyle name="Normal 2 6 6 6 4" xfId="47907"/>
    <cellStyle name="Normal 2 6 6 6 5" xfId="47908"/>
    <cellStyle name="Normal 2 6 6 7" xfId="47909"/>
    <cellStyle name="Normal 2 6 6 7 2" xfId="47910"/>
    <cellStyle name="Normal 2 6 6 7 3" xfId="47911"/>
    <cellStyle name="Normal 2 6 6 7 4" xfId="47912"/>
    <cellStyle name="Normal 2 6 6 7 5" xfId="47913"/>
    <cellStyle name="Normal 2 6 6 8" xfId="47914"/>
    <cellStyle name="Normal 2 6 6 8 2" xfId="47915"/>
    <cellStyle name="Normal 2 6 6 8 3" xfId="47916"/>
    <cellStyle name="Normal 2 6 6 8 4" xfId="47917"/>
    <cellStyle name="Normal 2 6 6 8 5" xfId="47918"/>
    <cellStyle name="Normal 2 6 6 9" xfId="47919"/>
    <cellStyle name="Normal 2 6 7" xfId="47920"/>
    <cellStyle name="Normal 2 6 7 10" xfId="47921"/>
    <cellStyle name="Normal 2 6 7 11" xfId="47922"/>
    <cellStyle name="Normal 2 6 7 12" xfId="47923"/>
    <cellStyle name="Normal 2 6 7 13" xfId="47924"/>
    <cellStyle name="Normal 2 6 7 14" xfId="47925"/>
    <cellStyle name="Normal 2 6 7 2" xfId="47926"/>
    <cellStyle name="Normal 2 6 7 2 2" xfId="47927"/>
    <cellStyle name="Normal 2 6 7 2 3" xfId="47928"/>
    <cellStyle name="Normal 2 6 7 2 4" xfId="47929"/>
    <cellStyle name="Normal 2 6 7 2 5" xfId="47930"/>
    <cellStyle name="Normal 2 6 7 3" xfId="47931"/>
    <cellStyle name="Normal 2 6 7 3 2" xfId="47932"/>
    <cellStyle name="Normal 2 6 7 3 3" xfId="47933"/>
    <cellStyle name="Normal 2 6 7 3 4" xfId="47934"/>
    <cellStyle name="Normal 2 6 7 3 5" xfId="47935"/>
    <cellStyle name="Normal 2 6 7 4" xfId="47936"/>
    <cellStyle name="Normal 2 6 7 4 2" xfId="47937"/>
    <cellStyle name="Normal 2 6 7 4 3" xfId="47938"/>
    <cellStyle name="Normal 2 6 7 4 4" xfId="47939"/>
    <cellStyle name="Normal 2 6 7 4 5" xfId="47940"/>
    <cellStyle name="Normal 2 6 7 5" xfId="47941"/>
    <cellStyle name="Normal 2 6 7 5 2" xfId="47942"/>
    <cellStyle name="Normal 2 6 7 5 3" xfId="47943"/>
    <cellStyle name="Normal 2 6 7 5 4" xfId="47944"/>
    <cellStyle name="Normal 2 6 7 5 5" xfId="47945"/>
    <cellStyle name="Normal 2 6 7 6" xfId="47946"/>
    <cellStyle name="Normal 2 6 7 6 2" xfId="47947"/>
    <cellStyle name="Normal 2 6 7 6 3" xfId="47948"/>
    <cellStyle name="Normal 2 6 7 6 4" xfId="47949"/>
    <cellStyle name="Normal 2 6 7 6 5" xfId="47950"/>
    <cellStyle name="Normal 2 6 7 7" xfId="47951"/>
    <cellStyle name="Normal 2 6 7 7 2" xfId="47952"/>
    <cellStyle name="Normal 2 6 7 7 3" xfId="47953"/>
    <cellStyle name="Normal 2 6 7 7 4" xfId="47954"/>
    <cellStyle name="Normal 2 6 7 7 5" xfId="47955"/>
    <cellStyle name="Normal 2 6 7 8" xfId="47956"/>
    <cellStyle name="Normal 2 6 7 8 2" xfId="47957"/>
    <cellStyle name="Normal 2 6 7 8 3" xfId="47958"/>
    <cellStyle name="Normal 2 6 7 8 4" xfId="47959"/>
    <cellStyle name="Normal 2 6 7 8 5" xfId="47960"/>
    <cellStyle name="Normal 2 6 7 9" xfId="47961"/>
    <cellStyle name="Normal 2 6 8" xfId="47962"/>
    <cellStyle name="Normal 2 6 8 10" xfId="47963"/>
    <cellStyle name="Normal 2 6 8 11" xfId="47964"/>
    <cellStyle name="Normal 2 6 8 12" xfId="47965"/>
    <cellStyle name="Normal 2 6 8 13" xfId="47966"/>
    <cellStyle name="Normal 2 6 8 14" xfId="47967"/>
    <cellStyle name="Normal 2 6 8 2" xfId="47968"/>
    <cellStyle name="Normal 2 6 8 2 2" xfId="47969"/>
    <cellStyle name="Normal 2 6 8 2 3" xfId="47970"/>
    <cellStyle name="Normal 2 6 8 2 4" xfId="47971"/>
    <cellStyle name="Normal 2 6 8 2 5" xfId="47972"/>
    <cellStyle name="Normal 2 6 8 3" xfId="47973"/>
    <cellStyle name="Normal 2 6 8 3 2" xfId="47974"/>
    <cellStyle name="Normal 2 6 8 3 3" xfId="47975"/>
    <cellStyle name="Normal 2 6 8 3 4" xfId="47976"/>
    <cellStyle name="Normal 2 6 8 3 5" xfId="47977"/>
    <cellStyle name="Normal 2 6 8 4" xfId="47978"/>
    <cellStyle name="Normal 2 6 8 4 2" xfId="47979"/>
    <cellStyle name="Normal 2 6 8 4 3" xfId="47980"/>
    <cellStyle name="Normal 2 6 8 4 4" xfId="47981"/>
    <cellStyle name="Normal 2 6 8 4 5" xfId="47982"/>
    <cellStyle name="Normal 2 6 8 5" xfId="47983"/>
    <cellStyle name="Normal 2 6 8 5 2" xfId="47984"/>
    <cellStyle name="Normal 2 6 8 5 3" xfId="47985"/>
    <cellStyle name="Normal 2 6 8 5 4" xfId="47986"/>
    <cellStyle name="Normal 2 6 8 5 5" xfId="47987"/>
    <cellStyle name="Normal 2 6 8 6" xfId="47988"/>
    <cellStyle name="Normal 2 6 8 6 2" xfId="47989"/>
    <cellStyle name="Normal 2 6 8 6 3" xfId="47990"/>
    <cellStyle name="Normal 2 6 8 6 4" xfId="47991"/>
    <cellStyle name="Normal 2 6 8 6 5" xfId="47992"/>
    <cellStyle name="Normal 2 6 8 7" xfId="47993"/>
    <cellStyle name="Normal 2 6 8 7 2" xfId="47994"/>
    <cellStyle name="Normal 2 6 8 7 3" xfId="47995"/>
    <cellStyle name="Normal 2 6 8 7 4" xfId="47996"/>
    <cellStyle name="Normal 2 6 8 7 5" xfId="47997"/>
    <cellStyle name="Normal 2 6 8 8" xfId="47998"/>
    <cellStyle name="Normal 2 6 8 8 2" xfId="47999"/>
    <cellStyle name="Normal 2 6 8 8 3" xfId="48000"/>
    <cellStyle name="Normal 2 6 8 8 4" xfId="48001"/>
    <cellStyle name="Normal 2 6 8 8 5" xfId="48002"/>
    <cellStyle name="Normal 2 6 8 9" xfId="48003"/>
    <cellStyle name="Normal 2 6 9" xfId="48004"/>
    <cellStyle name="Normal 2 6 9 10" xfId="48005"/>
    <cellStyle name="Normal 2 6 9 11" xfId="48006"/>
    <cellStyle name="Normal 2 6 9 12" xfId="48007"/>
    <cellStyle name="Normal 2 6 9 13" xfId="48008"/>
    <cellStyle name="Normal 2 6 9 14" xfId="48009"/>
    <cellStyle name="Normal 2 6 9 2" xfId="48010"/>
    <cellStyle name="Normal 2 6 9 2 2" xfId="48011"/>
    <cellStyle name="Normal 2 6 9 2 3" xfId="48012"/>
    <cellStyle name="Normal 2 6 9 2 4" xfId="48013"/>
    <cellStyle name="Normal 2 6 9 2 5" xfId="48014"/>
    <cellStyle name="Normal 2 6 9 3" xfId="48015"/>
    <cellStyle name="Normal 2 6 9 3 2" xfId="48016"/>
    <cellStyle name="Normal 2 6 9 3 3" xfId="48017"/>
    <cellStyle name="Normal 2 6 9 3 4" xfId="48018"/>
    <cellStyle name="Normal 2 6 9 3 5" xfId="48019"/>
    <cellStyle name="Normal 2 6 9 4" xfId="48020"/>
    <cellStyle name="Normal 2 6 9 4 2" xfId="48021"/>
    <cellStyle name="Normal 2 6 9 4 3" xfId="48022"/>
    <cellStyle name="Normal 2 6 9 4 4" xfId="48023"/>
    <cellStyle name="Normal 2 6 9 4 5" xfId="48024"/>
    <cellStyle name="Normal 2 6 9 5" xfId="48025"/>
    <cellStyle name="Normal 2 6 9 5 2" xfId="48026"/>
    <cellStyle name="Normal 2 6 9 5 3" xfId="48027"/>
    <cellStyle name="Normal 2 6 9 5 4" xfId="48028"/>
    <cellStyle name="Normal 2 6 9 5 5" xfId="48029"/>
    <cellStyle name="Normal 2 6 9 6" xfId="48030"/>
    <cellStyle name="Normal 2 6 9 6 2" xfId="48031"/>
    <cellStyle name="Normal 2 6 9 6 3" xfId="48032"/>
    <cellStyle name="Normal 2 6 9 6 4" xfId="48033"/>
    <cellStyle name="Normal 2 6 9 6 5" xfId="48034"/>
    <cellStyle name="Normal 2 6 9 7" xfId="48035"/>
    <cellStyle name="Normal 2 6 9 7 2" xfId="48036"/>
    <cellStyle name="Normal 2 6 9 7 3" xfId="48037"/>
    <cellStyle name="Normal 2 6 9 7 4" xfId="48038"/>
    <cellStyle name="Normal 2 6 9 7 5" xfId="48039"/>
    <cellStyle name="Normal 2 6 9 8" xfId="48040"/>
    <cellStyle name="Normal 2 6 9 8 2" xfId="48041"/>
    <cellStyle name="Normal 2 6 9 8 3" xfId="48042"/>
    <cellStyle name="Normal 2 6 9 8 4" xfId="48043"/>
    <cellStyle name="Normal 2 6 9 8 5" xfId="48044"/>
    <cellStyle name="Normal 2 6 9 9" xfId="48045"/>
    <cellStyle name="Normal 2 7" xfId="48046"/>
    <cellStyle name="Normal 2 7 10" xfId="48047"/>
    <cellStyle name="Normal 2 7 10 10" xfId="48048"/>
    <cellStyle name="Normal 2 7 10 11" xfId="48049"/>
    <cellStyle name="Normal 2 7 10 12" xfId="48050"/>
    <cellStyle name="Normal 2 7 10 13" xfId="48051"/>
    <cellStyle name="Normal 2 7 10 14" xfId="48052"/>
    <cellStyle name="Normal 2 7 10 2" xfId="48053"/>
    <cellStyle name="Normal 2 7 10 2 2" xfId="48054"/>
    <cellStyle name="Normal 2 7 10 2 3" xfId="48055"/>
    <cellStyle name="Normal 2 7 10 2 4" xfId="48056"/>
    <cellStyle name="Normal 2 7 10 2 5" xfId="48057"/>
    <cellStyle name="Normal 2 7 10 3" xfId="48058"/>
    <cellStyle name="Normal 2 7 10 3 2" xfId="48059"/>
    <cellStyle name="Normal 2 7 10 3 3" xfId="48060"/>
    <cellStyle name="Normal 2 7 10 3 4" xfId="48061"/>
    <cellStyle name="Normal 2 7 10 3 5" xfId="48062"/>
    <cellStyle name="Normal 2 7 10 4" xfId="48063"/>
    <cellStyle name="Normal 2 7 10 4 2" xfId="48064"/>
    <cellStyle name="Normal 2 7 10 4 3" xfId="48065"/>
    <cellStyle name="Normal 2 7 10 4 4" xfId="48066"/>
    <cellStyle name="Normal 2 7 10 4 5" xfId="48067"/>
    <cellStyle name="Normal 2 7 10 5" xfId="48068"/>
    <cellStyle name="Normal 2 7 10 5 2" xfId="48069"/>
    <cellStyle name="Normal 2 7 10 5 3" xfId="48070"/>
    <cellStyle name="Normal 2 7 10 5 4" xfId="48071"/>
    <cellStyle name="Normal 2 7 10 5 5" xfId="48072"/>
    <cellStyle name="Normal 2 7 10 6" xfId="48073"/>
    <cellStyle name="Normal 2 7 10 6 2" xfId="48074"/>
    <cellStyle name="Normal 2 7 10 6 3" xfId="48075"/>
    <cellStyle name="Normal 2 7 10 6 4" xfId="48076"/>
    <cellStyle name="Normal 2 7 10 6 5" xfId="48077"/>
    <cellStyle name="Normal 2 7 10 7" xfId="48078"/>
    <cellStyle name="Normal 2 7 10 7 2" xfId="48079"/>
    <cellStyle name="Normal 2 7 10 7 3" xfId="48080"/>
    <cellStyle name="Normal 2 7 10 7 4" xfId="48081"/>
    <cellStyle name="Normal 2 7 10 7 5" xfId="48082"/>
    <cellStyle name="Normal 2 7 10 8" xfId="48083"/>
    <cellStyle name="Normal 2 7 10 8 2" xfId="48084"/>
    <cellStyle name="Normal 2 7 10 8 3" xfId="48085"/>
    <cellStyle name="Normal 2 7 10 8 4" xfId="48086"/>
    <cellStyle name="Normal 2 7 10 8 5" xfId="48087"/>
    <cellStyle name="Normal 2 7 10 9" xfId="48088"/>
    <cellStyle name="Normal 2 7 11" xfId="48089"/>
    <cellStyle name="Normal 2 7 11 10" xfId="48090"/>
    <cellStyle name="Normal 2 7 11 11" xfId="48091"/>
    <cellStyle name="Normal 2 7 11 12" xfId="48092"/>
    <cellStyle name="Normal 2 7 11 13" xfId="48093"/>
    <cellStyle name="Normal 2 7 11 14" xfId="48094"/>
    <cellStyle name="Normal 2 7 11 2" xfId="48095"/>
    <cellStyle name="Normal 2 7 11 2 2" xfId="48096"/>
    <cellStyle name="Normal 2 7 11 2 3" xfId="48097"/>
    <cellStyle name="Normal 2 7 11 2 4" xfId="48098"/>
    <cellStyle name="Normal 2 7 11 2 5" xfId="48099"/>
    <cellStyle name="Normal 2 7 11 3" xfId="48100"/>
    <cellStyle name="Normal 2 7 11 3 2" xfId="48101"/>
    <cellStyle name="Normal 2 7 11 3 3" xfId="48102"/>
    <cellStyle name="Normal 2 7 11 3 4" xfId="48103"/>
    <cellStyle name="Normal 2 7 11 3 5" xfId="48104"/>
    <cellStyle name="Normal 2 7 11 4" xfId="48105"/>
    <cellStyle name="Normal 2 7 11 4 2" xfId="48106"/>
    <cellStyle name="Normal 2 7 11 4 3" xfId="48107"/>
    <cellStyle name="Normal 2 7 11 4 4" xfId="48108"/>
    <cellStyle name="Normal 2 7 11 4 5" xfId="48109"/>
    <cellStyle name="Normal 2 7 11 5" xfId="48110"/>
    <cellStyle name="Normal 2 7 11 5 2" xfId="48111"/>
    <cellStyle name="Normal 2 7 11 5 3" xfId="48112"/>
    <cellStyle name="Normal 2 7 11 5 4" xfId="48113"/>
    <cellStyle name="Normal 2 7 11 5 5" xfId="48114"/>
    <cellStyle name="Normal 2 7 11 6" xfId="48115"/>
    <cellStyle name="Normal 2 7 11 6 2" xfId="48116"/>
    <cellStyle name="Normal 2 7 11 6 3" xfId="48117"/>
    <cellStyle name="Normal 2 7 11 6 4" xfId="48118"/>
    <cellStyle name="Normal 2 7 11 6 5" xfId="48119"/>
    <cellStyle name="Normal 2 7 11 7" xfId="48120"/>
    <cellStyle name="Normal 2 7 11 7 2" xfId="48121"/>
    <cellStyle name="Normal 2 7 11 7 3" xfId="48122"/>
    <cellStyle name="Normal 2 7 11 7 4" xfId="48123"/>
    <cellStyle name="Normal 2 7 11 7 5" xfId="48124"/>
    <cellStyle name="Normal 2 7 11 8" xfId="48125"/>
    <cellStyle name="Normal 2 7 11 8 2" xfId="48126"/>
    <cellStyle name="Normal 2 7 11 8 3" xfId="48127"/>
    <cellStyle name="Normal 2 7 11 8 4" xfId="48128"/>
    <cellStyle name="Normal 2 7 11 8 5" xfId="48129"/>
    <cellStyle name="Normal 2 7 11 9" xfId="48130"/>
    <cellStyle name="Normal 2 7 12" xfId="48131"/>
    <cellStyle name="Normal 2 7 12 10" xfId="48132"/>
    <cellStyle name="Normal 2 7 12 11" xfId="48133"/>
    <cellStyle name="Normal 2 7 12 12" xfId="48134"/>
    <cellStyle name="Normal 2 7 12 13" xfId="48135"/>
    <cellStyle name="Normal 2 7 12 14" xfId="48136"/>
    <cellStyle name="Normal 2 7 12 2" xfId="48137"/>
    <cellStyle name="Normal 2 7 12 2 2" xfId="48138"/>
    <cellStyle name="Normal 2 7 12 2 3" xfId="48139"/>
    <cellStyle name="Normal 2 7 12 2 4" xfId="48140"/>
    <cellStyle name="Normal 2 7 12 2 5" xfId="48141"/>
    <cellStyle name="Normal 2 7 12 3" xfId="48142"/>
    <cellStyle name="Normal 2 7 12 3 2" xfId="48143"/>
    <cellStyle name="Normal 2 7 12 3 3" xfId="48144"/>
    <cellStyle name="Normal 2 7 12 3 4" xfId="48145"/>
    <cellStyle name="Normal 2 7 12 3 5" xfId="48146"/>
    <cellStyle name="Normal 2 7 12 4" xfId="48147"/>
    <cellStyle name="Normal 2 7 12 4 2" xfId="48148"/>
    <cellStyle name="Normal 2 7 12 4 3" xfId="48149"/>
    <cellStyle name="Normal 2 7 12 4 4" xfId="48150"/>
    <cellStyle name="Normal 2 7 12 4 5" xfId="48151"/>
    <cellStyle name="Normal 2 7 12 5" xfId="48152"/>
    <cellStyle name="Normal 2 7 12 5 2" xfId="48153"/>
    <cellStyle name="Normal 2 7 12 5 3" xfId="48154"/>
    <cellStyle name="Normal 2 7 12 5 4" xfId="48155"/>
    <cellStyle name="Normal 2 7 12 5 5" xfId="48156"/>
    <cellStyle name="Normal 2 7 12 6" xfId="48157"/>
    <cellStyle name="Normal 2 7 12 6 2" xfId="48158"/>
    <cellStyle name="Normal 2 7 12 6 3" xfId="48159"/>
    <cellStyle name="Normal 2 7 12 6 4" xfId="48160"/>
    <cellStyle name="Normal 2 7 12 6 5" xfId="48161"/>
    <cellStyle name="Normal 2 7 12 7" xfId="48162"/>
    <cellStyle name="Normal 2 7 12 7 2" xfId="48163"/>
    <cellStyle name="Normal 2 7 12 7 3" xfId="48164"/>
    <cellStyle name="Normal 2 7 12 7 4" xfId="48165"/>
    <cellStyle name="Normal 2 7 12 7 5" xfId="48166"/>
    <cellStyle name="Normal 2 7 12 8" xfId="48167"/>
    <cellStyle name="Normal 2 7 12 8 2" xfId="48168"/>
    <cellStyle name="Normal 2 7 12 8 3" xfId="48169"/>
    <cellStyle name="Normal 2 7 12 8 4" xfId="48170"/>
    <cellStyle name="Normal 2 7 12 8 5" xfId="48171"/>
    <cellStyle name="Normal 2 7 12 9" xfId="48172"/>
    <cellStyle name="Normal 2 7 13" xfId="48173"/>
    <cellStyle name="Normal 2 7 13 10" xfId="48174"/>
    <cellStyle name="Normal 2 7 13 11" xfId="48175"/>
    <cellStyle name="Normal 2 7 13 12" xfId="48176"/>
    <cellStyle name="Normal 2 7 13 13" xfId="48177"/>
    <cellStyle name="Normal 2 7 13 14" xfId="48178"/>
    <cellStyle name="Normal 2 7 13 2" xfId="48179"/>
    <cellStyle name="Normal 2 7 13 2 2" xfId="48180"/>
    <cellStyle name="Normal 2 7 13 2 3" xfId="48181"/>
    <cellStyle name="Normal 2 7 13 2 4" xfId="48182"/>
    <cellStyle name="Normal 2 7 13 2 5" xfId="48183"/>
    <cellStyle name="Normal 2 7 13 3" xfId="48184"/>
    <cellStyle name="Normal 2 7 13 3 2" xfId="48185"/>
    <cellStyle name="Normal 2 7 13 3 3" xfId="48186"/>
    <cellStyle name="Normal 2 7 13 3 4" xfId="48187"/>
    <cellStyle name="Normal 2 7 13 3 5" xfId="48188"/>
    <cellStyle name="Normal 2 7 13 4" xfId="48189"/>
    <cellStyle name="Normal 2 7 13 4 2" xfId="48190"/>
    <cellStyle name="Normal 2 7 13 4 3" xfId="48191"/>
    <cellStyle name="Normal 2 7 13 4 4" xfId="48192"/>
    <cellStyle name="Normal 2 7 13 4 5" xfId="48193"/>
    <cellStyle name="Normal 2 7 13 5" xfId="48194"/>
    <cellStyle name="Normal 2 7 13 5 2" xfId="48195"/>
    <cellStyle name="Normal 2 7 13 5 3" xfId="48196"/>
    <cellStyle name="Normal 2 7 13 5 4" xfId="48197"/>
    <cellStyle name="Normal 2 7 13 5 5" xfId="48198"/>
    <cellStyle name="Normal 2 7 13 6" xfId="48199"/>
    <cellStyle name="Normal 2 7 13 6 2" xfId="48200"/>
    <cellStyle name="Normal 2 7 13 6 3" xfId="48201"/>
    <cellStyle name="Normal 2 7 13 6 4" xfId="48202"/>
    <cellStyle name="Normal 2 7 13 6 5" xfId="48203"/>
    <cellStyle name="Normal 2 7 13 7" xfId="48204"/>
    <cellStyle name="Normal 2 7 13 7 2" xfId="48205"/>
    <cellStyle name="Normal 2 7 13 7 3" xfId="48206"/>
    <cellStyle name="Normal 2 7 13 7 4" xfId="48207"/>
    <cellStyle name="Normal 2 7 13 7 5" xfId="48208"/>
    <cellStyle name="Normal 2 7 13 8" xfId="48209"/>
    <cellStyle name="Normal 2 7 13 8 2" xfId="48210"/>
    <cellStyle name="Normal 2 7 13 8 3" xfId="48211"/>
    <cellStyle name="Normal 2 7 13 8 4" xfId="48212"/>
    <cellStyle name="Normal 2 7 13 8 5" xfId="48213"/>
    <cellStyle name="Normal 2 7 13 9" xfId="48214"/>
    <cellStyle name="Normal 2 7 14" xfId="48215"/>
    <cellStyle name="Normal 2 7 14 10" xfId="48216"/>
    <cellStyle name="Normal 2 7 14 11" xfId="48217"/>
    <cellStyle name="Normal 2 7 14 12" xfId="48218"/>
    <cellStyle name="Normal 2 7 14 13" xfId="48219"/>
    <cellStyle name="Normal 2 7 14 14" xfId="48220"/>
    <cellStyle name="Normal 2 7 14 2" xfId="48221"/>
    <cellStyle name="Normal 2 7 14 2 2" xfId="48222"/>
    <cellStyle name="Normal 2 7 14 2 3" xfId="48223"/>
    <cellStyle name="Normal 2 7 14 2 4" xfId="48224"/>
    <cellStyle name="Normal 2 7 14 2 5" xfId="48225"/>
    <cellStyle name="Normal 2 7 14 3" xfId="48226"/>
    <cellStyle name="Normal 2 7 14 3 2" xfId="48227"/>
    <cellStyle name="Normal 2 7 14 3 3" xfId="48228"/>
    <cellStyle name="Normal 2 7 14 3 4" xfId="48229"/>
    <cellStyle name="Normal 2 7 14 3 5" xfId="48230"/>
    <cellStyle name="Normal 2 7 14 4" xfId="48231"/>
    <cellStyle name="Normal 2 7 14 4 2" xfId="48232"/>
    <cellStyle name="Normal 2 7 14 4 3" xfId="48233"/>
    <cellStyle name="Normal 2 7 14 4 4" xfId="48234"/>
    <cellStyle name="Normal 2 7 14 4 5" xfId="48235"/>
    <cellStyle name="Normal 2 7 14 5" xfId="48236"/>
    <cellStyle name="Normal 2 7 14 5 2" xfId="48237"/>
    <cellStyle name="Normal 2 7 14 5 3" xfId="48238"/>
    <cellStyle name="Normal 2 7 14 5 4" xfId="48239"/>
    <cellStyle name="Normal 2 7 14 5 5" xfId="48240"/>
    <cellStyle name="Normal 2 7 14 6" xfId="48241"/>
    <cellStyle name="Normal 2 7 14 6 2" xfId="48242"/>
    <cellStyle name="Normal 2 7 14 6 3" xfId="48243"/>
    <cellStyle name="Normal 2 7 14 6 4" xfId="48244"/>
    <cellStyle name="Normal 2 7 14 6 5" xfId="48245"/>
    <cellStyle name="Normal 2 7 14 7" xfId="48246"/>
    <cellStyle name="Normal 2 7 14 7 2" xfId="48247"/>
    <cellStyle name="Normal 2 7 14 7 3" xfId="48248"/>
    <cellStyle name="Normal 2 7 14 7 4" xfId="48249"/>
    <cellStyle name="Normal 2 7 14 7 5" xfId="48250"/>
    <cellStyle name="Normal 2 7 14 8" xfId="48251"/>
    <cellStyle name="Normal 2 7 14 8 2" xfId="48252"/>
    <cellStyle name="Normal 2 7 14 8 3" xfId="48253"/>
    <cellStyle name="Normal 2 7 14 8 4" xfId="48254"/>
    <cellStyle name="Normal 2 7 14 8 5" xfId="48255"/>
    <cellStyle name="Normal 2 7 14 9" xfId="48256"/>
    <cellStyle name="Normal 2 7 15" xfId="48257"/>
    <cellStyle name="Normal 2 7 15 10" xfId="48258"/>
    <cellStyle name="Normal 2 7 15 11" xfId="48259"/>
    <cellStyle name="Normal 2 7 15 12" xfId="48260"/>
    <cellStyle name="Normal 2 7 15 13" xfId="48261"/>
    <cellStyle name="Normal 2 7 15 14" xfId="48262"/>
    <cellStyle name="Normal 2 7 15 2" xfId="48263"/>
    <cellStyle name="Normal 2 7 15 2 2" xfId="48264"/>
    <cellStyle name="Normal 2 7 15 2 3" xfId="48265"/>
    <cellStyle name="Normal 2 7 15 2 4" xfId="48266"/>
    <cellStyle name="Normal 2 7 15 2 5" xfId="48267"/>
    <cellStyle name="Normal 2 7 15 3" xfId="48268"/>
    <cellStyle name="Normal 2 7 15 3 2" xfId="48269"/>
    <cellStyle name="Normal 2 7 15 3 3" xfId="48270"/>
    <cellStyle name="Normal 2 7 15 3 4" xfId="48271"/>
    <cellStyle name="Normal 2 7 15 3 5" xfId="48272"/>
    <cellStyle name="Normal 2 7 15 4" xfId="48273"/>
    <cellStyle name="Normal 2 7 15 4 2" xfId="48274"/>
    <cellStyle name="Normal 2 7 15 4 3" xfId="48275"/>
    <cellStyle name="Normal 2 7 15 4 4" xfId="48276"/>
    <cellStyle name="Normal 2 7 15 4 5" xfId="48277"/>
    <cellStyle name="Normal 2 7 15 5" xfId="48278"/>
    <cellStyle name="Normal 2 7 15 5 2" xfId="48279"/>
    <cellStyle name="Normal 2 7 15 5 3" xfId="48280"/>
    <cellStyle name="Normal 2 7 15 5 4" xfId="48281"/>
    <cellStyle name="Normal 2 7 15 5 5" xfId="48282"/>
    <cellStyle name="Normal 2 7 15 6" xfId="48283"/>
    <cellStyle name="Normal 2 7 15 6 2" xfId="48284"/>
    <cellStyle name="Normal 2 7 15 6 3" xfId="48285"/>
    <cellStyle name="Normal 2 7 15 6 4" xfId="48286"/>
    <cellStyle name="Normal 2 7 15 6 5" xfId="48287"/>
    <cellStyle name="Normal 2 7 15 7" xfId="48288"/>
    <cellStyle name="Normal 2 7 15 7 2" xfId="48289"/>
    <cellStyle name="Normal 2 7 15 7 3" xfId="48290"/>
    <cellStyle name="Normal 2 7 15 7 4" xfId="48291"/>
    <cellStyle name="Normal 2 7 15 7 5" xfId="48292"/>
    <cellStyle name="Normal 2 7 15 8" xfId="48293"/>
    <cellStyle name="Normal 2 7 15 8 2" xfId="48294"/>
    <cellStyle name="Normal 2 7 15 8 3" xfId="48295"/>
    <cellStyle name="Normal 2 7 15 8 4" xfId="48296"/>
    <cellStyle name="Normal 2 7 15 8 5" xfId="48297"/>
    <cellStyle name="Normal 2 7 15 9" xfId="48298"/>
    <cellStyle name="Normal 2 7 16" xfId="48299"/>
    <cellStyle name="Normal 2 7 16 10" xfId="48300"/>
    <cellStyle name="Normal 2 7 16 11" xfId="48301"/>
    <cellStyle name="Normal 2 7 16 12" xfId="48302"/>
    <cellStyle name="Normal 2 7 16 13" xfId="48303"/>
    <cellStyle name="Normal 2 7 16 14" xfId="48304"/>
    <cellStyle name="Normal 2 7 16 2" xfId="48305"/>
    <cellStyle name="Normal 2 7 16 2 2" xfId="48306"/>
    <cellStyle name="Normal 2 7 16 2 3" xfId="48307"/>
    <cellStyle name="Normal 2 7 16 2 4" xfId="48308"/>
    <cellStyle name="Normal 2 7 16 2 5" xfId="48309"/>
    <cellStyle name="Normal 2 7 16 3" xfId="48310"/>
    <cellStyle name="Normal 2 7 16 3 2" xfId="48311"/>
    <cellStyle name="Normal 2 7 16 3 3" xfId="48312"/>
    <cellStyle name="Normal 2 7 16 3 4" xfId="48313"/>
    <cellStyle name="Normal 2 7 16 3 5" xfId="48314"/>
    <cellStyle name="Normal 2 7 16 4" xfId="48315"/>
    <cellStyle name="Normal 2 7 16 4 2" xfId="48316"/>
    <cellStyle name="Normal 2 7 16 4 3" xfId="48317"/>
    <cellStyle name="Normal 2 7 16 4 4" xfId="48318"/>
    <cellStyle name="Normal 2 7 16 4 5" xfId="48319"/>
    <cellStyle name="Normal 2 7 16 5" xfId="48320"/>
    <cellStyle name="Normal 2 7 16 5 2" xfId="48321"/>
    <cellStyle name="Normal 2 7 16 5 3" xfId="48322"/>
    <cellStyle name="Normal 2 7 16 5 4" xfId="48323"/>
    <cellStyle name="Normal 2 7 16 5 5" xfId="48324"/>
    <cellStyle name="Normal 2 7 16 6" xfId="48325"/>
    <cellStyle name="Normal 2 7 16 6 2" xfId="48326"/>
    <cellStyle name="Normal 2 7 16 6 3" xfId="48327"/>
    <cellStyle name="Normal 2 7 16 6 4" xfId="48328"/>
    <cellStyle name="Normal 2 7 16 6 5" xfId="48329"/>
    <cellStyle name="Normal 2 7 16 7" xfId="48330"/>
    <cellStyle name="Normal 2 7 16 7 2" xfId="48331"/>
    <cellStyle name="Normal 2 7 16 7 3" xfId="48332"/>
    <cellStyle name="Normal 2 7 16 7 4" xfId="48333"/>
    <cellStyle name="Normal 2 7 16 7 5" xfId="48334"/>
    <cellStyle name="Normal 2 7 16 8" xfId="48335"/>
    <cellStyle name="Normal 2 7 16 8 2" xfId="48336"/>
    <cellStyle name="Normal 2 7 16 8 3" xfId="48337"/>
    <cellStyle name="Normal 2 7 16 8 4" xfId="48338"/>
    <cellStyle name="Normal 2 7 16 8 5" xfId="48339"/>
    <cellStyle name="Normal 2 7 16 9" xfId="48340"/>
    <cellStyle name="Normal 2 7 17" xfId="48341"/>
    <cellStyle name="Normal 2 7 17 10" xfId="48342"/>
    <cellStyle name="Normal 2 7 17 11" xfId="48343"/>
    <cellStyle name="Normal 2 7 17 12" xfId="48344"/>
    <cellStyle name="Normal 2 7 17 13" xfId="48345"/>
    <cellStyle name="Normal 2 7 17 14" xfId="48346"/>
    <cellStyle name="Normal 2 7 17 2" xfId="48347"/>
    <cellStyle name="Normal 2 7 17 2 2" xfId="48348"/>
    <cellStyle name="Normal 2 7 17 2 3" xfId="48349"/>
    <cellStyle name="Normal 2 7 17 2 4" xfId="48350"/>
    <cellStyle name="Normal 2 7 17 2 5" xfId="48351"/>
    <cellStyle name="Normal 2 7 17 3" xfId="48352"/>
    <cellStyle name="Normal 2 7 17 3 2" xfId="48353"/>
    <cellStyle name="Normal 2 7 17 3 3" xfId="48354"/>
    <cellStyle name="Normal 2 7 17 3 4" xfId="48355"/>
    <cellStyle name="Normal 2 7 17 3 5" xfId="48356"/>
    <cellStyle name="Normal 2 7 17 4" xfId="48357"/>
    <cellStyle name="Normal 2 7 17 4 2" xfId="48358"/>
    <cellStyle name="Normal 2 7 17 4 3" xfId="48359"/>
    <cellStyle name="Normal 2 7 17 4 4" xfId="48360"/>
    <cellStyle name="Normal 2 7 17 4 5" xfId="48361"/>
    <cellStyle name="Normal 2 7 17 5" xfId="48362"/>
    <cellStyle name="Normal 2 7 17 5 2" xfId="48363"/>
    <cellStyle name="Normal 2 7 17 5 3" xfId="48364"/>
    <cellStyle name="Normal 2 7 17 5 4" xfId="48365"/>
    <cellStyle name="Normal 2 7 17 5 5" xfId="48366"/>
    <cellStyle name="Normal 2 7 17 6" xfId="48367"/>
    <cellStyle name="Normal 2 7 17 6 2" xfId="48368"/>
    <cellStyle name="Normal 2 7 17 6 3" xfId="48369"/>
    <cellStyle name="Normal 2 7 17 6 4" xfId="48370"/>
    <cellStyle name="Normal 2 7 17 6 5" xfId="48371"/>
    <cellStyle name="Normal 2 7 17 7" xfId="48372"/>
    <cellStyle name="Normal 2 7 17 7 2" xfId="48373"/>
    <cellStyle name="Normal 2 7 17 7 3" xfId="48374"/>
    <cellStyle name="Normal 2 7 17 7 4" xfId="48375"/>
    <cellStyle name="Normal 2 7 17 7 5" xfId="48376"/>
    <cellStyle name="Normal 2 7 17 8" xfId="48377"/>
    <cellStyle name="Normal 2 7 17 8 2" xfId="48378"/>
    <cellStyle name="Normal 2 7 17 8 3" xfId="48379"/>
    <cellStyle name="Normal 2 7 17 8 4" xfId="48380"/>
    <cellStyle name="Normal 2 7 17 8 5" xfId="48381"/>
    <cellStyle name="Normal 2 7 17 9" xfId="48382"/>
    <cellStyle name="Normal 2 7 18" xfId="48383"/>
    <cellStyle name="Normal 2 7 18 10" xfId="48384"/>
    <cellStyle name="Normal 2 7 18 11" xfId="48385"/>
    <cellStyle name="Normal 2 7 18 12" xfId="48386"/>
    <cellStyle name="Normal 2 7 18 13" xfId="48387"/>
    <cellStyle name="Normal 2 7 18 14" xfId="48388"/>
    <cellStyle name="Normal 2 7 18 2" xfId="48389"/>
    <cellStyle name="Normal 2 7 18 2 2" xfId="48390"/>
    <cellStyle name="Normal 2 7 18 2 3" xfId="48391"/>
    <cellStyle name="Normal 2 7 18 2 4" xfId="48392"/>
    <cellStyle name="Normal 2 7 18 2 5" xfId="48393"/>
    <cellStyle name="Normal 2 7 18 3" xfId="48394"/>
    <cellStyle name="Normal 2 7 18 3 2" xfId="48395"/>
    <cellStyle name="Normal 2 7 18 3 3" xfId="48396"/>
    <cellStyle name="Normal 2 7 18 3 4" xfId="48397"/>
    <cellStyle name="Normal 2 7 18 3 5" xfId="48398"/>
    <cellStyle name="Normal 2 7 18 4" xfId="48399"/>
    <cellStyle name="Normal 2 7 18 4 2" xfId="48400"/>
    <cellStyle name="Normal 2 7 18 4 3" xfId="48401"/>
    <cellStyle name="Normal 2 7 18 4 4" xfId="48402"/>
    <cellStyle name="Normal 2 7 18 4 5" xfId="48403"/>
    <cellStyle name="Normal 2 7 18 5" xfId="48404"/>
    <cellStyle name="Normal 2 7 18 5 2" xfId="48405"/>
    <cellStyle name="Normal 2 7 18 5 3" xfId="48406"/>
    <cellStyle name="Normal 2 7 18 5 4" xfId="48407"/>
    <cellStyle name="Normal 2 7 18 5 5" xfId="48408"/>
    <cellStyle name="Normal 2 7 18 6" xfId="48409"/>
    <cellStyle name="Normal 2 7 18 6 2" xfId="48410"/>
    <cellStyle name="Normal 2 7 18 6 3" xfId="48411"/>
    <cellStyle name="Normal 2 7 18 6 4" xfId="48412"/>
    <cellStyle name="Normal 2 7 18 6 5" xfId="48413"/>
    <cellStyle name="Normal 2 7 18 7" xfId="48414"/>
    <cellStyle name="Normal 2 7 18 7 2" xfId="48415"/>
    <cellStyle name="Normal 2 7 18 7 3" xfId="48416"/>
    <cellStyle name="Normal 2 7 18 7 4" xfId="48417"/>
    <cellStyle name="Normal 2 7 18 7 5" xfId="48418"/>
    <cellStyle name="Normal 2 7 18 8" xfId="48419"/>
    <cellStyle name="Normal 2 7 18 8 2" xfId="48420"/>
    <cellStyle name="Normal 2 7 18 8 3" xfId="48421"/>
    <cellStyle name="Normal 2 7 18 8 4" xfId="48422"/>
    <cellStyle name="Normal 2 7 18 8 5" xfId="48423"/>
    <cellStyle name="Normal 2 7 18 9" xfId="48424"/>
    <cellStyle name="Normal 2 7 19" xfId="48425"/>
    <cellStyle name="Normal 2 7 19 10" xfId="48426"/>
    <cellStyle name="Normal 2 7 19 11" xfId="48427"/>
    <cellStyle name="Normal 2 7 19 12" xfId="48428"/>
    <cellStyle name="Normal 2 7 19 13" xfId="48429"/>
    <cellStyle name="Normal 2 7 19 14" xfId="48430"/>
    <cellStyle name="Normal 2 7 19 2" xfId="48431"/>
    <cellStyle name="Normal 2 7 19 2 2" xfId="48432"/>
    <cellStyle name="Normal 2 7 19 2 3" xfId="48433"/>
    <cellStyle name="Normal 2 7 19 2 4" xfId="48434"/>
    <cellStyle name="Normal 2 7 19 2 5" xfId="48435"/>
    <cellStyle name="Normal 2 7 19 3" xfId="48436"/>
    <cellStyle name="Normal 2 7 19 3 2" xfId="48437"/>
    <cellStyle name="Normal 2 7 19 3 3" xfId="48438"/>
    <cellStyle name="Normal 2 7 19 3 4" xfId="48439"/>
    <cellStyle name="Normal 2 7 19 3 5" xfId="48440"/>
    <cellStyle name="Normal 2 7 19 4" xfId="48441"/>
    <cellStyle name="Normal 2 7 19 4 2" xfId="48442"/>
    <cellStyle name="Normal 2 7 19 4 3" xfId="48443"/>
    <cellStyle name="Normal 2 7 19 4 4" xfId="48444"/>
    <cellStyle name="Normal 2 7 19 4 5" xfId="48445"/>
    <cellStyle name="Normal 2 7 19 5" xfId="48446"/>
    <cellStyle name="Normal 2 7 19 5 2" xfId="48447"/>
    <cellStyle name="Normal 2 7 19 5 3" xfId="48448"/>
    <cellStyle name="Normal 2 7 19 5 4" xfId="48449"/>
    <cellStyle name="Normal 2 7 19 5 5" xfId="48450"/>
    <cellStyle name="Normal 2 7 19 6" xfId="48451"/>
    <cellStyle name="Normal 2 7 19 6 2" xfId="48452"/>
    <cellStyle name="Normal 2 7 19 6 3" xfId="48453"/>
    <cellStyle name="Normal 2 7 19 6 4" xfId="48454"/>
    <cellStyle name="Normal 2 7 19 6 5" xfId="48455"/>
    <cellStyle name="Normal 2 7 19 7" xfId="48456"/>
    <cellStyle name="Normal 2 7 19 7 2" xfId="48457"/>
    <cellStyle name="Normal 2 7 19 7 3" xfId="48458"/>
    <cellStyle name="Normal 2 7 19 7 4" xfId="48459"/>
    <cellStyle name="Normal 2 7 19 7 5" xfId="48460"/>
    <cellStyle name="Normal 2 7 19 8" xfId="48461"/>
    <cellStyle name="Normal 2 7 19 8 2" xfId="48462"/>
    <cellStyle name="Normal 2 7 19 8 3" xfId="48463"/>
    <cellStyle name="Normal 2 7 19 8 4" xfId="48464"/>
    <cellStyle name="Normal 2 7 19 8 5" xfId="48465"/>
    <cellStyle name="Normal 2 7 19 9" xfId="48466"/>
    <cellStyle name="Normal 2 7 2" xfId="48467"/>
    <cellStyle name="Normal 2 7 2 10" xfId="48468"/>
    <cellStyle name="Normal 2 7 2 11" xfId="48469"/>
    <cellStyle name="Normal 2 7 2 12" xfId="48470"/>
    <cellStyle name="Normal 2 7 2 13" xfId="48471"/>
    <cellStyle name="Normal 2 7 2 14" xfId="48472"/>
    <cellStyle name="Normal 2 7 2 2" xfId="48473"/>
    <cellStyle name="Normal 2 7 2 2 2" xfId="48474"/>
    <cellStyle name="Normal 2 7 2 2 3" xfId="48475"/>
    <cellStyle name="Normal 2 7 2 2 4" xfId="48476"/>
    <cellStyle name="Normal 2 7 2 2 5" xfId="48477"/>
    <cellStyle name="Normal 2 7 2 3" xfId="48478"/>
    <cellStyle name="Normal 2 7 2 3 2" xfId="48479"/>
    <cellStyle name="Normal 2 7 2 3 3" xfId="48480"/>
    <cellStyle name="Normal 2 7 2 3 4" xfId="48481"/>
    <cellStyle name="Normal 2 7 2 3 5" xfId="48482"/>
    <cellStyle name="Normal 2 7 2 4" xfId="48483"/>
    <cellStyle name="Normal 2 7 2 4 2" xfId="48484"/>
    <cellStyle name="Normal 2 7 2 4 3" xfId="48485"/>
    <cellStyle name="Normal 2 7 2 4 4" xfId="48486"/>
    <cellStyle name="Normal 2 7 2 4 5" xfId="48487"/>
    <cellStyle name="Normal 2 7 2 5" xfId="48488"/>
    <cellStyle name="Normal 2 7 2 5 2" xfId="48489"/>
    <cellStyle name="Normal 2 7 2 5 3" xfId="48490"/>
    <cellStyle name="Normal 2 7 2 5 4" xfId="48491"/>
    <cellStyle name="Normal 2 7 2 5 5" xfId="48492"/>
    <cellStyle name="Normal 2 7 2 6" xfId="48493"/>
    <cellStyle name="Normal 2 7 2 6 2" xfId="48494"/>
    <cellStyle name="Normal 2 7 2 6 3" xfId="48495"/>
    <cellStyle name="Normal 2 7 2 6 4" xfId="48496"/>
    <cellStyle name="Normal 2 7 2 6 5" xfId="48497"/>
    <cellStyle name="Normal 2 7 2 7" xfId="48498"/>
    <cellStyle name="Normal 2 7 2 7 2" xfId="48499"/>
    <cellStyle name="Normal 2 7 2 7 3" xfId="48500"/>
    <cellStyle name="Normal 2 7 2 7 4" xfId="48501"/>
    <cellStyle name="Normal 2 7 2 7 5" xfId="48502"/>
    <cellStyle name="Normal 2 7 2 8" xfId="48503"/>
    <cellStyle name="Normal 2 7 2 8 2" xfId="48504"/>
    <cellStyle name="Normal 2 7 2 8 3" xfId="48505"/>
    <cellStyle name="Normal 2 7 2 8 4" xfId="48506"/>
    <cellStyle name="Normal 2 7 2 8 5" xfId="48507"/>
    <cellStyle name="Normal 2 7 2 9" xfId="48508"/>
    <cellStyle name="Normal 2 7 20" xfId="48509"/>
    <cellStyle name="Normal 2 7 20 10" xfId="48510"/>
    <cellStyle name="Normal 2 7 20 11" xfId="48511"/>
    <cellStyle name="Normal 2 7 20 12" xfId="48512"/>
    <cellStyle name="Normal 2 7 20 13" xfId="48513"/>
    <cellStyle name="Normal 2 7 20 2" xfId="48514"/>
    <cellStyle name="Normal 2 7 20 2 2" xfId="48515"/>
    <cellStyle name="Normal 2 7 20 2 3" xfId="48516"/>
    <cellStyle name="Normal 2 7 20 2 4" xfId="48517"/>
    <cellStyle name="Normal 2 7 20 2 5" xfId="48518"/>
    <cellStyle name="Normal 2 7 20 3" xfId="48519"/>
    <cellStyle name="Normal 2 7 20 3 2" xfId="48520"/>
    <cellStyle name="Normal 2 7 20 3 3" xfId="48521"/>
    <cellStyle name="Normal 2 7 20 3 4" xfId="48522"/>
    <cellStyle name="Normal 2 7 20 3 5" xfId="48523"/>
    <cellStyle name="Normal 2 7 20 4" xfId="48524"/>
    <cellStyle name="Normal 2 7 20 4 2" xfId="48525"/>
    <cellStyle name="Normal 2 7 20 4 3" xfId="48526"/>
    <cellStyle name="Normal 2 7 20 4 4" xfId="48527"/>
    <cellStyle name="Normal 2 7 20 4 5" xfId="48528"/>
    <cellStyle name="Normal 2 7 20 5" xfId="48529"/>
    <cellStyle name="Normal 2 7 20 5 2" xfId="48530"/>
    <cellStyle name="Normal 2 7 20 5 3" xfId="48531"/>
    <cellStyle name="Normal 2 7 20 5 4" xfId="48532"/>
    <cellStyle name="Normal 2 7 20 5 5" xfId="48533"/>
    <cellStyle name="Normal 2 7 20 6" xfId="48534"/>
    <cellStyle name="Normal 2 7 20 6 2" xfId="48535"/>
    <cellStyle name="Normal 2 7 20 6 3" xfId="48536"/>
    <cellStyle name="Normal 2 7 20 6 4" xfId="48537"/>
    <cellStyle name="Normal 2 7 20 6 5" xfId="48538"/>
    <cellStyle name="Normal 2 7 20 7" xfId="48539"/>
    <cellStyle name="Normal 2 7 20 7 2" xfId="48540"/>
    <cellStyle name="Normal 2 7 20 7 3" xfId="48541"/>
    <cellStyle name="Normal 2 7 20 7 4" xfId="48542"/>
    <cellStyle name="Normal 2 7 20 7 5" xfId="48543"/>
    <cellStyle name="Normal 2 7 20 8" xfId="48544"/>
    <cellStyle name="Normal 2 7 20 8 2" xfId="48545"/>
    <cellStyle name="Normal 2 7 20 8 3" xfId="48546"/>
    <cellStyle name="Normal 2 7 20 8 4" xfId="48547"/>
    <cellStyle name="Normal 2 7 20 8 5" xfId="48548"/>
    <cellStyle name="Normal 2 7 20 9" xfId="48549"/>
    <cellStyle name="Normal 2 7 21" xfId="48550"/>
    <cellStyle name="Normal 2 7 21 10" xfId="48551"/>
    <cellStyle name="Normal 2 7 21 11" xfId="48552"/>
    <cellStyle name="Normal 2 7 21 12" xfId="48553"/>
    <cellStyle name="Normal 2 7 21 13" xfId="48554"/>
    <cellStyle name="Normal 2 7 21 2" xfId="48555"/>
    <cellStyle name="Normal 2 7 21 2 2" xfId="48556"/>
    <cellStyle name="Normal 2 7 21 2 3" xfId="48557"/>
    <cellStyle name="Normal 2 7 21 2 4" xfId="48558"/>
    <cellStyle name="Normal 2 7 21 2 5" xfId="48559"/>
    <cellStyle name="Normal 2 7 21 3" xfId="48560"/>
    <cellStyle name="Normal 2 7 21 3 2" xfId="48561"/>
    <cellStyle name="Normal 2 7 21 3 3" xfId="48562"/>
    <cellStyle name="Normal 2 7 21 3 4" xfId="48563"/>
    <cellStyle name="Normal 2 7 21 3 5" xfId="48564"/>
    <cellStyle name="Normal 2 7 21 4" xfId="48565"/>
    <cellStyle name="Normal 2 7 21 4 2" xfId="48566"/>
    <cellStyle name="Normal 2 7 21 4 3" xfId="48567"/>
    <cellStyle name="Normal 2 7 21 4 4" xfId="48568"/>
    <cellStyle name="Normal 2 7 21 4 5" xfId="48569"/>
    <cellStyle name="Normal 2 7 21 5" xfId="48570"/>
    <cellStyle name="Normal 2 7 21 5 2" xfId="48571"/>
    <cellStyle name="Normal 2 7 21 5 3" xfId="48572"/>
    <cellStyle name="Normal 2 7 21 5 4" xfId="48573"/>
    <cellStyle name="Normal 2 7 21 5 5" xfId="48574"/>
    <cellStyle name="Normal 2 7 21 6" xfId="48575"/>
    <cellStyle name="Normal 2 7 21 6 2" xfId="48576"/>
    <cellStyle name="Normal 2 7 21 6 3" xfId="48577"/>
    <cellStyle name="Normal 2 7 21 6 4" xfId="48578"/>
    <cellStyle name="Normal 2 7 21 6 5" xfId="48579"/>
    <cellStyle name="Normal 2 7 21 7" xfId="48580"/>
    <cellStyle name="Normal 2 7 21 7 2" xfId="48581"/>
    <cellStyle name="Normal 2 7 21 7 3" xfId="48582"/>
    <cellStyle name="Normal 2 7 21 7 4" xfId="48583"/>
    <cellStyle name="Normal 2 7 21 7 5" xfId="48584"/>
    <cellStyle name="Normal 2 7 21 8" xfId="48585"/>
    <cellStyle name="Normal 2 7 21 8 2" xfId="48586"/>
    <cellStyle name="Normal 2 7 21 8 3" xfId="48587"/>
    <cellStyle name="Normal 2 7 21 8 4" xfId="48588"/>
    <cellStyle name="Normal 2 7 21 8 5" xfId="48589"/>
    <cellStyle name="Normal 2 7 21 9" xfId="48590"/>
    <cellStyle name="Normal 2 7 22" xfId="48591"/>
    <cellStyle name="Normal 2 7 22 10" xfId="48592"/>
    <cellStyle name="Normal 2 7 22 11" xfId="48593"/>
    <cellStyle name="Normal 2 7 22 12" xfId="48594"/>
    <cellStyle name="Normal 2 7 22 13" xfId="48595"/>
    <cellStyle name="Normal 2 7 22 2" xfId="48596"/>
    <cellStyle name="Normal 2 7 22 2 2" xfId="48597"/>
    <cellStyle name="Normal 2 7 22 2 3" xfId="48598"/>
    <cellStyle name="Normal 2 7 22 2 4" xfId="48599"/>
    <cellStyle name="Normal 2 7 22 2 5" xfId="48600"/>
    <cellStyle name="Normal 2 7 22 3" xfId="48601"/>
    <cellStyle name="Normal 2 7 22 3 2" xfId="48602"/>
    <cellStyle name="Normal 2 7 22 3 3" xfId="48603"/>
    <cellStyle name="Normal 2 7 22 3 4" xfId="48604"/>
    <cellStyle name="Normal 2 7 22 3 5" xfId="48605"/>
    <cellStyle name="Normal 2 7 22 4" xfId="48606"/>
    <cellStyle name="Normal 2 7 22 4 2" xfId="48607"/>
    <cellStyle name="Normal 2 7 22 4 3" xfId="48608"/>
    <cellStyle name="Normal 2 7 22 4 4" xfId="48609"/>
    <cellStyle name="Normal 2 7 22 4 5" xfId="48610"/>
    <cellStyle name="Normal 2 7 22 5" xfId="48611"/>
    <cellStyle name="Normal 2 7 22 5 2" xfId="48612"/>
    <cellStyle name="Normal 2 7 22 5 3" xfId="48613"/>
    <cellStyle name="Normal 2 7 22 5 4" xfId="48614"/>
    <cellStyle name="Normal 2 7 22 5 5" xfId="48615"/>
    <cellStyle name="Normal 2 7 22 6" xfId="48616"/>
    <cellStyle name="Normal 2 7 22 6 2" xfId="48617"/>
    <cellStyle name="Normal 2 7 22 6 3" xfId="48618"/>
    <cellStyle name="Normal 2 7 22 6 4" xfId="48619"/>
    <cellStyle name="Normal 2 7 22 6 5" xfId="48620"/>
    <cellStyle name="Normal 2 7 22 7" xfId="48621"/>
    <cellStyle name="Normal 2 7 22 7 2" xfId="48622"/>
    <cellStyle name="Normal 2 7 22 7 3" xfId="48623"/>
    <cellStyle name="Normal 2 7 22 7 4" xfId="48624"/>
    <cellStyle name="Normal 2 7 22 7 5" xfId="48625"/>
    <cellStyle name="Normal 2 7 22 8" xfId="48626"/>
    <cellStyle name="Normal 2 7 22 8 2" xfId="48627"/>
    <cellStyle name="Normal 2 7 22 8 3" xfId="48628"/>
    <cellStyle name="Normal 2 7 22 8 4" xfId="48629"/>
    <cellStyle name="Normal 2 7 22 8 5" xfId="48630"/>
    <cellStyle name="Normal 2 7 22 9" xfId="48631"/>
    <cellStyle name="Normal 2 7 23" xfId="48632"/>
    <cellStyle name="Normal 2 7 23 10" xfId="48633"/>
    <cellStyle name="Normal 2 7 23 11" xfId="48634"/>
    <cellStyle name="Normal 2 7 23 12" xfId="48635"/>
    <cellStyle name="Normal 2 7 23 13" xfId="48636"/>
    <cellStyle name="Normal 2 7 23 2" xfId="48637"/>
    <cellStyle name="Normal 2 7 23 2 2" xfId="48638"/>
    <cellStyle name="Normal 2 7 23 2 3" xfId="48639"/>
    <cellStyle name="Normal 2 7 23 2 4" xfId="48640"/>
    <cellStyle name="Normal 2 7 23 2 5" xfId="48641"/>
    <cellStyle name="Normal 2 7 23 3" xfId="48642"/>
    <cellStyle name="Normal 2 7 23 3 2" xfId="48643"/>
    <cellStyle name="Normal 2 7 23 3 3" xfId="48644"/>
    <cellStyle name="Normal 2 7 23 3 4" xfId="48645"/>
    <cellStyle name="Normal 2 7 23 3 5" xfId="48646"/>
    <cellStyle name="Normal 2 7 23 4" xfId="48647"/>
    <cellStyle name="Normal 2 7 23 4 2" xfId="48648"/>
    <cellStyle name="Normal 2 7 23 4 3" xfId="48649"/>
    <cellStyle name="Normal 2 7 23 4 4" xfId="48650"/>
    <cellStyle name="Normal 2 7 23 4 5" xfId="48651"/>
    <cellStyle name="Normal 2 7 23 5" xfId="48652"/>
    <cellStyle name="Normal 2 7 23 5 2" xfId="48653"/>
    <cellStyle name="Normal 2 7 23 5 3" xfId="48654"/>
    <cellStyle name="Normal 2 7 23 5 4" xfId="48655"/>
    <cellStyle name="Normal 2 7 23 5 5" xfId="48656"/>
    <cellStyle name="Normal 2 7 23 6" xfId="48657"/>
    <cellStyle name="Normal 2 7 23 6 2" xfId="48658"/>
    <cellStyle name="Normal 2 7 23 6 3" xfId="48659"/>
    <cellStyle name="Normal 2 7 23 6 4" xfId="48660"/>
    <cellStyle name="Normal 2 7 23 6 5" xfId="48661"/>
    <cellStyle name="Normal 2 7 23 7" xfId="48662"/>
    <cellStyle name="Normal 2 7 23 7 2" xfId="48663"/>
    <cellStyle name="Normal 2 7 23 7 3" xfId="48664"/>
    <cellStyle name="Normal 2 7 23 7 4" xfId="48665"/>
    <cellStyle name="Normal 2 7 23 7 5" xfId="48666"/>
    <cellStyle name="Normal 2 7 23 8" xfId="48667"/>
    <cellStyle name="Normal 2 7 23 8 2" xfId="48668"/>
    <cellStyle name="Normal 2 7 23 8 3" xfId="48669"/>
    <cellStyle name="Normal 2 7 23 8 4" xfId="48670"/>
    <cellStyle name="Normal 2 7 23 8 5" xfId="48671"/>
    <cellStyle name="Normal 2 7 23 9" xfId="48672"/>
    <cellStyle name="Normal 2 7 24" xfId="48673"/>
    <cellStyle name="Normal 2 7 24 10" xfId="48674"/>
    <cellStyle name="Normal 2 7 24 11" xfId="48675"/>
    <cellStyle name="Normal 2 7 24 12" xfId="48676"/>
    <cellStyle name="Normal 2 7 24 13" xfId="48677"/>
    <cellStyle name="Normal 2 7 24 2" xfId="48678"/>
    <cellStyle name="Normal 2 7 24 2 2" xfId="48679"/>
    <cellStyle name="Normal 2 7 24 2 3" xfId="48680"/>
    <cellStyle name="Normal 2 7 24 2 4" xfId="48681"/>
    <cellStyle name="Normal 2 7 24 2 5" xfId="48682"/>
    <cellStyle name="Normal 2 7 24 3" xfId="48683"/>
    <cellStyle name="Normal 2 7 24 3 2" xfId="48684"/>
    <cellStyle name="Normal 2 7 24 3 3" xfId="48685"/>
    <cellStyle name="Normal 2 7 24 3 4" xfId="48686"/>
    <cellStyle name="Normal 2 7 24 3 5" xfId="48687"/>
    <cellStyle name="Normal 2 7 24 4" xfId="48688"/>
    <cellStyle name="Normal 2 7 24 4 2" xfId="48689"/>
    <cellStyle name="Normal 2 7 24 4 3" xfId="48690"/>
    <cellStyle name="Normal 2 7 24 4 4" xfId="48691"/>
    <cellStyle name="Normal 2 7 24 4 5" xfId="48692"/>
    <cellStyle name="Normal 2 7 24 5" xfId="48693"/>
    <cellStyle name="Normal 2 7 24 5 2" xfId="48694"/>
    <cellStyle name="Normal 2 7 24 5 3" xfId="48695"/>
    <cellStyle name="Normal 2 7 24 5 4" xfId="48696"/>
    <cellStyle name="Normal 2 7 24 5 5" xfId="48697"/>
    <cellStyle name="Normal 2 7 24 6" xfId="48698"/>
    <cellStyle name="Normal 2 7 24 6 2" xfId="48699"/>
    <cellStyle name="Normal 2 7 24 6 3" xfId="48700"/>
    <cellStyle name="Normal 2 7 24 6 4" xfId="48701"/>
    <cellStyle name="Normal 2 7 24 6 5" xfId="48702"/>
    <cellStyle name="Normal 2 7 24 7" xfId="48703"/>
    <cellStyle name="Normal 2 7 24 7 2" xfId="48704"/>
    <cellStyle name="Normal 2 7 24 7 3" xfId="48705"/>
    <cellStyle name="Normal 2 7 24 7 4" xfId="48706"/>
    <cellStyle name="Normal 2 7 24 7 5" xfId="48707"/>
    <cellStyle name="Normal 2 7 24 8" xfId="48708"/>
    <cellStyle name="Normal 2 7 24 8 2" xfId="48709"/>
    <cellStyle name="Normal 2 7 24 8 3" xfId="48710"/>
    <cellStyle name="Normal 2 7 24 8 4" xfId="48711"/>
    <cellStyle name="Normal 2 7 24 8 5" xfId="48712"/>
    <cellStyle name="Normal 2 7 24 9" xfId="48713"/>
    <cellStyle name="Normal 2 7 25" xfId="48714"/>
    <cellStyle name="Normal 2 7 25 10" xfId="48715"/>
    <cellStyle name="Normal 2 7 25 11" xfId="48716"/>
    <cellStyle name="Normal 2 7 25 12" xfId="48717"/>
    <cellStyle name="Normal 2 7 25 13" xfId="48718"/>
    <cellStyle name="Normal 2 7 25 2" xfId="48719"/>
    <cellStyle name="Normal 2 7 25 2 2" xfId="48720"/>
    <cellStyle name="Normal 2 7 25 2 3" xfId="48721"/>
    <cellStyle name="Normal 2 7 25 2 4" xfId="48722"/>
    <cellStyle name="Normal 2 7 25 2 5" xfId="48723"/>
    <cellStyle name="Normal 2 7 25 3" xfId="48724"/>
    <cellStyle name="Normal 2 7 25 3 2" xfId="48725"/>
    <cellStyle name="Normal 2 7 25 3 3" xfId="48726"/>
    <cellStyle name="Normal 2 7 25 3 4" xfId="48727"/>
    <cellStyle name="Normal 2 7 25 3 5" xfId="48728"/>
    <cellStyle name="Normal 2 7 25 4" xfId="48729"/>
    <cellStyle name="Normal 2 7 25 4 2" xfId="48730"/>
    <cellStyle name="Normal 2 7 25 4 3" xfId="48731"/>
    <cellStyle name="Normal 2 7 25 4 4" xfId="48732"/>
    <cellStyle name="Normal 2 7 25 4 5" xfId="48733"/>
    <cellStyle name="Normal 2 7 25 5" xfId="48734"/>
    <cellStyle name="Normal 2 7 25 5 2" xfId="48735"/>
    <cellStyle name="Normal 2 7 25 5 3" xfId="48736"/>
    <cellStyle name="Normal 2 7 25 5 4" xfId="48737"/>
    <cellStyle name="Normal 2 7 25 5 5" xfId="48738"/>
    <cellStyle name="Normal 2 7 25 6" xfId="48739"/>
    <cellStyle name="Normal 2 7 25 6 2" xfId="48740"/>
    <cellStyle name="Normal 2 7 25 6 3" xfId="48741"/>
    <cellStyle name="Normal 2 7 25 6 4" xfId="48742"/>
    <cellStyle name="Normal 2 7 25 6 5" xfId="48743"/>
    <cellStyle name="Normal 2 7 25 7" xfId="48744"/>
    <cellStyle name="Normal 2 7 25 7 2" xfId="48745"/>
    <cellStyle name="Normal 2 7 25 7 3" xfId="48746"/>
    <cellStyle name="Normal 2 7 25 7 4" xfId="48747"/>
    <cellStyle name="Normal 2 7 25 7 5" xfId="48748"/>
    <cellStyle name="Normal 2 7 25 8" xfId="48749"/>
    <cellStyle name="Normal 2 7 25 8 2" xfId="48750"/>
    <cellStyle name="Normal 2 7 25 8 3" xfId="48751"/>
    <cellStyle name="Normal 2 7 25 8 4" xfId="48752"/>
    <cellStyle name="Normal 2 7 25 8 5" xfId="48753"/>
    <cellStyle name="Normal 2 7 25 9" xfId="48754"/>
    <cellStyle name="Normal 2 7 26" xfId="48755"/>
    <cellStyle name="Normal 2 7 26 10" xfId="48756"/>
    <cellStyle name="Normal 2 7 26 11" xfId="48757"/>
    <cellStyle name="Normal 2 7 26 12" xfId="48758"/>
    <cellStyle name="Normal 2 7 26 13" xfId="48759"/>
    <cellStyle name="Normal 2 7 26 2" xfId="48760"/>
    <cellStyle name="Normal 2 7 26 2 2" xfId="48761"/>
    <cellStyle name="Normal 2 7 26 2 3" xfId="48762"/>
    <cellStyle name="Normal 2 7 26 2 4" xfId="48763"/>
    <cellStyle name="Normal 2 7 26 2 5" xfId="48764"/>
    <cellStyle name="Normal 2 7 26 3" xfId="48765"/>
    <cellStyle name="Normal 2 7 26 3 2" xfId="48766"/>
    <cellStyle name="Normal 2 7 26 3 3" xfId="48767"/>
    <cellStyle name="Normal 2 7 26 3 4" xfId="48768"/>
    <cellStyle name="Normal 2 7 26 3 5" xfId="48769"/>
    <cellStyle name="Normal 2 7 26 4" xfId="48770"/>
    <cellStyle name="Normal 2 7 26 4 2" xfId="48771"/>
    <cellStyle name="Normal 2 7 26 4 3" xfId="48772"/>
    <cellStyle name="Normal 2 7 26 4 4" xfId="48773"/>
    <cellStyle name="Normal 2 7 26 4 5" xfId="48774"/>
    <cellStyle name="Normal 2 7 26 5" xfId="48775"/>
    <cellStyle name="Normal 2 7 26 5 2" xfId="48776"/>
    <cellStyle name="Normal 2 7 26 5 3" xfId="48777"/>
    <cellStyle name="Normal 2 7 26 5 4" xfId="48778"/>
    <cellStyle name="Normal 2 7 26 5 5" xfId="48779"/>
    <cellStyle name="Normal 2 7 26 6" xfId="48780"/>
    <cellStyle name="Normal 2 7 26 6 2" xfId="48781"/>
    <cellStyle name="Normal 2 7 26 6 3" xfId="48782"/>
    <cellStyle name="Normal 2 7 26 6 4" xfId="48783"/>
    <cellStyle name="Normal 2 7 26 6 5" xfId="48784"/>
    <cellStyle name="Normal 2 7 26 7" xfId="48785"/>
    <cellStyle name="Normal 2 7 26 7 2" xfId="48786"/>
    <cellStyle name="Normal 2 7 26 7 3" xfId="48787"/>
    <cellStyle name="Normal 2 7 26 7 4" xfId="48788"/>
    <cellStyle name="Normal 2 7 26 7 5" xfId="48789"/>
    <cellStyle name="Normal 2 7 26 8" xfId="48790"/>
    <cellStyle name="Normal 2 7 26 8 2" xfId="48791"/>
    <cellStyle name="Normal 2 7 26 8 3" xfId="48792"/>
    <cellStyle name="Normal 2 7 26 8 4" xfId="48793"/>
    <cellStyle name="Normal 2 7 26 8 5" xfId="48794"/>
    <cellStyle name="Normal 2 7 26 9" xfId="48795"/>
    <cellStyle name="Normal 2 7 27" xfId="48796"/>
    <cellStyle name="Normal 2 7 27 10" xfId="48797"/>
    <cellStyle name="Normal 2 7 27 11" xfId="48798"/>
    <cellStyle name="Normal 2 7 27 12" xfId="48799"/>
    <cellStyle name="Normal 2 7 27 13" xfId="48800"/>
    <cellStyle name="Normal 2 7 27 2" xfId="48801"/>
    <cellStyle name="Normal 2 7 27 2 2" xfId="48802"/>
    <cellStyle name="Normal 2 7 27 2 3" xfId="48803"/>
    <cellStyle name="Normal 2 7 27 2 4" xfId="48804"/>
    <cellStyle name="Normal 2 7 27 2 5" xfId="48805"/>
    <cellStyle name="Normal 2 7 27 3" xfId="48806"/>
    <cellStyle name="Normal 2 7 27 3 2" xfId="48807"/>
    <cellStyle name="Normal 2 7 27 3 3" xfId="48808"/>
    <cellStyle name="Normal 2 7 27 3 4" xfId="48809"/>
    <cellStyle name="Normal 2 7 27 3 5" xfId="48810"/>
    <cellStyle name="Normal 2 7 27 4" xfId="48811"/>
    <cellStyle name="Normal 2 7 27 4 2" xfId="48812"/>
    <cellStyle name="Normal 2 7 27 4 3" xfId="48813"/>
    <cellStyle name="Normal 2 7 27 4 4" xfId="48814"/>
    <cellStyle name="Normal 2 7 27 4 5" xfId="48815"/>
    <cellStyle name="Normal 2 7 27 5" xfId="48816"/>
    <cellStyle name="Normal 2 7 27 5 2" xfId="48817"/>
    <cellStyle name="Normal 2 7 27 5 3" xfId="48818"/>
    <cellStyle name="Normal 2 7 27 5 4" xfId="48819"/>
    <cellStyle name="Normal 2 7 27 5 5" xfId="48820"/>
    <cellStyle name="Normal 2 7 27 6" xfId="48821"/>
    <cellStyle name="Normal 2 7 27 6 2" xfId="48822"/>
    <cellStyle name="Normal 2 7 27 6 3" xfId="48823"/>
    <cellStyle name="Normal 2 7 27 6 4" xfId="48824"/>
    <cellStyle name="Normal 2 7 27 6 5" xfId="48825"/>
    <cellStyle name="Normal 2 7 27 7" xfId="48826"/>
    <cellStyle name="Normal 2 7 27 7 2" xfId="48827"/>
    <cellStyle name="Normal 2 7 27 7 3" xfId="48828"/>
    <cellStyle name="Normal 2 7 27 7 4" xfId="48829"/>
    <cellStyle name="Normal 2 7 27 7 5" xfId="48830"/>
    <cellStyle name="Normal 2 7 27 8" xfId="48831"/>
    <cellStyle name="Normal 2 7 27 8 2" xfId="48832"/>
    <cellStyle name="Normal 2 7 27 8 3" xfId="48833"/>
    <cellStyle name="Normal 2 7 27 8 4" xfId="48834"/>
    <cellStyle name="Normal 2 7 27 8 5" xfId="48835"/>
    <cellStyle name="Normal 2 7 27 9" xfId="48836"/>
    <cellStyle name="Normal 2 7 28" xfId="48837"/>
    <cellStyle name="Normal 2 7 28 10" xfId="48838"/>
    <cellStyle name="Normal 2 7 28 11" xfId="48839"/>
    <cellStyle name="Normal 2 7 28 12" xfId="48840"/>
    <cellStyle name="Normal 2 7 28 13" xfId="48841"/>
    <cellStyle name="Normal 2 7 28 2" xfId="48842"/>
    <cellStyle name="Normal 2 7 28 2 2" xfId="48843"/>
    <cellStyle name="Normal 2 7 28 2 3" xfId="48844"/>
    <cellStyle name="Normal 2 7 28 2 4" xfId="48845"/>
    <cellStyle name="Normal 2 7 28 2 5" xfId="48846"/>
    <cellStyle name="Normal 2 7 28 3" xfId="48847"/>
    <cellStyle name="Normal 2 7 28 3 2" xfId="48848"/>
    <cellStyle name="Normal 2 7 28 3 3" xfId="48849"/>
    <cellStyle name="Normal 2 7 28 3 4" xfId="48850"/>
    <cellStyle name="Normal 2 7 28 3 5" xfId="48851"/>
    <cellStyle name="Normal 2 7 28 4" xfId="48852"/>
    <cellStyle name="Normal 2 7 28 4 2" xfId="48853"/>
    <cellStyle name="Normal 2 7 28 4 3" xfId="48854"/>
    <cellStyle name="Normal 2 7 28 4 4" xfId="48855"/>
    <cellStyle name="Normal 2 7 28 4 5" xfId="48856"/>
    <cellStyle name="Normal 2 7 28 5" xfId="48857"/>
    <cellStyle name="Normal 2 7 28 5 2" xfId="48858"/>
    <cellStyle name="Normal 2 7 28 5 3" xfId="48859"/>
    <cellStyle name="Normal 2 7 28 5 4" xfId="48860"/>
    <cellStyle name="Normal 2 7 28 5 5" xfId="48861"/>
    <cellStyle name="Normal 2 7 28 6" xfId="48862"/>
    <cellStyle name="Normal 2 7 28 6 2" xfId="48863"/>
    <cellStyle name="Normal 2 7 28 6 3" xfId="48864"/>
    <cellStyle name="Normal 2 7 28 6 4" xfId="48865"/>
    <cellStyle name="Normal 2 7 28 6 5" xfId="48866"/>
    <cellStyle name="Normal 2 7 28 7" xfId="48867"/>
    <cellStyle name="Normal 2 7 28 7 2" xfId="48868"/>
    <cellStyle name="Normal 2 7 28 7 3" xfId="48869"/>
    <cellStyle name="Normal 2 7 28 7 4" xfId="48870"/>
    <cellStyle name="Normal 2 7 28 7 5" xfId="48871"/>
    <cellStyle name="Normal 2 7 28 8" xfId="48872"/>
    <cellStyle name="Normal 2 7 28 8 2" xfId="48873"/>
    <cellStyle name="Normal 2 7 28 8 3" xfId="48874"/>
    <cellStyle name="Normal 2 7 28 8 4" xfId="48875"/>
    <cellStyle name="Normal 2 7 28 8 5" xfId="48876"/>
    <cellStyle name="Normal 2 7 28 9" xfId="48877"/>
    <cellStyle name="Normal 2 7 29" xfId="48878"/>
    <cellStyle name="Normal 2 7 29 10" xfId="48879"/>
    <cellStyle name="Normal 2 7 29 11" xfId="48880"/>
    <cellStyle name="Normal 2 7 29 12" xfId="48881"/>
    <cellStyle name="Normal 2 7 29 13" xfId="48882"/>
    <cellStyle name="Normal 2 7 29 2" xfId="48883"/>
    <cellStyle name="Normal 2 7 29 2 2" xfId="48884"/>
    <cellStyle name="Normal 2 7 29 2 3" xfId="48885"/>
    <cellStyle name="Normal 2 7 29 2 4" xfId="48886"/>
    <cellStyle name="Normal 2 7 29 2 5" xfId="48887"/>
    <cellStyle name="Normal 2 7 29 3" xfId="48888"/>
    <cellStyle name="Normal 2 7 29 3 2" xfId="48889"/>
    <cellStyle name="Normal 2 7 29 3 3" xfId="48890"/>
    <cellStyle name="Normal 2 7 29 3 4" xfId="48891"/>
    <cellStyle name="Normal 2 7 29 3 5" xfId="48892"/>
    <cellStyle name="Normal 2 7 29 4" xfId="48893"/>
    <cellStyle name="Normal 2 7 29 4 2" xfId="48894"/>
    <cellStyle name="Normal 2 7 29 4 3" xfId="48895"/>
    <cellStyle name="Normal 2 7 29 4 4" xfId="48896"/>
    <cellStyle name="Normal 2 7 29 4 5" xfId="48897"/>
    <cellStyle name="Normal 2 7 29 5" xfId="48898"/>
    <cellStyle name="Normal 2 7 29 5 2" xfId="48899"/>
    <cellStyle name="Normal 2 7 29 5 3" xfId="48900"/>
    <cellStyle name="Normal 2 7 29 5 4" xfId="48901"/>
    <cellStyle name="Normal 2 7 29 5 5" xfId="48902"/>
    <cellStyle name="Normal 2 7 29 6" xfId="48903"/>
    <cellStyle name="Normal 2 7 29 6 2" xfId="48904"/>
    <cellStyle name="Normal 2 7 29 6 3" xfId="48905"/>
    <cellStyle name="Normal 2 7 29 6 4" xfId="48906"/>
    <cellStyle name="Normal 2 7 29 6 5" xfId="48907"/>
    <cellStyle name="Normal 2 7 29 7" xfId="48908"/>
    <cellStyle name="Normal 2 7 29 7 2" xfId="48909"/>
    <cellStyle name="Normal 2 7 29 7 3" xfId="48910"/>
    <cellStyle name="Normal 2 7 29 7 4" xfId="48911"/>
    <cellStyle name="Normal 2 7 29 7 5" xfId="48912"/>
    <cellStyle name="Normal 2 7 29 8" xfId="48913"/>
    <cellStyle name="Normal 2 7 29 8 2" xfId="48914"/>
    <cellStyle name="Normal 2 7 29 8 3" xfId="48915"/>
    <cellStyle name="Normal 2 7 29 8 4" xfId="48916"/>
    <cellStyle name="Normal 2 7 29 8 5" xfId="48917"/>
    <cellStyle name="Normal 2 7 29 9" xfId="48918"/>
    <cellStyle name="Normal 2 7 3" xfId="48919"/>
    <cellStyle name="Normal 2 7 3 10" xfId="48920"/>
    <cellStyle name="Normal 2 7 3 11" xfId="48921"/>
    <cellStyle name="Normal 2 7 3 12" xfId="48922"/>
    <cellStyle name="Normal 2 7 3 13" xfId="48923"/>
    <cellStyle name="Normal 2 7 3 14" xfId="48924"/>
    <cellStyle name="Normal 2 7 3 2" xfId="48925"/>
    <cellStyle name="Normal 2 7 3 2 2" xfId="48926"/>
    <cellStyle name="Normal 2 7 3 2 3" xfId="48927"/>
    <cellStyle name="Normal 2 7 3 2 4" xfId="48928"/>
    <cellStyle name="Normal 2 7 3 2 5" xfId="48929"/>
    <cellStyle name="Normal 2 7 3 3" xfId="48930"/>
    <cellStyle name="Normal 2 7 3 3 2" xfId="48931"/>
    <cellStyle name="Normal 2 7 3 3 3" xfId="48932"/>
    <cellStyle name="Normal 2 7 3 3 4" xfId="48933"/>
    <cellStyle name="Normal 2 7 3 3 5" xfId="48934"/>
    <cellStyle name="Normal 2 7 3 4" xfId="48935"/>
    <cellStyle name="Normal 2 7 3 4 2" xfId="48936"/>
    <cellStyle name="Normal 2 7 3 4 3" xfId="48937"/>
    <cellStyle name="Normal 2 7 3 4 4" xfId="48938"/>
    <cellStyle name="Normal 2 7 3 4 5" xfId="48939"/>
    <cellStyle name="Normal 2 7 3 5" xfId="48940"/>
    <cellStyle name="Normal 2 7 3 5 2" xfId="48941"/>
    <cellStyle name="Normal 2 7 3 5 3" xfId="48942"/>
    <cellStyle name="Normal 2 7 3 5 4" xfId="48943"/>
    <cellStyle name="Normal 2 7 3 5 5" xfId="48944"/>
    <cellStyle name="Normal 2 7 3 6" xfId="48945"/>
    <cellStyle name="Normal 2 7 3 6 2" xfId="48946"/>
    <cellStyle name="Normal 2 7 3 6 3" xfId="48947"/>
    <cellStyle name="Normal 2 7 3 6 4" xfId="48948"/>
    <cellStyle name="Normal 2 7 3 6 5" xfId="48949"/>
    <cellStyle name="Normal 2 7 3 7" xfId="48950"/>
    <cellStyle name="Normal 2 7 3 7 2" xfId="48951"/>
    <cellStyle name="Normal 2 7 3 7 3" xfId="48952"/>
    <cellStyle name="Normal 2 7 3 7 4" xfId="48953"/>
    <cellStyle name="Normal 2 7 3 7 5" xfId="48954"/>
    <cellStyle name="Normal 2 7 3 8" xfId="48955"/>
    <cellStyle name="Normal 2 7 3 8 2" xfId="48956"/>
    <cellStyle name="Normal 2 7 3 8 3" xfId="48957"/>
    <cellStyle name="Normal 2 7 3 8 4" xfId="48958"/>
    <cellStyle name="Normal 2 7 3 8 5" xfId="48959"/>
    <cellStyle name="Normal 2 7 3 9" xfId="48960"/>
    <cellStyle name="Normal 2 7 30" xfId="48961"/>
    <cellStyle name="Normal 2 7 30 10" xfId="48962"/>
    <cellStyle name="Normal 2 7 30 11" xfId="48963"/>
    <cellStyle name="Normal 2 7 30 12" xfId="48964"/>
    <cellStyle name="Normal 2 7 30 13" xfId="48965"/>
    <cellStyle name="Normal 2 7 30 2" xfId="48966"/>
    <cellStyle name="Normal 2 7 30 2 2" xfId="48967"/>
    <cellStyle name="Normal 2 7 30 2 3" xfId="48968"/>
    <cellStyle name="Normal 2 7 30 2 4" xfId="48969"/>
    <cellStyle name="Normal 2 7 30 2 5" xfId="48970"/>
    <cellStyle name="Normal 2 7 30 3" xfId="48971"/>
    <cellStyle name="Normal 2 7 30 3 2" xfId="48972"/>
    <cellStyle name="Normal 2 7 30 3 3" xfId="48973"/>
    <cellStyle name="Normal 2 7 30 3 4" xfId="48974"/>
    <cellStyle name="Normal 2 7 30 3 5" xfId="48975"/>
    <cellStyle name="Normal 2 7 30 4" xfId="48976"/>
    <cellStyle name="Normal 2 7 30 4 2" xfId="48977"/>
    <cellStyle name="Normal 2 7 30 4 3" xfId="48978"/>
    <cellStyle name="Normal 2 7 30 4 4" xfId="48979"/>
    <cellStyle name="Normal 2 7 30 4 5" xfId="48980"/>
    <cellStyle name="Normal 2 7 30 5" xfId="48981"/>
    <cellStyle name="Normal 2 7 30 5 2" xfId="48982"/>
    <cellStyle name="Normal 2 7 30 5 3" xfId="48983"/>
    <cellStyle name="Normal 2 7 30 5 4" xfId="48984"/>
    <cellStyle name="Normal 2 7 30 5 5" xfId="48985"/>
    <cellStyle name="Normal 2 7 30 6" xfId="48986"/>
    <cellStyle name="Normal 2 7 30 6 2" xfId="48987"/>
    <cellStyle name="Normal 2 7 30 6 3" xfId="48988"/>
    <cellStyle name="Normal 2 7 30 6 4" xfId="48989"/>
    <cellStyle name="Normal 2 7 30 6 5" xfId="48990"/>
    <cellStyle name="Normal 2 7 30 7" xfId="48991"/>
    <cellStyle name="Normal 2 7 30 7 2" xfId="48992"/>
    <cellStyle name="Normal 2 7 30 7 3" xfId="48993"/>
    <cellStyle name="Normal 2 7 30 7 4" xfId="48994"/>
    <cellStyle name="Normal 2 7 30 7 5" xfId="48995"/>
    <cellStyle name="Normal 2 7 30 8" xfId="48996"/>
    <cellStyle name="Normal 2 7 30 8 2" xfId="48997"/>
    <cellStyle name="Normal 2 7 30 8 3" xfId="48998"/>
    <cellStyle name="Normal 2 7 30 8 4" xfId="48999"/>
    <cellStyle name="Normal 2 7 30 8 5" xfId="49000"/>
    <cellStyle name="Normal 2 7 30 9" xfId="49001"/>
    <cellStyle name="Normal 2 7 31" xfId="49002"/>
    <cellStyle name="Normal 2 7 31 2" xfId="49003"/>
    <cellStyle name="Normal 2 7 31 3" xfId="49004"/>
    <cellStyle name="Normal 2 7 31 4" xfId="49005"/>
    <cellStyle name="Normal 2 7 31 5" xfId="49006"/>
    <cellStyle name="Normal 2 7 32" xfId="49007"/>
    <cellStyle name="Normal 2 7 32 2" xfId="49008"/>
    <cellStyle name="Normal 2 7 32 3" xfId="49009"/>
    <cellStyle name="Normal 2 7 32 4" xfId="49010"/>
    <cellStyle name="Normal 2 7 32 5" xfId="49011"/>
    <cellStyle name="Normal 2 7 33" xfId="49012"/>
    <cellStyle name="Normal 2 7 33 2" xfId="49013"/>
    <cellStyle name="Normal 2 7 33 3" xfId="49014"/>
    <cellStyle name="Normal 2 7 33 4" xfId="49015"/>
    <cellStyle name="Normal 2 7 33 5" xfId="49016"/>
    <cellStyle name="Normal 2 7 34" xfId="49017"/>
    <cellStyle name="Normal 2 7 34 2" xfId="49018"/>
    <cellStyle name="Normal 2 7 34 3" xfId="49019"/>
    <cellStyle name="Normal 2 7 34 4" xfId="49020"/>
    <cellStyle name="Normal 2 7 34 5" xfId="49021"/>
    <cellStyle name="Normal 2 7 35" xfId="49022"/>
    <cellStyle name="Normal 2 7 35 2" xfId="49023"/>
    <cellStyle name="Normal 2 7 35 3" xfId="49024"/>
    <cellStyle name="Normal 2 7 35 4" xfId="49025"/>
    <cellStyle name="Normal 2 7 35 5" xfId="49026"/>
    <cellStyle name="Normal 2 7 36" xfId="49027"/>
    <cellStyle name="Normal 2 7 36 2" xfId="49028"/>
    <cellStyle name="Normal 2 7 36 3" xfId="49029"/>
    <cellStyle name="Normal 2 7 36 4" xfId="49030"/>
    <cellStyle name="Normal 2 7 36 5" xfId="49031"/>
    <cellStyle name="Normal 2 7 37" xfId="49032"/>
    <cellStyle name="Normal 2 7 37 2" xfId="49033"/>
    <cellStyle name="Normal 2 7 37 3" xfId="49034"/>
    <cellStyle name="Normal 2 7 37 4" xfId="49035"/>
    <cellStyle name="Normal 2 7 37 5" xfId="49036"/>
    <cellStyle name="Normal 2 7 38" xfId="49037"/>
    <cellStyle name="Normal 2 7 39" xfId="49038"/>
    <cellStyle name="Normal 2 7 4" xfId="49039"/>
    <cellStyle name="Normal 2 7 4 10" xfId="49040"/>
    <cellStyle name="Normal 2 7 4 11" xfId="49041"/>
    <cellStyle name="Normal 2 7 4 12" xfId="49042"/>
    <cellStyle name="Normal 2 7 4 13" xfId="49043"/>
    <cellStyle name="Normal 2 7 4 14" xfId="49044"/>
    <cellStyle name="Normal 2 7 4 2" xfId="49045"/>
    <cellStyle name="Normal 2 7 4 2 2" xfId="49046"/>
    <cellStyle name="Normal 2 7 4 2 3" xfId="49047"/>
    <cellStyle name="Normal 2 7 4 2 4" xfId="49048"/>
    <cellStyle name="Normal 2 7 4 2 5" xfId="49049"/>
    <cellStyle name="Normal 2 7 4 3" xfId="49050"/>
    <cellStyle name="Normal 2 7 4 3 2" xfId="49051"/>
    <cellStyle name="Normal 2 7 4 3 3" xfId="49052"/>
    <cellStyle name="Normal 2 7 4 3 4" xfId="49053"/>
    <cellStyle name="Normal 2 7 4 3 5" xfId="49054"/>
    <cellStyle name="Normal 2 7 4 4" xfId="49055"/>
    <cellStyle name="Normal 2 7 4 4 2" xfId="49056"/>
    <cellStyle name="Normal 2 7 4 4 3" xfId="49057"/>
    <cellStyle name="Normal 2 7 4 4 4" xfId="49058"/>
    <cellStyle name="Normal 2 7 4 4 5" xfId="49059"/>
    <cellStyle name="Normal 2 7 4 5" xfId="49060"/>
    <cellStyle name="Normal 2 7 4 5 2" xfId="49061"/>
    <cellStyle name="Normal 2 7 4 5 3" xfId="49062"/>
    <cellStyle name="Normal 2 7 4 5 4" xfId="49063"/>
    <cellStyle name="Normal 2 7 4 5 5" xfId="49064"/>
    <cellStyle name="Normal 2 7 4 6" xfId="49065"/>
    <cellStyle name="Normal 2 7 4 6 2" xfId="49066"/>
    <cellStyle name="Normal 2 7 4 6 3" xfId="49067"/>
    <cellStyle name="Normal 2 7 4 6 4" xfId="49068"/>
    <cellStyle name="Normal 2 7 4 6 5" xfId="49069"/>
    <cellStyle name="Normal 2 7 4 7" xfId="49070"/>
    <cellStyle name="Normal 2 7 4 7 2" xfId="49071"/>
    <cellStyle name="Normal 2 7 4 7 3" xfId="49072"/>
    <cellStyle name="Normal 2 7 4 7 4" xfId="49073"/>
    <cellStyle name="Normal 2 7 4 7 5" xfId="49074"/>
    <cellStyle name="Normal 2 7 4 8" xfId="49075"/>
    <cellStyle name="Normal 2 7 4 8 2" xfId="49076"/>
    <cellStyle name="Normal 2 7 4 8 3" xfId="49077"/>
    <cellStyle name="Normal 2 7 4 8 4" xfId="49078"/>
    <cellStyle name="Normal 2 7 4 8 5" xfId="49079"/>
    <cellStyle name="Normal 2 7 4 9" xfId="49080"/>
    <cellStyle name="Normal 2 7 40" xfId="49081"/>
    <cellStyle name="Normal 2 7 41" xfId="49082"/>
    <cellStyle name="Normal 2 7 42" xfId="49083"/>
    <cellStyle name="Normal 2 7 5" xfId="49084"/>
    <cellStyle name="Normal 2 7 5 10" xfId="49085"/>
    <cellStyle name="Normal 2 7 5 11" xfId="49086"/>
    <cellStyle name="Normal 2 7 5 12" xfId="49087"/>
    <cellStyle name="Normal 2 7 5 13" xfId="49088"/>
    <cellStyle name="Normal 2 7 5 14" xfId="49089"/>
    <cellStyle name="Normal 2 7 5 2" xfId="49090"/>
    <cellStyle name="Normal 2 7 5 2 2" xfId="49091"/>
    <cellStyle name="Normal 2 7 5 2 3" xfId="49092"/>
    <cellStyle name="Normal 2 7 5 2 4" xfId="49093"/>
    <cellStyle name="Normal 2 7 5 2 5" xfId="49094"/>
    <cellStyle name="Normal 2 7 5 3" xfId="49095"/>
    <cellStyle name="Normal 2 7 5 3 2" xfId="49096"/>
    <cellStyle name="Normal 2 7 5 3 3" xfId="49097"/>
    <cellStyle name="Normal 2 7 5 3 4" xfId="49098"/>
    <cellStyle name="Normal 2 7 5 3 5" xfId="49099"/>
    <cellStyle name="Normal 2 7 5 4" xfId="49100"/>
    <cellStyle name="Normal 2 7 5 4 2" xfId="49101"/>
    <cellStyle name="Normal 2 7 5 4 3" xfId="49102"/>
    <cellStyle name="Normal 2 7 5 4 4" xfId="49103"/>
    <cellStyle name="Normal 2 7 5 4 5" xfId="49104"/>
    <cellStyle name="Normal 2 7 5 5" xfId="49105"/>
    <cellStyle name="Normal 2 7 5 5 2" xfId="49106"/>
    <cellStyle name="Normal 2 7 5 5 3" xfId="49107"/>
    <cellStyle name="Normal 2 7 5 5 4" xfId="49108"/>
    <cellStyle name="Normal 2 7 5 5 5" xfId="49109"/>
    <cellStyle name="Normal 2 7 5 6" xfId="49110"/>
    <cellStyle name="Normal 2 7 5 6 2" xfId="49111"/>
    <cellStyle name="Normal 2 7 5 6 3" xfId="49112"/>
    <cellStyle name="Normal 2 7 5 6 4" xfId="49113"/>
    <cellStyle name="Normal 2 7 5 6 5" xfId="49114"/>
    <cellStyle name="Normal 2 7 5 7" xfId="49115"/>
    <cellStyle name="Normal 2 7 5 7 2" xfId="49116"/>
    <cellStyle name="Normal 2 7 5 7 3" xfId="49117"/>
    <cellStyle name="Normal 2 7 5 7 4" xfId="49118"/>
    <cellStyle name="Normal 2 7 5 7 5" xfId="49119"/>
    <cellStyle name="Normal 2 7 5 8" xfId="49120"/>
    <cellStyle name="Normal 2 7 5 8 2" xfId="49121"/>
    <cellStyle name="Normal 2 7 5 8 3" xfId="49122"/>
    <cellStyle name="Normal 2 7 5 8 4" xfId="49123"/>
    <cellStyle name="Normal 2 7 5 8 5" xfId="49124"/>
    <cellStyle name="Normal 2 7 5 9" xfId="49125"/>
    <cellStyle name="Normal 2 7 6" xfId="49126"/>
    <cellStyle name="Normal 2 7 6 10" xfId="49127"/>
    <cellStyle name="Normal 2 7 6 11" xfId="49128"/>
    <cellStyle name="Normal 2 7 6 12" xfId="49129"/>
    <cellStyle name="Normal 2 7 6 13" xfId="49130"/>
    <cellStyle name="Normal 2 7 6 14" xfId="49131"/>
    <cellStyle name="Normal 2 7 6 2" xfId="49132"/>
    <cellStyle name="Normal 2 7 6 2 2" xfId="49133"/>
    <cellStyle name="Normal 2 7 6 2 3" xfId="49134"/>
    <cellStyle name="Normal 2 7 6 2 4" xfId="49135"/>
    <cellStyle name="Normal 2 7 6 2 5" xfId="49136"/>
    <cellStyle name="Normal 2 7 6 3" xfId="49137"/>
    <cellStyle name="Normal 2 7 6 3 2" xfId="49138"/>
    <cellStyle name="Normal 2 7 6 3 3" xfId="49139"/>
    <cellStyle name="Normal 2 7 6 3 4" xfId="49140"/>
    <cellStyle name="Normal 2 7 6 3 5" xfId="49141"/>
    <cellStyle name="Normal 2 7 6 4" xfId="49142"/>
    <cellStyle name="Normal 2 7 6 4 2" xfId="49143"/>
    <cellStyle name="Normal 2 7 6 4 3" xfId="49144"/>
    <cellStyle name="Normal 2 7 6 4 4" xfId="49145"/>
    <cellStyle name="Normal 2 7 6 4 5" xfId="49146"/>
    <cellStyle name="Normal 2 7 6 5" xfId="49147"/>
    <cellStyle name="Normal 2 7 6 5 2" xfId="49148"/>
    <cellStyle name="Normal 2 7 6 5 3" xfId="49149"/>
    <cellStyle name="Normal 2 7 6 5 4" xfId="49150"/>
    <cellStyle name="Normal 2 7 6 5 5" xfId="49151"/>
    <cellStyle name="Normal 2 7 6 6" xfId="49152"/>
    <cellStyle name="Normal 2 7 6 6 2" xfId="49153"/>
    <cellStyle name="Normal 2 7 6 6 3" xfId="49154"/>
    <cellStyle name="Normal 2 7 6 6 4" xfId="49155"/>
    <cellStyle name="Normal 2 7 6 6 5" xfId="49156"/>
    <cellStyle name="Normal 2 7 6 7" xfId="49157"/>
    <cellStyle name="Normal 2 7 6 7 2" xfId="49158"/>
    <cellStyle name="Normal 2 7 6 7 3" xfId="49159"/>
    <cellStyle name="Normal 2 7 6 7 4" xfId="49160"/>
    <cellStyle name="Normal 2 7 6 7 5" xfId="49161"/>
    <cellStyle name="Normal 2 7 6 8" xfId="49162"/>
    <cellStyle name="Normal 2 7 6 8 2" xfId="49163"/>
    <cellStyle name="Normal 2 7 6 8 3" xfId="49164"/>
    <cellStyle name="Normal 2 7 6 8 4" xfId="49165"/>
    <cellStyle name="Normal 2 7 6 8 5" xfId="49166"/>
    <cellStyle name="Normal 2 7 6 9" xfId="49167"/>
    <cellStyle name="Normal 2 7 7" xfId="49168"/>
    <cellStyle name="Normal 2 7 7 10" xfId="49169"/>
    <cellStyle name="Normal 2 7 7 11" xfId="49170"/>
    <cellStyle name="Normal 2 7 7 12" xfId="49171"/>
    <cellStyle name="Normal 2 7 7 13" xfId="49172"/>
    <cellStyle name="Normal 2 7 7 14" xfId="49173"/>
    <cellStyle name="Normal 2 7 7 2" xfId="49174"/>
    <cellStyle name="Normal 2 7 7 2 2" xfId="49175"/>
    <cellStyle name="Normal 2 7 7 2 3" xfId="49176"/>
    <cellStyle name="Normal 2 7 7 2 4" xfId="49177"/>
    <cellStyle name="Normal 2 7 7 2 5" xfId="49178"/>
    <cellStyle name="Normal 2 7 7 3" xfId="49179"/>
    <cellStyle name="Normal 2 7 7 3 2" xfId="49180"/>
    <cellStyle name="Normal 2 7 7 3 3" xfId="49181"/>
    <cellStyle name="Normal 2 7 7 3 4" xfId="49182"/>
    <cellStyle name="Normal 2 7 7 3 5" xfId="49183"/>
    <cellStyle name="Normal 2 7 7 4" xfId="49184"/>
    <cellStyle name="Normal 2 7 7 4 2" xfId="49185"/>
    <cellStyle name="Normal 2 7 7 4 3" xfId="49186"/>
    <cellStyle name="Normal 2 7 7 4 4" xfId="49187"/>
    <cellStyle name="Normal 2 7 7 4 5" xfId="49188"/>
    <cellStyle name="Normal 2 7 7 5" xfId="49189"/>
    <cellStyle name="Normal 2 7 7 5 2" xfId="49190"/>
    <cellStyle name="Normal 2 7 7 5 3" xfId="49191"/>
    <cellStyle name="Normal 2 7 7 5 4" xfId="49192"/>
    <cellStyle name="Normal 2 7 7 5 5" xfId="49193"/>
    <cellStyle name="Normal 2 7 7 6" xfId="49194"/>
    <cellStyle name="Normal 2 7 7 6 2" xfId="49195"/>
    <cellStyle name="Normal 2 7 7 6 3" xfId="49196"/>
    <cellStyle name="Normal 2 7 7 6 4" xfId="49197"/>
    <cellStyle name="Normal 2 7 7 6 5" xfId="49198"/>
    <cellStyle name="Normal 2 7 7 7" xfId="49199"/>
    <cellStyle name="Normal 2 7 7 7 2" xfId="49200"/>
    <cellStyle name="Normal 2 7 7 7 3" xfId="49201"/>
    <cellStyle name="Normal 2 7 7 7 4" xfId="49202"/>
    <cellStyle name="Normal 2 7 7 7 5" xfId="49203"/>
    <cellStyle name="Normal 2 7 7 8" xfId="49204"/>
    <cellStyle name="Normal 2 7 7 8 2" xfId="49205"/>
    <cellStyle name="Normal 2 7 7 8 3" xfId="49206"/>
    <cellStyle name="Normal 2 7 7 8 4" xfId="49207"/>
    <cellStyle name="Normal 2 7 7 8 5" xfId="49208"/>
    <cellStyle name="Normal 2 7 7 9" xfId="49209"/>
    <cellStyle name="Normal 2 7 8" xfId="49210"/>
    <cellStyle name="Normal 2 7 8 10" xfId="49211"/>
    <cellStyle name="Normal 2 7 8 11" xfId="49212"/>
    <cellStyle name="Normal 2 7 8 12" xfId="49213"/>
    <cellStyle name="Normal 2 7 8 13" xfId="49214"/>
    <cellStyle name="Normal 2 7 8 14" xfId="49215"/>
    <cellStyle name="Normal 2 7 8 2" xfId="49216"/>
    <cellStyle name="Normal 2 7 8 2 2" xfId="49217"/>
    <cellStyle name="Normal 2 7 8 2 3" xfId="49218"/>
    <cellStyle name="Normal 2 7 8 2 4" xfId="49219"/>
    <cellStyle name="Normal 2 7 8 2 5" xfId="49220"/>
    <cellStyle name="Normal 2 7 8 3" xfId="49221"/>
    <cellStyle name="Normal 2 7 8 3 2" xfId="49222"/>
    <cellStyle name="Normal 2 7 8 3 3" xfId="49223"/>
    <cellStyle name="Normal 2 7 8 3 4" xfId="49224"/>
    <cellStyle name="Normal 2 7 8 3 5" xfId="49225"/>
    <cellStyle name="Normal 2 7 8 4" xfId="49226"/>
    <cellStyle name="Normal 2 7 8 4 2" xfId="49227"/>
    <cellStyle name="Normal 2 7 8 4 3" xfId="49228"/>
    <cellStyle name="Normal 2 7 8 4 4" xfId="49229"/>
    <cellStyle name="Normal 2 7 8 4 5" xfId="49230"/>
    <cellStyle name="Normal 2 7 8 5" xfId="49231"/>
    <cellStyle name="Normal 2 7 8 5 2" xfId="49232"/>
    <cellStyle name="Normal 2 7 8 5 3" xfId="49233"/>
    <cellStyle name="Normal 2 7 8 5 4" xfId="49234"/>
    <cellStyle name="Normal 2 7 8 5 5" xfId="49235"/>
    <cellStyle name="Normal 2 7 8 6" xfId="49236"/>
    <cellStyle name="Normal 2 7 8 6 2" xfId="49237"/>
    <cellStyle name="Normal 2 7 8 6 3" xfId="49238"/>
    <cellStyle name="Normal 2 7 8 6 4" xfId="49239"/>
    <cellStyle name="Normal 2 7 8 6 5" xfId="49240"/>
    <cellStyle name="Normal 2 7 8 7" xfId="49241"/>
    <cellStyle name="Normal 2 7 8 7 2" xfId="49242"/>
    <cellStyle name="Normal 2 7 8 7 3" xfId="49243"/>
    <cellStyle name="Normal 2 7 8 7 4" xfId="49244"/>
    <cellStyle name="Normal 2 7 8 7 5" xfId="49245"/>
    <cellStyle name="Normal 2 7 8 8" xfId="49246"/>
    <cellStyle name="Normal 2 7 8 8 2" xfId="49247"/>
    <cellStyle name="Normal 2 7 8 8 3" xfId="49248"/>
    <cellStyle name="Normal 2 7 8 8 4" xfId="49249"/>
    <cellStyle name="Normal 2 7 8 8 5" xfId="49250"/>
    <cellStyle name="Normal 2 7 8 9" xfId="49251"/>
    <cellStyle name="Normal 2 7 9" xfId="49252"/>
    <cellStyle name="Normal 2 7 9 10" xfId="49253"/>
    <cellStyle name="Normal 2 7 9 11" xfId="49254"/>
    <cellStyle name="Normal 2 7 9 12" xfId="49255"/>
    <cellStyle name="Normal 2 7 9 13" xfId="49256"/>
    <cellStyle name="Normal 2 7 9 14" xfId="49257"/>
    <cellStyle name="Normal 2 7 9 2" xfId="49258"/>
    <cellStyle name="Normal 2 7 9 2 2" xfId="49259"/>
    <cellStyle name="Normal 2 7 9 2 3" xfId="49260"/>
    <cellStyle name="Normal 2 7 9 2 4" xfId="49261"/>
    <cellStyle name="Normal 2 7 9 2 5" xfId="49262"/>
    <cellStyle name="Normal 2 7 9 3" xfId="49263"/>
    <cellStyle name="Normal 2 7 9 3 2" xfId="49264"/>
    <cellStyle name="Normal 2 7 9 3 3" xfId="49265"/>
    <cellStyle name="Normal 2 7 9 3 4" xfId="49266"/>
    <cellStyle name="Normal 2 7 9 3 5" xfId="49267"/>
    <cellStyle name="Normal 2 7 9 4" xfId="49268"/>
    <cellStyle name="Normal 2 7 9 4 2" xfId="49269"/>
    <cellStyle name="Normal 2 7 9 4 3" xfId="49270"/>
    <cellStyle name="Normal 2 7 9 4 4" xfId="49271"/>
    <cellStyle name="Normal 2 7 9 4 5" xfId="49272"/>
    <cellStyle name="Normal 2 7 9 5" xfId="49273"/>
    <cellStyle name="Normal 2 7 9 5 2" xfId="49274"/>
    <cellStyle name="Normal 2 7 9 5 3" xfId="49275"/>
    <cellStyle name="Normal 2 7 9 5 4" xfId="49276"/>
    <cellStyle name="Normal 2 7 9 5 5" xfId="49277"/>
    <cellStyle name="Normal 2 7 9 6" xfId="49278"/>
    <cellStyle name="Normal 2 7 9 6 2" xfId="49279"/>
    <cellStyle name="Normal 2 7 9 6 3" xfId="49280"/>
    <cellStyle name="Normal 2 7 9 6 4" xfId="49281"/>
    <cellStyle name="Normal 2 7 9 6 5" xfId="49282"/>
    <cellStyle name="Normal 2 7 9 7" xfId="49283"/>
    <cellStyle name="Normal 2 7 9 7 2" xfId="49284"/>
    <cellStyle name="Normal 2 7 9 7 3" xfId="49285"/>
    <cellStyle name="Normal 2 7 9 7 4" xfId="49286"/>
    <cellStyle name="Normal 2 7 9 7 5" xfId="49287"/>
    <cellStyle name="Normal 2 7 9 8" xfId="49288"/>
    <cellStyle name="Normal 2 7 9 8 2" xfId="49289"/>
    <cellStyle name="Normal 2 7 9 8 3" xfId="49290"/>
    <cellStyle name="Normal 2 7 9 8 4" xfId="49291"/>
    <cellStyle name="Normal 2 7 9 8 5" xfId="49292"/>
    <cellStyle name="Normal 2 7 9 9" xfId="49293"/>
    <cellStyle name="Normal 2 8" xfId="49294"/>
    <cellStyle name="Normal 2 8 10" xfId="49295"/>
    <cellStyle name="Normal 2 8 10 10" xfId="49296"/>
    <cellStyle name="Normal 2 8 10 11" xfId="49297"/>
    <cellStyle name="Normal 2 8 10 12" xfId="49298"/>
    <cellStyle name="Normal 2 8 10 13" xfId="49299"/>
    <cellStyle name="Normal 2 8 10 14" xfId="49300"/>
    <cellStyle name="Normal 2 8 10 2" xfId="49301"/>
    <cellStyle name="Normal 2 8 10 2 2" xfId="49302"/>
    <cellStyle name="Normal 2 8 10 2 3" xfId="49303"/>
    <cellStyle name="Normal 2 8 10 2 4" xfId="49304"/>
    <cellStyle name="Normal 2 8 10 2 5" xfId="49305"/>
    <cellStyle name="Normal 2 8 10 3" xfId="49306"/>
    <cellStyle name="Normal 2 8 10 3 2" xfId="49307"/>
    <cellStyle name="Normal 2 8 10 3 3" xfId="49308"/>
    <cellStyle name="Normal 2 8 10 3 4" xfId="49309"/>
    <cellStyle name="Normal 2 8 10 3 5" xfId="49310"/>
    <cellStyle name="Normal 2 8 10 4" xfId="49311"/>
    <cellStyle name="Normal 2 8 10 4 2" xfId="49312"/>
    <cellStyle name="Normal 2 8 10 4 3" xfId="49313"/>
    <cellStyle name="Normal 2 8 10 4 4" xfId="49314"/>
    <cellStyle name="Normal 2 8 10 4 5" xfId="49315"/>
    <cellStyle name="Normal 2 8 10 5" xfId="49316"/>
    <cellStyle name="Normal 2 8 10 5 2" xfId="49317"/>
    <cellStyle name="Normal 2 8 10 5 3" xfId="49318"/>
    <cellStyle name="Normal 2 8 10 5 4" xfId="49319"/>
    <cellStyle name="Normal 2 8 10 5 5" xfId="49320"/>
    <cellStyle name="Normal 2 8 10 6" xfId="49321"/>
    <cellStyle name="Normal 2 8 10 6 2" xfId="49322"/>
    <cellStyle name="Normal 2 8 10 6 3" xfId="49323"/>
    <cellStyle name="Normal 2 8 10 6 4" xfId="49324"/>
    <cellStyle name="Normal 2 8 10 6 5" xfId="49325"/>
    <cellStyle name="Normal 2 8 10 7" xfId="49326"/>
    <cellStyle name="Normal 2 8 10 7 2" xfId="49327"/>
    <cellStyle name="Normal 2 8 10 7 3" xfId="49328"/>
    <cellStyle name="Normal 2 8 10 7 4" xfId="49329"/>
    <cellStyle name="Normal 2 8 10 7 5" xfId="49330"/>
    <cellStyle name="Normal 2 8 10 8" xfId="49331"/>
    <cellStyle name="Normal 2 8 10 8 2" xfId="49332"/>
    <cellStyle name="Normal 2 8 10 8 3" xfId="49333"/>
    <cellStyle name="Normal 2 8 10 8 4" xfId="49334"/>
    <cellStyle name="Normal 2 8 10 8 5" xfId="49335"/>
    <cellStyle name="Normal 2 8 10 9" xfId="49336"/>
    <cellStyle name="Normal 2 8 11" xfId="49337"/>
    <cellStyle name="Normal 2 8 11 10" xfId="49338"/>
    <cellStyle name="Normal 2 8 11 11" xfId="49339"/>
    <cellStyle name="Normal 2 8 11 12" xfId="49340"/>
    <cellStyle name="Normal 2 8 11 13" xfId="49341"/>
    <cellStyle name="Normal 2 8 11 14" xfId="49342"/>
    <cellStyle name="Normal 2 8 11 2" xfId="49343"/>
    <cellStyle name="Normal 2 8 11 2 2" xfId="49344"/>
    <cellStyle name="Normal 2 8 11 2 3" xfId="49345"/>
    <cellStyle name="Normal 2 8 11 2 4" xfId="49346"/>
    <cellStyle name="Normal 2 8 11 2 5" xfId="49347"/>
    <cellStyle name="Normal 2 8 11 3" xfId="49348"/>
    <cellStyle name="Normal 2 8 11 3 2" xfId="49349"/>
    <cellStyle name="Normal 2 8 11 3 3" xfId="49350"/>
    <cellStyle name="Normal 2 8 11 3 4" xfId="49351"/>
    <cellStyle name="Normal 2 8 11 3 5" xfId="49352"/>
    <cellStyle name="Normal 2 8 11 4" xfId="49353"/>
    <cellStyle name="Normal 2 8 11 4 2" xfId="49354"/>
    <cellStyle name="Normal 2 8 11 4 3" xfId="49355"/>
    <cellStyle name="Normal 2 8 11 4 4" xfId="49356"/>
    <cellStyle name="Normal 2 8 11 4 5" xfId="49357"/>
    <cellStyle name="Normal 2 8 11 5" xfId="49358"/>
    <cellStyle name="Normal 2 8 11 5 2" xfId="49359"/>
    <cellStyle name="Normal 2 8 11 5 3" xfId="49360"/>
    <cellStyle name="Normal 2 8 11 5 4" xfId="49361"/>
    <cellStyle name="Normal 2 8 11 5 5" xfId="49362"/>
    <cellStyle name="Normal 2 8 11 6" xfId="49363"/>
    <cellStyle name="Normal 2 8 11 6 2" xfId="49364"/>
    <cellStyle name="Normal 2 8 11 6 3" xfId="49365"/>
    <cellStyle name="Normal 2 8 11 6 4" xfId="49366"/>
    <cellStyle name="Normal 2 8 11 6 5" xfId="49367"/>
    <cellStyle name="Normal 2 8 11 7" xfId="49368"/>
    <cellStyle name="Normal 2 8 11 7 2" xfId="49369"/>
    <cellStyle name="Normal 2 8 11 7 3" xfId="49370"/>
    <cellStyle name="Normal 2 8 11 7 4" xfId="49371"/>
    <cellStyle name="Normal 2 8 11 7 5" xfId="49372"/>
    <cellStyle name="Normal 2 8 11 8" xfId="49373"/>
    <cellStyle name="Normal 2 8 11 8 2" xfId="49374"/>
    <cellStyle name="Normal 2 8 11 8 3" xfId="49375"/>
    <cellStyle name="Normal 2 8 11 8 4" xfId="49376"/>
    <cellStyle name="Normal 2 8 11 8 5" xfId="49377"/>
    <cellStyle name="Normal 2 8 11 9" xfId="49378"/>
    <cellStyle name="Normal 2 8 12" xfId="49379"/>
    <cellStyle name="Normal 2 8 12 10" xfId="49380"/>
    <cellStyle name="Normal 2 8 12 11" xfId="49381"/>
    <cellStyle name="Normal 2 8 12 12" xfId="49382"/>
    <cellStyle name="Normal 2 8 12 13" xfId="49383"/>
    <cellStyle name="Normal 2 8 12 14" xfId="49384"/>
    <cellStyle name="Normal 2 8 12 2" xfId="49385"/>
    <cellStyle name="Normal 2 8 12 2 2" xfId="49386"/>
    <cellStyle name="Normal 2 8 12 2 3" xfId="49387"/>
    <cellStyle name="Normal 2 8 12 2 4" xfId="49388"/>
    <cellStyle name="Normal 2 8 12 2 5" xfId="49389"/>
    <cellStyle name="Normal 2 8 12 3" xfId="49390"/>
    <cellStyle name="Normal 2 8 12 3 2" xfId="49391"/>
    <cellStyle name="Normal 2 8 12 3 3" xfId="49392"/>
    <cellStyle name="Normal 2 8 12 3 4" xfId="49393"/>
    <cellStyle name="Normal 2 8 12 3 5" xfId="49394"/>
    <cellStyle name="Normal 2 8 12 4" xfId="49395"/>
    <cellStyle name="Normal 2 8 12 4 2" xfId="49396"/>
    <cellStyle name="Normal 2 8 12 4 3" xfId="49397"/>
    <cellStyle name="Normal 2 8 12 4 4" xfId="49398"/>
    <cellStyle name="Normal 2 8 12 4 5" xfId="49399"/>
    <cellStyle name="Normal 2 8 12 5" xfId="49400"/>
    <cellStyle name="Normal 2 8 12 5 2" xfId="49401"/>
    <cellStyle name="Normal 2 8 12 5 3" xfId="49402"/>
    <cellStyle name="Normal 2 8 12 5 4" xfId="49403"/>
    <cellStyle name="Normal 2 8 12 5 5" xfId="49404"/>
    <cellStyle name="Normal 2 8 12 6" xfId="49405"/>
    <cellStyle name="Normal 2 8 12 6 2" xfId="49406"/>
    <cellStyle name="Normal 2 8 12 6 3" xfId="49407"/>
    <cellStyle name="Normal 2 8 12 6 4" xfId="49408"/>
    <cellStyle name="Normal 2 8 12 6 5" xfId="49409"/>
    <cellStyle name="Normal 2 8 12 7" xfId="49410"/>
    <cellStyle name="Normal 2 8 12 7 2" xfId="49411"/>
    <cellStyle name="Normal 2 8 12 7 3" xfId="49412"/>
    <cellStyle name="Normal 2 8 12 7 4" xfId="49413"/>
    <cellStyle name="Normal 2 8 12 7 5" xfId="49414"/>
    <cellStyle name="Normal 2 8 12 8" xfId="49415"/>
    <cellStyle name="Normal 2 8 12 8 2" xfId="49416"/>
    <cellStyle name="Normal 2 8 12 8 3" xfId="49417"/>
    <cellStyle name="Normal 2 8 12 8 4" xfId="49418"/>
    <cellStyle name="Normal 2 8 12 8 5" xfId="49419"/>
    <cellStyle name="Normal 2 8 12 9" xfId="49420"/>
    <cellStyle name="Normal 2 8 13" xfId="49421"/>
    <cellStyle name="Normal 2 8 13 10" xfId="49422"/>
    <cellStyle name="Normal 2 8 13 11" xfId="49423"/>
    <cellStyle name="Normal 2 8 13 12" xfId="49424"/>
    <cellStyle name="Normal 2 8 13 13" xfId="49425"/>
    <cellStyle name="Normal 2 8 13 14" xfId="49426"/>
    <cellStyle name="Normal 2 8 13 2" xfId="49427"/>
    <cellStyle name="Normal 2 8 13 2 2" xfId="49428"/>
    <cellStyle name="Normal 2 8 13 2 3" xfId="49429"/>
    <cellStyle name="Normal 2 8 13 2 4" xfId="49430"/>
    <cellStyle name="Normal 2 8 13 2 5" xfId="49431"/>
    <cellStyle name="Normal 2 8 13 3" xfId="49432"/>
    <cellStyle name="Normal 2 8 13 3 2" xfId="49433"/>
    <cellStyle name="Normal 2 8 13 3 3" xfId="49434"/>
    <cellStyle name="Normal 2 8 13 3 4" xfId="49435"/>
    <cellStyle name="Normal 2 8 13 3 5" xfId="49436"/>
    <cellStyle name="Normal 2 8 13 4" xfId="49437"/>
    <cellStyle name="Normal 2 8 13 4 2" xfId="49438"/>
    <cellStyle name="Normal 2 8 13 4 3" xfId="49439"/>
    <cellStyle name="Normal 2 8 13 4 4" xfId="49440"/>
    <cellStyle name="Normal 2 8 13 4 5" xfId="49441"/>
    <cellStyle name="Normal 2 8 13 5" xfId="49442"/>
    <cellStyle name="Normal 2 8 13 5 2" xfId="49443"/>
    <cellStyle name="Normal 2 8 13 5 3" xfId="49444"/>
    <cellStyle name="Normal 2 8 13 5 4" xfId="49445"/>
    <cellStyle name="Normal 2 8 13 5 5" xfId="49446"/>
    <cellStyle name="Normal 2 8 13 6" xfId="49447"/>
    <cellStyle name="Normal 2 8 13 6 2" xfId="49448"/>
    <cellStyle name="Normal 2 8 13 6 3" xfId="49449"/>
    <cellStyle name="Normal 2 8 13 6 4" xfId="49450"/>
    <cellStyle name="Normal 2 8 13 6 5" xfId="49451"/>
    <cellStyle name="Normal 2 8 13 7" xfId="49452"/>
    <cellStyle name="Normal 2 8 13 7 2" xfId="49453"/>
    <cellStyle name="Normal 2 8 13 7 3" xfId="49454"/>
    <cellStyle name="Normal 2 8 13 7 4" xfId="49455"/>
    <cellStyle name="Normal 2 8 13 7 5" xfId="49456"/>
    <cellStyle name="Normal 2 8 13 8" xfId="49457"/>
    <cellStyle name="Normal 2 8 13 8 2" xfId="49458"/>
    <cellStyle name="Normal 2 8 13 8 3" xfId="49459"/>
    <cellStyle name="Normal 2 8 13 8 4" xfId="49460"/>
    <cellStyle name="Normal 2 8 13 8 5" xfId="49461"/>
    <cellStyle name="Normal 2 8 13 9" xfId="49462"/>
    <cellStyle name="Normal 2 8 14" xfId="49463"/>
    <cellStyle name="Normal 2 8 14 10" xfId="49464"/>
    <cellStyle name="Normal 2 8 14 11" xfId="49465"/>
    <cellStyle name="Normal 2 8 14 12" xfId="49466"/>
    <cellStyle name="Normal 2 8 14 13" xfId="49467"/>
    <cellStyle name="Normal 2 8 14 14" xfId="49468"/>
    <cellStyle name="Normal 2 8 14 2" xfId="49469"/>
    <cellStyle name="Normal 2 8 14 2 2" xfId="49470"/>
    <cellStyle name="Normal 2 8 14 2 3" xfId="49471"/>
    <cellStyle name="Normal 2 8 14 2 4" xfId="49472"/>
    <cellStyle name="Normal 2 8 14 2 5" xfId="49473"/>
    <cellStyle name="Normal 2 8 14 3" xfId="49474"/>
    <cellStyle name="Normal 2 8 14 3 2" xfId="49475"/>
    <cellStyle name="Normal 2 8 14 3 3" xfId="49476"/>
    <cellStyle name="Normal 2 8 14 3 4" xfId="49477"/>
    <cellStyle name="Normal 2 8 14 3 5" xfId="49478"/>
    <cellStyle name="Normal 2 8 14 4" xfId="49479"/>
    <cellStyle name="Normal 2 8 14 4 2" xfId="49480"/>
    <cellStyle name="Normal 2 8 14 4 3" xfId="49481"/>
    <cellStyle name="Normal 2 8 14 4 4" xfId="49482"/>
    <cellStyle name="Normal 2 8 14 4 5" xfId="49483"/>
    <cellStyle name="Normal 2 8 14 5" xfId="49484"/>
    <cellStyle name="Normal 2 8 14 5 2" xfId="49485"/>
    <cellStyle name="Normal 2 8 14 5 3" xfId="49486"/>
    <cellStyle name="Normal 2 8 14 5 4" xfId="49487"/>
    <cellStyle name="Normal 2 8 14 5 5" xfId="49488"/>
    <cellStyle name="Normal 2 8 14 6" xfId="49489"/>
    <cellStyle name="Normal 2 8 14 6 2" xfId="49490"/>
    <cellStyle name="Normal 2 8 14 6 3" xfId="49491"/>
    <cellStyle name="Normal 2 8 14 6 4" xfId="49492"/>
    <cellStyle name="Normal 2 8 14 6 5" xfId="49493"/>
    <cellStyle name="Normal 2 8 14 7" xfId="49494"/>
    <cellStyle name="Normal 2 8 14 7 2" xfId="49495"/>
    <cellStyle name="Normal 2 8 14 7 3" xfId="49496"/>
    <cellStyle name="Normal 2 8 14 7 4" xfId="49497"/>
    <cellStyle name="Normal 2 8 14 7 5" xfId="49498"/>
    <cellStyle name="Normal 2 8 14 8" xfId="49499"/>
    <cellStyle name="Normal 2 8 14 8 2" xfId="49500"/>
    <cellStyle name="Normal 2 8 14 8 3" xfId="49501"/>
    <cellStyle name="Normal 2 8 14 8 4" xfId="49502"/>
    <cellStyle name="Normal 2 8 14 8 5" xfId="49503"/>
    <cellStyle name="Normal 2 8 14 9" xfId="49504"/>
    <cellStyle name="Normal 2 8 15" xfId="49505"/>
    <cellStyle name="Normal 2 8 15 10" xfId="49506"/>
    <cellStyle name="Normal 2 8 15 11" xfId="49507"/>
    <cellStyle name="Normal 2 8 15 12" xfId="49508"/>
    <cellStyle name="Normal 2 8 15 13" xfId="49509"/>
    <cellStyle name="Normal 2 8 15 14" xfId="49510"/>
    <cellStyle name="Normal 2 8 15 2" xfId="49511"/>
    <cellStyle name="Normal 2 8 15 2 2" xfId="49512"/>
    <cellStyle name="Normal 2 8 15 2 3" xfId="49513"/>
    <cellStyle name="Normal 2 8 15 2 4" xfId="49514"/>
    <cellStyle name="Normal 2 8 15 2 5" xfId="49515"/>
    <cellStyle name="Normal 2 8 15 3" xfId="49516"/>
    <cellStyle name="Normal 2 8 15 3 2" xfId="49517"/>
    <cellStyle name="Normal 2 8 15 3 3" xfId="49518"/>
    <cellStyle name="Normal 2 8 15 3 4" xfId="49519"/>
    <cellStyle name="Normal 2 8 15 3 5" xfId="49520"/>
    <cellStyle name="Normal 2 8 15 4" xfId="49521"/>
    <cellStyle name="Normal 2 8 15 4 2" xfId="49522"/>
    <cellStyle name="Normal 2 8 15 4 3" xfId="49523"/>
    <cellStyle name="Normal 2 8 15 4 4" xfId="49524"/>
    <cellStyle name="Normal 2 8 15 4 5" xfId="49525"/>
    <cellStyle name="Normal 2 8 15 5" xfId="49526"/>
    <cellStyle name="Normal 2 8 15 5 2" xfId="49527"/>
    <cellStyle name="Normal 2 8 15 5 3" xfId="49528"/>
    <cellStyle name="Normal 2 8 15 5 4" xfId="49529"/>
    <cellStyle name="Normal 2 8 15 5 5" xfId="49530"/>
    <cellStyle name="Normal 2 8 15 6" xfId="49531"/>
    <cellStyle name="Normal 2 8 15 6 2" xfId="49532"/>
    <cellStyle name="Normal 2 8 15 6 3" xfId="49533"/>
    <cellStyle name="Normal 2 8 15 6 4" xfId="49534"/>
    <cellStyle name="Normal 2 8 15 6 5" xfId="49535"/>
    <cellStyle name="Normal 2 8 15 7" xfId="49536"/>
    <cellStyle name="Normal 2 8 15 7 2" xfId="49537"/>
    <cellStyle name="Normal 2 8 15 7 3" xfId="49538"/>
    <cellStyle name="Normal 2 8 15 7 4" xfId="49539"/>
    <cellStyle name="Normal 2 8 15 7 5" xfId="49540"/>
    <cellStyle name="Normal 2 8 15 8" xfId="49541"/>
    <cellStyle name="Normal 2 8 15 8 2" xfId="49542"/>
    <cellStyle name="Normal 2 8 15 8 3" xfId="49543"/>
    <cellStyle name="Normal 2 8 15 8 4" xfId="49544"/>
    <cellStyle name="Normal 2 8 15 8 5" xfId="49545"/>
    <cellStyle name="Normal 2 8 15 9" xfId="49546"/>
    <cellStyle name="Normal 2 8 16" xfId="49547"/>
    <cellStyle name="Normal 2 8 16 10" xfId="49548"/>
    <cellStyle name="Normal 2 8 16 11" xfId="49549"/>
    <cellStyle name="Normal 2 8 16 12" xfId="49550"/>
    <cellStyle name="Normal 2 8 16 13" xfId="49551"/>
    <cellStyle name="Normal 2 8 16 14" xfId="49552"/>
    <cellStyle name="Normal 2 8 16 2" xfId="49553"/>
    <cellStyle name="Normal 2 8 16 2 2" xfId="49554"/>
    <cellStyle name="Normal 2 8 16 2 3" xfId="49555"/>
    <cellStyle name="Normal 2 8 16 2 4" xfId="49556"/>
    <cellStyle name="Normal 2 8 16 2 5" xfId="49557"/>
    <cellStyle name="Normal 2 8 16 3" xfId="49558"/>
    <cellStyle name="Normal 2 8 16 3 2" xfId="49559"/>
    <cellStyle name="Normal 2 8 16 3 3" xfId="49560"/>
    <cellStyle name="Normal 2 8 16 3 4" xfId="49561"/>
    <cellStyle name="Normal 2 8 16 3 5" xfId="49562"/>
    <cellStyle name="Normal 2 8 16 4" xfId="49563"/>
    <cellStyle name="Normal 2 8 16 4 2" xfId="49564"/>
    <cellStyle name="Normal 2 8 16 4 3" xfId="49565"/>
    <cellStyle name="Normal 2 8 16 4 4" xfId="49566"/>
    <cellStyle name="Normal 2 8 16 4 5" xfId="49567"/>
    <cellStyle name="Normal 2 8 16 5" xfId="49568"/>
    <cellStyle name="Normal 2 8 16 5 2" xfId="49569"/>
    <cellStyle name="Normal 2 8 16 5 3" xfId="49570"/>
    <cellStyle name="Normal 2 8 16 5 4" xfId="49571"/>
    <cellStyle name="Normal 2 8 16 5 5" xfId="49572"/>
    <cellStyle name="Normal 2 8 16 6" xfId="49573"/>
    <cellStyle name="Normal 2 8 16 6 2" xfId="49574"/>
    <cellStyle name="Normal 2 8 16 6 3" xfId="49575"/>
    <cellStyle name="Normal 2 8 16 6 4" xfId="49576"/>
    <cellStyle name="Normal 2 8 16 6 5" xfId="49577"/>
    <cellStyle name="Normal 2 8 16 7" xfId="49578"/>
    <cellStyle name="Normal 2 8 16 7 2" xfId="49579"/>
    <cellStyle name="Normal 2 8 16 7 3" xfId="49580"/>
    <cellStyle name="Normal 2 8 16 7 4" xfId="49581"/>
    <cellStyle name="Normal 2 8 16 7 5" xfId="49582"/>
    <cellStyle name="Normal 2 8 16 8" xfId="49583"/>
    <cellStyle name="Normal 2 8 16 8 2" xfId="49584"/>
    <cellStyle name="Normal 2 8 16 8 3" xfId="49585"/>
    <cellStyle name="Normal 2 8 16 8 4" xfId="49586"/>
    <cellStyle name="Normal 2 8 16 8 5" xfId="49587"/>
    <cellStyle name="Normal 2 8 16 9" xfId="49588"/>
    <cellStyle name="Normal 2 8 17" xfId="49589"/>
    <cellStyle name="Normal 2 8 17 10" xfId="49590"/>
    <cellStyle name="Normal 2 8 17 11" xfId="49591"/>
    <cellStyle name="Normal 2 8 17 12" xfId="49592"/>
    <cellStyle name="Normal 2 8 17 13" xfId="49593"/>
    <cellStyle name="Normal 2 8 17 14" xfId="49594"/>
    <cellStyle name="Normal 2 8 17 2" xfId="49595"/>
    <cellStyle name="Normal 2 8 17 2 2" xfId="49596"/>
    <cellStyle name="Normal 2 8 17 2 3" xfId="49597"/>
    <cellStyle name="Normal 2 8 17 2 4" xfId="49598"/>
    <cellStyle name="Normal 2 8 17 2 5" xfId="49599"/>
    <cellStyle name="Normal 2 8 17 3" xfId="49600"/>
    <cellStyle name="Normal 2 8 17 3 2" xfId="49601"/>
    <cellStyle name="Normal 2 8 17 3 3" xfId="49602"/>
    <cellStyle name="Normal 2 8 17 3 4" xfId="49603"/>
    <cellStyle name="Normal 2 8 17 3 5" xfId="49604"/>
    <cellStyle name="Normal 2 8 17 4" xfId="49605"/>
    <cellStyle name="Normal 2 8 17 4 2" xfId="49606"/>
    <cellStyle name="Normal 2 8 17 4 3" xfId="49607"/>
    <cellStyle name="Normal 2 8 17 4 4" xfId="49608"/>
    <cellStyle name="Normal 2 8 17 4 5" xfId="49609"/>
    <cellStyle name="Normal 2 8 17 5" xfId="49610"/>
    <cellStyle name="Normal 2 8 17 5 2" xfId="49611"/>
    <cellStyle name="Normal 2 8 17 5 3" xfId="49612"/>
    <cellStyle name="Normal 2 8 17 5 4" xfId="49613"/>
    <cellStyle name="Normal 2 8 17 5 5" xfId="49614"/>
    <cellStyle name="Normal 2 8 17 6" xfId="49615"/>
    <cellStyle name="Normal 2 8 17 6 2" xfId="49616"/>
    <cellStyle name="Normal 2 8 17 6 3" xfId="49617"/>
    <cellStyle name="Normal 2 8 17 6 4" xfId="49618"/>
    <cellStyle name="Normal 2 8 17 6 5" xfId="49619"/>
    <cellStyle name="Normal 2 8 17 7" xfId="49620"/>
    <cellStyle name="Normal 2 8 17 7 2" xfId="49621"/>
    <cellStyle name="Normal 2 8 17 7 3" xfId="49622"/>
    <cellStyle name="Normal 2 8 17 7 4" xfId="49623"/>
    <cellStyle name="Normal 2 8 17 7 5" xfId="49624"/>
    <cellStyle name="Normal 2 8 17 8" xfId="49625"/>
    <cellStyle name="Normal 2 8 17 8 2" xfId="49626"/>
    <cellStyle name="Normal 2 8 17 8 3" xfId="49627"/>
    <cellStyle name="Normal 2 8 17 8 4" xfId="49628"/>
    <cellStyle name="Normal 2 8 17 8 5" xfId="49629"/>
    <cellStyle name="Normal 2 8 17 9" xfId="49630"/>
    <cellStyle name="Normal 2 8 18" xfId="49631"/>
    <cellStyle name="Normal 2 8 18 10" xfId="49632"/>
    <cellStyle name="Normal 2 8 18 11" xfId="49633"/>
    <cellStyle name="Normal 2 8 18 12" xfId="49634"/>
    <cellStyle name="Normal 2 8 18 13" xfId="49635"/>
    <cellStyle name="Normal 2 8 18 14" xfId="49636"/>
    <cellStyle name="Normal 2 8 18 2" xfId="49637"/>
    <cellStyle name="Normal 2 8 18 2 2" xfId="49638"/>
    <cellStyle name="Normal 2 8 18 2 3" xfId="49639"/>
    <cellStyle name="Normal 2 8 18 2 4" xfId="49640"/>
    <cellStyle name="Normal 2 8 18 2 5" xfId="49641"/>
    <cellStyle name="Normal 2 8 18 3" xfId="49642"/>
    <cellStyle name="Normal 2 8 18 3 2" xfId="49643"/>
    <cellStyle name="Normal 2 8 18 3 3" xfId="49644"/>
    <cellStyle name="Normal 2 8 18 3 4" xfId="49645"/>
    <cellStyle name="Normal 2 8 18 3 5" xfId="49646"/>
    <cellStyle name="Normal 2 8 18 4" xfId="49647"/>
    <cellStyle name="Normal 2 8 18 4 2" xfId="49648"/>
    <cellStyle name="Normal 2 8 18 4 3" xfId="49649"/>
    <cellStyle name="Normal 2 8 18 4 4" xfId="49650"/>
    <cellStyle name="Normal 2 8 18 4 5" xfId="49651"/>
    <cellStyle name="Normal 2 8 18 5" xfId="49652"/>
    <cellStyle name="Normal 2 8 18 5 2" xfId="49653"/>
    <cellStyle name="Normal 2 8 18 5 3" xfId="49654"/>
    <cellStyle name="Normal 2 8 18 5 4" xfId="49655"/>
    <cellStyle name="Normal 2 8 18 5 5" xfId="49656"/>
    <cellStyle name="Normal 2 8 18 6" xfId="49657"/>
    <cellStyle name="Normal 2 8 18 6 2" xfId="49658"/>
    <cellStyle name="Normal 2 8 18 6 3" xfId="49659"/>
    <cellStyle name="Normal 2 8 18 6 4" xfId="49660"/>
    <cellStyle name="Normal 2 8 18 6 5" xfId="49661"/>
    <cellStyle name="Normal 2 8 18 7" xfId="49662"/>
    <cellStyle name="Normal 2 8 18 7 2" xfId="49663"/>
    <cellStyle name="Normal 2 8 18 7 3" xfId="49664"/>
    <cellStyle name="Normal 2 8 18 7 4" xfId="49665"/>
    <cellStyle name="Normal 2 8 18 7 5" xfId="49666"/>
    <cellStyle name="Normal 2 8 18 8" xfId="49667"/>
    <cellStyle name="Normal 2 8 18 8 2" xfId="49668"/>
    <cellStyle name="Normal 2 8 18 8 3" xfId="49669"/>
    <cellStyle name="Normal 2 8 18 8 4" xfId="49670"/>
    <cellStyle name="Normal 2 8 18 8 5" xfId="49671"/>
    <cellStyle name="Normal 2 8 18 9" xfId="49672"/>
    <cellStyle name="Normal 2 8 19" xfId="49673"/>
    <cellStyle name="Normal 2 8 19 10" xfId="49674"/>
    <cellStyle name="Normal 2 8 19 11" xfId="49675"/>
    <cellStyle name="Normal 2 8 19 12" xfId="49676"/>
    <cellStyle name="Normal 2 8 19 13" xfId="49677"/>
    <cellStyle name="Normal 2 8 19 14" xfId="49678"/>
    <cellStyle name="Normal 2 8 19 2" xfId="49679"/>
    <cellStyle name="Normal 2 8 19 2 2" xfId="49680"/>
    <cellStyle name="Normal 2 8 19 2 3" xfId="49681"/>
    <cellStyle name="Normal 2 8 19 2 4" xfId="49682"/>
    <cellStyle name="Normal 2 8 19 2 5" xfId="49683"/>
    <cellStyle name="Normal 2 8 19 3" xfId="49684"/>
    <cellStyle name="Normal 2 8 19 3 2" xfId="49685"/>
    <cellStyle name="Normal 2 8 19 3 3" xfId="49686"/>
    <cellStyle name="Normal 2 8 19 3 4" xfId="49687"/>
    <cellStyle name="Normal 2 8 19 3 5" xfId="49688"/>
    <cellStyle name="Normal 2 8 19 4" xfId="49689"/>
    <cellStyle name="Normal 2 8 19 4 2" xfId="49690"/>
    <cellStyle name="Normal 2 8 19 4 3" xfId="49691"/>
    <cellStyle name="Normal 2 8 19 4 4" xfId="49692"/>
    <cellStyle name="Normal 2 8 19 4 5" xfId="49693"/>
    <cellStyle name="Normal 2 8 19 5" xfId="49694"/>
    <cellStyle name="Normal 2 8 19 5 2" xfId="49695"/>
    <cellStyle name="Normal 2 8 19 5 3" xfId="49696"/>
    <cellStyle name="Normal 2 8 19 5 4" xfId="49697"/>
    <cellStyle name="Normal 2 8 19 5 5" xfId="49698"/>
    <cellStyle name="Normal 2 8 19 6" xfId="49699"/>
    <cellStyle name="Normal 2 8 19 6 2" xfId="49700"/>
    <cellStyle name="Normal 2 8 19 6 3" xfId="49701"/>
    <cellStyle name="Normal 2 8 19 6 4" xfId="49702"/>
    <cellStyle name="Normal 2 8 19 6 5" xfId="49703"/>
    <cellStyle name="Normal 2 8 19 7" xfId="49704"/>
    <cellStyle name="Normal 2 8 19 7 2" xfId="49705"/>
    <cellStyle name="Normal 2 8 19 7 3" xfId="49706"/>
    <cellStyle name="Normal 2 8 19 7 4" xfId="49707"/>
    <cellStyle name="Normal 2 8 19 7 5" xfId="49708"/>
    <cellStyle name="Normal 2 8 19 8" xfId="49709"/>
    <cellStyle name="Normal 2 8 19 8 2" xfId="49710"/>
    <cellStyle name="Normal 2 8 19 8 3" xfId="49711"/>
    <cellStyle name="Normal 2 8 19 8 4" xfId="49712"/>
    <cellStyle name="Normal 2 8 19 8 5" xfId="49713"/>
    <cellStyle name="Normal 2 8 19 9" xfId="49714"/>
    <cellStyle name="Normal 2 8 2" xfId="49715"/>
    <cellStyle name="Normal 2 8 2 10" xfId="49716"/>
    <cellStyle name="Normal 2 8 2 11" xfId="49717"/>
    <cellStyle name="Normal 2 8 2 12" xfId="49718"/>
    <cellStyle name="Normal 2 8 2 13" xfId="49719"/>
    <cellStyle name="Normal 2 8 2 14" xfId="49720"/>
    <cellStyle name="Normal 2 8 2 2" xfId="49721"/>
    <cellStyle name="Normal 2 8 2 2 2" xfId="49722"/>
    <cellStyle name="Normal 2 8 2 2 3" xfId="49723"/>
    <cellStyle name="Normal 2 8 2 2 4" xfId="49724"/>
    <cellStyle name="Normal 2 8 2 2 5" xfId="49725"/>
    <cellStyle name="Normal 2 8 2 3" xfId="49726"/>
    <cellStyle name="Normal 2 8 2 3 2" xfId="49727"/>
    <cellStyle name="Normal 2 8 2 3 3" xfId="49728"/>
    <cellStyle name="Normal 2 8 2 3 4" xfId="49729"/>
    <cellStyle name="Normal 2 8 2 3 5" xfId="49730"/>
    <cellStyle name="Normal 2 8 2 4" xfId="49731"/>
    <cellStyle name="Normal 2 8 2 4 2" xfId="49732"/>
    <cellStyle name="Normal 2 8 2 4 3" xfId="49733"/>
    <cellStyle name="Normal 2 8 2 4 4" xfId="49734"/>
    <cellStyle name="Normal 2 8 2 4 5" xfId="49735"/>
    <cellStyle name="Normal 2 8 2 5" xfId="49736"/>
    <cellStyle name="Normal 2 8 2 5 2" xfId="49737"/>
    <cellStyle name="Normal 2 8 2 5 3" xfId="49738"/>
    <cellStyle name="Normal 2 8 2 5 4" xfId="49739"/>
    <cellStyle name="Normal 2 8 2 5 5" xfId="49740"/>
    <cellStyle name="Normal 2 8 2 6" xfId="49741"/>
    <cellStyle name="Normal 2 8 2 6 2" xfId="49742"/>
    <cellStyle name="Normal 2 8 2 6 3" xfId="49743"/>
    <cellStyle name="Normal 2 8 2 6 4" xfId="49744"/>
    <cellStyle name="Normal 2 8 2 6 5" xfId="49745"/>
    <cellStyle name="Normal 2 8 2 7" xfId="49746"/>
    <cellStyle name="Normal 2 8 2 7 2" xfId="49747"/>
    <cellStyle name="Normal 2 8 2 7 3" xfId="49748"/>
    <cellStyle name="Normal 2 8 2 7 4" xfId="49749"/>
    <cellStyle name="Normal 2 8 2 7 5" xfId="49750"/>
    <cellStyle name="Normal 2 8 2 8" xfId="49751"/>
    <cellStyle name="Normal 2 8 2 8 2" xfId="49752"/>
    <cellStyle name="Normal 2 8 2 8 3" xfId="49753"/>
    <cellStyle name="Normal 2 8 2 8 4" xfId="49754"/>
    <cellStyle name="Normal 2 8 2 8 5" xfId="49755"/>
    <cellStyle name="Normal 2 8 2 9" xfId="49756"/>
    <cellStyle name="Normal 2 8 20" xfId="49757"/>
    <cellStyle name="Normal 2 8 20 10" xfId="49758"/>
    <cellStyle name="Normal 2 8 20 11" xfId="49759"/>
    <cellStyle name="Normal 2 8 20 12" xfId="49760"/>
    <cellStyle name="Normal 2 8 20 13" xfId="49761"/>
    <cellStyle name="Normal 2 8 20 2" xfId="49762"/>
    <cellStyle name="Normal 2 8 20 2 2" xfId="49763"/>
    <cellStyle name="Normal 2 8 20 2 3" xfId="49764"/>
    <cellStyle name="Normal 2 8 20 2 4" xfId="49765"/>
    <cellStyle name="Normal 2 8 20 2 5" xfId="49766"/>
    <cellStyle name="Normal 2 8 20 3" xfId="49767"/>
    <cellStyle name="Normal 2 8 20 3 2" xfId="49768"/>
    <cellStyle name="Normal 2 8 20 3 3" xfId="49769"/>
    <cellStyle name="Normal 2 8 20 3 4" xfId="49770"/>
    <cellStyle name="Normal 2 8 20 3 5" xfId="49771"/>
    <cellStyle name="Normal 2 8 20 4" xfId="49772"/>
    <cellStyle name="Normal 2 8 20 4 2" xfId="49773"/>
    <cellStyle name="Normal 2 8 20 4 3" xfId="49774"/>
    <cellStyle name="Normal 2 8 20 4 4" xfId="49775"/>
    <cellStyle name="Normal 2 8 20 4 5" xfId="49776"/>
    <cellStyle name="Normal 2 8 20 5" xfId="49777"/>
    <cellStyle name="Normal 2 8 20 5 2" xfId="49778"/>
    <cellStyle name="Normal 2 8 20 5 3" xfId="49779"/>
    <cellStyle name="Normal 2 8 20 5 4" xfId="49780"/>
    <cellStyle name="Normal 2 8 20 5 5" xfId="49781"/>
    <cellStyle name="Normal 2 8 20 6" xfId="49782"/>
    <cellStyle name="Normal 2 8 20 6 2" xfId="49783"/>
    <cellStyle name="Normal 2 8 20 6 3" xfId="49784"/>
    <cellStyle name="Normal 2 8 20 6 4" xfId="49785"/>
    <cellStyle name="Normal 2 8 20 6 5" xfId="49786"/>
    <cellStyle name="Normal 2 8 20 7" xfId="49787"/>
    <cellStyle name="Normal 2 8 20 7 2" xfId="49788"/>
    <cellStyle name="Normal 2 8 20 7 3" xfId="49789"/>
    <cellStyle name="Normal 2 8 20 7 4" xfId="49790"/>
    <cellStyle name="Normal 2 8 20 7 5" xfId="49791"/>
    <cellStyle name="Normal 2 8 20 8" xfId="49792"/>
    <cellStyle name="Normal 2 8 20 8 2" xfId="49793"/>
    <cellStyle name="Normal 2 8 20 8 3" xfId="49794"/>
    <cellStyle name="Normal 2 8 20 8 4" xfId="49795"/>
    <cellStyle name="Normal 2 8 20 8 5" xfId="49796"/>
    <cellStyle name="Normal 2 8 20 9" xfId="49797"/>
    <cellStyle name="Normal 2 8 21" xfId="49798"/>
    <cellStyle name="Normal 2 8 21 10" xfId="49799"/>
    <cellStyle name="Normal 2 8 21 11" xfId="49800"/>
    <cellStyle name="Normal 2 8 21 12" xfId="49801"/>
    <cellStyle name="Normal 2 8 21 13" xfId="49802"/>
    <cellStyle name="Normal 2 8 21 2" xfId="49803"/>
    <cellStyle name="Normal 2 8 21 2 2" xfId="49804"/>
    <cellStyle name="Normal 2 8 21 2 3" xfId="49805"/>
    <cellStyle name="Normal 2 8 21 2 4" xfId="49806"/>
    <cellStyle name="Normal 2 8 21 2 5" xfId="49807"/>
    <cellStyle name="Normal 2 8 21 3" xfId="49808"/>
    <cellStyle name="Normal 2 8 21 3 2" xfId="49809"/>
    <cellStyle name="Normal 2 8 21 3 3" xfId="49810"/>
    <cellStyle name="Normal 2 8 21 3 4" xfId="49811"/>
    <cellStyle name="Normal 2 8 21 3 5" xfId="49812"/>
    <cellStyle name="Normal 2 8 21 4" xfId="49813"/>
    <cellStyle name="Normal 2 8 21 4 2" xfId="49814"/>
    <cellStyle name="Normal 2 8 21 4 3" xfId="49815"/>
    <cellStyle name="Normal 2 8 21 4 4" xfId="49816"/>
    <cellStyle name="Normal 2 8 21 4 5" xfId="49817"/>
    <cellStyle name="Normal 2 8 21 5" xfId="49818"/>
    <cellStyle name="Normal 2 8 21 5 2" xfId="49819"/>
    <cellStyle name="Normal 2 8 21 5 3" xfId="49820"/>
    <cellStyle name="Normal 2 8 21 5 4" xfId="49821"/>
    <cellStyle name="Normal 2 8 21 5 5" xfId="49822"/>
    <cellStyle name="Normal 2 8 21 6" xfId="49823"/>
    <cellStyle name="Normal 2 8 21 6 2" xfId="49824"/>
    <cellStyle name="Normal 2 8 21 6 3" xfId="49825"/>
    <cellStyle name="Normal 2 8 21 6 4" xfId="49826"/>
    <cellStyle name="Normal 2 8 21 6 5" xfId="49827"/>
    <cellStyle name="Normal 2 8 21 7" xfId="49828"/>
    <cellStyle name="Normal 2 8 21 7 2" xfId="49829"/>
    <cellStyle name="Normal 2 8 21 7 3" xfId="49830"/>
    <cellStyle name="Normal 2 8 21 7 4" xfId="49831"/>
    <cellStyle name="Normal 2 8 21 7 5" xfId="49832"/>
    <cellStyle name="Normal 2 8 21 8" xfId="49833"/>
    <cellStyle name="Normal 2 8 21 8 2" xfId="49834"/>
    <cellStyle name="Normal 2 8 21 8 3" xfId="49835"/>
    <cellStyle name="Normal 2 8 21 8 4" xfId="49836"/>
    <cellStyle name="Normal 2 8 21 8 5" xfId="49837"/>
    <cellStyle name="Normal 2 8 21 9" xfId="49838"/>
    <cellStyle name="Normal 2 8 22" xfId="49839"/>
    <cellStyle name="Normal 2 8 22 10" xfId="49840"/>
    <cellStyle name="Normal 2 8 22 11" xfId="49841"/>
    <cellStyle name="Normal 2 8 22 12" xfId="49842"/>
    <cellStyle name="Normal 2 8 22 13" xfId="49843"/>
    <cellStyle name="Normal 2 8 22 2" xfId="49844"/>
    <cellStyle name="Normal 2 8 22 2 2" xfId="49845"/>
    <cellStyle name="Normal 2 8 22 2 3" xfId="49846"/>
    <cellStyle name="Normal 2 8 22 2 4" xfId="49847"/>
    <cellStyle name="Normal 2 8 22 2 5" xfId="49848"/>
    <cellStyle name="Normal 2 8 22 3" xfId="49849"/>
    <cellStyle name="Normal 2 8 22 3 2" xfId="49850"/>
    <cellStyle name="Normal 2 8 22 3 3" xfId="49851"/>
    <cellStyle name="Normal 2 8 22 3 4" xfId="49852"/>
    <cellStyle name="Normal 2 8 22 3 5" xfId="49853"/>
    <cellStyle name="Normal 2 8 22 4" xfId="49854"/>
    <cellStyle name="Normal 2 8 22 4 2" xfId="49855"/>
    <cellStyle name="Normal 2 8 22 4 3" xfId="49856"/>
    <cellStyle name="Normal 2 8 22 4 4" xfId="49857"/>
    <cellStyle name="Normal 2 8 22 4 5" xfId="49858"/>
    <cellStyle name="Normal 2 8 22 5" xfId="49859"/>
    <cellStyle name="Normal 2 8 22 5 2" xfId="49860"/>
    <cellStyle name="Normal 2 8 22 5 3" xfId="49861"/>
    <cellStyle name="Normal 2 8 22 5 4" xfId="49862"/>
    <cellStyle name="Normal 2 8 22 5 5" xfId="49863"/>
    <cellStyle name="Normal 2 8 22 6" xfId="49864"/>
    <cellStyle name="Normal 2 8 22 6 2" xfId="49865"/>
    <cellStyle name="Normal 2 8 22 6 3" xfId="49866"/>
    <cellStyle name="Normal 2 8 22 6 4" xfId="49867"/>
    <cellStyle name="Normal 2 8 22 6 5" xfId="49868"/>
    <cellStyle name="Normal 2 8 22 7" xfId="49869"/>
    <cellStyle name="Normal 2 8 22 7 2" xfId="49870"/>
    <cellStyle name="Normal 2 8 22 7 3" xfId="49871"/>
    <cellStyle name="Normal 2 8 22 7 4" xfId="49872"/>
    <cellStyle name="Normal 2 8 22 7 5" xfId="49873"/>
    <cellStyle name="Normal 2 8 22 8" xfId="49874"/>
    <cellStyle name="Normal 2 8 22 8 2" xfId="49875"/>
    <cellStyle name="Normal 2 8 22 8 3" xfId="49876"/>
    <cellStyle name="Normal 2 8 22 8 4" xfId="49877"/>
    <cellStyle name="Normal 2 8 22 8 5" xfId="49878"/>
    <cellStyle name="Normal 2 8 22 9" xfId="49879"/>
    <cellStyle name="Normal 2 8 23" xfId="49880"/>
    <cellStyle name="Normal 2 8 23 10" xfId="49881"/>
    <cellStyle name="Normal 2 8 23 11" xfId="49882"/>
    <cellStyle name="Normal 2 8 23 12" xfId="49883"/>
    <cellStyle name="Normal 2 8 23 13" xfId="49884"/>
    <cellStyle name="Normal 2 8 23 2" xfId="49885"/>
    <cellStyle name="Normal 2 8 23 2 2" xfId="49886"/>
    <cellStyle name="Normal 2 8 23 2 3" xfId="49887"/>
    <cellStyle name="Normal 2 8 23 2 4" xfId="49888"/>
    <cellStyle name="Normal 2 8 23 2 5" xfId="49889"/>
    <cellStyle name="Normal 2 8 23 3" xfId="49890"/>
    <cellStyle name="Normal 2 8 23 3 2" xfId="49891"/>
    <cellStyle name="Normal 2 8 23 3 3" xfId="49892"/>
    <cellStyle name="Normal 2 8 23 3 4" xfId="49893"/>
    <cellStyle name="Normal 2 8 23 3 5" xfId="49894"/>
    <cellStyle name="Normal 2 8 23 4" xfId="49895"/>
    <cellStyle name="Normal 2 8 23 4 2" xfId="49896"/>
    <cellStyle name="Normal 2 8 23 4 3" xfId="49897"/>
    <cellStyle name="Normal 2 8 23 4 4" xfId="49898"/>
    <cellStyle name="Normal 2 8 23 4 5" xfId="49899"/>
    <cellStyle name="Normal 2 8 23 5" xfId="49900"/>
    <cellStyle name="Normal 2 8 23 5 2" xfId="49901"/>
    <cellStyle name="Normal 2 8 23 5 3" xfId="49902"/>
    <cellStyle name="Normal 2 8 23 5 4" xfId="49903"/>
    <cellStyle name="Normal 2 8 23 5 5" xfId="49904"/>
    <cellStyle name="Normal 2 8 23 6" xfId="49905"/>
    <cellStyle name="Normal 2 8 23 6 2" xfId="49906"/>
    <cellStyle name="Normal 2 8 23 6 3" xfId="49907"/>
    <cellStyle name="Normal 2 8 23 6 4" xfId="49908"/>
    <cellStyle name="Normal 2 8 23 6 5" xfId="49909"/>
    <cellStyle name="Normal 2 8 23 7" xfId="49910"/>
    <cellStyle name="Normal 2 8 23 7 2" xfId="49911"/>
    <cellStyle name="Normal 2 8 23 7 3" xfId="49912"/>
    <cellStyle name="Normal 2 8 23 7 4" xfId="49913"/>
    <cellStyle name="Normal 2 8 23 7 5" xfId="49914"/>
    <cellStyle name="Normal 2 8 23 8" xfId="49915"/>
    <cellStyle name="Normal 2 8 23 8 2" xfId="49916"/>
    <cellStyle name="Normal 2 8 23 8 3" xfId="49917"/>
    <cellStyle name="Normal 2 8 23 8 4" xfId="49918"/>
    <cellStyle name="Normal 2 8 23 8 5" xfId="49919"/>
    <cellStyle name="Normal 2 8 23 9" xfId="49920"/>
    <cellStyle name="Normal 2 8 24" xfId="49921"/>
    <cellStyle name="Normal 2 8 24 10" xfId="49922"/>
    <cellStyle name="Normal 2 8 24 11" xfId="49923"/>
    <cellStyle name="Normal 2 8 24 12" xfId="49924"/>
    <cellStyle name="Normal 2 8 24 13" xfId="49925"/>
    <cellStyle name="Normal 2 8 24 2" xfId="49926"/>
    <cellStyle name="Normal 2 8 24 2 2" xfId="49927"/>
    <cellStyle name="Normal 2 8 24 2 3" xfId="49928"/>
    <cellStyle name="Normal 2 8 24 2 4" xfId="49929"/>
    <cellStyle name="Normal 2 8 24 2 5" xfId="49930"/>
    <cellStyle name="Normal 2 8 24 3" xfId="49931"/>
    <cellStyle name="Normal 2 8 24 3 2" xfId="49932"/>
    <cellStyle name="Normal 2 8 24 3 3" xfId="49933"/>
    <cellStyle name="Normal 2 8 24 3 4" xfId="49934"/>
    <cellStyle name="Normal 2 8 24 3 5" xfId="49935"/>
    <cellStyle name="Normal 2 8 24 4" xfId="49936"/>
    <cellStyle name="Normal 2 8 24 4 2" xfId="49937"/>
    <cellStyle name="Normal 2 8 24 4 3" xfId="49938"/>
    <cellStyle name="Normal 2 8 24 4 4" xfId="49939"/>
    <cellStyle name="Normal 2 8 24 4 5" xfId="49940"/>
    <cellStyle name="Normal 2 8 24 5" xfId="49941"/>
    <cellStyle name="Normal 2 8 24 5 2" xfId="49942"/>
    <cellStyle name="Normal 2 8 24 5 3" xfId="49943"/>
    <cellStyle name="Normal 2 8 24 5 4" xfId="49944"/>
    <cellStyle name="Normal 2 8 24 5 5" xfId="49945"/>
    <cellStyle name="Normal 2 8 24 6" xfId="49946"/>
    <cellStyle name="Normal 2 8 24 6 2" xfId="49947"/>
    <cellStyle name="Normal 2 8 24 6 3" xfId="49948"/>
    <cellStyle name="Normal 2 8 24 6 4" xfId="49949"/>
    <cellStyle name="Normal 2 8 24 6 5" xfId="49950"/>
    <cellStyle name="Normal 2 8 24 7" xfId="49951"/>
    <cellStyle name="Normal 2 8 24 7 2" xfId="49952"/>
    <cellStyle name="Normal 2 8 24 7 3" xfId="49953"/>
    <cellStyle name="Normal 2 8 24 7 4" xfId="49954"/>
    <cellStyle name="Normal 2 8 24 7 5" xfId="49955"/>
    <cellStyle name="Normal 2 8 24 8" xfId="49956"/>
    <cellStyle name="Normal 2 8 24 8 2" xfId="49957"/>
    <cellStyle name="Normal 2 8 24 8 3" xfId="49958"/>
    <cellStyle name="Normal 2 8 24 8 4" xfId="49959"/>
    <cellStyle name="Normal 2 8 24 8 5" xfId="49960"/>
    <cellStyle name="Normal 2 8 24 9" xfId="49961"/>
    <cellStyle name="Normal 2 8 25" xfId="49962"/>
    <cellStyle name="Normal 2 8 25 10" xfId="49963"/>
    <cellStyle name="Normal 2 8 25 11" xfId="49964"/>
    <cellStyle name="Normal 2 8 25 12" xfId="49965"/>
    <cellStyle name="Normal 2 8 25 13" xfId="49966"/>
    <cellStyle name="Normal 2 8 25 2" xfId="49967"/>
    <cellStyle name="Normal 2 8 25 2 2" xfId="49968"/>
    <cellStyle name="Normal 2 8 25 2 3" xfId="49969"/>
    <cellStyle name="Normal 2 8 25 2 4" xfId="49970"/>
    <cellStyle name="Normal 2 8 25 2 5" xfId="49971"/>
    <cellStyle name="Normal 2 8 25 3" xfId="49972"/>
    <cellStyle name="Normal 2 8 25 3 2" xfId="49973"/>
    <cellStyle name="Normal 2 8 25 3 3" xfId="49974"/>
    <cellStyle name="Normal 2 8 25 3 4" xfId="49975"/>
    <cellStyle name="Normal 2 8 25 3 5" xfId="49976"/>
    <cellStyle name="Normal 2 8 25 4" xfId="49977"/>
    <cellStyle name="Normal 2 8 25 4 2" xfId="49978"/>
    <cellStyle name="Normal 2 8 25 4 3" xfId="49979"/>
    <cellStyle name="Normal 2 8 25 4 4" xfId="49980"/>
    <cellStyle name="Normal 2 8 25 4 5" xfId="49981"/>
    <cellStyle name="Normal 2 8 25 5" xfId="49982"/>
    <cellStyle name="Normal 2 8 25 5 2" xfId="49983"/>
    <cellStyle name="Normal 2 8 25 5 3" xfId="49984"/>
    <cellStyle name="Normal 2 8 25 5 4" xfId="49985"/>
    <cellStyle name="Normal 2 8 25 5 5" xfId="49986"/>
    <cellStyle name="Normal 2 8 25 6" xfId="49987"/>
    <cellStyle name="Normal 2 8 25 6 2" xfId="49988"/>
    <cellStyle name="Normal 2 8 25 6 3" xfId="49989"/>
    <cellStyle name="Normal 2 8 25 6 4" xfId="49990"/>
    <cellStyle name="Normal 2 8 25 6 5" xfId="49991"/>
    <cellStyle name="Normal 2 8 25 7" xfId="49992"/>
    <cellStyle name="Normal 2 8 25 7 2" xfId="49993"/>
    <cellStyle name="Normal 2 8 25 7 3" xfId="49994"/>
    <cellStyle name="Normal 2 8 25 7 4" xfId="49995"/>
    <cellStyle name="Normal 2 8 25 7 5" xfId="49996"/>
    <cellStyle name="Normal 2 8 25 8" xfId="49997"/>
    <cellStyle name="Normal 2 8 25 8 2" xfId="49998"/>
    <cellStyle name="Normal 2 8 25 8 3" xfId="49999"/>
    <cellStyle name="Normal 2 8 25 8 4" xfId="50000"/>
    <cellStyle name="Normal 2 8 25 8 5" xfId="50001"/>
    <cellStyle name="Normal 2 8 25 9" xfId="50002"/>
    <cellStyle name="Normal 2 8 26" xfId="50003"/>
    <cellStyle name="Normal 2 8 26 10" xfId="50004"/>
    <cellStyle name="Normal 2 8 26 11" xfId="50005"/>
    <cellStyle name="Normal 2 8 26 12" xfId="50006"/>
    <cellStyle name="Normal 2 8 26 13" xfId="50007"/>
    <cellStyle name="Normal 2 8 26 2" xfId="50008"/>
    <cellStyle name="Normal 2 8 26 2 2" xfId="50009"/>
    <cellStyle name="Normal 2 8 26 2 3" xfId="50010"/>
    <cellStyle name="Normal 2 8 26 2 4" xfId="50011"/>
    <cellStyle name="Normal 2 8 26 2 5" xfId="50012"/>
    <cellStyle name="Normal 2 8 26 3" xfId="50013"/>
    <cellStyle name="Normal 2 8 26 3 2" xfId="50014"/>
    <cellStyle name="Normal 2 8 26 3 3" xfId="50015"/>
    <cellStyle name="Normal 2 8 26 3 4" xfId="50016"/>
    <cellStyle name="Normal 2 8 26 3 5" xfId="50017"/>
    <cellStyle name="Normal 2 8 26 4" xfId="50018"/>
    <cellStyle name="Normal 2 8 26 4 2" xfId="50019"/>
    <cellStyle name="Normal 2 8 26 4 3" xfId="50020"/>
    <cellStyle name="Normal 2 8 26 4 4" xfId="50021"/>
    <cellStyle name="Normal 2 8 26 4 5" xfId="50022"/>
    <cellStyle name="Normal 2 8 26 5" xfId="50023"/>
    <cellStyle name="Normal 2 8 26 5 2" xfId="50024"/>
    <cellStyle name="Normal 2 8 26 5 3" xfId="50025"/>
    <cellStyle name="Normal 2 8 26 5 4" xfId="50026"/>
    <cellStyle name="Normal 2 8 26 5 5" xfId="50027"/>
    <cellStyle name="Normal 2 8 26 6" xfId="50028"/>
    <cellStyle name="Normal 2 8 26 6 2" xfId="50029"/>
    <cellStyle name="Normal 2 8 26 6 3" xfId="50030"/>
    <cellStyle name="Normal 2 8 26 6 4" xfId="50031"/>
    <cellStyle name="Normal 2 8 26 6 5" xfId="50032"/>
    <cellStyle name="Normal 2 8 26 7" xfId="50033"/>
    <cellStyle name="Normal 2 8 26 7 2" xfId="50034"/>
    <cellStyle name="Normal 2 8 26 7 3" xfId="50035"/>
    <cellStyle name="Normal 2 8 26 7 4" xfId="50036"/>
    <cellStyle name="Normal 2 8 26 7 5" xfId="50037"/>
    <cellStyle name="Normal 2 8 26 8" xfId="50038"/>
    <cellStyle name="Normal 2 8 26 8 2" xfId="50039"/>
    <cellStyle name="Normal 2 8 26 8 3" xfId="50040"/>
    <cellStyle name="Normal 2 8 26 8 4" xfId="50041"/>
    <cellStyle name="Normal 2 8 26 8 5" xfId="50042"/>
    <cellStyle name="Normal 2 8 26 9" xfId="50043"/>
    <cellStyle name="Normal 2 8 27" xfId="50044"/>
    <cellStyle name="Normal 2 8 27 10" xfId="50045"/>
    <cellStyle name="Normal 2 8 27 11" xfId="50046"/>
    <cellStyle name="Normal 2 8 27 12" xfId="50047"/>
    <cellStyle name="Normal 2 8 27 13" xfId="50048"/>
    <cellStyle name="Normal 2 8 27 2" xfId="50049"/>
    <cellStyle name="Normal 2 8 27 2 2" xfId="50050"/>
    <cellStyle name="Normal 2 8 27 2 3" xfId="50051"/>
    <cellStyle name="Normal 2 8 27 2 4" xfId="50052"/>
    <cellStyle name="Normal 2 8 27 2 5" xfId="50053"/>
    <cellStyle name="Normal 2 8 27 3" xfId="50054"/>
    <cellStyle name="Normal 2 8 27 3 2" xfId="50055"/>
    <cellStyle name="Normal 2 8 27 3 3" xfId="50056"/>
    <cellStyle name="Normal 2 8 27 3 4" xfId="50057"/>
    <cellStyle name="Normal 2 8 27 3 5" xfId="50058"/>
    <cellStyle name="Normal 2 8 27 4" xfId="50059"/>
    <cellStyle name="Normal 2 8 27 4 2" xfId="50060"/>
    <cellStyle name="Normal 2 8 27 4 3" xfId="50061"/>
    <cellStyle name="Normal 2 8 27 4 4" xfId="50062"/>
    <cellStyle name="Normal 2 8 27 4 5" xfId="50063"/>
    <cellStyle name="Normal 2 8 27 5" xfId="50064"/>
    <cellStyle name="Normal 2 8 27 5 2" xfId="50065"/>
    <cellStyle name="Normal 2 8 27 5 3" xfId="50066"/>
    <cellStyle name="Normal 2 8 27 5 4" xfId="50067"/>
    <cellStyle name="Normal 2 8 27 5 5" xfId="50068"/>
    <cellStyle name="Normal 2 8 27 6" xfId="50069"/>
    <cellStyle name="Normal 2 8 27 6 2" xfId="50070"/>
    <cellStyle name="Normal 2 8 27 6 3" xfId="50071"/>
    <cellStyle name="Normal 2 8 27 6 4" xfId="50072"/>
    <cellStyle name="Normal 2 8 27 6 5" xfId="50073"/>
    <cellStyle name="Normal 2 8 27 7" xfId="50074"/>
    <cellStyle name="Normal 2 8 27 7 2" xfId="50075"/>
    <cellStyle name="Normal 2 8 27 7 3" xfId="50076"/>
    <cellStyle name="Normal 2 8 27 7 4" xfId="50077"/>
    <cellStyle name="Normal 2 8 27 7 5" xfId="50078"/>
    <cellStyle name="Normal 2 8 27 8" xfId="50079"/>
    <cellStyle name="Normal 2 8 27 8 2" xfId="50080"/>
    <cellStyle name="Normal 2 8 27 8 3" xfId="50081"/>
    <cellStyle name="Normal 2 8 27 8 4" xfId="50082"/>
    <cellStyle name="Normal 2 8 27 8 5" xfId="50083"/>
    <cellStyle name="Normal 2 8 27 9" xfId="50084"/>
    <cellStyle name="Normal 2 8 28" xfId="50085"/>
    <cellStyle name="Normal 2 8 28 10" xfId="50086"/>
    <cellStyle name="Normal 2 8 28 11" xfId="50087"/>
    <cellStyle name="Normal 2 8 28 12" xfId="50088"/>
    <cellStyle name="Normal 2 8 28 13" xfId="50089"/>
    <cellStyle name="Normal 2 8 28 2" xfId="50090"/>
    <cellStyle name="Normal 2 8 28 2 2" xfId="50091"/>
    <cellStyle name="Normal 2 8 28 2 3" xfId="50092"/>
    <cellStyle name="Normal 2 8 28 2 4" xfId="50093"/>
    <cellStyle name="Normal 2 8 28 2 5" xfId="50094"/>
    <cellStyle name="Normal 2 8 28 3" xfId="50095"/>
    <cellStyle name="Normal 2 8 28 3 2" xfId="50096"/>
    <cellStyle name="Normal 2 8 28 3 3" xfId="50097"/>
    <cellStyle name="Normal 2 8 28 3 4" xfId="50098"/>
    <cellStyle name="Normal 2 8 28 3 5" xfId="50099"/>
    <cellStyle name="Normal 2 8 28 4" xfId="50100"/>
    <cellStyle name="Normal 2 8 28 4 2" xfId="50101"/>
    <cellStyle name="Normal 2 8 28 4 3" xfId="50102"/>
    <cellStyle name="Normal 2 8 28 4 4" xfId="50103"/>
    <cellStyle name="Normal 2 8 28 4 5" xfId="50104"/>
    <cellStyle name="Normal 2 8 28 5" xfId="50105"/>
    <cellStyle name="Normal 2 8 28 5 2" xfId="50106"/>
    <cellStyle name="Normal 2 8 28 5 3" xfId="50107"/>
    <cellStyle name="Normal 2 8 28 5 4" xfId="50108"/>
    <cellStyle name="Normal 2 8 28 5 5" xfId="50109"/>
    <cellStyle name="Normal 2 8 28 6" xfId="50110"/>
    <cellStyle name="Normal 2 8 28 6 2" xfId="50111"/>
    <cellStyle name="Normal 2 8 28 6 3" xfId="50112"/>
    <cellStyle name="Normal 2 8 28 6 4" xfId="50113"/>
    <cellStyle name="Normal 2 8 28 6 5" xfId="50114"/>
    <cellStyle name="Normal 2 8 28 7" xfId="50115"/>
    <cellStyle name="Normal 2 8 28 7 2" xfId="50116"/>
    <cellStyle name="Normal 2 8 28 7 3" xfId="50117"/>
    <cellStyle name="Normal 2 8 28 7 4" xfId="50118"/>
    <cellStyle name="Normal 2 8 28 7 5" xfId="50119"/>
    <cellStyle name="Normal 2 8 28 8" xfId="50120"/>
    <cellStyle name="Normal 2 8 28 8 2" xfId="50121"/>
    <cellStyle name="Normal 2 8 28 8 3" xfId="50122"/>
    <cellStyle name="Normal 2 8 28 8 4" xfId="50123"/>
    <cellStyle name="Normal 2 8 28 8 5" xfId="50124"/>
    <cellStyle name="Normal 2 8 28 9" xfId="50125"/>
    <cellStyle name="Normal 2 8 29" xfId="50126"/>
    <cellStyle name="Normal 2 8 29 10" xfId="50127"/>
    <cellStyle name="Normal 2 8 29 11" xfId="50128"/>
    <cellStyle name="Normal 2 8 29 12" xfId="50129"/>
    <cellStyle name="Normal 2 8 29 13" xfId="50130"/>
    <cellStyle name="Normal 2 8 29 2" xfId="50131"/>
    <cellStyle name="Normal 2 8 29 2 2" xfId="50132"/>
    <cellStyle name="Normal 2 8 29 2 3" xfId="50133"/>
    <cellStyle name="Normal 2 8 29 2 4" xfId="50134"/>
    <cellStyle name="Normal 2 8 29 2 5" xfId="50135"/>
    <cellStyle name="Normal 2 8 29 3" xfId="50136"/>
    <cellStyle name="Normal 2 8 29 3 2" xfId="50137"/>
    <cellStyle name="Normal 2 8 29 3 3" xfId="50138"/>
    <cellStyle name="Normal 2 8 29 3 4" xfId="50139"/>
    <cellStyle name="Normal 2 8 29 3 5" xfId="50140"/>
    <cellStyle name="Normal 2 8 29 4" xfId="50141"/>
    <cellStyle name="Normal 2 8 29 4 2" xfId="50142"/>
    <cellStyle name="Normal 2 8 29 4 3" xfId="50143"/>
    <cellStyle name="Normal 2 8 29 4 4" xfId="50144"/>
    <cellStyle name="Normal 2 8 29 4 5" xfId="50145"/>
    <cellStyle name="Normal 2 8 29 5" xfId="50146"/>
    <cellStyle name="Normal 2 8 29 5 2" xfId="50147"/>
    <cellStyle name="Normal 2 8 29 5 3" xfId="50148"/>
    <cellStyle name="Normal 2 8 29 5 4" xfId="50149"/>
    <cellStyle name="Normal 2 8 29 5 5" xfId="50150"/>
    <cellStyle name="Normal 2 8 29 6" xfId="50151"/>
    <cellStyle name="Normal 2 8 29 6 2" xfId="50152"/>
    <cellStyle name="Normal 2 8 29 6 3" xfId="50153"/>
    <cellStyle name="Normal 2 8 29 6 4" xfId="50154"/>
    <cellStyle name="Normal 2 8 29 6 5" xfId="50155"/>
    <cellStyle name="Normal 2 8 29 7" xfId="50156"/>
    <cellStyle name="Normal 2 8 29 7 2" xfId="50157"/>
    <cellStyle name="Normal 2 8 29 7 3" xfId="50158"/>
    <cellStyle name="Normal 2 8 29 7 4" xfId="50159"/>
    <cellStyle name="Normal 2 8 29 7 5" xfId="50160"/>
    <cellStyle name="Normal 2 8 29 8" xfId="50161"/>
    <cellStyle name="Normal 2 8 29 8 2" xfId="50162"/>
    <cellStyle name="Normal 2 8 29 8 3" xfId="50163"/>
    <cellStyle name="Normal 2 8 29 8 4" xfId="50164"/>
    <cellStyle name="Normal 2 8 29 8 5" xfId="50165"/>
    <cellStyle name="Normal 2 8 29 9" xfId="50166"/>
    <cellStyle name="Normal 2 8 3" xfId="50167"/>
    <cellStyle name="Normal 2 8 3 10" xfId="50168"/>
    <cellStyle name="Normal 2 8 3 11" xfId="50169"/>
    <cellStyle name="Normal 2 8 3 12" xfId="50170"/>
    <cellStyle name="Normal 2 8 3 13" xfId="50171"/>
    <cellStyle name="Normal 2 8 3 14" xfId="50172"/>
    <cellStyle name="Normal 2 8 3 2" xfId="50173"/>
    <cellStyle name="Normal 2 8 3 2 2" xfId="50174"/>
    <cellStyle name="Normal 2 8 3 2 3" xfId="50175"/>
    <cellStyle name="Normal 2 8 3 2 4" xfId="50176"/>
    <cellStyle name="Normal 2 8 3 2 5" xfId="50177"/>
    <cellStyle name="Normal 2 8 3 3" xfId="50178"/>
    <cellStyle name="Normal 2 8 3 3 2" xfId="50179"/>
    <cellStyle name="Normal 2 8 3 3 3" xfId="50180"/>
    <cellStyle name="Normal 2 8 3 3 4" xfId="50181"/>
    <cellStyle name="Normal 2 8 3 3 5" xfId="50182"/>
    <cellStyle name="Normal 2 8 3 4" xfId="50183"/>
    <cellStyle name="Normal 2 8 3 4 2" xfId="50184"/>
    <cellStyle name="Normal 2 8 3 4 3" xfId="50185"/>
    <cellStyle name="Normal 2 8 3 4 4" xfId="50186"/>
    <cellStyle name="Normal 2 8 3 4 5" xfId="50187"/>
    <cellStyle name="Normal 2 8 3 5" xfId="50188"/>
    <cellStyle name="Normal 2 8 3 5 2" xfId="50189"/>
    <cellStyle name="Normal 2 8 3 5 3" xfId="50190"/>
    <cellStyle name="Normal 2 8 3 5 4" xfId="50191"/>
    <cellStyle name="Normal 2 8 3 5 5" xfId="50192"/>
    <cellStyle name="Normal 2 8 3 6" xfId="50193"/>
    <cellStyle name="Normal 2 8 3 6 2" xfId="50194"/>
    <cellStyle name="Normal 2 8 3 6 3" xfId="50195"/>
    <cellStyle name="Normal 2 8 3 6 4" xfId="50196"/>
    <cellStyle name="Normal 2 8 3 6 5" xfId="50197"/>
    <cellStyle name="Normal 2 8 3 7" xfId="50198"/>
    <cellStyle name="Normal 2 8 3 7 2" xfId="50199"/>
    <cellStyle name="Normal 2 8 3 7 3" xfId="50200"/>
    <cellStyle name="Normal 2 8 3 7 4" xfId="50201"/>
    <cellStyle name="Normal 2 8 3 7 5" xfId="50202"/>
    <cellStyle name="Normal 2 8 3 8" xfId="50203"/>
    <cellStyle name="Normal 2 8 3 8 2" xfId="50204"/>
    <cellStyle name="Normal 2 8 3 8 3" xfId="50205"/>
    <cellStyle name="Normal 2 8 3 8 4" xfId="50206"/>
    <cellStyle name="Normal 2 8 3 8 5" xfId="50207"/>
    <cellStyle name="Normal 2 8 3 9" xfId="50208"/>
    <cellStyle name="Normal 2 8 30" xfId="50209"/>
    <cellStyle name="Normal 2 8 30 10" xfId="50210"/>
    <cellStyle name="Normal 2 8 30 11" xfId="50211"/>
    <cellStyle name="Normal 2 8 30 12" xfId="50212"/>
    <cellStyle name="Normal 2 8 30 13" xfId="50213"/>
    <cellStyle name="Normal 2 8 30 2" xfId="50214"/>
    <cellStyle name="Normal 2 8 30 2 2" xfId="50215"/>
    <cellStyle name="Normal 2 8 30 2 3" xfId="50216"/>
    <cellStyle name="Normal 2 8 30 2 4" xfId="50217"/>
    <cellStyle name="Normal 2 8 30 2 5" xfId="50218"/>
    <cellStyle name="Normal 2 8 30 3" xfId="50219"/>
    <cellStyle name="Normal 2 8 30 3 2" xfId="50220"/>
    <cellStyle name="Normal 2 8 30 3 3" xfId="50221"/>
    <cellStyle name="Normal 2 8 30 3 4" xfId="50222"/>
    <cellStyle name="Normal 2 8 30 3 5" xfId="50223"/>
    <cellStyle name="Normal 2 8 30 4" xfId="50224"/>
    <cellStyle name="Normal 2 8 30 4 2" xfId="50225"/>
    <cellStyle name="Normal 2 8 30 4 3" xfId="50226"/>
    <cellStyle name="Normal 2 8 30 4 4" xfId="50227"/>
    <cellStyle name="Normal 2 8 30 4 5" xfId="50228"/>
    <cellStyle name="Normal 2 8 30 5" xfId="50229"/>
    <cellStyle name="Normal 2 8 30 5 2" xfId="50230"/>
    <cellStyle name="Normal 2 8 30 5 3" xfId="50231"/>
    <cellStyle name="Normal 2 8 30 5 4" xfId="50232"/>
    <cellStyle name="Normal 2 8 30 5 5" xfId="50233"/>
    <cellStyle name="Normal 2 8 30 6" xfId="50234"/>
    <cellStyle name="Normal 2 8 30 6 2" xfId="50235"/>
    <cellStyle name="Normal 2 8 30 6 3" xfId="50236"/>
    <cellStyle name="Normal 2 8 30 6 4" xfId="50237"/>
    <cellStyle name="Normal 2 8 30 6 5" xfId="50238"/>
    <cellStyle name="Normal 2 8 30 7" xfId="50239"/>
    <cellStyle name="Normal 2 8 30 7 2" xfId="50240"/>
    <cellStyle name="Normal 2 8 30 7 3" xfId="50241"/>
    <cellStyle name="Normal 2 8 30 7 4" xfId="50242"/>
    <cellStyle name="Normal 2 8 30 7 5" xfId="50243"/>
    <cellStyle name="Normal 2 8 30 8" xfId="50244"/>
    <cellStyle name="Normal 2 8 30 8 2" xfId="50245"/>
    <cellStyle name="Normal 2 8 30 8 3" xfId="50246"/>
    <cellStyle name="Normal 2 8 30 8 4" xfId="50247"/>
    <cellStyle name="Normal 2 8 30 8 5" xfId="50248"/>
    <cellStyle name="Normal 2 8 30 9" xfId="50249"/>
    <cellStyle name="Normal 2 8 31" xfId="50250"/>
    <cellStyle name="Normal 2 8 31 2" xfId="50251"/>
    <cellStyle name="Normal 2 8 31 3" xfId="50252"/>
    <cellStyle name="Normal 2 8 31 4" xfId="50253"/>
    <cellStyle name="Normal 2 8 31 5" xfId="50254"/>
    <cellStyle name="Normal 2 8 32" xfId="50255"/>
    <cellStyle name="Normal 2 8 32 2" xfId="50256"/>
    <cellStyle name="Normal 2 8 32 3" xfId="50257"/>
    <cellStyle name="Normal 2 8 32 4" xfId="50258"/>
    <cellStyle name="Normal 2 8 32 5" xfId="50259"/>
    <cellStyle name="Normal 2 8 33" xfId="50260"/>
    <cellStyle name="Normal 2 8 33 2" xfId="50261"/>
    <cellStyle name="Normal 2 8 33 3" xfId="50262"/>
    <cellStyle name="Normal 2 8 33 4" xfId="50263"/>
    <cellStyle name="Normal 2 8 33 5" xfId="50264"/>
    <cellStyle name="Normal 2 8 34" xfId="50265"/>
    <cellStyle name="Normal 2 8 34 2" xfId="50266"/>
    <cellStyle name="Normal 2 8 34 3" xfId="50267"/>
    <cellStyle name="Normal 2 8 34 4" xfId="50268"/>
    <cellStyle name="Normal 2 8 34 5" xfId="50269"/>
    <cellStyle name="Normal 2 8 35" xfId="50270"/>
    <cellStyle name="Normal 2 8 35 2" xfId="50271"/>
    <cellStyle name="Normal 2 8 35 3" xfId="50272"/>
    <cellStyle name="Normal 2 8 35 4" xfId="50273"/>
    <cellStyle name="Normal 2 8 35 5" xfId="50274"/>
    <cellStyle name="Normal 2 8 36" xfId="50275"/>
    <cellStyle name="Normal 2 8 36 2" xfId="50276"/>
    <cellStyle name="Normal 2 8 36 3" xfId="50277"/>
    <cellStyle name="Normal 2 8 36 4" xfId="50278"/>
    <cellStyle name="Normal 2 8 36 5" xfId="50279"/>
    <cellStyle name="Normal 2 8 37" xfId="50280"/>
    <cellStyle name="Normal 2 8 37 2" xfId="50281"/>
    <cellStyle name="Normal 2 8 37 3" xfId="50282"/>
    <cellStyle name="Normal 2 8 37 4" xfId="50283"/>
    <cellStyle name="Normal 2 8 37 5" xfId="50284"/>
    <cellStyle name="Normal 2 8 38" xfId="50285"/>
    <cellStyle name="Normal 2 8 39" xfId="50286"/>
    <cellStyle name="Normal 2 8 4" xfId="50287"/>
    <cellStyle name="Normal 2 8 4 10" xfId="50288"/>
    <cellStyle name="Normal 2 8 4 11" xfId="50289"/>
    <cellStyle name="Normal 2 8 4 12" xfId="50290"/>
    <cellStyle name="Normal 2 8 4 13" xfId="50291"/>
    <cellStyle name="Normal 2 8 4 14" xfId="50292"/>
    <cellStyle name="Normal 2 8 4 2" xfId="50293"/>
    <cellStyle name="Normal 2 8 4 2 2" xfId="50294"/>
    <cellStyle name="Normal 2 8 4 2 3" xfId="50295"/>
    <cellStyle name="Normal 2 8 4 2 4" xfId="50296"/>
    <cellStyle name="Normal 2 8 4 2 5" xfId="50297"/>
    <cellStyle name="Normal 2 8 4 3" xfId="50298"/>
    <cellStyle name="Normal 2 8 4 3 2" xfId="50299"/>
    <cellStyle name="Normal 2 8 4 3 3" xfId="50300"/>
    <cellStyle name="Normal 2 8 4 3 4" xfId="50301"/>
    <cellStyle name="Normal 2 8 4 3 5" xfId="50302"/>
    <cellStyle name="Normal 2 8 4 4" xfId="50303"/>
    <cellStyle name="Normal 2 8 4 4 2" xfId="50304"/>
    <cellStyle name="Normal 2 8 4 4 3" xfId="50305"/>
    <cellStyle name="Normal 2 8 4 4 4" xfId="50306"/>
    <cellStyle name="Normal 2 8 4 4 5" xfId="50307"/>
    <cellStyle name="Normal 2 8 4 5" xfId="50308"/>
    <cellStyle name="Normal 2 8 4 5 2" xfId="50309"/>
    <cellStyle name="Normal 2 8 4 5 3" xfId="50310"/>
    <cellStyle name="Normal 2 8 4 5 4" xfId="50311"/>
    <cellStyle name="Normal 2 8 4 5 5" xfId="50312"/>
    <cellStyle name="Normal 2 8 4 6" xfId="50313"/>
    <cellStyle name="Normal 2 8 4 6 2" xfId="50314"/>
    <cellStyle name="Normal 2 8 4 6 3" xfId="50315"/>
    <cellStyle name="Normal 2 8 4 6 4" xfId="50316"/>
    <cellStyle name="Normal 2 8 4 6 5" xfId="50317"/>
    <cellStyle name="Normal 2 8 4 7" xfId="50318"/>
    <cellStyle name="Normal 2 8 4 7 2" xfId="50319"/>
    <cellStyle name="Normal 2 8 4 7 3" xfId="50320"/>
    <cellStyle name="Normal 2 8 4 7 4" xfId="50321"/>
    <cellStyle name="Normal 2 8 4 7 5" xfId="50322"/>
    <cellStyle name="Normal 2 8 4 8" xfId="50323"/>
    <cellStyle name="Normal 2 8 4 8 2" xfId="50324"/>
    <cellStyle name="Normal 2 8 4 8 3" xfId="50325"/>
    <cellStyle name="Normal 2 8 4 8 4" xfId="50326"/>
    <cellStyle name="Normal 2 8 4 8 5" xfId="50327"/>
    <cellStyle name="Normal 2 8 4 9" xfId="50328"/>
    <cellStyle name="Normal 2 8 40" xfId="50329"/>
    <cellStyle name="Normal 2 8 41" xfId="50330"/>
    <cellStyle name="Normal 2 8 42" xfId="50331"/>
    <cellStyle name="Normal 2 8 5" xfId="50332"/>
    <cellStyle name="Normal 2 8 5 10" xfId="50333"/>
    <cellStyle name="Normal 2 8 5 11" xfId="50334"/>
    <cellStyle name="Normal 2 8 5 12" xfId="50335"/>
    <cellStyle name="Normal 2 8 5 13" xfId="50336"/>
    <cellStyle name="Normal 2 8 5 14" xfId="50337"/>
    <cellStyle name="Normal 2 8 5 2" xfId="50338"/>
    <cellStyle name="Normal 2 8 5 2 2" xfId="50339"/>
    <cellStyle name="Normal 2 8 5 2 3" xfId="50340"/>
    <cellStyle name="Normal 2 8 5 2 4" xfId="50341"/>
    <cellStyle name="Normal 2 8 5 2 5" xfId="50342"/>
    <cellStyle name="Normal 2 8 5 3" xfId="50343"/>
    <cellStyle name="Normal 2 8 5 3 2" xfId="50344"/>
    <cellStyle name="Normal 2 8 5 3 3" xfId="50345"/>
    <cellStyle name="Normal 2 8 5 3 4" xfId="50346"/>
    <cellStyle name="Normal 2 8 5 3 5" xfId="50347"/>
    <cellStyle name="Normal 2 8 5 4" xfId="50348"/>
    <cellStyle name="Normal 2 8 5 4 2" xfId="50349"/>
    <cellStyle name="Normal 2 8 5 4 3" xfId="50350"/>
    <cellStyle name="Normal 2 8 5 4 4" xfId="50351"/>
    <cellStyle name="Normal 2 8 5 4 5" xfId="50352"/>
    <cellStyle name="Normal 2 8 5 5" xfId="50353"/>
    <cellStyle name="Normal 2 8 5 5 2" xfId="50354"/>
    <cellStyle name="Normal 2 8 5 5 3" xfId="50355"/>
    <cellStyle name="Normal 2 8 5 5 4" xfId="50356"/>
    <cellStyle name="Normal 2 8 5 5 5" xfId="50357"/>
    <cellStyle name="Normal 2 8 5 6" xfId="50358"/>
    <cellStyle name="Normal 2 8 5 6 2" xfId="50359"/>
    <cellStyle name="Normal 2 8 5 6 3" xfId="50360"/>
    <cellStyle name="Normal 2 8 5 6 4" xfId="50361"/>
    <cellStyle name="Normal 2 8 5 6 5" xfId="50362"/>
    <cellStyle name="Normal 2 8 5 7" xfId="50363"/>
    <cellStyle name="Normal 2 8 5 7 2" xfId="50364"/>
    <cellStyle name="Normal 2 8 5 7 3" xfId="50365"/>
    <cellStyle name="Normal 2 8 5 7 4" xfId="50366"/>
    <cellStyle name="Normal 2 8 5 7 5" xfId="50367"/>
    <cellStyle name="Normal 2 8 5 8" xfId="50368"/>
    <cellStyle name="Normal 2 8 5 8 2" xfId="50369"/>
    <cellStyle name="Normal 2 8 5 8 3" xfId="50370"/>
    <cellStyle name="Normal 2 8 5 8 4" xfId="50371"/>
    <cellStyle name="Normal 2 8 5 8 5" xfId="50372"/>
    <cellStyle name="Normal 2 8 5 9" xfId="50373"/>
    <cellStyle name="Normal 2 8 6" xfId="50374"/>
    <cellStyle name="Normal 2 8 6 10" xfId="50375"/>
    <cellStyle name="Normal 2 8 6 11" xfId="50376"/>
    <cellStyle name="Normal 2 8 6 12" xfId="50377"/>
    <cellStyle name="Normal 2 8 6 13" xfId="50378"/>
    <cellStyle name="Normal 2 8 6 14" xfId="50379"/>
    <cellStyle name="Normal 2 8 6 2" xfId="50380"/>
    <cellStyle name="Normal 2 8 6 2 2" xfId="50381"/>
    <cellStyle name="Normal 2 8 6 2 3" xfId="50382"/>
    <cellStyle name="Normal 2 8 6 2 4" xfId="50383"/>
    <cellStyle name="Normal 2 8 6 2 5" xfId="50384"/>
    <cellStyle name="Normal 2 8 6 3" xfId="50385"/>
    <cellStyle name="Normal 2 8 6 3 2" xfId="50386"/>
    <cellStyle name="Normal 2 8 6 3 3" xfId="50387"/>
    <cellStyle name="Normal 2 8 6 3 4" xfId="50388"/>
    <cellStyle name="Normal 2 8 6 3 5" xfId="50389"/>
    <cellStyle name="Normal 2 8 6 4" xfId="50390"/>
    <cellStyle name="Normal 2 8 6 4 2" xfId="50391"/>
    <cellStyle name="Normal 2 8 6 4 3" xfId="50392"/>
    <cellStyle name="Normal 2 8 6 4 4" xfId="50393"/>
    <cellStyle name="Normal 2 8 6 4 5" xfId="50394"/>
    <cellStyle name="Normal 2 8 6 5" xfId="50395"/>
    <cellStyle name="Normal 2 8 6 5 2" xfId="50396"/>
    <cellStyle name="Normal 2 8 6 5 3" xfId="50397"/>
    <cellStyle name="Normal 2 8 6 5 4" xfId="50398"/>
    <cellStyle name="Normal 2 8 6 5 5" xfId="50399"/>
    <cellStyle name="Normal 2 8 6 6" xfId="50400"/>
    <cellStyle name="Normal 2 8 6 6 2" xfId="50401"/>
    <cellStyle name="Normal 2 8 6 6 3" xfId="50402"/>
    <cellStyle name="Normal 2 8 6 6 4" xfId="50403"/>
    <cellStyle name="Normal 2 8 6 6 5" xfId="50404"/>
    <cellStyle name="Normal 2 8 6 7" xfId="50405"/>
    <cellStyle name="Normal 2 8 6 7 2" xfId="50406"/>
    <cellStyle name="Normal 2 8 6 7 3" xfId="50407"/>
    <cellStyle name="Normal 2 8 6 7 4" xfId="50408"/>
    <cellStyle name="Normal 2 8 6 7 5" xfId="50409"/>
    <cellStyle name="Normal 2 8 6 8" xfId="50410"/>
    <cellStyle name="Normal 2 8 6 8 2" xfId="50411"/>
    <cellStyle name="Normal 2 8 6 8 3" xfId="50412"/>
    <cellStyle name="Normal 2 8 6 8 4" xfId="50413"/>
    <cellStyle name="Normal 2 8 6 8 5" xfId="50414"/>
    <cellStyle name="Normal 2 8 6 9" xfId="50415"/>
    <cellStyle name="Normal 2 8 7" xfId="50416"/>
    <cellStyle name="Normal 2 8 7 10" xfId="50417"/>
    <cellStyle name="Normal 2 8 7 11" xfId="50418"/>
    <cellStyle name="Normal 2 8 7 12" xfId="50419"/>
    <cellStyle name="Normal 2 8 7 13" xfId="50420"/>
    <cellStyle name="Normal 2 8 7 14" xfId="50421"/>
    <cellStyle name="Normal 2 8 7 2" xfId="50422"/>
    <cellStyle name="Normal 2 8 7 2 2" xfId="50423"/>
    <cellStyle name="Normal 2 8 7 2 3" xfId="50424"/>
    <cellStyle name="Normal 2 8 7 2 4" xfId="50425"/>
    <cellStyle name="Normal 2 8 7 2 5" xfId="50426"/>
    <cellStyle name="Normal 2 8 7 3" xfId="50427"/>
    <cellStyle name="Normal 2 8 7 3 2" xfId="50428"/>
    <cellStyle name="Normal 2 8 7 3 3" xfId="50429"/>
    <cellStyle name="Normal 2 8 7 3 4" xfId="50430"/>
    <cellStyle name="Normal 2 8 7 3 5" xfId="50431"/>
    <cellStyle name="Normal 2 8 7 4" xfId="50432"/>
    <cellStyle name="Normal 2 8 7 4 2" xfId="50433"/>
    <cellStyle name="Normal 2 8 7 4 3" xfId="50434"/>
    <cellStyle name="Normal 2 8 7 4 4" xfId="50435"/>
    <cellStyle name="Normal 2 8 7 4 5" xfId="50436"/>
    <cellStyle name="Normal 2 8 7 5" xfId="50437"/>
    <cellStyle name="Normal 2 8 7 5 2" xfId="50438"/>
    <cellStyle name="Normal 2 8 7 5 3" xfId="50439"/>
    <cellStyle name="Normal 2 8 7 5 4" xfId="50440"/>
    <cellStyle name="Normal 2 8 7 5 5" xfId="50441"/>
    <cellStyle name="Normal 2 8 7 6" xfId="50442"/>
    <cellStyle name="Normal 2 8 7 6 2" xfId="50443"/>
    <cellStyle name="Normal 2 8 7 6 3" xfId="50444"/>
    <cellStyle name="Normal 2 8 7 6 4" xfId="50445"/>
    <cellStyle name="Normal 2 8 7 6 5" xfId="50446"/>
    <cellStyle name="Normal 2 8 7 7" xfId="50447"/>
    <cellStyle name="Normal 2 8 7 7 2" xfId="50448"/>
    <cellStyle name="Normal 2 8 7 7 3" xfId="50449"/>
    <cellStyle name="Normal 2 8 7 7 4" xfId="50450"/>
    <cellStyle name="Normal 2 8 7 7 5" xfId="50451"/>
    <cellStyle name="Normal 2 8 7 8" xfId="50452"/>
    <cellStyle name="Normal 2 8 7 8 2" xfId="50453"/>
    <cellStyle name="Normal 2 8 7 8 3" xfId="50454"/>
    <cellStyle name="Normal 2 8 7 8 4" xfId="50455"/>
    <cellStyle name="Normal 2 8 7 8 5" xfId="50456"/>
    <cellStyle name="Normal 2 8 7 9" xfId="50457"/>
    <cellStyle name="Normal 2 8 8" xfId="50458"/>
    <cellStyle name="Normal 2 8 8 10" xfId="50459"/>
    <cellStyle name="Normal 2 8 8 11" xfId="50460"/>
    <cellStyle name="Normal 2 8 8 12" xfId="50461"/>
    <cellStyle name="Normal 2 8 8 13" xfId="50462"/>
    <cellStyle name="Normal 2 8 8 14" xfId="50463"/>
    <cellStyle name="Normal 2 8 8 2" xfId="50464"/>
    <cellStyle name="Normal 2 8 8 2 2" xfId="50465"/>
    <cellStyle name="Normal 2 8 8 2 3" xfId="50466"/>
    <cellStyle name="Normal 2 8 8 2 4" xfId="50467"/>
    <cellStyle name="Normal 2 8 8 2 5" xfId="50468"/>
    <cellStyle name="Normal 2 8 8 3" xfId="50469"/>
    <cellStyle name="Normal 2 8 8 3 2" xfId="50470"/>
    <cellStyle name="Normal 2 8 8 3 3" xfId="50471"/>
    <cellStyle name="Normal 2 8 8 3 4" xfId="50472"/>
    <cellStyle name="Normal 2 8 8 3 5" xfId="50473"/>
    <cellStyle name="Normal 2 8 8 4" xfId="50474"/>
    <cellStyle name="Normal 2 8 8 4 2" xfId="50475"/>
    <cellStyle name="Normal 2 8 8 4 3" xfId="50476"/>
    <cellStyle name="Normal 2 8 8 4 4" xfId="50477"/>
    <cellStyle name="Normal 2 8 8 4 5" xfId="50478"/>
    <cellStyle name="Normal 2 8 8 5" xfId="50479"/>
    <cellStyle name="Normal 2 8 8 5 2" xfId="50480"/>
    <cellStyle name="Normal 2 8 8 5 3" xfId="50481"/>
    <cellStyle name="Normal 2 8 8 5 4" xfId="50482"/>
    <cellStyle name="Normal 2 8 8 5 5" xfId="50483"/>
    <cellStyle name="Normal 2 8 8 6" xfId="50484"/>
    <cellStyle name="Normal 2 8 8 6 2" xfId="50485"/>
    <cellStyle name="Normal 2 8 8 6 3" xfId="50486"/>
    <cellStyle name="Normal 2 8 8 6 4" xfId="50487"/>
    <cellStyle name="Normal 2 8 8 6 5" xfId="50488"/>
    <cellStyle name="Normal 2 8 8 7" xfId="50489"/>
    <cellStyle name="Normal 2 8 8 7 2" xfId="50490"/>
    <cellStyle name="Normal 2 8 8 7 3" xfId="50491"/>
    <cellStyle name="Normal 2 8 8 7 4" xfId="50492"/>
    <cellStyle name="Normal 2 8 8 7 5" xfId="50493"/>
    <cellStyle name="Normal 2 8 8 8" xfId="50494"/>
    <cellStyle name="Normal 2 8 8 8 2" xfId="50495"/>
    <cellStyle name="Normal 2 8 8 8 3" xfId="50496"/>
    <cellStyle name="Normal 2 8 8 8 4" xfId="50497"/>
    <cellStyle name="Normal 2 8 8 8 5" xfId="50498"/>
    <cellStyle name="Normal 2 8 8 9" xfId="50499"/>
    <cellStyle name="Normal 2 8 9" xfId="50500"/>
    <cellStyle name="Normal 2 8 9 10" xfId="50501"/>
    <cellStyle name="Normal 2 8 9 11" xfId="50502"/>
    <cellStyle name="Normal 2 8 9 12" xfId="50503"/>
    <cellStyle name="Normal 2 8 9 13" xfId="50504"/>
    <cellStyle name="Normal 2 8 9 14" xfId="50505"/>
    <cellStyle name="Normal 2 8 9 2" xfId="50506"/>
    <cellStyle name="Normal 2 8 9 2 2" xfId="50507"/>
    <cellStyle name="Normal 2 8 9 2 3" xfId="50508"/>
    <cellStyle name="Normal 2 8 9 2 4" xfId="50509"/>
    <cellStyle name="Normal 2 8 9 2 5" xfId="50510"/>
    <cellStyle name="Normal 2 8 9 3" xfId="50511"/>
    <cellStyle name="Normal 2 8 9 3 2" xfId="50512"/>
    <cellStyle name="Normal 2 8 9 3 3" xfId="50513"/>
    <cellStyle name="Normal 2 8 9 3 4" xfId="50514"/>
    <cellStyle name="Normal 2 8 9 3 5" xfId="50515"/>
    <cellStyle name="Normal 2 8 9 4" xfId="50516"/>
    <cellStyle name="Normal 2 8 9 4 2" xfId="50517"/>
    <cellStyle name="Normal 2 8 9 4 3" xfId="50518"/>
    <cellStyle name="Normal 2 8 9 4 4" xfId="50519"/>
    <cellStyle name="Normal 2 8 9 4 5" xfId="50520"/>
    <cellStyle name="Normal 2 8 9 5" xfId="50521"/>
    <cellStyle name="Normal 2 8 9 5 2" xfId="50522"/>
    <cellStyle name="Normal 2 8 9 5 3" xfId="50523"/>
    <cellStyle name="Normal 2 8 9 5 4" xfId="50524"/>
    <cellStyle name="Normal 2 8 9 5 5" xfId="50525"/>
    <cellStyle name="Normal 2 8 9 6" xfId="50526"/>
    <cellStyle name="Normal 2 8 9 6 2" xfId="50527"/>
    <cellStyle name="Normal 2 8 9 6 3" xfId="50528"/>
    <cellStyle name="Normal 2 8 9 6 4" xfId="50529"/>
    <cellStyle name="Normal 2 8 9 6 5" xfId="50530"/>
    <cellStyle name="Normal 2 8 9 7" xfId="50531"/>
    <cellStyle name="Normal 2 8 9 7 2" xfId="50532"/>
    <cellStyle name="Normal 2 8 9 7 3" xfId="50533"/>
    <cellStyle name="Normal 2 8 9 7 4" xfId="50534"/>
    <cellStyle name="Normal 2 8 9 7 5" xfId="50535"/>
    <cellStyle name="Normal 2 8 9 8" xfId="50536"/>
    <cellStyle name="Normal 2 8 9 8 2" xfId="50537"/>
    <cellStyle name="Normal 2 8 9 8 3" xfId="50538"/>
    <cellStyle name="Normal 2 8 9 8 4" xfId="50539"/>
    <cellStyle name="Normal 2 8 9 8 5" xfId="50540"/>
    <cellStyle name="Normal 2 8 9 9" xfId="50541"/>
    <cellStyle name="Normal 2 9" xfId="50542"/>
    <cellStyle name="Normal 2 9 10" xfId="50543"/>
    <cellStyle name="Normal 2 9 10 10" xfId="50544"/>
    <cellStyle name="Normal 2 9 10 11" xfId="50545"/>
    <cellStyle name="Normal 2 9 10 12" xfId="50546"/>
    <cellStyle name="Normal 2 9 10 13" xfId="50547"/>
    <cellStyle name="Normal 2 9 10 14" xfId="50548"/>
    <cellStyle name="Normal 2 9 10 2" xfId="50549"/>
    <cellStyle name="Normal 2 9 10 2 2" xfId="50550"/>
    <cellStyle name="Normal 2 9 10 2 3" xfId="50551"/>
    <cellStyle name="Normal 2 9 10 2 4" xfId="50552"/>
    <cellStyle name="Normal 2 9 10 2 5" xfId="50553"/>
    <cellStyle name="Normal 2 9 10 3" xfId="50554"/>
    <cellStyle name="Normal 2 9 10 3 2" xfId="50555"/>
    <cellStyle name="Normal 2 9 10 3 3" xfId="50556"/>
    <cellStyle name="Normal 2 9 10 3 4" xfId="50557"/>
    <cellStyle name="Normal 2 9 10 3 5" xfId="50558"/>
    <cellStyle name="Normal 2 9 10 4" xfId="50559"/>
    <cellStyle name="Normal 2 9 10 4 2" xfId="50560"/>
    <cellStyle name="Normal 2 9 10 4 3" xfId="50561"/>
    <cellStyle name="Normal 2 9 10 4 4" xfId="50562"/>
    <cellStyle name="Normal 2 9 10 4 5" xfId="50563"/>
    <cellStyle name="Normal 2 9 10 5" xfId="50564"/>
    <cellStyle name="Normal 2 9 10 5 2" xfId="50565"/>
    <cellStyle name="Normal 2 9 10 5 3" xfId="50566"/>
    <cellStyle name="Normal 2 9 10 5 4" xfId="50567"/>
    <cellStyle name="Normal 2 9 10 5 5" xfId="50568"/>
    <cellStyle name="Normal 2 9 10 6" xfId="50569"/>
    <cellStyle name="Normal 2 9 10 6 2" xfId="50570"/>
    <cellStyle name="Normal 2 9 10 6 3" xfId="50571"/>
    <cellStyle name="Normal 2 9 10 6 4" xfId="50572"/>
    <cellStyle name="Normal 2 9 10 6 5" xfId="50573"/>
    <cellStyle name="Normal 2 9 10 7" xfId="50574"/>
    <cellStyle name="Normal 2 9 10 7 2" xfId="50575"/>
    <cellStyle name="Normal 2 9 10 7 3" xfId="50576"/>
    <cellStyle name="Normal 2 9 10 7 4" xfId="50577"/>
    <cellStyle name="Normal 2 9 10 7 5" xfId="50578"/>
    <cellStyle name="Normal 2 9 10 8" xfId="50579"/>
    <cellStyle name="Normal 2 9 10 8 2" xfId="50580"/>
    <cellStyle name="Normal 2 9 10 8 3" xfId="50581"/>
    <cellStyle name="Normal 2 9 10 8 4" xfId="50582"/>
    <cellStyle name="Normal 2 9 10 8 5" xfId="50583"/>
    <cellStyle name="Normal 2 9 10 9" xfId="50584"/>
    <cellStyle name="Normal 2 9 11" xfId="50585"/>
    <cellStyle name="Normal 2 9 11 10" xfId="50586"/>
    <cellStyle name="Normal 2 9 11 11" xfId="50587"/>
    <cellStyle name="Normal 2 9 11 12" xfId="50588"/>
    <cellStyle name="Normal 2 9 11 13" xfId="50589"/>
    <cellStyle name="Normal 2 9 11 14" xfId="50590"/>
    <cellStyle name="Normal 2 9 11 2" xfId="50591"/>
    <cellStyle name="Normal 2 9 11 2 2" xfId="50592"/>
    <cellStyle name="Normal 2 9 11 2 3" xfId="50593"/>
    <cellStyle name="Normal 2 9 11 2 4" xfId="50594"/>
    <cellStyle name="Normal 2 9 11 2 5" xfId="50595"/>
    <cellStyle name="Normal 2 9 11 3" xfId="50596"/>
    <cellStyle name="Normal 2 9 11 3 2" xfId="50597"/>
    <cellStyle name="Normal 2 9 11 3 3" xfId="50598"/>
    <cellStyle name="Normal 2 9 11 3 4" xfId="50599"/>
    <cellStyle name="Normal 2 9 11 3 5" xfId="50600"/>
    <cellStyle name="Normal 2 9 11 4" xfId="50601"/>
    <cellStyle name="Normal 2 9 11 4 2" xfId="50602"/>
    <cellStyle name="Normal 2 9 11 4 3" xfId="50603"/>
    <cellStyle name="Normal 2 9 11 4 4" xfId="50604"/>
    <cellStyle name="Normal 2 9 11 4 5" xfId="50605"/>
    <cellStyle name="Normal 2 9 11 5" xfId="50606"/>
    <cellStyle name="Normal 2 9 11 5 2" xfId="50607"/>
    <cellStyle name="Normal 2 9 11 5 3" xfId="50608"/>
    <cellStyle name="Normal 2 9 11 5 4" xfId="50609"/>
    <cellStyle name="Normal 2 9 11 5 5" xfId="50610"/>
    <cellStyle name="Normal 2 9 11 6" xfId="50611"/>
    <cellStyle name="Normal 2 9 11 6 2" xfId="50612"/>
    <cellStyle name="Normal 2 9 11 6 3" xfId="50613"/>
    <cellStyle name="Normal 2 9 11 6 4" xfId="50614"/>
    <cellStyle name="Normal 2 9 11 6 5" xfId="50615"/>
    <cellStyle name="Normal 2 9 11 7" xfId="50616"/>
    <cellStyle name="Normal 2 9 11 7 2" xfId="50617"/>
    <cellStyle name="Normal 2 9 11 7 3" xfId="50618"/>
    <cellStyle name="Normal 2 9 11 7 4" xfId="50619"/>
    <cellStyle name="Normal 2 9 11 7 5" xfId="50620"/>
    <cellStyle name="Normal 2 9 11 8" xfId="50621"/>
    <cellStyle name="Normal 2 9 11 8 2" xfId="50622"/>
    <cellStyle name="Normal 2 9 11 8 3" xfId="50623"/>
    <cellStyle name="Normal 2 9 11 8 4" xfId="50624"/>
    <cellStyle name="Normal 2 9 11 8 5" xfId="50625"/>
    <cellStyle name="Normal 2 9 11 9" xfId="50626"/>
    <cellStyle name="Normal 2 9 12" xfId="50627"/>
    <cellStyle name="Normal 2 9 12 10" xfId="50628"/>
    <cellStyle name="Normal 2 9 12 11" xfId="50629"/>
    <cellStyle name="Normal 2 9 12 12" xfId="50630"/>
    <cellStyle name="Normal 2 9 12 13" xfId="50631"/>
    <cellStyle name="Normal 2 9 12 14" xfId="50632"/>
    <cellStyle name="Normal 2 9 12 2" xfId="50633"/>
    <cellStyle name="Normal 2 9 12 2 2" xfId="50634"/>
    <cellStyle name="Normal 2 9 12 2 3" xfId="50635"/>
    <cellStyle name="Normal 2 9 12 2 4" xfId="50636"/>
    <cellStyle name="Normal 2 9 12 2 5" xfId="50637"/>
    <cellStyle name="Normal 2 9 12 3" xfId="50638"/>
    <cellStyle name="Normal 2 9 12 3 2" xfId="50639"/>
    <cellStyle name="Normal 2 9 12 3 3" xfId="50640"/>
    <cellStyle name="Normal 2 9 12 3 4" xfId="50641"/>
    <cellStyle name="Normal 2 9 12 3 5" xfId="50642"/>
    <cellStyle name="Normal 2 9 12 4" xfId="50643"/>
    <cellStyle name="Normal 2 9 12 4 2" xfId="50644"/>
    <cellStyle name="Normal 2 9 12 4 3" xfId="50645"/>
    <cellStyle name="Normal 2 9 12 4 4" xfId="50646"/>
    <cellStyle name="Normal 2 9 12 4 5" xfId="50647"/>
    <cellStyle name="Normal 2 9 12 5" xfId="50648"/>
    <cellStyle name="Normal 2 9 12 5 2" xfId="50649"/>
    <cellStyle name="Normal 2 9 12 5 3" xfId="50650"/>
    <cellStyle name="Normal 2 9 12 5 4" xfId="50651"/>
    <cellStyle name="Normal 2 9 12 5 5" xfId="50652"/>
    <cellStyle name="Normal 2 9 12 6" xfId="50653"/>
    <cellStyle name="Normal 2 9 12 6 2" xfId="50654"/>
    <cellStyle name="Normal 2 9 12 6 3" xfId="50655"/>
    <cellStyle name="Normal 2 9 12 6 4" xfId="50656"/>
    <cellStyle name="Normal 2 9 12 6 5" xfId="50657"/>
    <cellStyle name="Normal 2 9 12 7" xfId="50658"/>
    <cellStyle name="Normal 2 9 12 7 2" xfId="50659"/>
    <cellStyle name="Normal 2 9 12 7 3" xfId="50660"/>
    <cellStyle name="Normal 2 9 12 7 4" xfId="50661"/>
    <cellStyle name="Normal 2 9 12 7 5" xfId="50662"/>
    <cellStyle name="Normal 2 9 12 8" xfId="50663"/>
    <cellStyle name="Normal 2 9 12 8 2" xfId="50664"/>
    <cellStyle name="Normal 2 9 12 8 3" xfId="50665"/>
    <cellStyle name="Normal 2 9 12 8 4" xfId="50666"/>
    <cellStyle name="Normal 2 9 12 8 5" xfId="50667"/>
    <cellStyle name="Normal 2 9 12 9" xfId="50668"/>
    <cellStyle name="Normal 2 9 13" xfId="50669"/>
    <cellStyle name="Normal 2 9 13 10" xfId="50670"/>
    <cellStyle name="Normal 2 9 13 11" xfId="50671"/>
    <cellStyle name="Normal 2 9 13 12" xfId="50672"/>
    <cellStyle name="Normal 2 9 13 13" xfId="50673"/>
    <cellStyle name="Normal 2 9 13 14" xfId="50674"/>
    <cellStyle name="Normal 2 9 13 2" xfId="50675"/>
    <cellStyle name="Normal 2 9 13 2 2" xfId="50676"/>
    <cellStyle name="Normal 2 9 13 2 3" xfId="50677"/>
    <cellStyle name="Normal 2 9 13 2 4" xfId="50678"/>
    <cellStyle name="Normal 2 9 13 2 5" xfId="50679"/>
    <cellStyle name="Normal 2 9 13 3" xfId="50680"/>
    <cellStyle name="Normal 2 9 13 3 2" xfId="50681"/>
    <cellStyle name="Normal 2 9 13 3 3" xfId="50682"/>
    <cellStyle name="Normal 2 9 13 3 4" xfId="50683"/>
    <cellStyle name="Normal 2 9 13 3 5" xfId="50684"/>
    <cellStyle name="Normal 2 9 13 4" xfId="50685"/>
    <cellStyle name="Normal 2 9 13 4 2" xfId="50686"/>
    <cellStyle name="Normal 2 9 13 4 3" xfId="50687"/>
    <cellStyle name="Normal 2 9 13 4 4" xfId="50688"/>
    <cellStyle name="Normal 2 9 13 4 5" xfId="50689"/>
    <cellStyle name="Normal 2 9 13 5" xfId="50690"/>
    <cellStyle name="Normal 2 9 13 5 2" xfId="50691"/>
    <cellStyle name="Normal 2 9 13 5 3" xfId="50692"/>
    <cellStyle name="Normal 2 9 13 5 4" xfId="50693"/>
    <cellStyle name="Normal 2 9 13 5 5" xfId="50694"/>
    <cellStyle name="Normal 2 9 13 6" xfId="50695"/>
    <cellStyle name="Normal 2 9 13 6 2" xfId="50696"/>
    <cellStyle name="Normal 2 9 13 6 3" xfId="50697"/>
    <cellStyle name="Normal 2 9 13 6 4" xfId="50698"/>
    <cellStyle name="Normal 2 9 13 6 5" xfId="50699"/>
    <cellStyle name="Normal 2 9 13 7" xfId="50700"/>
    <cellStyle name="Normal 2 9 13 7 2" xfId="50701"/>
    <cellStyle name="Normal 2 9 13 7 3" xfId="50702"/>
    <cellStyle name="Normal 2 9 13 7 4" xfId="50703"/>
    <cellStyle name="Normal 2 9 13 7 5" xfId="50704"/>
    <cellStyle name="Normal 2 9 13 8" xfId="50705"/>
    <cellStyle name="Normal 2 9 13 8 2" xfId="50706"/>
    <cellStyle name="Normal 2 9 13 8 3" xfId="50707"/>
    <cellStyle name="Normal 2 9 13 8 4" xfId="50708"/>
    <cellStyle name="Normal 2 9 13 8 5" xfId="50709"/>
    <cellStyle name="Normal 2 9 13 9" xfId="50710"/>
    <cellStyle name="Normal 2 9 14" xfId="50711"/>
    <cellStyle name="Normal 2 9 14 10" xfId="50712"/>
    <cellStyle name="Normal 2 9 14 11" xfId="50713"/>
    <cellStyle name="Normal 2 9 14 12" xfId="50714"/>
    <cellStyle name="Normal 2 9 14 13" xfId="50715"/>
    <cellStyle name="Normal 2 9 14 14" xfId="50716"/>
    <cellStyle name="Normal 2 9 14 2" xfId="50717"/>
    <cellStyle name="Normal 2 9 14 2 2" xfId="50718"/>
    <cellStyle name="Normal 2 9 14 2 3" xfId="50719"/>
    <cellStyle name="Normal 2 9 14 2 4" xfId="50720"/>
    <cellStyle name="Normal 2 9 14 2 5" xfId="50721"/>
    <cellStyle name="Normal 2 9 14 3" xfId="50722"/>
    <cellStyle name="Normal 2 9 14 3 2" xfId="50723"/>
    <cellStyle name="Normal 2 9 14 3 3" xfId="50724"/>
    <cellStyle name="Normal 2 9 14 3 4" xfId="50725"/>
    <cellStyle name="Normal 2 9 14 3 5" xfId="50726"/>
    <cellStyle name="Normal 2 9 14 4" xfId="50727"/>
    <cellStyle name="Normal 2 9 14 4 2" xfId="50728"/>
    <cellStyle name="Normal 2 9 14 4 3" xfId="50729"/>
    <cellStyle name="Normal 2 9 14 4 4" xfId="50730"/>
    <cellStyle name="Normal 2 9 14 4 5" xfId="50731"/>
    <cellStyle name="Normal 2 9 14 5" xfId="50732"/>
    <cellStyle name="Normal 2 9 14 5 2" xfId="50733"/>
    <cellStyle name="Normal 2 9 14 5 3" xfId="50734"/>
    <cellStyle name="Normal 2 9 14 5 4" xfId="50735"/>
    <cellStyle name="Normal 2 9 14 5 5" xfId="50736"/>
    <cellStyle name="Normal 2 9 14 6" xfId="50737"/>
    <cellStyle name="Normal 2 9 14 6 2" xfId="50738"/>
    <cellStyle name="Normal 2 9 14 6 3" xfId="50739"/>
    <cellStyle name="Normal 2 9 14 6 4" xfId="50740"/>
    <cellStyle name="Normal 2 9 14 6 5" xfId="50741"/>
    <cellStyle name="Normal 2 9 14 7" xfId="50742"/>
    <cellStyle name="Normal 2 9 14 7 2" xfId="50743"/>
    <cellStyle name="Normal 2 9 14 7 3" xfId="50744"/>
    <cellStyle name="Normal 2 9 14 7 4" xfId="50745"/>
    <cellStyle name="Normal 2 9 14 7 5" xfId="50746"/>
    <cellStyle name="Normal 2 9 14 8" xfId="50747"/>
    <cellStyle name="Normal 2 9 14 8 2" xfId="50748"/>
    <cellStyle name="Normal 2 9 14 8 3" xfId="50749"/>
    <cellStyle name="Normal 2 9 14 8 4" xfId="50750"/>
    <cellStyle name="Normal 2 9 14 8 5" xfId="50751"/>
    <cellStyle name="Normal 2 9 14 9" xfId="50752"/>
    <cellStyle name="Normal 2 9 15" xfId="50753"/>
    <cellStyle name="Normal 2 9 15 10" xfId="50754"/>
    <cellStyle name="Normal 2 9 15 11" xfId="50755"/>
    <cellStyle name="Normal 2 9 15 12" xfId="50756"/>
    <cellStyle name="Normal 2 9 15 13" xfId="50757"/>
    <cellStyle name="Normal 2 9 15 14" xfId="50758"/>
    <cellStyle name="Normal 2 9 15 2" xfId="50759"/>
    <cellStyle name="Normal 2 9 15 2 2" xfId="50760"/>
    <cellStyle name="Normal 2 9 15 2 3" xfId="50761"/>
    <cellStyle name="Normal 2 9 15 2 4" xfId="50762"/>
    <cellStyle name="Normal 2 9 15 2 5" xfId="50763"/>
    <cellStyle name="Normal 2 9 15 3" xfId="50764"/>
    <cellStyle name="Normal 2 9 15 3 2" xfId="50765"/>
    <cellStyle name="Normal 2 9 15 3 3" xfId="50766"/>
    <cellStyle name="Normal 2 9 15 3 4" xfId="50767"/>
    <cellStyle name="Normal 2 9 15 3 5" xfId="50768"/>
    <cellStyle name="Normal 2 9 15 4" xfId="50769"/>
    <cellStyle name="Normal 2 9 15 4 2" xfId="50770"/>
    <cellStyle name="Normal 2 9 15 4 3" xfId="50771"/>
    <cellStyle name="Normal 2 9 15 4 4" xfId="50772"/>
    <cellStyle name="Normal 2 9 15 4 5" xfId="50773"/>
    <cellStyle name="Normal 2 9 15 5" xfId="50774"/>
    <cellStyle name="Normal 2 9 15 5 2" xfId="50775"/>
    <cellStyle name="Normal 2 9 15 5 3" xfId="50776"/>
    <cellStyle name="Normal 2 9 15 5 4" xfId="50777"/>
    <cellStyle name="Normal 2 9 15 5 5" xfId="50778"/>
    <cellStyle name="Normal 2 9 15 6" xfId="50779"/>
    <cellStyle name="Normal 2 9 15 6 2" xfId="50780"/>
    <cellStyle name="Normal 2 9 15 6 3" xfId="50781"/>
    <cellStyle name="Normal 2 9 15 6 4" xfId="50782"/>
    <cellStyle name="Normal 2 9 15 6 5" xfId="50783"/>
    <cellStyle name="Normal 2 9 15 7" xfId="50784"/>
    <cellStyle name="Normal 2 9 15 7 2" xfId="50785"/>
    <cellStyle name="Normal 2 9 15 7 3" xfId="50786"/>
    <cellStyle name="Normal 2 9 15 7 4" xfId="50787"/>
    <cellStyle name="Normal 2 9 15 7 5" xfId="50788"/>
    <cellStyle name="Normal 2 9 15 8" xfId="50789"/>
    <cellStyle name="Normal 2 9 15 8 2" xfId="50790"/>
    <cellStyle name="Normal 2 9 15 8 3" xfId="50791"/>
    <cellStyle name="Normal 2 9 15 8 4" xfId="50792"/>
    <cellStyle name="Normal 2 9 15 8 5" xfId="50793"/>
    <cellStyle name="Normal 2 9 15 9" xfId="50794"/>
    <cellStyle name="Normal 2 9 16" xfId="50795"/>
    <cellStyle name="Normal 2 9 16 10" xfId="50796"/>
    <cellStyle name="Normal 2 9 16 11" xfId="50797"/>
    <cellStyle name="Normal 2 9 16 12" xfId="50798"/>
    <cellStyle name="Normal 2 9 16 13" xfId="50799"/>
    <cellStyle name="Normal 2 9 16 14" xfId="50800"/>
    <cellStyle name="Normal 2 9 16 2" xfId="50801"/>
    <cellStyle name="Normal 2 9 16 2 2" xfId="50802"/>
    <cellStyle name="Normal 2 9 16 2 3" xfId="50803"/>
    <cellStyle name="Normal 2 9 16 2 4" xfId="50804"/>
    <cellStyle name="Normal 2 9 16 2 5" xfId="50805"/>
    <cellStyle name="Normal 2 9 16 3" xfId="50806"/>
    <cellStyle name="Normal 2 9 16 3 2" xfId="50807"/>
    <cellStyle name="Normal 2 9 16 3 3" xfId="50808"/>
    <cellStyle name="Normal 2 9 16 3 4" xfId="50809"/>
    <cellStyle name="Normal 2 9 16 3 5" xfId="50810"/>
    <cellStyle name="Normal 2 9 16 4" xfId="50811"/>
    <cellStyle name="Normal 2 9 16 4 2" xfId="50812"/>
    <cellStyle name="Normal 2 9 16 4 3" xfId="50813"/>
    <cellStyle name="Normal 2 9 16 4 4" xfId="50814"/>
    <cellStyle name="Normal 2 9 16 4 5" xfId="50815"/>
    <cellStyle name="Normal 2 9 16 5" xfId="50816"/>
    <cellStyle name="Normal 2 9 16 5 2" xfId="50817"/>
    <cellStyle name="Normal 2 9 16 5 3" xfId="50818"/>
    <cellStyle name="Normal 2 9 16 5 4" xfId="50819"/>
    <cellStyle name="Normal 2 9 16 5 5" xfId="50820"/>
    <cellStyle name="Normal 2 9 16 6" xfId="50821"/>
    <cellStyle name="Normal 2 9 16 6 2" xfId="50822"/>
    <cellStyle name="Normal 2 9 16 6 3" xfId="50823"/>
    <cellStyle name="Normal 2 9 16 6 4" xfId="50824"/>
    <cellStyle name="Normal 2 9 16 6 5" xfId="50825"/>
    <cellStyle name="Normal 2 9 16 7" xfId="50826"/>
    <cellStyle name="Normal 2 9 16 7 2" xfId="50827"/>
    <cellStyle name="Normal 2 9 16 7 3" xfId="50828"/>
    <cellStyle name="Normal 2 9 16 7 4" xfId="50829"/>
    <cellStyle name="Normal 2 9 16 7 5" xfId="50830"/>
    <cellStyle name="Normal 2 9 16 8" xfId="50831"/>
    <cellStyle name="Normal 2 9 16 8 2" xfId="50832"/>
    <cellStyle name="Normal 2 9 16 8 3" xfId="50833"/>
    <cellStyle name="Normal 2 9 16 8 4" xfId="50834"/>
    <cellStyle name="Normal 2 9 16 8 5" xfId="50835"/>
    <cellStyle name="Normal 2 9 16 9" xfId="50836"/>
    <cellStyle name="Normal 2 9 17" xfId="50837"/>
    <cellStyle name="Normal 2 9 17 10" xfId="50838"/>
    <cellStyle name="Normal 2 9 17 11" xfId="50839"/>
    <cellStyle name="Normal 2 9 17 12" xfId="50840"/>
    <cellStyle name="Normal 2 9 17 13" xfId="50841"/>
    <cellStyle name="Normal 2 9 17 14" xfId="50842"/>
    <cellStyle name="Normal 2 9 17 2" xfId="50843"/>
    <cellStyle name="Normal 2 9 17 2 2" xfId="50844"/>
    <cellStyle name="Normal 2 9 17 2 3" xfId="50845"/>
    <cellStyle name="Normal 2 9 17 2 4" xfId="50846"/>
    <cellStyle name="Normal 2 9 17 2 5" xfId="50847"/>
    <cellStyle name="Normal 2 9 17 3" xfId="50848"/>
    <cellStyle name="Normal 2 9 17 3 2" xfId="50849"/>
    <cellStyle name="Normal 2 9 17 3 3" xfId="50850"/>
    <cellStyle name="Normal 2 9 17 3 4" xfId="50851"/>
    <cellStyle name="Normal 2 9 17 3 5" xfId="50852"/>
    <cellStyle name="Normal 2 9 17 4" xfId="50853"/>
    <cellStyle name="Normal 2 9 17 4 2" xfId="50854"/>
    <cellStyle name="Normal 2 9 17 4 3" xfId="50855"/>
    <cellStyle name="Normal 2 9 17 4 4" xfId="50856"/>
    <cellStyle name="Normal 2 9 17 4 5" xfId="50857"/>
    <cellStyle name="Normal 2 9 17 5" xfId="50858"/>
    <cellStyle name="Normal 2 9 17 5 2" xfId="50859"/>
    <cellStyle name="Normal 2 9 17 5 3" xfId="50860"/>
    <cellStyle name="Normal 2 9 17 5 4" xfId="50861"/>
    <cellStyle name="Normal 2 9 17 5 5" xfId="50862"/>
    <cellStyle name="Normal 2 9 17 6" xfId="50863"/>
    <cellStyle name="Normal 2 9 17 6 2" xfId="50864"/>
    <cellStyle name="Normal 2 9 17 6 3" xfId="50865"/>
    <cellStyle name="Normal 2 9 17 6 4" xfId="50866"/>
    <cellStyle name="Normal 2 9 17 6 5" xfId="50867"/>
    <cellStyle name="Normal 2 9 17 7" xfId="50868"/>
    <cellStyle name="Normal 2 9 17 7 2" xfId="50869"/>
    <cellStyle name="Normal 2 9 17 7 3" xfId="50870"/>
    <cellStyle name="Normal 2 9 17 7 4" xfId="50871"/>
    <cellStyle name="Normal 2 9 17 7 5" xfId="50872"/>
    <cellStyle name="Normal 2 9 17 8" xfId="50873"/>
    <cellStyle name="Normal 2 9 17 8 2" xfId="50874"/>
    <cellStyle name="Normal 2 9 17 8 3" xfId="50875"/>
    <cellStyle name="Normal 2 9 17 8 4" xfId="50876"/>
    <cellStyle name="Normal 2 9 17 8 5" xfId="50877"/>
    <cellStyle name="Normal 2 9 17 9" xfId="50878"/>
    <cellStyle name="Normal 2 9 18" xfId="50879"/>
    <cellStyle name="Normal 2 9 18 10" xfId="50880"/>
    <cellStyle name="Normal 2 9 18 11" xfId="50881"/>
    <cellStyle name="Normal 2 9 18 12" xfId="50882"/>
    <cellStyle name="Normal 2 9 18 13" xfId="50883"/>
    <cellStyle name="Normal 2 9 18 14" xfId="50884"/>
    <cellStyle name="Normal 2 9 18 2" xfId="50885"/>
    <cellStyle name="Normal 2 9 18 2 2" xfId="50886"/>
    <cellStyle name="Normal 2 9 18 2 3" xfId="50887"/>
    <cellStyle name="Normal 2 9 18 2 4" xfId="50888"/>
    <cellStyle name="Normal 2 9 18 2 5" xfId="50889"/>
    <cellStyle name="Normal 2 9 18 3" xfId="50890"/>
    <cellStyle name="Normal 2 9 18 3 2" xfId="50891"/>
    <cellStyle name="Normal 2 9 18 3 3" xfId="50892"/>
    <cellStyle name="Normal 2 9 18 3 4" xfId="50893"/>
    <cellStyle name="Normal 2 9 18 3 5" xfId="50894"/>
    <cellStyle name="Normal 2 9 18 4" xfId="50895"/>
    <cellStyle name="Normal 2 9 18 4 2" xfId="50896"/>
    <cellStyle name="Normal 2 9 18 4 3" xfId="50897"/>
    <cellStyle name="Normal 2 9 18 4 4" xfId="50898"/>
    <cellStyle name="Normal 2 9 18 4 5" xfId="50899"/>
    <cellStyle name="Normal 2 9 18 5" xfId="50900"/>
    <cellStyle name="Normal 2 9 18 5 2" xfId="50901"/>
    <cellStyle name="Normal 2 9 18 5 3" xfId="50902"/>
    <cellStyle name="Normal 2 9 18 5 4" xfId="50903"/>
    <cellStyle name="Normal 2 9 18 5 5" xfId="50904"/>
    <cellStyle name="Normal 2 9 18 6" xfId="50905"/>
    <cellStyle name="Normal 2 9 18 6 2" xfId="50906"/>
    <cellStyle name="Normal 2 9 18 6 3" xfId="50907"/>
    <cellStyle name="Normal 2 9 18 6 4" xfId="50908"/>
    <cellStyle name="Normal 2 9 18 6 5" xfId="50909"/>
    <cellStyle name="Normal 2 9 18 7" xfId="50910"/>
    <cellStyle name="Normal 2 9 18 7 2" xfId="50911"/>
    <cellStyle name="Normal 2 9 18 7 3" xfId="50912"/>
    <cellStyle name="Normal 2 9 18 7 4" xfId="50913"/>
    <cellStyle name="Normal 2 9 18 7 5" xfId="50914"/>
    <cellStyle name="Normal 2 9 18 8" xfId="50915"/>
    <cellStyle name="Normal 2 9 18 8 2" xfId="50916"/>
    <cellStyle name="Normal 2 9 18 8 3" xfId="50917"/>
    <cellStyle name="Normal 2 9 18 8 4" xfId="50918"/>
    <cellStyle name="Normal 2 9 18 8 5" xfId="50919"/>
    <cellStyle name="Normal 2 9 18 9" xfId="50920"/>
    <cellStyle name="Normal 2 9 19" xfId="50921"/>
    <cellStyle name="Normal 2 9 19 10" xfId="50922"/>
    <cellStyle name="Normal 2 9 19 11" xfId="50923"/>
    <cellStyle name="Normal 2 9 19 12" xfId="50924"/>
    <cellStyle name="Normal 2 9 19 13" xfId="50925"/>
    <cellStyle name="Normal 2 9 19 14" xfId="50926"/>
    <cellStyle name="Normal 2 9 19 2" xfId="50927"/>
    <cellStyle name="Normal 2 9 19 2 2" xfId="50928"/>
    <cellStyle name="Normal 2 9 19 2 3" xfId="50929"/>
    <cellStyle name="Normal 2 9 19 2 4" xfId="50930"/>
    <cellStyle name="Normal 2 9 19 2 5" xfId="50931"/>
    <cellStyle name="Normal 2 9 19 3" xfId="50932"/>
    <cellStyle name="Normal 2 9 19 3 2" xfId="50933"/>
    <cellStyle name="Normal 2 9 19 3 3" xfId="50934"/>
    <cellStyle name="Normal 2 9 19 3 4" xfId="50935"/>
    <cellStyle name="Normal 2 9 19 3 5" xfId="50936"/>
    <cellStyle name="Normal 2 9 19 4" xfId="50937"/>
    <cellStyle name="Normal 2 9 19 4 2" xfId="50938"/>
    <cellStyle name="Normal 2 9 19 4 3" xfId="50939"/>
    <cellStyle name="Normal 2 9 19 4 4" xfId="50940"/>
    <cellStyle name="Normal 2 9 19 4 5" xfId="50941"/>
    <cellStyle name="Normal 2 9 19 5" xfId="50942"/>
    <cellStyle name="Normal 2 9 19 5 2" xfId="50943"/>
    <cellStyle name="Normal 2 9 19 5 3" xfId="50944"/>
    <cellStyle name="Normal 2 9 19 5 4" xfId="50945"/>
    <cellStyle name="Normal 2 9 19 5 5" xfId="50946"/>
    <cellStyle name="Normal 2 9 19 6" xfId="50947"/>
    <cellStyle name="Normal 2 9 19 6 2" xfId="50948"/>
    <cellStyle name="Normal 2 9 19 6 3" xfId="50949"/>
    <cellStyle name="Normal 2 9 19 6 4" xfId="50950"/>
    <cellStyle name="Normal 2 9 19 6 5" xfId="50951"/>
    <cellStyle name="Normal 2 9 19 7" xfId="50952"/>
    <cellStyle name="Normal 2 9 19 7 2" xfId="50953"/>
    <cellStyle name="Normal 2 9 19 7 3" xfId="50954"/>
    <cellStyle name="Normal 2 9 19 7 4" xfId="50955"/>
    <cellStyle name="Normal 2 9 19 7 5" xfId="50956"/>
    <cellStyle name="Normal 2 9 19 8" xfId="50957"/>
    <cellStyle name="Normal 2 9 19 8 2" xfId="50958"/>
    <cellStyle name="Normal 2 9 19 8 3" xfId="50959"/>
    <cellStyle name="Normal 2 9 19 8 4" xfId="50960"/>
    <cellStyle name="Normal 2 9 19 8 5" xfId="50961"/>
    <cellStyle name="Normal 2 9 19 9" xfId="50962"/>
    <cellStyle name="Normal 2 9 2" xfId="50963"/>
    <cellStyle name="Normal 2 9 2 10" xfId="50964"/>
    <cellStyle name="Normal 2 9 2 11" xfId="50965"/>
    <cellStyle name="Normal 2 9 2 12" xfId="50966"/>
    <cellStyle name="Normal 2 9 2 13" xfId="50967"/>
    <cellStyle name="Normal 2 9 2 14" xfId="50968"/>
    <cellStyle name="Normal 2 9 2 2" xfId="50969"/>
    <cellStyle name="Normal 2 9 2 2 2" xfId="50970"/>
    <cellStyle name="Normal 2 9 2 2 3" xfId="50971"/>
    <cellStyle name="Normal 2 9 2 2 4" xfId="50972"/>
    <cellStyle name="Normal 2 9 2 2 5" xfId="50973"/>
    <cellStyle name="Normal 2 9 2 3" xfId="50974"/>
    <cellStyle name="Normal 2 9 2 3 2" xfId="50975"/>
    <cellStyle name="Normal 2 9 2 3 3" xfId="50976"/>
    <cellStyle name="Normal 2 9 2 3 4" xfId="50977"/>
    <cellStyle name="Normal 2 9 2 3 5" xfId="50978"/>
    <cellStyle name="Normal 2 9 2 4" xfId="50979"/>
    <cellStyle name="Normal 2 9 2 4 2" xfId="50980"/>
    <cellStyle name="Normal 2 9 2 4 3" xfId="50981"/>
    <cellStyle name="Normal 2 9 2 4 4" xfId="50982"/>
    <cellStyle name="Normal 2 9 2 4 5" xfId="50983"/>
    <cellStyle name="Normal 2 9 2 5" xfId="50984"/>
    <cellStyle name="Normal 2 9 2 5 2" xfId="50985"/>
    <cellStyle name="Normal 2 9 2 5 3" xfId="50986"/>
    <cellStyle name="Normal 2 9 2 5 4" xfId="50987"/>
    <cellStyle name="Normal 2 9 2 5 5" xfId="50988"/>
    <cellStyle name="Normal 2 9 2 6" xfId="50989"/>
    <cellStyle name="Normal 2 9 2 6 2" xfId="50990"/>
    <cellStyle name="Normal 2 9 2 6 3" xfId="50991"/>
    <cellStyle name="Normal 2 9 2 6 4" xfId="50992"/>
    <cellStyle name="Normal 2 9 2 6 5" xfId="50993"/>
    <cellStyle name="Normal 2 9 2 7" xfId="50994"/>
    <cellStyle name="Normal 2 9 2 7 2" xfId="50995"/>
    <cellStyle name="Normal 2 9 2 7 3" xfId="50996"/>
    <cellStyle name="Normal 2 9 2 7 4" xfId="50997"/>
    <cellStyle name="Normal 2 9 2 7 5" xfId="50998"/>
    <cellStyle name="Normal 2 9 2 8" xfId="50999"/>
    <cellStyle name="Normal 2 9 2 8 2" xfId="51000"/>
    <cellStyle name="Normal 2 9 2 8 3" xfId="51001"/>
    <cellStyle name="Normal 2 9 2 8 4" xfId="51002"/>
    <cellStyle name="Normal 2 9 2 8 5" xfId="51003"/>
    <cellStyle name="Normal 2 9 2 9" xfId="51004"/>
    <cellStyle name="Normal 2 9 20" xfId="51005"/>
    <cellStyle name="Normal 2 9 20 2" xfId="51006"/>
    <cellStyle name="Normal 2 9 20 3" xfId="51007"/>
    <cellStyle name="Normal 2 9 20 4" xfId="51008"/>
    <cellStyle name="Normal 2 9 20 5" xfId="51009"/>
    <cellStyle name="Normal 2 9 21" xfId="51010"/>
    <cellStyle name="Normal 2 9 21 2" xfId="51011"/>
    <cellStyle name="Normal 2 9 21 3" xfId="51012"/>
    <cellStyle name="Normal 2 9 21 4" xfId="51013"/>
    <cellStyle name="Normal 2 9 21 5" xfId="51014"/>
    <cellStyle name="Normal 2 9 22" xfId="51015"/>
    <cellStyle name="Normal 2 9 22 2" xfId="51016"/>
    <cellStyle name="Normal 2 9 22 3" xfId="51017"/>
    <cellStyle name="Normal 2 9 22 4" xfId="51018"/>
    <cellStyle name="Normal 2 9 22 5" xfId="51019"/>
    <cellStyle name="Normal 2 9 23" xfId="51020"/>
    <cellStyle name="Normal 2 9 23 2" xfId="51021"/>
    <cellStyle name="Normal 2 9 23 3" xfId="51022"/>
    <cellStyle name="Normal 2 9 23 4" xfId="51023"/>
    <cellStyle name="Normal 2 9 23 5" xfId="51024"/>
    <cellStyle name="Normal 2 9 24" xfId="51025"/>
    <cellStyle name="Normal 2 9 24 2" xfId="51026"/>
    <cellStyle name="Normal 2 9 24 3" xfId="51027"/>
    <cellStyle name="Normal 2 9 24 4" xfId="51028"/>
    <cellStyle name="Normal 2 9 24 5" xfId="51029"/>
    <cellStyle name="Normal 2 9 25" xfId="51030"/>
    <cellStyle name="Normal 2 9 25 2" xfId="51031"/>
    <cellStyle name="Normal 2 9 25 3" xfId="51032"/>
    <cellStyle name="Normal 2 9 25 4" xfId="51033"/>
    <cellStyle name="Normal 2 9 25 5" xfId="51034"/>
    <cellStyle name="Normal 2 9 26" xfId="51035"/>
    <cellStyle name="Normal 2 9 26 2" xfId="51036"/>
    <cellStyle name="Normal 2 9 26 3" xfId="51037"/>
    <cellStyle name="Normal 2 9 26 4" xfId="51038"/>
    <cellStyle name="Normal 2 9 26 5" xfId="51039"/>
    <cellStyle name="Normal 2 9 27" xfId="51040"/>
    <cellStyle name="Normal 2 9 28" xfId="51041"/>
    <cellStyle name="Normal 2 9 29" xfId="51042"/>
    <cellStyle name="Normal 2 9 3" xfId="51043"/>
    <cellStyle name="Normal 2 9 3 10" xfId="51044"/>
    <cellStyle name="Normal 2 9 3 11" xfId="51045"/>
    <cellStyle name="Normal 2 9 3 12" xfId="51046"/>
    <cellStyle name="Normal 2 9 3 13" xfId="51047"/>
    <cellStyle name="Normal 2 9 3 14" xfId="51048"/>
    <cellStyle name="Normal 2 9 3 2" xfId="51049"/>
    <cellStyle name="Normal 2 9 3 2 2" xfId="51050"/>
    <cellStyle name="Normal 2 9 3 2 3" xfId="51051"/>
    <cellStyle name="Normal 2 9 3 2 4" xfId="51052"/>
    <cellStyle name="Normal 2 9 3 2 5" xfId="51053"/>
    <cellStyle name="Normal 2 9 3 3" xfId="51054"/>
    <cellStyle name="Normal 2 9 3 3 2" xfId="51055"/>
    <cellStyle name="Normal 2 9 3 3 3" xfId="51056"/>
    <cellStyle name="Normal 2 9 3 3 4" xfId="51057"/>
    <cellStyle name="Normal 2 9 3 3 5" xfId="51058"/>
    <cellStyle name="Normal 2 9 3 4" xfId="51059"/>
    <cellStyle name="Normal 2 9 3 4 2" xfId="51060"/>
    <cellStyle name="Normal 2 9 3 4 3" xfId="51061"/>
    <cellStyle name="Normal 2 9 3 4 4" xfId="51062"/>
    <cellStyle name="Normal 2 9 3 4 5" xfId="51063"/>
    <cellStyle name="Normal 2 9 3 5" xfId="51064"/>
    <cellStyle name="Normal 2 9 3 5 2" xfId="51065"/>
    <cellStyle name="Normal 2 9 3 5 3" xfId="51066"/>
    <cellStyle name="Normal 2 9 3 5 4" xfId="51067"/>
    <cellStyle name="Normal 2 9 3 5 5" xfId="51068"/>
    <cellStyle name="Normal 2 9 3 6" xfId="51069"/>
    <cellStyle name="Normal 2 9 3 6 2" xfId="51070"/>
    <cellStyle name="Normal 2 9 3 6 3" xfId="51071"/>
    <cellStyle name="Normal 2 9 3 6 4" xfId="51072"/>
    <cellStyle name="Normal 2 9 3 6 5" xfId="51073"/>
    <cellStyle name="Normal 2 9 3 7" xfId="51074"/>
    <cellStyle name="Normal 2 9 3 7 2" xfId="51075"/>
    <cellStyle name="Normal 2 9 3 7 3" xfId="51076"/>
    <cellStyle name="Normal 2 9 3 7 4" xfId="51077"/>
    <cellStyle name="Normal 2 9 3 7 5" xfId="51078"/>
    <cellStyle name="Normal 2 9 3 8" xfId="51079"/>
    <cellStyle name="Normal 2 9 3 8 2" xfId="51080"/>
    <cellStyle name="Normal 2 9 3 8 3" xfId="51081"/>
    <cellStyle name="Normal 2 9 3 8 4" xfId="51082"/>
    <cellStyle name="Normal 2 9 3 8 5" xfId="51083"/>
    <cellStyle name="Normal 2 9 3 9" xfId="51084"/>
    <cellStyle name="Normal 2 9 30" xfId="51085"/>
    <cellStyle name="Normal 2 9 31" xfId="51086"/>
    <cellStyle name="Normal 2 9 32" xfId="51087"/>
    <cellStyle name="Normal 2 9 4" xfId="51088"/>
    <cellStyle name="Normal 2 9 4 10" xfId="51089"/>
    <cellStyle name="Normal 2 9 4 11" xfId="51090"/>
    <cellStyle name="Normal 2 9 4 12" xfId="51091"/>
    <cellStyle name="Normal 2 9 4 13" xfId="51092"/>
    <cellStyle name="Normal 2 9 4 14" xfId="51093"/>
    <cellStyle name="Normal 2 9 4 2" xfId="51094"/>
    <cellStyle name="Normal 2 9 4 2 2" xfId="51095"/>
    <cellStyle name="Normal 2 9 4 2 3" xfId="51096"/>
    <cellStyle name="Normal 2 9 4 2 4" xfId="51097"/>
    <cellStyle name="Normal 2 9 4 2 5" xfId="51098"/>
    <cellStyle name="Normal 2 9 4 3" xfId="51099"/>
    <cellStyle name="Normal 2 9 4 3 2" xfId="51100"/>
    <cellStyle name="Normal 2 9 4 3 3" xfId="51101"/>
    <cellStyle name="Normal 2 9 4 3 4" xfId="51102"/>
    <cellStyle name="Normal 2 9 4 3 5" xfId="51103"/>
    <cellStyle name="Normal 2 9 4 4" xfId="51104"/>
    <cellStyle name="Normal 2 9 4 4 2" xfId="51105"/>
    <cellStyle name="Normal 2 9 4 4 3" xfId="51106"/>
    <cellStyle name="Normal 2 9 4 4 4" xfId="51107"/>
    <cellStyle name="Normal 2 9 4 4 5" xfId="51108"/>
    <cellStyle name="Normal 2 9 4 5" xfId="51109"/>
    <cellStyle name="Normal 2 9 4 5 2" xfId="51110"/>
    <cellStyle name="Normal 2 9 4 5 3" xfId="51111"/>
    <cellStyle name="Normal 2 9 4 5 4" xfId="51112"/>
    <cellStyle name="Normal 2 9 4 5 5" xfId="51113"/>
    <cellStyle name="Normal 2 9 4 6" xfId="51114"/>
    <cellStyle name="Normal 2 9 4 6 2" xfId="51115"/>
    <cellStyle name="Normal 2 9 4 6 3" xfId="51116"/>
    <cellStyle name="Normal 2 9 4 6 4" xfId="51117"/>
    <cellStyle name="Normal 2 9 4 6 5" xfId="51118"/>
    <cellStyle name="Normal 2 9 4 7" xfId="51119"/>
    <cellStyle name="Normal 2 9 4 7 2" xfId="51120"/>
    <cellStyle name="Normal 2 9 4 7 3" xfId="51121"/>
    <cellStyle name="Normal 2 9 4 7 4" xfId="51122"/>
    <cellStyle name="Normal 2 9 4 7 5" xfId="51123"/>
    <cellStyle name="Normal 2 9 4 8" xfId="51124"/>
    <cellStyle name="Normal 2 9 4 8 2" xfId="51125"/>
    <cellStyle name="Normal 2 9 4 8 3" xfId="51126"/>
    <cellStyle name="Normal 2 9 4 8 4" xfId="51127"/>
    <cellStyle name="Normal 2 9 4 8 5" xfId="51128"/>
    <cellStyle name="Normal 2 9 4 9" xfId="51129"/>
    <cellStyle name="Normal 2 9 5" xfId="51130"/>
    <cellStyle name="Normal 2 9 5 10" xfId="51131"/>
    <cellStyle name="Normal 2 9 5 11" xfId="51132"/>
    <cellStyle name="Normal 2 9 5 12" xfId="51133"/>
    <cellStyle name="Normal 2 9 5 13" xfId="51134"/>
    <cellStyle name="Normal 2 9 5 14" xfId="51135"/>
    <cellStyle name="Normal 2 9 5 2" xfId="51136"/>
    <cellStyle name="Normal 2 9 5 2 2" xfId="51137"/>
    <cellStyle name="Normal 2 9 5 2 3" xfId="51138"/>
    <cellStyle name="Normal 2 9 5 2 4" xfId="51139"/>
    <cellStyle name="Normal 2 9 5 2 5" xfId="51140"/>
    <cellStyle name="Normal 2 9 5 3" xfId="51141"/>
    <cellStyle name="Normal 2 9 5 3 2" xfId="51142"/>
    <cellStyle name="Normal 2 9 5 3 3" xfId="51143"/>
    <cellStyle name="Normal 2 9 5 3 4" xfId="51144"/>
    <cellStyle name="Normal 2 9 5 3 5" xfId="51145"/>
    <cellStyle name="Normal 2 9 5 4" xfId="51146"/>
    <cellStyle name="Normal 2 9 5 4 2" xfId="51147"/>
    <cellStyle name="Normal 2 9 5 4 3" xfId="51148"/>
    <cellStyle name="Normal 2 9 5 4 4" xfId="51149"/>
    <cellStyle name="Normal 2 9 5 4 5" xfId="51150"/>
    <cellStyle name="Normal 2 9 5 5" xfId="51151"/>
    <cellStyle name="Normal 2 9 5 5 2" xfId="51152"/>
    <cellStyle name="Normal 2 9 5 5 3" xfId="51153"/>
    <cellStyle name="Normal 2 9 5 5 4" xfId="51154"/>
    <cellStyle name="Normal 2 9 5 5 5" xfId="51155"/>
    <cellStyle name="Normal 2 9 5 6" xfId="51156"/>
    <cellStyle name="Normal 2 9 5 6 2" xfId="51157"/>
    <cellStyle name="Normal 2 9 5 6 3" xfId="51158"/>
    <cellStyle name="Normal 2 9 5 6 4" xfId="51159"/>
    <cellStyle name="Normal 2 9 5 6 5" xfId="51160"/>
    <cellStyle name="Normal 2 9 5 7" xfId="51161"/>
    <cellStyle name="Normal 2 9 5 7 2" xfId="51162"/>
    <cellStyle name="Normal 2 9 5 7 3" xfId="51163"/>
    <cellStyle name="Normal 2 9 5 7 4" xfId="51164"/>
    <cellStyle name="Normal 2 9 5 7 5" xfId="51165"/>
    <cellStyle name="Normal 2 9 5 8" xfId="51166"/>
    <cellStyle name="Normal 2 9 5 8 2" xfId="51167"/>
    <cellStyle name="Normal 2 9 5 8 3" xfId="51168"/>
    <cellStyle name="Normal 2 9 5 8 4" xfId="51169"/>
    <cellStyle name="Normal 2 9 5 8 5" xfId="51170"/>
    <cellStyle name="Normal 2 9 5 9" xfId="51171"/>
    <cellStyle name="Normal 2 9 6" xfId="51172"/>
    <cellStyle name="Normal 2 9 6 10" xfId="51173"/>
    <cellStyle name="Normal 2 9 6 11" xfId="51174"/>
    <cellStyle name="Normal 2 9 6 12" xfId="51175"/>
    <cellStyle name="Normal 2 9 6 13" xfId="51176"/>
    <cellStyle name="Normal 2 9 6 14" xfId="51177"/>
    <cellStyle name="Normal 2 9 6 2" xfId="51178"/>
    <cellStyle name="Normal 2 9 6 2 2" xfId="51179"/>
    <cellStyle name="Normal 2 9 6 2 3" xfId="51180"/>
    <cellStyle name="Normal 2 9 6 2 4" xfId="51181"/>
    <cellStyle name="Normal 2 9 6 2 5" xfId="51182"/>
    <cellStyle name="Normal 2 9 6 3" xfId="51183"/>
    <cellStyle name="Normal 2 9 6 3 2" xfId="51184"/>
    <cellStyle name="Normal 2 9 6 3 3" xfId="51185"/>
    <cellStyle name="Normal 2 9 6 3 4" xfId="51186"/>
    <cellStyle name="Normal 2 9 6 3 5" xfId="51187"/>
    <cellStyle name="Normal 2 9 6 4" xfId="51188"/>
    <cellStyle name="Normal 2 9 6 4 2" xfId="51189"/>
    <cellStyle name="Normal 2 9 6 4 3" xfId="51190"/>
    <cellStyle name="Normal 2 9 6 4 4" xfId="51191"/>
    <cellStyle name="Normal 2 9 6 4 5" xfId="51192"/>
    <cellStyle name="Normal 2 9 6 5" xfId="51193"/>
    <cellStyle name="Normal 2 9 6 5 2" xfId="51194"/>
    <cellStyle name="Normal 2 9 6 5 3" xfId="51195"/>
    <cellStyle name="Normal 2 9 6 5 4" xfId="51196"/>
    <cellStyle name="Normal 2 9 6 5 5" xfId="51197"/>
    <cellStyle name="Normal 2 9 6 6" xfId="51198"/>
    <cellStyle name="Normal 2 9 6 6 2" xfId="51199"/>
    <cellStyle name="Normal 2 9 6 6 3" xfId="51200"/>
    <cellStyle name="Normal 2 9 6 6 4" xfId="51201"/>
    <cellStyle name="Normal 2 9 6 6 5" xfId="51202"/>
    <cellStyle name="Normal 2 9 6 7" xfId="51203"/>
    <cellStyle name="Normal 2 9 6 7 2" xfId="51204"/>
    <cellStyle name="Normal 2 9 6 7 3" xfId="51205"/>
    <cellStyle name="Normal 2 9 6 7 4" xfId="51206"/>
    <cellStyle name="Normal 2 9 6 7 5" xfId="51207"/>
    <cellStyle name="Normal 2 9 6 8" xfId="51208"/>
    <cellStyle name="Normal 2 9 6 8 2" xfId="51209"/>
    <cellStyle name="Normal 2 9 6 8 3" xfId="51210"/>
    <cellStyle name="Normal 2 9 6 8 4" xfId="51211"/>
    <cellStyle name="Normal 2 9 6 8 5" xfId="51212"/>
    <cellStyle name="Normal 2 9 6 9" xfId="51213"/>
    <cellStyle name="Normal 2 9 7" xfId="51214"/>
    <cellStyle name="Normal 2 9 7 10" xfId="51215"/>
    <cellStyle name="Normal 2 9 7 11" xfId="51216"/>
    <cellStyle name="Normal 2 9 7 12" xfId="51217"/>
    <cellStyle name="Normal 2 9 7 13" xfId="51218"/>
    <cellStyle name="Normal 2 9 7 14" xfId="51219"/>
    <cellStyle name="Normal 2 9 7 2" xfId="51220"/>
    <cellStyle name="Normal 2 9 7 2 2" xfId="51221"/>
    <cellStyle name="Normal 2 9 7 2 3" xfId="51222"/>
    <cellStyle name="Normal 2 9 7 2 4" xfId="51223"/>
    <cellStyle name="Normal 2 9 7 2 5" xfId="51224"/>
    <cellStyle name="Normal 2 9 7 3" xfId="51225"/>
    <cellStyle name="Normal 2 9 7 3 2" xfId="51226"/>
    <cellStyle name="Normal 2 9 7 3 3" xfId="51227"/>
    <cellStyle name="Normal 2 9 7 3 4" xfId="51228"/>
    <cellStyle name="Normal 2 9 7 3 5" xfId="51229"/>
    <cellStyle name="Normal 2 9 7 4" xfId="51230"/>
    <cellStyle name="Normal 2 9 7 4 2" xfId="51231"/>
    <cellStyle name="Normal 2 9 7 4 3" xfId="51232"/>
    <cellStyle name="Normal 2 9 7 4 4" xfId="51233"/>
    <cellStyle name="Normal 2 9 7 4 5" xfId="51234"/>
    <cellStyle name="Normal 2 9 7 5" xfId="51235"/>
    <cellStyle name="Normal 2 9 7 5 2" xfId="51236"/>
    <cellStyle name="Normal 2 9 7 5 3" xfId="51237"/>
    <cellStyle name="Normal 2 9 7 5 4" xfId="51238"/>
    <cellStyle name="Normal 2 9 7 5 5" xfId="51239"/>
    <cellStyle name="Normal 2 9 7 6" xfId="51240"/>
    <cellStyle name="Normal 2 9 7 6 2" xfId="51241"/>
    <cellStyle name="Normal 2 9 7 6 3" xfId="51242"/>
    <cellStyle name="Normal 2 9 7 6 4" xfId="51243"/>
    <cellStyle name="Normal 2 9 7 6 5" xfId="51244"/>
    <cellStyle name="Normal 2 9 7 7" xfId="51245"/>
    <cellStyle name="Normal 2 9 7 7 2" xfId="51246"/>
    <cellStyle name="Normal 2 9 7 7 3" xfId="51247"/>
    <cellStyle name="Normal 2 9 7 7 4" xfId="51248"/>
    <cellStyle name="Normal 2 9 7 7 5" xfId="51249"/>
    <cellStyle name="Normal 2 9 7 8" xfId="51250"/>
    <cellStyle name="Normal 2 9 7 8 2" xfId="51251"/>
    <cellStyle name="Normal 2 9 7 8 3" xfId="51252"/>
    <cellStyle name="Normal 2 9 7 8 4" xfId="51253"/>
    <cellStyle name="Normal 2 9 7 8 5" xfId="51254"/>
    <cellStyle name="Normal 2 9 7 9" xfId="51255"/>
    <cellStyle name="Normal 2 9 8" xfId="51256"/>
    <cellStyle name="Normal 2 9 8 10" xfId="51257"/>
    <cellStyle name="Normal 2 9 8 11" xfId="51258"/>
    <cellStyle name="Normal 2 9 8 12" xfId="51259"/>
    <cellStyle name="Normal 2 9 8 13" xfId="51260"/>
    <cellStyle name="Normal 2 9 8 14" xfId="51261"/>
    <cellStyle name="Normal 2 9 8 2" xfId="51262"/>
    <cellStyle name="Normal 2 9 8 2 2" xfId="51263"/>
    <cellStyle name="Normal 2 9 8 2 3" xfId="51264"/>
    <cellStyle name="Normal 2 9 8 2 4" xfId="51265"/>
    <cellStyle name="Normal 2 9 8 2 5" xfId="51266"/>
    <cellStyle name="Normal 2 9 8 3" xfId="51267"/>
    <cellStyle name="Normal 2 9 8 3 2" xfId="51268"/>
    <cellStyle name="Normal 2 9 8 3 3" xfId="51269"/>
    <cellStyle name="Normal 2 9 8 3 4" xfId="51270"/>
    <cellStyle name="Normal 2 9 8 3 5" xfId="51271"/>
    <cellStyle name="Normal 2 9 8 4" xfId="51272"/>
    <cellStyle name="Normal 2 9 8 4 2" xfId="51273"/>
    <cellStyle name="Normal 2 9 8 4 3" xfId="51274"/>
    <cellStyle name="Normal 2 9 8 4 4" xfId="51275"/>
    <cellStyle name="Normal 2 9 8 4 5" xfId="51276"/>
    <cellStyle name="Normal 2 9 8 5" xfId="51277"/>
    <cellStyle name="Normal 2 9 8 5 2" xfId="51278"/>
    <cellStyle name="Normal 2 9 8 5 3" xfId="51279"/>
    <cellStyle name="Normal 2 9 8 5 4" xfId="51280"/>
    <cellStyle name="Normal 2 9 8 5 5" xfId="51281"/>
    <cellStyle name="Normal 2 9 8 6" xfId="51282"/>
    <cellStyle name="Normal 2 9 8 6 2" xfId="51283"/>
    <cellStyle name="Normal 2 9 8 6 3" xfId="51284"/>
    <cellStyle name="Normal 2 9 8 6 4" xfId="51285"/>
    <cellStyle name="Normal 2 9 8 6 5" xfId="51286"/>
    <cellStyle name="Normal 2 9 8 7" xfId="51287"/>
    <cellStyle name="Normal 2 9 8 7 2" xfId="51288"/>
    <cellStyle name="Normal 2 9 8 7 3" xfId="51289"/>
    <cellStyle name="Normal 2 9 8 7 4" xfId="51290"/>
    <cellStyle name="Normal 2 9 8 7 5" xfId="51291"/>
    <cellStyle name="Normal 2 9 8 8" xfId="51292"/>
    <cellStyle name="Normal 2 9 8 8 2" xfId="51293"/>
    <cellStyle name="Normal 2 9 8 8 3" xfId="51294"/>
    <cellStyle name="Normal 2 9 8 8 4" xfId="51295"/>
    <cellStyle name="Normal 2 9 8 8 5" xfId="51296"/>
    <cellStyle name="Normal 2 9 8 9" xfId="51297"/>
    <cellStyle name="Normal 2 9 9" xfId="51298"/>
    <cellStyle name="Normal 2 9 9 10" xfId="51299"/>
    <cellStyle name="Normal 2 9 9 11" xfId="51300"/>
    <cellStyle name="Normal 2 9 9 12" xfId="51301"/>
    <cellStyle name="Normal 2 9 9 13" xfId="51302"/>
    <cellStyle name="Normal 2 9 9 14" xfId="51303"/>
    <cellStyle name="Normal 2 9 9 2" xfId="51304"/>
    <cellStyle name="Normal 2 9 9 2 2" xfId="51305"/>
    <cellStyle name="Normal 2 9 9 2 3" xfId="51306"/>
    <cellStyle name="Normal 2 9 9 2 4" xfId="51307"/>
    <cellStyle name="Normal 2 9 9 2 5" xfId="51308"/>
    <cellStyle name="Normal 2 9 9 3" xfId="51309"/>
    <cellStyle name="Normal 2 9 9 3 2" xfId="51310"/>
    <cellStyle name="Normal 2 9 9 3 3" xfId="51311"/>
    <cellStyle name="Normal 2 9 9 3 4" xfId="51312"/>
    <cellStyle name="Normal 2 9 9 3 5" xfId="51313"/>
    <cellStyle name="Normal 2 9 9 4" xfId="51314"/>
    <cellStyle name="Normal 2 9 9 4 2" xfId="51315"/>
    <cellStyle name="Normal 2 9 9 4 3" xfId="51316"/>
    <cellStyle name="Normal 2 9 9 4 4" xfId="51317"/>
    <cellStyle name="Normal 2 9 9 4 5" xfId="51318"/>
    <cellStyle name="Normal 2 9 9 5" xfId="51319"/>
    <cellStyle name="Normal 2 9 9 5 2" xfId="51320"/>
    <cellStyle name="Normal 2 9 9 5 3" xfId="51321"/>
    <cellStyle name="Normal 2 9 9 5 4" xfId="51322"/>
    <cellStyle name="Normal 2 9 9 5 5" xfId="51323"/>
    <cellStyle name="Normal 2 9 9 6" xfId="51324"/>
    <cellStyle name="Normal 2 9 9 6 2" xfId="51325"/>
    <cellStyle name="Normal 2 9 9 6 3" xfId="51326"/>
    <cellStyle name="Normal 2 9 9 6 4" xfId="51327"/>
    <cellStyle name="Normal 2 9 9 6 5" xfId="51328"/>
    <cellStyle name="Normal 2 9 9 7" xfId="51329"/>
    <cellStyle name="Normal 2 9 9 7 2" xfId="51330"/>
    <cellStyle name="Normal 2 9 9 7 3" xfId="51331"/>
    <cellStyle name="Normal 2 9 9 7 4" xfId="51332"/>
    <cellStyle name="Normal 2 9 9 7 5" xfId="51333"/>
    <cellStyle name="Normal 2 9 9 8" xfId="51334"/>
    <cellStyle name="Normal 2 9 9 8 2" xfId="51335"/>
    <cellStyle name="Normal 2 9 9 8 3" xfId="51336"/>
    <cellStyle name="Normal 2 9 9 8 4" xfId="51337"/>
    <cellStyle name="Normal 2 9 9 8 5" xfId="51338"/>
    <cellStyle name="Normal 2 9 9 9" xfId="51339"/>
    <cellStyle name="Normal 2_Denison_2 increases" xfId="51340"/>
    <cellStyle name="Normal 20" xfId="51341"/>
    <cellStyle name="Normal 20 2" xfId="51342"/>
    <cellStyle name="Normal 20 3" xfId="51343"/>
    <cellStyle name="Normal 20 4" xfId="51344"/>
    <cellStyle name="Normal 20 5" xfId="51345"/>
    <cellStyle name="Normal 21" xfId="51346"/>
    <cellStyle name="Normal 22" xfId="51347"/>
    <cellStyle name="Normal 22 2" xfId="51348"/>
    <cellStyle name="Normal 23" xfId="51349"/>
    <cellStyle name="Normal 24" xfId="51350"/>
    <cellStyle name="Normal 25" xfId="51351"/>
    <cellStyle name="Normal 26" xfId="51352"/>
    <cellStyle name="Normal 27" xfId="51353"/>
    <cellStyle name="Normal 28" xfId="51354"/>
    <cellStyle name="Normal 29" xfId="51355"/>
    <cellStyle name="Normal 3" xfId="8"/>
    <cellStyle name="Normal 3 10" xfId="51356"/>
    <cellStyle name="Normal 3 11" xfId="51357"/>
    <cellStyle name="Normal 3 12" xfId="51358"/>
    <cellStyle name="Normal 3 13" xfId="51359"/>
    <cellStyle name="Normal 3 14" xfId="51360"/>
    <cellStyle name="Normal 3 15" xfId="51361"/>
    <cellStyle name="Normal 3 16" xfId="51362"/>
    <cellStyle name="Normal 3 17" xfId="51363"/>
    <cellStyle name="Normal 3 18" xfId="253"/>
    <cellStyle name="Normal 3 2" xfId="9"/>
    <cellStyle name="Normal 3 2 2" xfId="232"/>
    <cellStyle name="Normal 3 2 2 2" xfId="51364"/>
    <cellStyle name="Normal 3 2 3" xfId="51365"/>
    <cellStyle name="Normal 3 2 4" xfId="51366"/>
    <cellStyle name="Normal 3 2 5" xfId="51367"/>
    <cellStyle name="Normal 3 2 6" xfId="51368"/>
    <cellStyle name="Normal 3 2 7" xfId="267"/>
    <cellStyle name="Normal 3 2 7 2" xfId="51369"/>
    <cellStyle name="Normal 3 2 8" xfId="62533"/>
    <cellStyle name="Normal 3 2 9" xfId="265"/>
    <cellStyle name="Normal 3 3" xfId="14"/>
    <cellStyle name="Normal 3 3 2" xfId="236"/>
    <cellStyle name="Normal 3 3 2 2" xfId="51371"/>
    <cellStyle name="Normal 3 3 3" xfId="62534"/>
    <cellStyle name="Normal 3 3 4" xfId="51370"/>
    <cellStyle name="Normal 3 4" xfId="229"/>
    <cellStyle name="Normal 3 4 2" xfId="51372"/>
    <cellStyle name="Normal 3 5" xfId="51373"/>
    <cellStyle name="Normal 3 6" xfId="51374"/>
    <cellStyle name="Normal 3 7" xfId="51375"/>
    <cellStyle name="Normal 3 8" xfId="51376"/>
    <cellStyle name="Normal 3 9" xfId="51377"/>
    <cellStyle name="Normal 30" xfId="51378"/>
    <cellStyle name="Normal 31" xfId="51379"/>
    <cellStyle name="Normal 32" xfId="51380"/>
    <cellStyle name="Normal 33" xfId="154"/>
    <cellStyle name="Normal 34" xfId="155"/>
    <cellStyle name="Normal 35" xfId="51381"/>
    <cellStyle name="Normal 36" xfId="51382"/>
    <cellStyle name="Normal 37" xfId="62493"/>
    <cellStyle name="Normal 38" xfId="249"/>
    <cellStyle name="Normal 4" xfId="10"/>
    <cellStyle name="Normal 4 10" xfId="51383"/>
    <cellStyle name="Normal 4 10 10" xfId="51384"/>
    <cellStyle name="Normal 4 10 11" xfId="51385"/>
    <cellStyle name="Normal 4 10 12" xfId="51386"/>
    <cellStyle name="Normal 4 10 13" xfId="51387"/>
    <cellStyle name="Normal 4 10 14" xfId="51388"/>
    <cellStyle name="Normal 4 10 2" xfId="51389"/>
    <cellStyle name="Normal 4 10 2 2" xfId="51390"/>
    <cellStyle name="Normal 4 10 2 3" xfId="51391"/>
    <cellStyle name="Normal 4 10 2 4" xfId="51392"/>
    <cellStyle name="Normal 4 10 2 5" xfId="51393"/>
    <cellStyle name="Normal 4 10 3" xfId="51394"/>
    <cellStyle name="Normal 4 10 3 2" xfId="51395"/>
    <cellStyle name="Normal 4 10 3 3" xfId="51396"/>
    <cellStyle name="Normal 4 10 3 4" xfId="51397"/>
    <cellStyle name="Normal 4 10 3 5" xfId="51398"/>
    <cellStyle name="Normal 4 10 4" xfId="51399"/>
    <cellStyle name="Normal 4 10 4 2" xfId="51400"/>
    <cellStyle name="Normal 4 10 4 3" xfId="51401"/>
    <cellStyle name="Normal 4 10 4 4" xfId="51402"/>
    <cellStyle name="Normal 4 10 4 5" xfId="51403"/>
    <cellStyle name="Normal 4 10 5" xfId="51404"/>
    <cellStyle name="Normal 4 10 5 2" xfId="51405"/>
    <cellStyle name="Normal 4 10 5 3" xfId="51406"/>
    <cellStyle name="Normal 4 10 5 4" xfId="51407"/>
    <cellStyle name="Normal 4 10 5 5" xfId="51408"/>
    <cellStyle name="Normal 4 10 6" xfId="51409"/>
    <cellStyle name="Normal 4 10 6 2" xfId="51410"/>
    <cellStyle name="Normal 4 10 6 3" xfId="51411"/>
    <cellStyle name="Normal 4 10 6 4" xfId="51412"/>
    <cellStyle name="Normal 4 10 6 5" xfId="51413"/>
    <cellStyle name="Normal 4 10 7" xfId="51414"/>
    <cellStyle name="Normal 4 10 7 2" xfId="51415"/>
    <cellStyle name="Normal 4 10 7 3" xfId="51416"/>
    <cellStyle name="Normal 4 10 7 4" xfId="51417"/>
    <cellStyle name="Normal 4 10 7 5" xfId="51418"/>
    <cellStyle name="Normal 4 10 8" xfId="51419"/>
    <cellStyle name="Normal 4 10 8 2" xfId="51420"/>
    <cellStyle name="Normal 4 10 8 3" xfId="51421"/>
    <cellStyle name="Normal 4 10 8 4" xfId="51422"/>
    <cellStyle name="Normal 4 10 8 5" xfId="51423"/>
    <cellStyle name="Normal 4 10 9" xfId="51424"/>
    <cellStyle name="Normal 4 11" xfId="51425"/>
    <cellStyle name="Normal 4 11 10" xfId="51426"/>
    <cellStyle name="Normal 4 11 11" xfId="51427"/>
    <cellStyle name="Normal 4 11 12" xfId="51428"/>
    <cellStyle name="Normal 4 11 13" xfId="51429"/>
    <cellStyle name="Normal 4 11 14" xfId="51430"/>
    <cellStyle name="Normal 4 11 2" xfId="51431"/>
    <cellStyle name="Normal 4 11 2 2" xfId="51432"/>
    <cellStyle name="Normal 4 11 2 3" xfId="51433"/>
    <cellStyle name="Normal 4 11 2 4" xfId="51434"/>
    <cellStyle name="Normal 4 11 2 5" xfId="51435"/>
    <cellStyle name="Normal 4 11 3" xfId="51436"/>
    <cellStyle name="Normal 4 11 3 2" xfId="51437"/>
    <cellStyle name="Normal 4 11 3 3" xfId="51438"/>
    <cellStyle name="Normal 4 11 3 4" xfId="51439"/>
    <cellStyle name="Normal 4 11 3 5" xfId="51440"/>
    <cellStyle name="Normal 4 11 4" xfId="51441"/>
    <cellStyle name="Normal 4 11 4 2" xfId="51442"/>
    <cellStyle name="Normal 4 11 4 3" xfId="51443"/>
    <cellStyle name="Normal 4 11 4 4" xfId="51444"/>
    <cellStyle name="Normal 4 11 4 5" xfId="51445"/>
    <cellStyle name="Normal 4 11 5" xfId="51446"/>
    <cellStyle name="Normal 4 11 5 2" xfId="51447"/>
    <cellStyle name="Normal 4 11 5 3" xfId="51448"/>
    <cellStyle name="Normal 4 11 5 4" xfId="51449"/>
    <cellStyle name="Normal 4 11 5 5" xfId="51450"/>
    <cellStyle name="Normal 4 11 6" xfId="51451"/>
    <cellStyle name="Normal 4 11 6 2" xfId="51452"/>
    <cellStyle name="Normal 4 11 6 3" xfId="51453"/>
    <cellStyle name="Normal 4 11 6 4" xfId="51454"/>
    <cellStyle name="Normal 4 11 6 5" xfId="51455"/>
    <cellStyle name="Normal 4 11 7" xfId="51456"/>
    <cellStyle name="Normal 4 11 7 2" xfId="51457"/>
    <cellStyle name="Normal 4 11 7 3" xfId="51458"/>
    <cellStyle name="Normal 4 11 7 4" xfId="51459"/>
    <cellStyle name="Normal 4 11 7 5" xfId="51460"/>
    <cellStyle name="Normal 4 11 8" xfId="51461"/>
    <cellStyle name="Normal 4 11 8 2" xfId="51462"/>
    <cellStyle name="Normal 4 11 8 3" xfId="51463"/>
    <cellStyle name="Normal 4 11 8 4" xfId="51464"/>
    <cellStyle name="Normal 4 11 8 5" xfId="51465"/>
    <cellStyle name="Normal 4 11 9" xfId="51466"/>
    <cellStyle name="Normal 4 12" xfId="51467"/>
    <cellStyle name="Normal 4 12 10" xfId="51468"/>
    <cellStyle name="Normal 4 12 11" xfId="51469"/>
    <cellStyle name="Normal 4 12 12" xfId="51470"/>
    <cellStyle name="Normal 4 12 13" xfId="51471"/>
    <cellStyle name="Normal 4 12 14" xfId="51472"/>
    <cellStyle name="Normal 4 12 2" xfId="51473"/>
    <cellStyle name="Normal 4 12 2 2" xfId="51474"/>
    <cellStyle name="Normal 4 12 2 3" xfId="51475"/>
    <cellStyle name="Normal 4 12 2 4" xfId="51476"/>
    <cellStyle name="Normal 4 12 2 5" xfId="51477"/>
    <cellStyle name="Normal 4 12 3" xfId="51478"/>
    <cellStyle name="Normal 4 12 3 2" xfId="51479"/>
    <cellStyle name="Normal 4 12 3 3" xfId="51480"/>
    <cellStyle name="Normal 4 12 3 4" xfId="51481"/>
    <cellStyle name="Normal 4 12 3 5" xfId="51482"/>
    <cellStyle name="Normal 4 12 4" xfId="51483"/>
    <cellStyle name="Normal 4 12 4 2" xfId="51484"/>
    <cellStyle name="Normal 4 12 4 3" xfId="51485"/>
    <cellStyle name="Normal 4 12 4 4" xfId="51486"/>
    <cellStyle name="Normal 4 12 4 5" xfId="51487"/>
    <cellStyle name="Normal 4 12 5" xfId="51488"/>
    <cellStyle name="Normal 4 12 5 2" xfId="51489"/>
    <cellStyle name="Normal 4 12 5 3" xfId="51490"/>
    <cellStyle name="Normal 4 12 5 4" xfId="51491"/>
    <cellStyle name="Normal 4 12 5 5" xfId="51492"/>
    <cellStyle name="Normal 4 12 6" xfId="51493"/>
    <cellStyle name="Normal 4 12 6 2" xfId="51494"/>
    <cellStyle name="Normal 4 12 6 3" xfId="51495"/>
    <cellStyle name="Normal 4 12 6 4" xfId="51496"/>
    <cellStyle name="Normal 4 12 6 5" xfId="51497"/>
    <cellStyle name="Normal 4 12 7" xfId="51498"/>
    <cellStyle name="Normal 4 12 7 2" xfId="51499"/>
    <cellStyle name="Normal 4 12 7 3" xfId="51500"/>
    <cellStyle name="Normal 4 12 7 4" xfId="51501"/>
    <cellStyle name="Normal 4 12 7 5" xfId="51502"/>
    <cellStyle name="Normal 4 12 8" xfId="51503"/>
    <cellStyle name="Normal 4 12 8 2" xfId="51504"/>
    <cellStyle name="Normal 4 12 8 3" xfId="51505"/>
    <cellStyle name="Normal 4 12 8 4" xfId="51506"/>
    <cellStyle name="Normal 4 12 8 5" xfId="51507"/>
    <cellStyle name="Normal 4 12 9" xfId="51508"/>
    <cellStyle name="Normal 4 13" xfId="51509"/>
    <cellStyle name="Normal 4 13 10" xfId="51510"/>
    <cellStyle name="Normal 4 13 11" xfId="51511"/>
    <cellStyle name="Normal 4 13 12" xfId="51512"/>
    <cellStyle name="Normal 4 13 13" xfId="51513"/>
    <cellStyle name="Normal 4 13 14" xfId="51514"/>
    <cellStyle name="Normal 4 13 2" xfId="51515"/>
    <cellStyle name="Normal 4 13 2 2" xfId="51516"/>
    <cellStyle name="Normal 4 13 2 3" xfId="51517"/>
    <cellStyle name="Normal 4 13 2 4" xfId="51518"/>
    <cellStyle name="Normal 4 13 2 5" xfId="51519"/>
    <cellStyle name="Normal 4 13 3" xfId="51520"/>
    <cellStyle name="Normal 4 13 3 2" xfId="51521"/>
    <cellStyle name="Normal 4 13 3 3" xfId="51522"/>
    <cellStyle name="Normal 4 13 3 4" xfId="51523"/>
    <cellStyle name="Normal 4 13 3 5" xfId="51524"/>
    <cellStyle name="Normal 4 13 4" xfId="51525"/>
    <cellStyle name="Normal 4 13 4 2" xfId="51526"/>
    <cellStyle name="Normal 4 13 4 3" xfId="51527"/>
    <cellStyle name="Normal 4 13 4 4" xfId="51528"/>
    <cellStyle name="Normal 4 13 4 5" xfId="51529"/>
    <cellStyle name="Normal 4 13 5" xfId="51530"/>
    <cellStyle name="Normal 4 13 5 2" xfId="51531"/>
    <cellStyle name="Normal 4 13 5 3" xfId="51532"/>
    <cellStyle name="Normal 4 13 5 4" xfId="51533"/>
    <cellStyle name="Normal 4 13 5 5" xfId="51534"/>
    <cellStyle name="Normal 4 13 6" xfId="51535"/>
    <cellStyle name="Normal 4 13 6 2" xfId="51536"/>
    <cellStyle name="Normal 4 13 6 3" xfId="51537"/>
    <cellStyle name="Normal 4 13 6 4" xfId="51538"/>
    <cellStyle name="Normal 4 13 6 5" xfId="51539"/>
    <cellStyle name="Normal 4 13 7" xfId="51540"/>
    <cellStyle name="Normal 4 13 7 2" xfId="51541"/>
    <cellStyle name="Normal 4 13 7 3" xfId="51542"/>
    <cellStyle name="Normal 4 13 7 4" xfId="51543"/>
    <cellStyle name="Normal 4 13 7 5" xfId="51544"/>
    <cellStyle name="Normal 4 13 8" xfId="51545"/>
    <cellStyle name="Normal 4 13 8 2" xfId="51546"/>
    <cellStyle name="Normal 4 13 8 3" xfId="51547"/>
    <cellStyle name="Normal 4 13 8 4" xfId="51548"/>
    <cellStyle name="Normal 4 13 8 5" xfId="51549"/>
    <cellStyle name="Normal 4 13 9" xfId="51550"/>
    <cellStyle name="Normal 4 14" xfId="51551"/>
    <cellStyle name="Normal 4 14 10" xfId="51552"/>
    <cellStyle name="Normal 4 14 11" xfId="51553"/>
    <cellStyle name="Normal 4 14 12" xfId="51554"/>
    <cellStyle name="Normal 4 14 13" xfId="51555"/>
    <cellStyle name="Normal 4 14 14" xfId="51556"/>
    <cellStyle name="Normal 4 14 2" xfId="51557"/>
    <cellStyle name="Normal 4 14 2 2" xfId="51558"/>
    <cellStyle name="Normal 4 14 2 3" xfId="51559"/>
    <cellStyle name="Normal 4 14 2 4" xfId="51560"/>
    <cellStyle name="Normal 4 14 2 5" xfId="51561"/>
    <cellStyle name="Normal 4 14 3" xfId="51562"/>
    <cellStyle name="Normal 4 14 3 2" xfId="51563"/>
    <cellStyle name="Normal 4 14 3 3" xfId="51564"/>
    <cellStyle name="Normal 4 14 3 4" xfId="51565"/>
    <cellStyle name="Normal 4 14 3 5" xfId="51566"/>
    <cellStyle name="Normal 4 14 4" xfId="51567"/>
    <cellStyle name="Normal 4 14 4 2" xfId="51568"/>
    <cellStyle name="Normal 4 14 4 3" xfId="51569"/>
    <cellStyle name="Normal 4 14 4 4" xfId="51570"/>
    <cellStyle name="Normal 4 14 4 5" xfId="51571"/>
    <cellStyle name="Normal 4 14 5" xfId="51572"/>
    <cellStyle name="Normal 4 14 5 2" xfId="51573"/>
    <cellStyle name="Normal 4 14 5 3" xfId="51574"/>
    <cellStyle name="Normal 4 14 5 4" xfId="51575"/>
    <cellStyle name="Normal 4 14 5 5" xfId="51576"/>
    <cellStyle name="Normal 4 14 6" xfId="51577"/>
    <cellStyle name="Normal 4 14 6 2" xfId="51578"/>
    <cellStyle name="Normal 4 14 6 3" xfId="51579"/>
    <cellStyle name="Normal 4 14 6 4" xfId="51580"/>
    <cellStyle name="Normal 4 14 6 5" xfId="51581"/>
    <cellStyle name="Normal 4 14 7" xfId="51582"/>
    <cellStyle name="Normal 4 14 7 2" xfId="51583"/>
    <cellStyle name="Normal 4 14 7 3" xfId="51584"/>
    <cellStyle name="Normal 4 14 7 4" xfId="51585"/>
    <cellStyle name="Normal 4 14 7 5" xfId="51586"/>
    <cellStyle name="Normal 4 14 8" xfId="51587"/>
    <cellStyle name="Normal 4 14 8 2" xfId="51588"/>
    <cellStyle name="Normal 4 14 8 3" xfId="51589"/>
    <cellStyle name="Normal 4 14 8 4" xfId="51590"/>
    <cellStyle name="Normal 4 14 8 5" xfId="51591"/>
    <cellStyle name="Normal 4 14 9" xfId="51592"/>
    <cellStyle name="Normal 4 15" xfId="51593"/>
    <cellStyle name="Normal 4 15 10" xfId="51594"/>
    <cellStyle name="Normal 4 15 11" xfId="51595"/>
    <cellStyle name="Normal 4 15 12" xfId="51596"/>
    <cellStyle name="Normal 4 15 13" xfId="51597"/>
    <cellStyle name="Normal 4 15 14" xfId="51598"/>
    <cellStyle name="Normal 4 15 2" xfId="51599"/>
    <cellStyle name="Normal 4 15 2 2" xfId="51600"/>
    <cellStyle name="Normal 4 15 2 3" xfId="51601"/>
    <cellStyle name="Normal 4 15 2 4" xfId="51602"/>
    <cellStyle name="Normal 4 15 2 5" xfId="51603"/>
    <cellStyle name="Normal 4 15 3" xfId="51604"/>
    <cellStyle name="Normal 4 15 3 2" xfId="51605"/>
    <cellStyle name="Normal 4 15 3 3" xfId="51606"/>
    <cellStyle name="Normal 4 15 3 4" xfId="51607"/>
    <cellStyle name="Normal 4 15 3 5" xfId="51608"/>
    <cellStyle name="Normal 4 15 4" xfId="51609"/>
    <cellStyle name="Normal 4 15 4 2" xfId="51610"/>
    <cellStyle name="Normal 4 15 4 3" xfId="51611"/>
    <cellStyle name="Normal 4 15 4 4" xfId="51612"/>
    <cellStyle name="Normal 4 15 4 5" xfId="51613"/>
    <cellStyle name="Normal 4 15 5" xfId="51614"/>
    <cellStyle name="Normal 4 15 5 2" xfId="51615"/>
    <cellStyle name="Normal 4 15 5 3" xfId="51616"/>
    <cellStyle name="Normal 4 15 5 4" xfId="51617"/>
    <cellStyle name="Normal 4 15 5 5" xfId="51618"/>
    <cellStyle name="Normal 4 15 6" xfId="51619"/>
    <cellStyle name="Normal 4 15 6 2" xfId="51620"/>
    <cellStyle name="Normal 4 15 6 3" xfId="51621"/>
    <cellStyle name="Normal 4 15 6 4" xfId="51622"/>
    <cellStyle name="Normal 4 15 6 5" xfId="51623"/>
    <cellStyle name="Normal 4 15 7" xfId="51624"/>
    <cellStyle name="Normal 4 15 7 2" xfId="51625"/>
    <cellStyle name="Normal 4 15 7 3" xfId="51626"/>
    <cellStyle name="Normal 4 15 7 4" xfId="51627"/>
    <cellStyle name="Normal 4 15 7 5" xfId="51628"/>
    <cellStyle name="Normal 4 15 8" xfId="51629"/>
    <cellStyle name="Normal 4 15 8 2" xfId="51630"/>
    <cellStyle name="Normal 4 15 8 3" xfId="51631"/>
    <cellStyle name="Normal 4 15 8 4" xfId="51632"/>
    <cellStyle name="Normal 4 15 8 5" xfId="51633"/>
    <cellStyle name="Normal 4 15 9" xfId="51634"/>
    <cellStyle name="Normal 4 16" xfId="51635"/>
    <cellStyle name="Normal 4 16 10" xfId="51636"/>
    <cellStyle name="Normal 4 16 11" xfId="51637"/>
    <cellStyle name="Normal 4 16 12" xfId="51638"/>
    <cellStyle name="Normal 4 16 13" xfId="51639"/>
    <cellStyle name="Normal 4 16 14" xfId="51640"/>
    <cellStyle name="Normal 4 16 2" xfId="51641"/>
    <cellStyle name="Normal 4 16 2 2" xfId="51642"/>
    <cellStyle name="Normal 4 16 2 3" xfId="51643"/>
    <cellStyle name="Normal 4 16 2 4" xfId="51644"/>
    <cellStyle name="Normal 4 16 2 5" xfId="51645"/>
    <cellStyle name="Normal 4 16 3" xfId="51646"/>
    <cellStyle name="Normal 4 16 3 2" xfId="51647"/>
    <cellStyle name="Normal 4 16 3 3" xfId="51648"/>
    <cellStyle name="Normal 4 16 3 4" xfId="51649"/>
    <cellStyle name="Normal 4 16 3 5" xfId="51650"/>
    <cellStyle name="Normal 4 16 4" xfId="51651"/>
    <cellStyle name="Normal 4 16 4 2" xfId="51652"/>
    <cellStyle name="Normal 4 16 4 3" xfId="51653"/>
    <cellStyle name="Normal 4 16 4 4" xfId="51654"/>
    <cellStyle name="Normal 4 16 4 5" xfId="51655"/>
    <cellStyle name="Normal 4 16 5" xfId="51656"/>
    <cellStyle name="Normal 4 16 5 2" xfId="51657"/>
    <cellStyle name="Normal 4 16 5 3" xfId="51658"/>
    <cellStyle name="Normal 4 16 5 4" xfId="51659"/>
    <cellStyle name="Normal 4 16 5 5" xfId="51660"/>
    <cellStyle name="Normal 4 16 6" xfId="51661"/>
    <cellStyle name="Normal 4 16 6 2" xfId="51662"/>
    <cellStyle name="Normal 4 16 6 3" xfId="51663"/>
    <cellStyle name="Normal 4 16 6 4" xfId="51664"/>
    <cellStyle name="Normal 4 16 6 5" xfId="51665"/>
    <cellStyle name="Normal 4 16 7" xfId="51666"/>
    <cellStyle name="Normal 4 16 7 2" xfId="51667"/>
    <cellStyle name="Normal 4 16 7 3" xfId="51668"/>
    <cellStyle name="Normal 4 16 7 4" xfId="51669"/>
    <cellStyle name="Normal 4 16 7 5" xfId="51670"/>
    <cellStyle name="Normal 4 16 8" xfId="51671"/>
    <cellStyle name="Normal 4 16 8 2" xfId="51672"/>
    <cellStyle name="Normal 4 16 8 3" xfId="51673"/>
    <cellStyle name="Normal 4 16 8 4" xfId="51674"/>
    <cellStyle name="Normal 4 16 8 5" xfId="51675"/>
    <cellStyle name="Normal 4 16 9" xfId="51676"/>
    <cellStyle name="Normal 4 17" xfId="51677"/>
    <cellStyle name="Normal 4 17 10" xfId="51678"/>
    <cellStyle name="Normal 4 17 11" xfId="51679"/>
    <cellStyle name="Normal 4 17 12" xfId="51680"/>
    <cellStyle name="Normal 4 17 13" xfId="51681"/>
    <cellStyle name="Normal 4 17 14" xfId="51682"/>
    <cellStyle name="Normal 4 17 2" xfId="51683"/>
    <cellStyle name="Normal 4 17 2 2" xfId="51684"/>
    <cellStyle name="Normal 4 17 2 3" xfId="51685"/>
    <cellStyle name="Normal 4 17 2 4" xfId="51686"/>
    <cellStyle name="Normal 4 17 2 5" xfId="51687"/>
    <cellStyle name="Normal 4 17 3" xfId="51688"/>
    <cellStyle name="Normal 4 17 3 2" xfId="51689"/>
    <cellStyle name="Normal 4 17 3 3" xfId="51690"/>
    <cellStyle name="Normal 4 17 3 4" xfId="51691"/>
    <cellStyle name="Normal 4 17 3 5" xfId="51692"/>
    <cellStyle name="Normal 4 17 4" xfId="51693"/>
    <cellStyle name="Normal 4 17 4 2" xfId="51694"/>
    <cellStyle name="Normal 4 17 4 3" xfId="51695"/>
    <cellStyle name="Normal 4 17 4 4" xfId="51696"/>
    <cellStyle name="Normal 4 17 4 5" xfId="51697"/>
    <cellStyle name="Normal 4 17 5" xfId="51698"/>
    <cellStyle name="Normal 4 17 5 2" xfId="51699"/>
    <cellStyle name="Normal 4 17 5 3" xfId="51700"/>
    <cellStyle name="Normal 4 17 5 4" xfId="51701"/>
    <cellStyle name="Normal 4 17 5 5" xfId="51702"/>
    <cellStyle name="Normal 4 17 6" xfId="51703"/>
    <cellStyle name="Normal 4 17 6 2" xfId="51704"/>
    <cellStyle name="Normal 4 17 6 3" xfId="51705"/>
    <cellStyle name="Normal 4 17 6 4" xfId="51706"/>
    <cellStyle name="Normal 4 17 6 5" xfId="51707"/>
    <cellStyle name="Normal 4 17 7" xfId="51708"/>
    <cellStyle name="Normal 4 17 7 2" xfId="51709"/>
    <cellStyle name="Normal 4 17 7 3" xfId="51710"/>
    <cellStyle name="Normal 4 17 7 4" xfId="51711"/>
    <cellStyle name="Normal 4 17 7 5" xfId="51712"/>
    <cellStyle name="Normal 4 17 8" xfId="51713"/>
    <cellStyle name="Normal 4 17 8 2" xfId="51714"/>
    <cellStyle name="Normal 4 17 8 3" xfId="51715"/>
    <cellStyle name="Normal 4 17 8 4" xfId="51716"/>
    <cellStyle name="Normal 4 17 8 5" xfId="51717"/>
    <cellStyle name="Normal 4 17 9" xfId="51718"/>
    <cellStyle name="Normal 4 18" xfId="51719"/>
    <cellStyle name="Normal 4 18 10" xfId="51720"/>
    <cellStyle name="Normal 4 18 11" xfId="51721"/>
    <cellStyle name="Normal 4 18 12" xfId="51722"/>
    <cellStyle name="Normal 4 18 13" xfId="51723"/>
    <cellStyle name="Normal 4 18 14" xfId="51724"/>
    <cellStyle name="Normal 4 18 2" xfId="51725"/>
    <cellStyle name="Normal 4 18 2 2" xfId="51726"/>
    <cellStyle name="Normal 4 18 2 3" xfId="51727"/>
    <cellStyle name="Normal 4 18 2 4" xfId="51728"/>
    <cellStyle name="Normal 4 18 2 5" xfId="51729"/>
    <cellStyle name="Normal 4 18 3" xfId="51730"/>
    <cellStyle name="Normal 4 18 3 2" xfId="51731"/>
    <cellStyle name="Normal 4 18 3 3" xfId="51732"/>
    <cellStyle name="Normal 4 18 3 4" xfId="51733"/>
    <cellStyle name="Normal 4 18 3 5" xfId="51734"/>
    <cellStyle name="Normal 4 18 4" xfId="51735"/>
    <cellStyle name="Normal 4 18 4 2" xfId="51736"/>
    <cellStyle name="Normal 4 18 4 3" xfId="51737"/>
    <cellStyle name="Normal 4 18 4 4" xfId="51738"/>
    <cellStyle name="Normal 4 18 4 5" xfId="51739"/>
    <cellStyle name="Normal 4 18 5" xfId="51740"/>
    <cellStyle name="Normal 4 18 5 2" xfId="51741"/>
    <cellStyle name="Normal 4 18 5 3" xfId="51742"/>
    <cellStyle name="Normal 4 18 5 4" xfId="51743"/>
    <cellStyle name="Normal 4 18 5 5" xfId="51744"/>
    <cellStyle name="Normal 4 18 6" xfId="51745"/>
    <cellStyle name="Normal 4 18 6 2" xfId="51746"/>
    <cellStyle name="Normal 4 18 6 3" xfId="51747"/>
    <cellStyle name="Normal 4 18 6 4" xfId="51748"/>
    <cellStyle name="Normal 4 18 6 5" xfId="51749"/>
    <cellStyle name="Normal 4 18 7" xfId="51750"/>
    <cellStyle name="Normal 4 18 7 2" xfId="51751"/>
    <cellStyle name="Normal 4 18 7 3" xfId="51752"/>
    <cellStyle name="Normal 4 18 7 4" xfId="51753"/>
    <cellStyle name="Normal 4 18 7 5" xfId="51754"/>
    <cellStyle name="Normal 4 18 8" xfId="51755"/>
    <cellStyle name="Normal 4 18 8 2" xfId="51756"/>
    <cellStyle name="Normal 4 18 8 3" xfId="51757"/>
    <cellStyle name="Normal 4 18 8 4" xfId="51758"/>
    <cellStyle name="Normal 4 18 8 5" xfId="51759"/>
    <cellStyle name="Normal 4 18 9" xfId="51760"/>
    <cellStyle name="Normal 4 19" xfId="51761"/>
    <cellStyle name="Normal 4 19 10" xfId="51762"/>
    <cellStyle name="Normal 4 19 11" xfId="51763"/>
    <cellStyle name="Normal 4 19 12" xfId="51764"/>
    <cellStyle name="Normal 4 19 13" xfId="51765"/>
    <cellStyle name="Normal 4 19 14" xfId="51766"/>
    <cellStyle name="Normal 4 19 2" xfId="51767"/>
    <cellStyle name="Normal 4 19 2 2" xfId="51768"/>
    <cellStyle name="Normal 4 19 2 3" xfId="51769"/>
    <cellStyle name="Normal 4 19 2 4" xfId="51770"/>
    <cellStyle name="Normal 4 19 2 5" xfId="51771"/>
    <cellStyle name="Normal 4 19 3" xfId="51772"/>
    <cellStyle name="Normal 4 19 3 2" xfId="51773"/>
    <cellStyle name="Normal 4 19 3 3" xfId="51774"/>
    <cellStyle name="Normal 4 19 3 4" xfId="51775"/>
    <cellStyle name="Normal 4 19 3 5" xfId="51776"/>
    <cellStyle name="Normal 4 19 4" xfId="51777"/>
    <cellStyle name="Normal 4 19 4 2" xfId="51778"/>
    <cellStyle name="Normal 4 19 4 3" xfId="51779"/>
    <cellStyle name="Normal 4 19 4 4" xfId="51780"/>
    <cellStyle name="Normal 4 19 4 5" xfId="51781"/>
    <cellStyle name="Normal 4 19 5" xfId="51782"/>
    <cellStyle name="Normal 4 19 5 2" xfId="51783"/>
    <cellStyle name="Normal 4 19 5 3" xfId="51784"/>
    <cellStyle name="Normal 4 19 5 4" xfId="51785"/>
    <cellStyle name="Normal 4 19 5 5" xfId="51786"/>
    <cellStyle name="Normal 4 19 6" xfId="51787"/>
    <cellStyle name="Normal 4 19 6 2" xfId="51788"/>
    <cellStyle name="Normal 4 19 6 3" xfId="51789"/>
    <cellStyle name="Normal 4 19 6 4" xfId="51790"/>
    <cellStyle name="Normal 4 19 6 5" xfId="51791"/>
    <cellStyle name="Normal 4 19 7" xfId="51792"/>
    <cellStyle name="Normal 4 19 7 2" xfId="51793"/>
    <cellStyle name="Normal 4 19 7 3" xfId="51794"/>
    <cellStyle name="Normal 4 19 7 4" xfId="51795"/>
    <cellStyle name="Normal 4 19 7 5" xfId="51796"/>
    <cellStyle name="Normal 4 19 8" xfId="51797"/>
    <cellStyle name="Normal 4 19 8 2" xfId="51798"/>
    <cellStyle name="Normal 4 19 8 3" xfId="51799"/>
    <cellStyle name="Normal 4 19 8 4" xfId="51800"/>
    <cellStyle name="Normal 4 19 8 5" xfId="51801"/>
    <cellStyle name="Normal 4 19 9" xfId="51802"/>
    <cellStyle name="Normal 4 2" xfId="156"/>
    <cellStyle name="Normal 4 2 10" xfId="51803"/>
    <cellStyle name="Normal 4 2 10 10" xfId="51804"/>
    <cellStyle name="Normal 4 2 10 11" xfId="51805"/>
    <cellStyle name="Normal 4 2 10 12" xfId="51806"/>
    <cellStyle name="Normal 4 2 10 13" xfId="51807"/>
    <cellStyle name="Normal 4 2 10 14" xfId="51808"/>
    <cellStyle name="Normal 4 2 10 2" xfId="51809"/>
    <cellStyle name="Normal 4 2 10 2 2" xfId="51810"/>
    <cellStyle name="Normal 4 2 10 2 3" xfId="51811"/>
    <cellStyle name="Normal 4 2 10 2 4" xfId="51812"/>
    <cellStyle name="Normal 4 2 10 2 5" xfId="51813"/>
    <cellStyle name="Normal 4 2 10 3" xfId="51814"/>
    <cellStyle name="Normal 4 2 10 3 2" xfId="51815"/>
    <cellStyle name="Normal 4 2 10 3 3" xfId="51816"/>
    <cellStyle name="Normal 4 2 10 3 4" xfId="51817"/>
    <cellStyle name="Normal 4 2 10 3 5" xfId="51818"/>
    <cellStyle name="Normal 4 2 10 4" xfId="51819"/>
    <cellStyle name="Normal 4 2 10 4 2" xfId="51820"/>
    <cellStyle name="Normal 4 2 10 4 3" xfId="51821"/>
    <cellStyle name="Normal 4 2 10 4 4" xfId="51822"/>
    <cellStyle name="Normal 4 2 10 4 5" xfId="51823"/>
    <cellStyle name="Normal 4 2 10 5" xfId="51824"/>
    <cellStyle name="Normal 4 2 10 5 2" xfId="51825"/>
    <cellStyle name="Normal 4 2 10 5 3" xfId="51826"/>
    <cellStyle name="Normal 4 2 10 5 4" xfId="51827"/>
    <cellStyle name="Normal 4 2 10 5 5" xfId="51828"/>
    <cellStyle name="Normal 4 2 10 6" xfId="51829"/>
    <cellStyle name="Normal 4 2 10 6 2" xfId="51830"/>
    <cellStyle name="Normal 4 2 10 6 3" xfId="51831"/>
    <cellStyle name="Normal 4 2 10 6 4" xfId="51832"/>
    <cellStyle name="Normal 4 2 10 6 5" xfId="51833"/>
    <cellStyle name="Normal 4 2 10 7" xfId="51834"/>
    <cellStyle name="Normal 4 2 10 7 2" xfId="51835"/>
    <cellStyle name="Normal 4 2 10 7 3" xfId="51836"/>
    <cellStyle name="Normal 4 2 10 7 4" xfId="51837"/>
    <cellStyle name="Normal 4 2 10 7 5" xfId="51838"/>
    <cellStyle name="Normal 4 2 10 8" xfId="51839"/>
    <cellStyle name="Normal 4 2 10 8 2" xfId="51840"/>
    <cellStyle name="Normal 4 2 10 8 3" xfId="51841"/>
    <cellStyle name="Normal 4 2 10 8 4" xfId="51842"/>
    <cellStyle name="Normal 4 2 10 8 5" xfId="51843"/>
    <cellStyle name="Normal 4 2 10 9" xfId="51844"/>
    <cellStyle name="Normal 4 2 11" xfId="51845"/>
    <cellStyle name="Normal 4 2 11 10" xfId="51846"/>
    <cellStyle name="Normal 4 2 11 11" xfId="51847"/>
    <cellStyle name="Normal 4 2 11 12" xfId="51848"/>
    <cellStyle name="Normal 4 2 11 13" xfId="51849"/>
    <cellStyle name="Normal 4 2 11 14" xfId="51850"/>
    <cellStyle name="Normal 4 2 11 2" xfId="51851"/>
    <cellStyle name="Normal 4 2 11 2 2" xfId="51852"/>
    <cellStyle name="Normal 4 2 11 2 3" xfId="51853"/>
    <cellStyle name="Normal 4 2 11 2 4" xfId="51854"/>
    <cellStyle name="Normal 4 2 11 2 5" xfId="51855"/>
    <cellStyle name="Normal 4 2 11 3" xfId="51856"/>
    <cellStyle name="Normal 4 2 11 3 2" xfId="51857"/>
    <cellStyle name="Normal 4 2 11 3 3" xfId="51858"/>
    <cellStyle name="Normal 4 2 11 3 4" xfId="51859"/>
    <cellStyle name="Normal 4 2 11 3 5" xfId="51860"/>
    <cellStyle name="Normal 4 2 11 4" xfId="51861"/>
    <cellStyle name="Normal 4 2 11 4 2" xfId="51862"/>
    <cellStyle name="Normal 4 2 11 4 3" xfId="51863"/>
    <cellStyle name="Normal 4 2 11 4 4" xfId="51864"/>
    <cellStyle name="Normal 4 2 11 4 5" xfId="51865"/>
    <cellStyle name="Normal 4 2 11 5" xfId="51866"/>
    <cellStyle name="Normal 4 2 11 5 2" xfId="51867"/>
    <cellStyle name="Normal 4 2 11 5 3" xfId="51868"/>
    <cellStyle name="Normal 4 2 11 5 4" xfId="51869"/>
    <cellStyle name="Normal 4 2 11 5 5" xfId="51870"/>
    <cellStyle name="Normal 4 2 11 6" xfId="51871"/>
    <cellStyle name="Normal 4 2 11 6 2" xfId="51872"/>
    <cellStyle name="Normal 4 2 11 6 3" xfId="51873"/>
    <cellStyle name="Normal 4 2 11 6 4" xfId="51874"/>
    <cellStyle name="Normal 4 2 11 6 5" xfId="51875"/>
    <cellStyle name="Normal 4 2 11 7" xfId="51876"/>
    <cellStyle name="Normal 4 2 11 7 2" xfId="51877"/>
    <cellStyle name="Normal 4 2 11 7 3" xfId="51878"/>
    <cellStyle name="Normal 4 2 11 7 4" xfId="51879"/>
    <cellStyle name="Normal 4 2 11 7 5" xfId="51880"/>
    <cellStyle name="Normal 4 2 11 8" xfId="51881"/>
    <cellStyle name="Normal 4 2 11 8 2" xfId="51882"/>
    <cellStyle name="Normal 4 2 11 8 3" xfId="51883"/>
    <cellStyle name="Normal 4 2 11 8 4" xfId="51884"/>
    <cellStyle name="Normal 4 2 11 8 5" xfId="51885"/>
    <cellStyle name="Normal 4 2 11 9" xfId="51886"/>
    <cellStyle name="Normal 4 2 12" xfId="51887"/>
    <cellStyle name="Normal 4 2 12 10" xfId="51888"/>
    <cellStyle name="Normal 4 2 12 11" xfId="51889"/>
    <cellStyle name="Normal 4 2 12 12" xfId="51890"/>
    <cellStyle name="Normal 4 2 12 13" xfId="51891"/>
    <cellStyle name="Normal 4 2 12 14" xfId="51892"/>
    <cellStyle name="Normal 4 2 12 2" xfId="51893"/>
    <cellStyle name="Normal 4 2 12 2 2" xfId="51894"/>
    <cellStyle name="Normal 4 2 12 2 3" xfId="51895"/>
    <cellStyle name="Normal 4 2 12 2 4" xfId="51896"/>
    <cellStyle name="Normal 4 2 12 2 5" xfId="51897"/>
    <cellStyle name="Normal 4 2 12 3" xfId="51898"/>
    <cellStyle name="Normal 4 2 12 3 2" xfId="51899"/>
    <cellStyle name="Normal 4 2 12 3 3" xfId="51900"/>
    <cellStyle name="Normal 4 2 12 3 4" xfId="51901"/>
    <cellStyle name="Normal 4 2 12 3 5" xfId="51902"/>
    <cellStyle name="Normal 4 2 12 4" xfId="51903"/>
    <cellStyle name="Normal 4 2 12 4 2" xfId="51904"/>
    <cellStyle name="Normal 4 2 12 4 3" xfId="51905"/>
    <cellStyle name="Normal 4 2 12 4 4" xfId="51906"/>
    <cellStyle name="Normal 4 2 12 4 5" xfId="51907"/>
    <cellStyle name="Normal 4 2 12 5" xfId="51908"/>
    <cellStyle name="Normal 4 2 12 5 2" xfId="51909"/>
    <cellStyle name="Normal 4 2 12 5 3" xfId="51910"/>
    <cellStyle name="Normal 4 2 12 5 4" xfId="51911"/>
    <cellStyle name="Normal 4 2 12 5 5" xfId="51912"/>
    <cellStyle name="Normal 4 2 12 6" xfId="51913"/>
    <cellStyle name="Normal 4 2 12 6 2" xfId="51914"/>
    <cellStyle name="Normal 4 2 12 6 3" xfId="51915"/>
    <cellStyle name="Normal 4 2 12 6 4" xfId="51916"/>
    <cellStyle name="Normal 4 2 12 6 5" xfId="51917"/>
    <cellStyle name="Normal 4 2 12 7" xfId="51918"/>
    <cellStyle name="Normal 4 2 12 7 2" xfId="51919"/>
    <cellStyle name="Normal 4 2 12 7 3" xfId="51920"/>
    <cellStyle name="Normal 4 2 12 7 4" xfId="51921"/>
    <cellStyle name="Normal 4 2 12 7 5" xfId="51922"/>
    <cellStyle name="Normal 4 2 12 8" xfId="51923"/>
    <cellStyle name="Normal 4 2 12 8 2" xfId="51924"/>
    <cellStyle name="Normal 4 2 12 8 3" xfId="51925"/>
    <cellStyle name="Normal 4 2 12 8 4" xfId="51926"/>
    <cellStyle name="Normal 4 2 12 8 5" xfId="51927"/>
    <cellStyle name="Normal 4 2 12 9" xfId="51928"/>
    <cellStyle name="Normal 4 2 13" xfId="51929"/>
    <cellStyle name="Normal 4 2 13 10" xfId="51930"/>
    <cellStyle name="Normal 4 2 13 11" xfId="51931"/>
    <cellStyle name="Normal 4 2 13 12" xfId="51932"/>
    <cellStyle name="Normal 4 2 13 13" xfId="51933"/>
    <cellStyle name="Normal 4 2 13 14" xfId="51934"/>
    <cellStyle name="Normal 4 2 13 2" xfId="51935"/>
    <cellStyle name="Normal 4 2 13 2 2" xfId="51936"/>
    <cellStyle name="Normal 4 2 13 2 3" xfId="51937"/>
    <cellStyle name="Normal 4 2 13 2 4" xfId="51938"/>
    <cellStyle name="Normal 4 2 13 2 5" xfId="51939"/>
    <cellStyle name="Normal 4 2 13 3" xfId="51940"/>
    <cellStyle name="Normal 4 2 13 3 2" xfId="51941"/>
    <cellStyle name="Normal 4 2 13 3 3" xfId="51942"/>
    <cellStyle name="Normal 4 2 13 3 4" xfId="51943"/>
    <cellStyle name="Normal 4 2 13 3 5" xfId="51944"/>
    <cellStyle name="Normal 4 2 13 4" xfId="51945"/>
    <cellStyle name="Normal 4 2 13 4 2" xfId="51946"/>
    <cellStyle name="Normal 4 2 13 4 3" xfId="51947"/>
    <cellStyle name="Normal 4 2 13 4 4" xfId="51948"/>
    <cellStyle name="Normal 4 2 13 4 5" xfId="51949"/>
    <cellStyle name="Normal 4 2 13 5" xfId="51950"/>
    <cellStyle name="Normal 4 2 13 5 2" xfId="51951"/>
    <cellStyle name="Normal 4 2 13 5 3" xfId="51952"/>
    <cellStyle name="Normal 4 2 13 5 4" xfId="51953"/>
    <cellStyle name="Normal 4 2 13 5 5" xfId="51954"/>
    <cellStyle name="Normal 4 2 13 6" xfId="51955"/>
    <cellStyle name="Normal 4 2 13 6 2" xfId="51956"/>
    <cellStyle name="Normal 4 2 13 6 3" xfId="51957"/>
    <cellStyle name="Normal 4 2 13 6 4" xfId="51958"/>
    <cellStyle name="Normal 4 2 13 6 5" xfId="51959"/>
    <cellStyle name="Normal 4 2 13 7" xfId="51960"/>
    <cellStyle name="Normal 4 2 13 7 2" xfId="51961"/>
    <cellStyle name="Normal 4 2 13 7 3" xfId="51962"/>
    <cellStyle name="Normal 4 2 13 7 4" xfId="51963"/>
    <cellStyle name="Normal 4 2 13 7 5" xfId="51964"/>
    <cellStyle name="Normal 4 2 13 8" xfId="51965"/>
    <cellStyle name="Normal 4 2 13 8 2" xfId="51966"/>
    <cellStyle name="Normal 4 2 13 8 3" xfId="51967"/>
    <cellStyle name="Normal 4 2 13 8 4" xfId="51968"/>
    <cellStyle name="Normal 4 2 13 8 5" xfId="51969"/>
    <cellStyle name="Normal 4 2 13 9" xfId="51970"/>
    <cellStyle name="Normal 4 2 14" xfId="51971"/>
    <cellStyle name="Normal 4 2 14 10" xfId="51972"/>
    <cellStyle name="Normal 4 2 14 11" xfId="51973"/>
    <cellStyle name="Normal 4 2 14 12" xfId="51974"/>
    <cellStyle name="Normal 4 2 14 13" xfId="51975"/>
    <cellStyle name="Normal 4 2 14 14" xfId="51976"/>
    <cellStyle name="Normal 4 2 14 2" xfId="51977"/>
    <cellStyle name="Normal 4 2 14 2 2" xfId="51978"/>
    <cellStyle name="Normal 4 2 14 2 3" xfId="51979"/>
    <cellStyle name="Normal 4 2 14 2 4" xfId="51980"/>
    <cellStyle name="Normal 4 2 14 2 5" xfId="51981"/>
    <cellStyle name="Normal 4 2 14 3" xfId="51982"/>
    <cellStyle name="Normal 4 2 14 3 2" xfId="51983"/>
    <cellStyle name="Normal 4 2 14 3 3" xfId="51984"/>
    <cellStyle name="Normal 4 2 14 3 4" xfId="51985"/>
    <cellStyle name="Normal 4 2 14 3 5" xfId="51986"/>
    <cellStyle name="Normal 4 2 14 4" xfId="51987"/>
    <cellStyle name="Normal 4 2 14 4 2" xfId="51988"/>
    <cellStyle name="Normal 4 2 14 4 3" xfId="51989"/>
    <cellStyle name="Normal 4 2 14 4 4" xfId="51990"/>
    <cellStyle name="Normal 4 2 14 4 5" xfId="51991"/>
    <cellStyle name="Normal 4 2 14 5" xfId="51992"/>
    <cellStyle name="Normal 4 2 14 5 2" xfId="51993"/>
    <cellStyle name="Normal 4 2 14 5 3" xfId="51994"/>
    <cellStyle name="Normal 4 2 14 5 4" xfId="51995"/>
    <cellStyle name="Normal 4 2 14 5 5" xfId="51996"/>
    <cellStyle name="Normal 4 2 14 6" xfId="51997"/>
    <cellStyle name="Normal 4 2 14 6 2" xfId="51998"/>
    <cellStyle name="Normal 4 2 14 6 3" xfId="51999"/>
    <cellStyle name="Normal 4 2 14 6 4" xfId="52000"/>
    <cellStyle name="Normal 4 2 14 6 5" xfId="52001"/>
    <cellStyle name="Normal 4 2 14 7" xfId="52002"/>
    <cellStyle name="Normal 4 2 14 7 2" xfId="52003"/>
    <cellStyle name="Normal 4 2 14 7 3" xfId="52004"/>
    <cellStyle name="Normal 4 2 14 7 4" xfId="52005"/>
    <cellStyle name="Normal 4 2 14 7 5" xfId="52006"/>
    <cellStyle name="Normal 4 2 14 8" xfId="52007"/>
    <cellStyle name="Normal 4 2 14 8 2" xfId="52008"/>
    <cellStyle name="Normal 4 2 14 8 3" xfId="52009"/>
    <cellStyle name="Normal 4 2 14 8 4" xfId="52010"/>
    <cellStyle name="Normal 4 2 14 8 5" xfId="52011"/>
    <cellStyle name="Normal 4 2 14 9" xfId="52012"/>
    <cellStyle name="Normal 4 2 15" xfId="52013"/>
    <cellStyle name="Normal 4 2 15 10" xfId="52014"/>
    <cellStyle name="Normal 4 2 15 11" xfId="52015"/>
    <cellStyle name="Normal 4 2 15 12" xfId="52016"/>
    <cellStyle name="Normal 4 2 15 13" xfId="52017"/>
    <cellStyle name="Normal 4 2 15 14" xfId="52018"/>
    <cellStyle name="Normal 4 2 15 2" xfId="52019"/>
    <cellStyle name="Normal 4 2 15 2 2" xfId="52020"/>
    <cellStyle name="Normal 4 2 15 2 3" xfId="52021"/>
    <cellStyle name="Normal 4 2 15 2 4" xfId="52022"/>
    <cellStyle name="Normal 4 2 15 2 5" xfId="52023"/>
    <cellStyle name="Normal 4 2 15 3" xfId="52024"/>
    <cellStyle name="Normal 4 2 15 3 2" xfId="52025"/>
    <cellStyle name="Normal 4 2 15 3 3" xfId="52026"/>
    <cellStyle name="Normal 4 2 15 3 4" xfId="52027"/>
    <cellStyle name="Normal 4 2 15 3 5" xfId="52028"/>
    <cellStyle name="Normal 4 2 15 4" xfId="52029"/>
    <cellStyle name="Normal 4 2 15 4 2" xfId="52030"/>
    <cellStyle name="Normal 4 2 15 4 3" xfId="52031"/>
    <cellStyle name="Normal 4 2 15 4 4" xfId="52032"/>
    <cellStyle name="Normal 4 2 15 4 5" xfId="52033"/>
    <cellStyle name="Normal 4 2 15 5" xfId="52034"/>
    <cellStyle name="Normal 4 2 15 5 2" xfId="52035"/>
    <cellStyle name="Normal 4 2 15 5 3" xfId="52036"/>
    <cellStyle name="Normal 4 2 15 5 4" xfId="52037"/>
    <cellStyle name="Normal 4 2 15 5 5" xfId="52038"/>
    <cellStyle name="Normal 4 2 15 6" xfId="52039"/>
    <cellStyle name="Normal 4 2 15 6 2" xfId="52040"/>
    <cellStyle name="Normal 4 2 15 6 3" xfId="52041"/>
    <cellStyle name="Normal 4 2 15 6 4" xfId="52042"/>
    <cellStyle name="Normal 4 2 15 6 5" xfId="52043"/>
    <cellStyle name="Normal 4 2 15 7" xfId="52044"/>
    <cellStyle name="Normal 4 2 15 7 2" xfId="52045"/>
    <cellStyle name="Normal 4 2 15 7 3" xfId="52046"/>
    <cellStyle name="Normal 4 2 15 7 4" xfId="52047"/>
    <cellStyle name="Normal 4 2 15 7 5" xfId="52048"/>
    <cellStyle name="Normal 4 2 15 8" xfId="52049"/>
    <cellStyle name="Normal 4 2 15 8 2" xfId="52050"/>
    <cellStyle name="Normal 4 2 15 8 3" xfId="52051"/>
    <cellStyle name="Normal 4 2 15 8 4" xfId="52052"/>
    <cellStyle name="Normal 4 2 15 8 5" xfId="52053"/>
    <cellStyle name="Normal 4 2 15 9" xfId="52054"/>
    <cellStyle name="Normal 4 2 16" xfId="52055"/>
    <cellStyle name="Normal 4 2 16 10" xfId="52056"/>
    <cellStyle name="Normal 4 2 16 11" xfId="52057"/>
    <cellStyle name="Normal 4 2 16 12" xfId="52058"/>
    <cellStyle name="Normal 4 2 16 13" xfId="52059"/>
    <cellStyle name="Normal 4 2 16 14" xfId="52060"/>
    <cellStyle name="Normal 4 2 16 2" xfId="52061"/>
    <cellStyle name="Normal 4 2 16 2 2" xfId="52062"/>
    <cellStyle name="Normal 4 2 16 2 3" xfId="52063"/>
    <cellStyle name="Normal 4 2 16 2 4" xfId="52064"/>
    <cellStyle name="Normal 4 2 16 2 5" xfId="52065"/>
    <cellStyle name="Normal 4 2 16 3" xfId="52066"/>
    <cellStyle name="Normal 4 2 16 3 2" xfId="52067"/>
    <cellStyle name="Normal 4 2 16 3 3" xfId="52068"/>
    <cellStyle name="Normal 4 2 16 3 4" xfId="52069"/>
    <cellStyle name="Normal 4 2 16 3 5" xfId="52070"/>
    <cellStyle name="Normal 4 2 16 4" xfId="52071"/>
    <cellStyle name="Normal 4 2 16 4 2" xfId="52072"/>
    <cellStyle name="Normal 4 2 16 4 3" xfId="52073"/>
    <cellStyle name="Normal 4 2 16 4 4" xfId="52074"/>
    <cellStyle name="Normal 4 2 16 4 5" xfId="52075"/>
    <cellStyle name="Normal 4 2 16 5" xfId="52076"/>
    <cellStyle name="Normal 4 2 16 5 2" xfId="52077"/>
    <cellStyle name="Normal 4 2 16 5 3" xfId="52078"/>
    <cellStyle name="Normal 4 2 16 5 4" xfId="52079"/>
    <cellStyle name="Normal 4 2 16 5 5" xfId="52080"/>
    <cellStyle name="Normal 4 2 16 6" xfId="52081"/>
    <cellStyle name="Normal 4 2 16 6 2" xfId="52082"/>
    <cellStyle name="Normal 4 2 16 6 3" xfId="52083"/>
    <cellStyle name="Normal 4 2 16 6 4" xfId="52084"/>
    <cellStyle name="Normal 4 2 16 6 5" xfId="52085"/>
    <cellStyle name="Normal 4 2 16 7" xfId="52086"/>
    <cellStyle name="Normal 4 2 16 7 2" xfId="52087"/>
    <cellStyle name="Normal 4 2 16 7 3" xfId="52088"/>
    <cellStyle name="Normal 4 2 16 7 4" xfId="52089"/>
    <cellStyle name="Normal 4 2 16 7 5" xfId="52090"/>
    <cellStyle name="Normal 4 2 16 8" xfId="52091"/>
    <cellStyle name="Normal 4 2 16 8 2" xfId="52092"/>
    <cellStyle name="Normal 4 2 16 8 3" xfId="52093"/>
    <cellStyle name="Normal 4 2 16 8 4" xfId="52094"/>
    <cellStyle name="Normal 4 2 16 8 5" xfId="52095"/>
    <cellStyle name="Normal 4 2 16 9" xfId="52096"/>
    <cellStyle name="Normal 4 2 17" xfId="52097"/>
    <cellStyle name="Normal 4 2 17 2" xfId="52098"/>
    <cellStyle name="Normal 4 2 17 3" xfId="52099"/>
    <cellStyle name="Normal 4 2 17 4" xfId="52100"/>
    <cellStyle name="Normal 4 2 17 5" xfId="52101"/>
    <cellStyle name="Normal 4 2 18" xfId="52102"/>
    <cellStyle name="Normal 4 2 18 2" xfId="52103"/>
    <cellStyle name="Normal 4 2 18 3" xfId="52104"/>
    <cellStyle name="Normal 4 2 18 4" xfId="52105"/>
    <cellStyle name="Normal 4 2 18 5" xfId="52106"/>
    <cellStyle name="Normal 4 2 19" xfId="52107"/>
    <cellStyle name="Normal 4 2 19 2" xfId="52108"/>
    <cellStyle name="Normal 4 2 19 3" xfId="52109"/>
    <cellStyle name="Normal 4 2 19 4" xfId="52110"/>
    <cellStyle name="Normal 4 2 19 5" xfId="52111"/>
    <cellStyle name="Normal 4 2 2" xfId="52112"/>
    <cellStyle name="Normal 4 2 2 10" xfId="52113"/>
    <cellStyle name="Normal 4 2 2 11" xfId="52114"/>
    <cellStyle name="Normal 4 2 2 12" xfId="52115"/>
    <cellStyle name="Normal 4 2 2 13" xfId="52116"/>
    <cellStyle name="Normal 4 2 2 14" xfId="52117"/>
    <cellStyle name="Normal 4 2 2 2" xfId="52118"/>
    <cellStyle name="Normal 4 2 2 2 2" xfId="52119"/>
    <cellStyle name="Normal 4 2 2 2 3" xfId="52120"/>
    <cellStyle name="Normal 4 2 2 2 4" xfId="52121"/>
    <cellStyle name="Normal 4 2 2 2 5" xfId="52122"/>
    <cellStyle name="Normal 4 2 2 3" xfId="52123"/>
    <cellStyle name="Normal 4 2 2 3 2" xfId="52124"/>
    <cellStyle name="Normal 4 2 2 3 3" xfId="52125"/>
    <cellStyle name="Normal 4 2 2 3 4" xfId="52126"/>
    <cellStyle name="Normal 4 2 2 3 5" xfId="52127"/>
    <cellStyle name="Normal 4 2 2 4" xfId="52128"/>
    <cellStyle name="Normal 4 2 2 4 2" xfId="52129"/>
    <cellStyle name="Normal 4 2 2 4 3" xfId="52130"/>
    <cellStyle name="Normal 4 2 2 4 4" xfId="52131"/>
    <cellStyle name="Normal 4 2 2 4 5" xfId="52132"/>
    <cellStyle name="Normal 4 2 2 5" xfId="52133"/>
    <cellStyle name="Normal 4 2 2 5 2" xfId="52134"/>
    <cellStyle name="Normal 4 2 2 5 3" xfId="52135"/>
    <cellStyle name="Normal 4 2 2 5 4" xfId="52136"/>
    <cellStyle name="Normal 4 2 2 5 5" xfId="52137"/>
    <cellStyle name="Normal 4 2 2 6" xfId="52138"/>
    <cellStyle name="Normal 4 2 2 6 2" xfId="52139"/>
    <cellStyle name="Normal 4 2 2 6 3" xfId="52140"/>
    <cellStyle name="Normal 4 2 2 6 4" xfId="52141"/>
    <cellStyle name="Normal 4 2 2 6 5" xfId="52142"/>
    <cellStyle name="Normal 4 2 2 7" xfId="52143"/>
    <cellStyle name="Normal 4 2 2 7 2" xfId="52144"/>
    <cellStyle name="Normal 4 2 2 7 3" xfId="52145"/>
    <cellStyle name="Normal 4 2 2 7 4" xfId="52146"/>
    <cellStyle name="Normal 4 2 2 7 5" xfId="52147"/>
    <cellStyle name="Normal 4 2 2 8" xfId="52148"/>
    <cellStyle name="Normal 4 2 2 8 2" xfId="52149"/>
    <cellStyle name="Normal 4 2 2 8 3" xfId="52150"/>
    <cellStyle name="Normal 4 2 2 8 4" xfId="52151"/>
    <cellStyle name="Normal 4 2 2 8 5" xfId="52152"/>
    <cellStyle name="Normal 4 2 2 9" xfId="52153"/>
    <cellStyle name="Normal 4 2 20" xfId="52154"/>
    <cellStyle name="Normal 4 2 20 2" xfId="52155"/>
    <cellStyle name="Normal 4 2 20 3" xfId="52156"/>
    <cellStyle name="Normal 4 2 20 4" xfId="52157"/>
    <cellStyle name="Normal 4 2 20 5" xfId="52158"/>
    <cellStyle name="Normal 4 2 21" xfId="52159"/>
    <cellStyle name="Normal 4 2 21 2" xfId="52160"/>
    <cellStyle name="Normal 4 2 21 3" xfId="52161"/>
    <cellStyle name="Normal 4 2 21 4" xfId="52162"/>
    <cellStyle name="Normal 4 2 21 5" xfId="52163"/>
    <cellStyle name="Normal 4 2 22" xfId="52164"/>
    <cellStyle name="Normal 4 2 22 2" xfId="52165"/>
    <cellStyle name="Normal 4 2 22 3" xfId="52166"/>
    <cellStyle name="Normal 4 2 22 4" xfId="52167"/>
    <cellStyle name="Normal 4 2 22 5" xfId="52168"/>
    <cellStyle name="Normal 4 2 23" xfId="52169"/>
    <cellStyle name="Normal 4 2 23 2" xfId="52170"/>
    <cellStyle name="Normal 4 2 23 3" xfId="52171"/>
    <cellStyle name="Normal 4 2 23 4" xfId="52172"/>
    <cellStyle name="Normal 4 2 23 5" xfId="52173"/>
    <cellStyle name="Normal 4 2 24" xfId="52174"/>
    <cellStyle name="Normal 4 2 25" xfId="52175"/>
    <cellStyle name="Normal 4 2 26" xfId="52176"/>
    <cellStyle name="Normal 4 2 27" xfId="52177"/>
    <cellStyle name="Normal 4 2 28" xfId="52178"/>
    <cellStyle name="Normal 4 2 29" xfId="52179"/>
    <cellStyle name="Normal 4 2 3" xfId="52180"/>
    <cellStyle name="Normal 4 2 3 10" xfId="52181"/>
    <cellStyle name="Normal 4 2 3 11" xfId="52182"/>
    <cellStyle name="Normal 4 2 3 12" xfId="52183"/>
    <cellStyle name="Normal 4 2 3 13" xfId="52184"/>
    <cellStyle name="Normal 4 2 3 14" xfId="52185"/>
    <cellStyle name="Normal 4 2 3 2" xfId="52186"/>
    <cellStyle name="Normal 4 2 3 2 2" xfId="52187"/>
    <cellStyle name="Normal 4 2 3 2 3" xfId="52188"/>
    <cellStyle name="Normal 4 2 3 2 4" xfId="52189"/>
    <cellStyle name="Normal 4 2 3 2 5" xfId="52190"/>
    <cellStyle name="Normal 4 2 3 3" xfId="52191"/>
    <cellStyle name="Normal 4 2 3 3 2" xfId="52192"/>
    <cellStyle name="Normal 4 2 3 3 3" xfId="52193"/>
    <cellStyle name="Normal 4 2 3 3 4" xfId="52194"/>
    <cellStyle name="Normal 4 2 3 3 5" xfId="52195"/>
    <cellStyle name="Normal 4 2 3 4" xfId="52196"/>
    <cellStyle name="Normal 4 2 3 4 2" xfId="52197"/>
    <cellStyle name="Normal 4 2 3 4 3" xfId="52198"/>
    <cellStyle name="Normal 4 2 3 4 4" xfId="52199"/>
    <cellStyle name="Normal 4 2 3 4 5" xfId="52200"/>
    <cellStyle name="Normal 4 2 3 5" xfId="52201"/>
    <cellStyle name="Normal 4 2 3 5 2" xfId="52202"/>
    <cellStyle name="Normal 4 2 3 5 3" xfId="52203"/>
    <cellStyle name="Normal 4 2 3 5 4" xfId="52204"/>
    <cellStyle name="Normal 4 2 3 5 5" xfId="52205"/>
    <cellStyle name="Normal 4 2 3 6" xfId="52206"/>
    <cellStyle name="Normal 4 2 3 6 2" xfId="52207"/>
    <cellStyle name="Normal 4 2 3 6 3" xfId="52208"/>
    <cellStyle name="Normal 4 2 3 6 4" xfId="52209"/>
    <cellStyle name="Normal 4 2 3 6 5" xfId="52210"/>
    <cellStyle name="Normal 4 2 3 7" xfId="52211"/>
    <cellStyle name="Normal 4 2 3 7 2" xfId="52212"/>
    <cellStyle name="Normal 4 2 3 7 3" xfId="52213"/>
    <cellStyle name="Normal 4 2 3 7 4" xfId="52214"/>
    <cellStyle name="Normal 4 2 3 7 5" xfId="52215"/>
    <cellStyle name="Normal 4 2 3 8" xfId="52216"/>
    <cellStyle name="Normal 4 2 3 8 2" xfId="52217"/>
    <cellStyle name="Normal 4 2 3 8 3" xfId="52218"/>
    <cellStyle name="Normal 4 2 3 8 4" xfId="52219"/>
    <cellStyle name="Normal 4 2 3 8 5" xfId="52220"/>
    <cellStyle name="Normal 4 2 3 9" xfId="52221"/>
    <cellStyle name="Normal 4 2 30" xfId="62513"/>
    <cellStyle name="Normal 4 2 4" xfId="52222"/>
    <cellStyle name="Normal 4 2 4 10" xfId="52223"/>
    <cellStyle name="Normal 4 2 4 11" xfId="52224"/>
    <cellStyle name="Normal 4 2 4 12" xfId="52225"/>
    <cellStyle name="Normal 4 2 4 13" xfId="52226"/>
    <cellStyle name="Normal 4 2 4 14" xfId="52227"/>
    <cellStyle name="Normal 4 2 4 2" xfId="52228"/>
    <cellStyle name="Normal 4 2 4 2 2" xfId="52229"/>
    <cellStyle name="Normal 4 2 4 2 3" xfId="52230"/>
    <cellStyle name="Normal 4 2 4 2 4" xfId="52231"/>
    <cellStyle name="Normal 4 2 4 2 5" xfId="52232"/>
    <cellStyle name="Normal 4 2 4 3" xfId="52233"/>
    <cellStyle name="Normal 4 2 4 3 2" xfId="52234"/>
    <cellStyle name="Normal 4 2 4 3 3" xfId="52235"/>
    <cellStyle name="Normal 4 2 4 3 4" xfId="52236"/>
    <cellStyle name="Normal 4 2 4 3 5" xfId="52237"/>
    <cellStyle name="Normal 4 2 4 4" xfId="52238"/>
    <cellStyle name="Normal 4 2 4 4 2" xfId="52239"/>
    <cellStyle name="Normal 4 2 4 4 3" xfId="52240"/>
    <cellStyle name="Normal 4 2 4 4 4" xfId="52241"/>
    <cellStyle name="Normal 4 2 4 4 5" xfId="52242"/>
    <cellStyle name="Normal 4 2 4 5" xfId="52243"/>
    <cellStyle name="Normal 4 2 4 5 2" xfId="52244"/>
    <cellStyle name="Normal 4 2 4 5 3" xfId="52245"/>
    <cellStyle name="Normal 4 2 4 5 4" xfId="52246"/>
    <cellStyle name="Normal 4 2 4 5 5" xfId="52247"/>
    <cellStyle name="Normal 4 2 4 6" xfId="52248"/>
    <cellStyle name="Normal 4 2 4 6 2" xfId="52249"/>
    <cellStyle name="Normal 4 2 4 6 3" xfId="52250"/>
    <cellStyle name="Normal 4 2 4 6 4" xfId="52251"/>
    <cellStyle name="Normal 4 2 4 6 5" xfId="52252"/>
    <cellStyle name="Normal 4 2 4 7" xfId="52253"/>
    <cellStyle name="Normal 4 2 4 7 2" xfId="52254"/>
    <cellStyle name="Normal 4 2 4 7 3" xfId="52255"/>
    <cellStyle name="Normal 4 2 4 7 4" xfId="52256"/>
    <cellStyle name="Normal 4 2 4 7 5" xfId="52257"/>
    <cellStyle name="Normal 4 2 4 8" xfId="52258"/>
    <cellStyle name="Normal 4 2 4 8 2" xfId="52259"/>
    <cellStyle name="Normal 4 2 4 8 3" xfId="52260"/>
    <cellStyle name="Normal 4 2 4 8 4" xfId="52261"/>
    <cellStyle name="Normal 4 2 4 8 5" xfId="52262"/>
    <cellStyle name="Normal 4 2 4 9" xfId="52263"/>
    <cellStyle name="Normal 4 2 5" xfId="52264"/>
    <cellStyle name="Normal 4 2 5 10" xfId="52265"/>
    <cellStyle name="Normal 4 2 5 11" xfId="52266"/>
    <cellStyle name="Normal 4 2 5 12" xfId="52267"/>
    <cellStyle name="Normal 4 2 5 13" xfId="52268"/>
    <cellStyle name="Normal 4 2 5 14" xfId="52269"/>
    <cellStyle name="Normal 4 2 5 2" xfId="52270"/>
    <cellStyle name="Normal 4 2 5 2 2" xfId="52271"/>
    <cellStyle name="Normal 4 2 5 2 3" xfId="52272"/>
    <cellStyle name="Normal 4 2 5 2 4" xfId="52273"/>
    <cellStyle name="Normal 4 2 5 2 5" xfId="52274"/>
    <cellStyle name="Normal 4 2 5 3" xfId="52275"/>
    <cellStyle name="Normal 4 2 5 3 2" xfId="52276"/>
    <cellStyle name="Normal 4 2 5 3 3" xfId="52277"/>
    <cellStyle name="Normal 4 2 5 3 4" xfId="52278"/>
    <cellStyle name="Normal 4 2 5 3 5" xfId="52279"/>
    <cellStyle name="Normal 4 2 5 4" xfId="52280"/>
    <cellStyle name="Normal 4 2 5 4 2" xfId="52281"/>
    <cellStyle name="Normal 4 2 5 4 3" xfId="52282"/>
    <cellStyle name="Normal 4 2 5 4 4" xfId="52283"/>
    <cellStyle name="Normal 4 2 5 4 5" xfId="52284"/>
    <cellStyle name="Normal 4 2 5 5" xfId="52285"/>
    <cellStyle name="Normal 4 2 5 5 2" xfId="52286"/>
    <cellStyle name="Normal 4 2 5 5 3" xfId="52287"/>
    <cellStyle name="Normal 4 2 5 5 4" xfId="52288"/>
    <cellStyle name="Normal 4 2 5 5 5" xfId="52289"/>
    <cellStyle name="Normal 4 2 5 6" xfId="52290"/>
    <cellStyle name="Normal 4 2 5 6 2" xfId="52291"/>
    <cellStyle name="Normal 4 2 5 6 3" xfId="52292"/>
    <cellStyle name="Normal 4 2 5 6 4" xfId="52293"/>
    <cellStyle name="Normal 4 2 5 6 5" xfId="52294"/>
    <cellStyle name="Normal 4 2 5 7" xfId="52295"/>
    <cellStyle name="Normal 4 2 5 7 2" xfId="52296"/>
    <cellStyle name="Normal 4 2 5 7 3" xfId="52297"/>
    <cellStyle name="Normal 4 2 5 7 4" xfId="52298"/>
    <cellStyle name="Normal 4 2 5 7 5" xfId="52299"/>
    <cellStyle name="Normal 4 2 5 8" xfId="52300"/>
    <cellStyle name="Normal 4 2 5 8 2" xfId="52301"/>
    <cellStyle name="Normal 4 2 5 8 3" xfId="52302"/>
    <cellStyle name="Normal 4 2 5 8 4" xfId="52303"/>
    <cellStyle name="Normal 4 2 5 8 5" xfId="52304"/>
    <cellStyle name="Normal 4 2 5 9" xfId="52305"/>
    <cellStyle name="Normal 4 2 6" xfId="52306"/>
    <cellStyle name="Normal 4 2 6 10" xfId="52307"/>
    <cellStyle name="Normal 4 2 6 11" xfId="52308"/>
    <cellStyle name="Normal 4 2 6 12" xfId="52309"/>
    <cellStyle name="Normal 4 2 6 13" xfId="52310"/>
    <cellStyle name="Normal 4 2 6 14" xfId="52311"/>
    <cellStyle name="Normal 4 2 6 2" xfId="52312"/>
    <cellStyle name="Normal 4 2 6 2 2" xfId="52313"/>
    <cellStyle name="Normal 4 2 6 2 3" xfId="52314"/>
    <cellStyle name="Normal 4 2 6 2 4" xfId="52315"/>
    <cellStyle name="Normal 4 2 6 2 5" xfId="52316"/>
    <cellStyle name="Normal 4 2 6 3" xfId="52317"/>
    <cellStyle name="Normal 4 2 6 3 2" xfId="52318"/>
    <cellStyle name="Normal 4 2 6 3 3" xfId="52319"/>
    <cellStyle name="Normal 4 2 6 3 4" xfId="52320"/>
    <cellStyle name="Normal 4 2 6 3 5" xfId="52321"/>
    <cellStyle name="Normal 4 2 6 4" xfId="52322"/>
    <cellStyle name="Normal 4 2 6 4 2" xfId="52323"/>
    <cellStyle name="Normal 4 2 6 4 3" xfId="52324"/>
    <cellStyle name="Normal 4 2 6 4 4" xfId="52325"/>
    <cellStyle name="Normal 4 2 6 4 5" xfId="52326"/>
    <cellStyle name="Normal 4 2 6 5" xfId="52327"/>
    <cellStyle name="Normal 4 2 6 5 2" xfId="52328"/>
    <cellStyle name="Normal 4 2 6 5 3" xfId="52329"/>
    <cellStyle name="Normal 4 2 6 5 4" xfId="52330"/>
    <cellStyle name="Normal 4 2 6 5 5" xfId="52331"/>
    <cellStyle name="Normal 4 2 6 6" xfId="52332"/>
    <cellStyle name="Normal 4 2 6 6 2" xfId="52333"/>
    <cellStyle name="Normal 4 2 6 6 3" xfId="52334"/>
    <cellStyle name="Normal 4 2 6 6 4" xfId="52335"/>
    <cellStyle name="Normal 4 2 6 6 5" xfId="52336"/>
    <cellStyle name="Normal 4 2 6 7" xfId="52337"/>
    <cellStyle name="Normal 4 2 6 7 2" xfId="52338"/>
    <cellStyle name="Normal 4 2 6 7 3" xfId="52339"/>
    <cellStyle name="Normal 4 2 6 7 4" xfId="52340"/>
    <cellStyle name="Normal 4 2 6 7 5" xfId="52341"/>
    <cellStyle name="Normal 4 2 6 8" xfId="52342"/>
    <cellStyle name="Normal 4 2 6 8 2" xfId="52343"/>
    <cellStyle name="Normal 4 2 6 8 3" xfId="52344"/>
    <cellStyle name="Normal 4 2 6 8 4" xfId="52345"/>
    <cellStyle name="Normal 4 2 6 8 5" xfId="52346"/>
    <cellStyle name="Normal 4 2 6 9" xfId="52347"/>
    <cellStyle name="Normal 4 2 7" xfId="52348"/>
    <cellStyle name="Normal 4 2 7 10" xfId="52349"/>
    <cellStyle name="Normal 4 2 7 11" xfId="52350"/>
    <cellStyle name="Normal 4 2 7 12" xfId="52351"/>
    <cellStyle name="Normal 4 2 7 13" xfId="52352"/>
    <cellStyle name="Normal 4 2 7 14" xfId="52353"/>
    <cellStyle name="Normal 4 2 7 2" xfId="52354"/>
    <cellStyle name="Normal 4 2 7 2 2" xfId="52355"/>
    <cellStyle name="Normal 4 2 7 2 3" xfId="52356"/>
    <cellStyle name="Normal 4 2 7 2 4" xfId="52357"/>
    <cellStyle name="Normal 4 2 7 2 5" xfId="52358"/>
    <cellStyle name="Normal 4 2 7 3" xfId="52359"/>
    <cellStyle name="Normal 4 2 7 3 2" xfId="52360"/>
    <cellStyle name="Normal 4 2 7 3 3" xfId="52361"/>
    <cellStyle name="Normal 4 2 7 3 4" xfId="52362"/>
    <cellStyle name="Normal 4 2 7 3 5" xfId="52363"/>
    <cellStyle name="Normal 4 2 7 4" xfId="52364"/>
    <cellStyle name="Normal 4 2 7 4 2" xfId="52365"/>
    <cellStyle name="Normal 4 2 7 4 3" xfId="52366"/>
    <cellStyle name="Normal 4 2 7 4 4" xfId="52367"/>
    <cellStyle name="Normal 4 2 7 4 5" xfId="52368"/>
    <cellStyle name="Normal 4 2 7 5" xfId="52369"/>
    <cellStyle name="Normal 4 2 7 5 2" xfId="52370"/>
    <cellStyle name="Normal 4 2 7 5 3" xfId="52371"/>
    <cellStyle name="Normal 4 2 7 5 4" xfId="52372"/>
    <cellStyle name="Normal 4 2 7 5 5" xfId="52373"/>
    <cellStyle name="Normal 4 2 7 6" xfId="52374"/>
    <cellStyle name="Normal 4 2 7 6 2" xfId="52375"/>
    <cellStyle name="Normal 4 2 7 6 3" xfId="52376"/>
    <cellStyle name="Normal 4 2 7 6 4" xfId="52377"/>
    <cellStyle name="Normal 4 2 7 6 5" xfId="52378"/>
    <cellStyle name="Normal 4 2 7 7" xfId="52379"/>
    <cellStyle name="Normal 4 2 7 7 2" xfId="52380"/>
    <cellStyle name="Normal 4 2 7 7 3" xfId="52381"/>
    <cellStyle name="Normal 4 2 7 7 4" xfId="52382"/>
    <cellStyle name="Normal 4 2 7 7 5" xfId="52383"/>
    <cellStyle name="Normal 4 2 7 8" xfId="52384"/>
    <cellStyle name="Normal 4 2 7 8 2" xfId="52385"/>
    <cellStyle name="Normal 4 2 7 8 3" xfId="52386"/>
    <cellStyle name="Normal 4 2 7 8 4" xfId="52387"/>
    <cellStyle name="Normal 4 2 7 8 5" xfId="52388"/>
    <cellStyle name="Normal 4 2 7 9" xfId="52389"/>
    <cellStyle name="Normal 4 2 8" xfId="52390"/>
    <cellStyle name="Normal 4 2 8 10" xfId="52391"/>
    <cellStyle name="Normal 4 2 8 11" xfId="52392"/>
    <cellStyle name="Normal 4 2 8 12" xfId="52393"/>
    <cellStyle name="Normal 4 2 8 13" xfId="52394"/>
    <cellStyle name="Normal 4 2 8 14" xfId="52395"/>
    <cellStyle name="Normal 4 2 8 2" xfId="52396"/>
    <cellStyle name="Normal 4 2 8 2 2" xfId="52397"/>
    <cellStyle name="Normal 4 2 8 2 3" xfId="52398"/>
    <cellStyle name="Normal 4 2 8 2 4" xfId="52399"/>
    <cellStyle name="Normal 4 2 8 2 5" xfId="52400"/>
    <cellStyle name="Normal 4 2 8 3" xfId="52401"/>
    <cellStyle name="Normal 4 2 8 3 2" xfId="52402"/>
    <cellStyle name="Normal 4 2 8 3 3" xfId="52403"/>
    <cellStyle name="Normal 4 2 8 3 4" xfId="52404"/>
    <cellStyle name="Normal 4 2 8 3 5" xfId="52405"/>
    <cellStyle name="Normal 4 2 8 4" xfId="52406"/>
    <cellStyle name="Normal 4 2 8 4 2" xfId="52407"/>
    <cellStyle name="Normal 4 2 8 4 3" xfId="52408"/>
    <cellStyle name="Normal 4 2 8 4 4" xfId="52409"/>
    <cellStyle name="Normal 4 2 8 4 5" xfId="52410"/>
    <cellStyle name="Normal 4 2 8 5" xfId="52411"/>
    <cellStyle name="Normal 4 2 8 5 2" xfId="52412"/>
    <cellStyle name="Normal 4 2 8 5 3" xfId="52413"/>
    <cellStyle name="Normal 4 2 8 5 4" xfId="52414"/>
    <cellStyle name="Normal 4 2 8 5 5" xfId="52415"/>
    <cellStyle name="Normal 4 2 8 6" xfId="52416"/>
    <cellStyle name="Normal 4 2 8 6 2" xfId="52417"/>
    <cellStyle name="Normal 4 2 8 6 3" xfId="52418"/>
    <cellStyle name="Normal 4 2 8 6 4" xfId="52419"/>
    <cellStyle name="Normal 4 2 8 6 5" xfId="52420"/>
    <cellStyle name="Normal 4 2 8 7" xfId="52421"/>
    <cellStyle name="Normal 4 2 8 7 2" xfId="52422"/>
    <cellStyle name="Normal 4 2 8 7 3" xfId="52423"/>
    <cellStyle name="Normal 4 2 8 7 4" xfId="52424"/>
    <cellStyle name="Normal 4 2 8 7 5" xfId="52425"/>
    <cellStyle name="Normal 4 2 8 8" xfId="52426"/>
    <cellStyle name="Normal 4 2 8 8 2" xfId="52427"/>
    <cellStyle name="Normal 4 2 8 8 3" xfId="52428"/>
    <cellStyle name="Normal 4 2 8 8 4" xfId="52429"/>
    <cellStyle name="Normal 4 2 8 8 5" xfId="52430"/>
    <cellStyle name="Normal 4 2 8 9" xfId="52431"/>
    <cellStyle name="Normal 4 2 9" xfId="52432"/>
    <cellStyle name="Normal 4 2 9 10" xfId="52433"/>
    <cellStyle name="Normal 4 2 9 11" xfId="52434"/>
    <cellStyle name="Normal 4 2 9 12" xfId="52435"/>
    <cellStyle name="Normal 4 2 9 13" xfId="52436"/>
    <cellStyle name="Normal 4 2 9 14" xfId="52437"/>
    <cellStyle name="Normal 4 2 9 2" xfId="52438"/>
    <cellStyle name="Normal 4 2 9 2 2" xfId="52439"/>
    <cellStyle name="Normal 4 2 9 2 3" xfId="52440"/>
    <cellStyle name="Normal 4 2 9 2 4" xfId="52441"/>
    <cellStyle name="Normal 4 2 9 2 5" xfId="52442"/>
    <cellStyle name="Normal 4 2 9 3" xfId="52443"/>
    <cellStyle name="Normal 4 2 9 3 2" xfId="52444"/>
    <cellStyle name="Normal 4 2 9 3 3" xfId="52445"/>
    <cellStyle name="Normal 4 2 9 3 4" xfId="52446"/>
    <cellStyle name="Normal 4 2 9 3 5" xfId="52447"/>
    <cellStyle name="Normal 4 2 9 4" xfId="52448"/>
    <cellStyle name="Normal 4 2 9 4 2" xfId="52449"/>
    <cellStyle name="Normal 4 2 9 4 3" xfId="52450"/>
    <cellStyle name="Normal 4 2 9 4 4" xfId="52451"/>
    <cellStyle name="Normal 4 2 9 4 5" xfId="52452"/>
    <cellStyle name="Normal 4 2 9 5" xfId="52453"/>
    <cellStyle name="Normal 4 2 9 5 2" xfId="52454"/>
    <cellStyle name="Normal 4 2 9 5 3" xfId="52455"/>
    <cellStyle name="Normal 4 2 9 5 4" xfId="52456"/>
    <cellStyle name="Normal 4 2 9 5 5" xfId="52457"/>
    <cellStyle name="Normal 4 2 9 6" xfId="52458"/>
    <cellStyle name="Normal 4 2 9 6 2" xfId="52459"/>
    <cellStyle name="Normal 4 2 9 6 3" xfId="52460"/>
    <cellStyle name="Normal 4 2 9 6 4" xfId="52461"/>
    <cellStyle name="Normal 4 2 9 6 5" xfId="52462"/>
    <cellStyle name="Normal 4 2 9 7" xfId="52463"/>
    <cellStyle name="Normal 4 2 9 7 2" xfId="52464"/>
    <cellStyle name="Normal 4 2 9 7 3" xfId="52465"/>
    <cellStyle name="Normal 4 2 9 7 4" xfId="52466"/>
    <cellStyle name="Normal 4 2 9 7 5" xfId="52467"/>
    <cellStyle name="Normal 4 2 9 8" xfId="52468"/>
    <cellStyle name="Normal 4 2 9 8 2" xfId="52469"/>
    <cellStyle name="Normal 4 2 9 8 3" xfId="52470"/>
    <cellStyle name="Normal 4 2 9 8 4" xfId="52471"/>
    <cellStyle name="Normal 4 2 9 8 5" xfId="52472"/>
    <cellStyle name="Normal 4 2 9 9" xfId="52473"/>
    <cellStyle name="Normal 4 20" xfId="52474"/>
    <cellStyle name="Normal 4 20 10" xfId="52475"/>
    <cellStyle name="Normal 4 20 11" xfId="52476"/>
    <cellStyle name="Normal 4 20 12" xfId="52477"/>
    <cellStyle name="Normal 4 20 13" xfId="52478"/>
    <cellStyle name="Normal 4 20 14" xfId="52479"/>
    <cellStyle name="Normal 4 20 2" xfId="52480"/>
    <cellStyle name="Normal 4 20 2 2" xfId="52481"/>
    <cellStyle name="Normal 4 20 2 3" xfId="52482"/>
    <cellStyle name="Normal 4 20 2 4" xfId="52483"/>
    <cellStyle name="Normal 4 20 2 5" xfId="52484"/>
    <cellStyle name="Normal 4 20 3" xfId="52485"/>
    <cellStyle name="Normal 4 20 3 2" xfId="52486"/>
    <cellStyle name="Normal 4 20 3 3" xfId="52487"/>
    <cellStyle name="Normal 4 20 3 4" xfId="52488"/>
    <cellStyle name="Normal 4 20 3 5" xfId="52489"/>
    <cellStyle name="Normal 4 20 4" xfId="52490"/>
    <cellStyle name="Normal 4 20 4 2" xfId="52491"/>
    <cellStyle name="Normal 4 20 4 3" xfId="52492"/>
    <cellStyle name="Normal 4 20 4 4" xfId="52493"/>
    <cellStyle name="Normal 4 20 4 5" xfId="52494"/>
    <cellStyle name="Normal 4 20 5" xfId="52495"/>
    <cellStyle name="Normal 4 20 5 2" xfId="52496"/>
    <cellStyle name="Normal 4 20 5 3" xfId="52497"/>
    <cellStyle name="Normal 4 20 5 4" xfId="52498"/>
    <cellStyle name="Normal 4 20 5 5" xfId="52499"/>
    <cellStyle name="Normal 4 20 6" xfId="52500"/>
    <cellStyle name="Normal 4 20 6 2" xfId="52501"/>
    <cellStyle name="Normal 4 20 6 3" xfId="52502"/>
    <cellStyle name="Normal 4 20 6 4" xfId="52503"/>
    <cellStyle name="Normal 4 20 6 5" xfId="52504"/>
    <cellStyle name="Normal 4 20 7" xfId="52505"/>
    <cellStyle name="Normal 4 20 7 2" xfId="52506"/>
    <cellStyle name="Normal 4 20 7 3" xfId="52507"/>
    <cellStyle name="Normal 4 20 7 4" xfId="52508"/>
    <cellStyle name="Normal 4 20 7 5" xfId="52509"/>
    <cellStyle name="Normal 4 20 8" xfId="52510"/>
    <cellStyle name="Normal 4 20 8 2" xfId="52511"/>
    <cellStyle name="Normal 4 20 8 3" xfId="52512"/>
    <cellStyle name="Normal 4 20 8 4" xfId="52513"/>
    <cellStyle name="Normal 4 20 8 5" xfId="52514"/>
    <cellStyle name="Normal 4 20 9" xfId="52515"/>
    <cellStyle name="Normal 4 21" xfId="52516"/>
    <cellStyle name="Normal 4 21 10" xfId="52517"/>
    <cellStyle name="Normal 4 21 11" xfId="52518"/>
    <cellStyle name="Normal 4 21 12" xfId="52519"/>
    <cellStyle name="Normal 4 21 13" xfId="52520"/>
    <cellStyle name="Normal 4 21 14" xfId="52521"/>
    <cellStyle name="Normal 4 21 2" xfId="52522"/>
    <cellStyle name="Normal 4 21 2 2" xfId="52523"/>
    <cellStyle name="Normal 4 21 2 3" xfId="52524"/>
    <cellStyle name="Normal 4 21 2 4" xfId="52525"/>
    <cellStyle name="Normal 4 21 2 5" xfId="52526"/>
    <cellStyle name="Normal 4 21 3" xfId="52527"/>
    <cellStyle name="Normal 4 21 3 2" xfId="52528"/>
    <cellStyle name="Normal 4 21 3 3" xfId="52529"/>
    <cellStyle name="Normal 4 21 3 4" xfId="52530"/>
    <cellStyle name="Normal 4 21 3 5" xfId="52531"/>
    <cellStyle name="Normal 4 21 4" xfId="52532"/>
    <cellStyle name="Normal 4 21 4 2" xfId="52533"/>
    <cellStyle name="Normal 4 21 4 3" xfId="52534"/>
    <cellStyle name="Normal 4 21 4 4" xfId="52535"/>
    <cellStyle name="Normal 4 21 4 5" xfId="52536"/>
    <cellStyle name="Normal 4 21 5" xfId="52537"/>
    <cellStyle name="Normal 4 21 5 2" xfId="52538"/>
    <cellStyle name="Normal 4 21 5 3" xfId="52539"/>
    <cellStyle name="Normal 4 21 5 4" xfId="52540"/>
    <cellStyle name="Normal 4 21 5 5" xfId="52541"/>
    <cellStyle name="Normal 4 21 6" xfId="52542"/>
    <cellStyle name="Normal 4 21 6 2" xfId="52543"/>
    <cellStyle name="Normal 4 21 6 3" xfId="52544"/>
    <cellStyle name="Normal 4 21 6 4" xfId="52545"/>
    <cellStyle name="Normal 4 21 6 5" xfId="52546"/>
    <cellStyle name="Normal 4 21 7" xfId="52547"/>
    <cellStyle name="Normal 4 21 7 2" xfId="52548"/>
    <cellStyle name="Normal 4 21 7 3" xfId="52549"/>
    <cellStyle name="Normal 4 21 7 4" xfId="52550"/>
    <cellStyle name="Normal 4 21 7 5" xfId="52551"/>
    <cellStyle name="Normal 4 21 8" xfId="52552"/>
    <cellStyle name="Normal 4 21 8 2" xfId="52553"/>
    <cellStyle name="Normal 4 21 8 3" xfId="52554"/>
    <cellStyle name="Normal 4 21 8 4" xfId="52555"/>
    <cellStyle name="Normal 4 21 8 5" xfId="52556"/>
    <cellStyle name="Normal 4 21 9" xfId="52557"/>
    <cellStyle name="Normal 4 22" xfId="52558"/>
    <cellStyle name="Normal 4 22 10" xfId="52559"/>
    <cellStyle name="Normal 4 22 11" xfId="52560"/>
    <cellStyle name="Normal 4 22 12" xfId="52561"/>
    <cellStyle name="Normal 4 22 13" xfId="52562"/>
    <cellStyle name="Normal 4 22 14" xfId="52563"/>
    <cellStyle name="Normal 4 22 2" xfId="52564"/>
    <cellStyle name="Normal 4 22 2 2" xfId="52565"/>
    <cellStyle name="Normal 4 22 2 3" xfId="52566"/>
    <cellStyle name="Normal 4 22 2 4" xfId="52567"/>
    <cellStyle name="Normal 4 22 2 5" xfId="52568"/>
    <cellStyle name="Normal 4 22 3" xfId="52569"/>
    <cellStyle name="Normal 4 22 3 2" xfId="52570"/>
    <cellStyle name="Normal 4 22 3 3" xfId="52571"/>
    <cellStyle name="Normal 4 22 3 4" xfId="52572"/>
    <cellStyle name="Normal 4 22 3 5" xfId="52573"/>
    <cellStyle name="Normal 4 22 4" xfId="52574"/>
    <cellStyle name="Normal 4 22 4 2" xfId="52575"/>
    <cellStyle name="Normal 4 22 4 3" xfId="52576"/>
    <cellStyle name="Normal 4 22 4 4" xfId="52577"/>
    <cellStyle name="Normal 4 22 4 5" xfId="52578"/>
    <cellStyle name="Normal 4 22 5" xfId="52579"/>
    <cellStyle name="Normal 4 22 5 2" xfId="52580"/>
    <cellStyle name="Normal 4 22 5 3" xfId="52581"/>
    <cellStyle name="Normal 4 22 5 4" xfId="52582"/>
    <cellStyle name="Normal 4 22 5 5" xfId="52583"/>
    <cellStyle name="Normal 4 22 6" xfId="52584"/>
    <cellStyle name="Normal 4 22 6 2" xfId="52585"/>
    <cellStyle name="Normal 4 22 6 3" xfId="52586"/>
    <cellStyle name="Normal 4 22 6 4" xfId="52587"/>
    <cellStyle name="Normal 4 22 6 5" xfId="52588"/>
    <cellStyle name="Normal 4 22 7" xfId="52589"/>
    <cellStyle name="Normal 4 22 7 2" xfId="52590"/>
    <cellStyle name="Normal 4 22 7 3" xfId="52591"/>
    <cellStyle name="Normal 4 22 7 4" xfId="52592"/>
    <cellStyle name="Normal 4 22 7 5" xfId="52593"/>
    <cellStyle name="Normal 4 22 8" xfId="52594"/>
    <cellStyle name="Normal 4 22 8 2" xfId="52595"/>
    <cellStyle name="Normal 4 22 8 3" xfId="52596"/>
    <cellStyle name="Normal 4 22 8 4" xfId="52597"/>
    <cellStyle name="Normal 4 22 8 5" xfId="52598"/>
    <cellStyle name="Normal 4 22 9" xfId="52599"/>
    <cellStyle name="Normal 4 23" xfId="52600"/>
    <cellStyle name="Normal 4 23 10" xfId="52601"/>
    <cellStyle name="Normal 4 23 11" xfId="52602"/>
    <cellStyle name="Normal 4 23 12" xfId="52603"/>
    <cellStyle name="Normal 4 23 13" xfId="52604"/>
    <cellStyle name="Normal 4 23 2" xfId="52605"/>
    <cellStyle name="Normal 4 23 2 2" xfId="52606"/>
    <cellStyle name="Normal 4 23 2 3" xfId="52607"/>
    <cellStyle name="Normal 4 23 2 4" xfId="52608"/>
    <cellStyle name="Normal 4 23 2 5" xfId="52609"/>
    <cellStyle name="Normal 4 23 3" xfId="52610"/>
    <cellStyle name="Normal 4 23 3 2" xfId="52611"/>
    <cellStyle name="Normal 4 23 3 3" xfId="52612"/>
    <cellStyle name="Normal 4 23 3 4" xfId="52613"/>
    <cellStyle name="Normal 4 23 3 5" xfId="52614"/>
    <cellStyle name="Normal 4 23 4" xfId="52615"/>
    <cellStyle name="Normal 4 23 4 2" xfId="52616"/>
    <cellStyle name="Normal 4 23 4 3" xfId="52617"/>
    <cellStyle name="Normal 4 23 4 4" xfId="52618"/>
    <cellStyle name="Normal 4 23 4 5" xfId="52619"/>
    <cellStyle name="Normal 4 23 5" xfId="52620"/>
    <cellStyle name="Normal 4 23 5 2" xfId="52621"/>
    <cellStyle name="Normal 4 23 5 3" xfId="52622"/>
    <cellStyle name="Normal 4 23 5 4" xfId="52623"/>
    <cellStyle name="Normal 4 23 5 5" xfId="52624"/>
    <cellStyle name="Normal 4 23 6" xfId="52625"/>
    <cellStyle name="Normal 4 23 6 2" xfId="52626"/>
    <cellStyle name="Normal 4 23 6 3" xfId="52627"/>
    <cellStyle name="Normal 4 23 6 4" xfId="52628"/>
    <cellStyle name="Normal 4 23 6 5" xfId="52629"/>
    <cellStyle name="Normal 4 23 7" xfId="52630"/>
    <cellStyle name="Normal 4 23 7 2" xfId="52631"/>
    <cellStyle name="Normal 4 23 7 3" xfId="52632"/>
    <cellStyle name="Normal 4 23 7 4" xfId="52633"/>
    <cellStyle name="Normal 4 23 7 5" xfId="52634"/>
    <cellStyle name="Normal 4 23 8" xfId="52635"/>
    <cellStyle name="Normal 4 23 8 2" xfId="52636"/>
    <cellStyle name="Normal 4 23 8 3" xfId="52637"/>
    <cellStyle name="Normal 4 23 8 4" xfId="52638"/>
    <cellStyle name="Normal 4 23 8 5" xfId="52639"/>
    <cellStyle name="Normal 4 23 9" xfId="52640"/>
    <cellStyle name="Normal 4 24" xfId="52641"/>
    <cellStyle name="Normal 4 24 10" xfId="52642"/>
    <cellStyle name="Normal 4 24 11" xfId="52643"/>
    <cellStyle name="Normal 4 24 12" xfId="52644"/>
    <cellStyle name="Normal 4 24 13" xfId="52645"/>
    <cellStyle name="Normal 4 24 2" xfId="52646"/>
    <cellStyle name="Normal 4 24 2 2" xfId="52647"/>
    <cellStyle name="Normal 4 24 2 3" xfId="52648"/>
    <cellStyle name="Normal 4 24 2 4" xfId="52649"/>
    <cellStyle name="Normal 4 24 2 5" xfId="52650"/>
    <cellStyle name="Normal 4 24 3" xfId="52651"/>
    <cellStyle name="Normal 4 24 3 2" xfId="52652"/>
    <cellStyle name="Normal 4 24 3 3" xfId="52653"/>
    <cellStyle name="Normal 4 24 3 4" xfId="52654"/>
    <cellStyle name="Normal 4 24 3 5" xfId="52655"/>
    <cellStyle name="Normal 4 24 4" xfId="52656"/>
    <cellStyle name="Normal 4 24 4 2" xfId="52657"/>
    <cellStyle name="Normal 4 24 4 3" xfId="52658"/>
    <cellStyle name="Normal 4 24 4 4" xfId="52659"/>
    <cellStyle name="Normal 4 24 4 5" xfId="52660"/>
    <cellStyle name="Normal 4 24 5" xfId="52661"/>
    <cellStyle name="Normal 4 24 5 2" xfId="52662"/>
    <cellStyle name="Normal 4 24 5 3" xfId="52663"/>
    <cellStyle name="Normal 4 24 5 4" xfId="52664"/>
    <cellStyle name="Normal 4 24 5 5" xfId="52665"/>
    <cellStyle name="Normal 4 24 6" xfId="52666"/>
    <cellStyle name="Normal 4 24 6 2" xfId="52667"/>
    <cellStyle name="Normal 4 24 6 3" xfId="52668"/>
    <cellStyle name="Normal 4 24 6 4" xfId="52669"/>
    <cellStyle name="Normal 4 24 6 5" xfId="52670"/>
    <cellStyle name="Normal 4 24 7" xfId="52671"/>
    <cellStyle name="Normal 4 24 7 2" xfId="52672"/>
    <cellStyle name="Normal 4 24 7 3" xfId="52673"/>
    <cellStyle name="Normal 4 24 7 4" xfId="52674"/>
    <cellStyle name="Normal 4 24 7 5" xfId="52675"/>
    <cellStyle name="Normal 4 24 8" xfId="52676"/>
    <cellStyle name="Normal 4 24 8 2" xfId="52677"/>
    <cellStyle name="Normal 4 24 8 3" xfId="52678"/>
    <cellStyle name="Normal 4 24 8 4" xfId="52679"/>
    <cellStyle name="Normal 4 24 8 5" xfId="52680"/>
    <cellStyle name="Normal 4 24 9" xfId="52681"/>
    <cellStyle name="Normal 4 25" xfId="52682"/>
    <cellStyle name="Normal 4 25 10" xfId="52683"/>
    <cellStyle name="Normal 4 25 11" xfId="52684"/>
    <cellStyle name="Normal 4 25 12" xfId="52685"/>
    <cellStyle name="Normal 4 25 13" xfId="52686"/>
    <cellStyle name="Normal 4 25 2" xfId="52687"/>
    <cellStyle name="Normal 4 25 2 2" xfId="52688"/>
    <cellStyle name="Normal 4 25 2 3" xfId="52689"/>
    <cellStyle name="Normal 4 25 2 4" xfId="52690"/>
    <cellStyle name="Normal 4 25 2 5" xfId="52691"/>
    <cellStyle name="Normal 4 25 3" xfId="52692"/>
    <cellStyle name="Normal 4 25 3 2" xfId="52693"/>
    <cellStyle name="Normal 4 25 3 3" xfId="52694"/>
    <cellStyle name="Normal 4 25 3 4" xfId="52695"/>
    <cellStyle name="Normal 4 25 3 5" xfId="52696"/>
    <cellStyle name="Normal 4 25 4" xfId="52697"/>
    <cellStyle name="Normal 4 25 4 2" xfId="52698"/>
    <cellStyle name="Normal 4 25 4 3" xfId="52699"/>
    <cellStyle name="Normal 4 25 4 4" xfId="52700"/>
    <cellStyle name="Normal 4 25 4 5" xfId="52701"/>
    <cellStyle name="Normal 4 25 5" xfId="52702"/>
    <cellStyle name="Normal 4 25 5 2" xfId="52703"/>
    <cellStyle name="Normal 4 25 5 3" xfId="52704"/>
    <cellStyle name="Normal 4 25 5 4" xfId="52705"/>
    <cellStyle name="Normal 4 25 5 5" xfId="52706"/>
    <cellStyle name="Normal 4 25 6" xfId="52707"/>
    <cellStyle name="Normal 4 25 6 2" xfId="52708"/>
    <cellStyle name="Normal 4 25 6 3" xfId="52709"/>
    <cellStyle name="Normal 4 25 6 4" xfId="52710"/>
    <cellStyle name="Normal 4 25 6 5" xfId="52711"/>
    <cellStyle name="Normal 4 25 7" xfId="52712"/>
    <cellStyle name="Normal 4 25 7 2" xfId="52713"/>
    <cellStyle name="Normal 4 25 7 3" xfId="52714"/>
    <cellStyle name="Normal 4 25 7 4" xfId="52715"/>
    <cellStyle name="Normal 4 25 7 5" xfId="52716"/>
    <cellStyle name="Normal 4 25 8" xfId="52717"/>
    <cellStyle name="Normal 4 25 8 2" xfId="52718"/>
    <cellStyle name="Normal 4 25 8 3" xfId="52719"/>
    <cellStyle name="Normal 4 25 8 4" xfId="52720"/>
    <cellStyle name="Normal 4 25 8 5" xfId="52721"/>
    <cellStyle name="Normal 4 25 9" xfId="52722"/>
    <cellStyle name="Normal 4 26" xfId="52723"/>
    <cellStyle name="Normal 4 26 10" xfId="52724"/>
    <cellStyle name="Normal 4 26 11" xfId="52725"/>
    <cellStyle name="Normal 4 26 12" xfId="52726"/>
    <cellStyle name="Normal 4 26 13" xfId="52727"/>
    <cellStyle name="Normal 4 26 2" xfId="52728"/>
    <cellStyle name="Normal 4 26 2 2" xfId="52729"/>
    <cellStyle name="Normal 4 26 2 3" xfId="52730"/>
    <cellStyle name="Normal 4 26 2 4" xfId="52731"/>
    <cellStyle name="Normal 4 26 2 5" xfId="52732"/>
    <cellStyle name="Normal 4 26 3" xfId="52733"/>
    <cellStyle name="Normal 4 26 3 2" xfId="52734"/>
    <cellStyle name="Normal 4 26 3 3" xfId="52735"/>
    <cellStyle name="Normal 4 26 3 4" xfId="52736"/>
    <cellStyle name="Normal 4 26 3 5" xfId="52737"/>
    <cellStyle name="Normal 4 26 4" xfId="52738"/>
    <cellStyle name="Normal 4 26 4 2" xfId="52739"/>
    <cellStyle name="Normal 4 26 4 3" xfId="52740"/>
    <cellStyle name="Normal 4 26 4 4" xfId="52741"/>
    <cellStyle name="Normal 4 26 4 5" xfId="52742"/>
    <cellStyle name="Normal 4 26 5" xfId="52743"/>
    <cellStyle name="Normal 4 26 5 2" xfId="52744"/>
    <cellStyle name="Normal 4 26 5 3" xfId="52745"/>
    <cellStyle name="Normal 4 26 5 4" xfId="52746"/>
    <cellStyle name="Normal 4 26 5 5" xfId="52747"/>
    <cellStyle name="Normal 4 26 6" xfId="52748"/>
    <cellStyle name="Normal 4 26 6 2" xfId="52749"/>
    <cellStyle name="Normal 4 26 6 3" xfId="52750"/>
    <cellStyle name="Normal 4 26 6 4" xfId="52751"/>
    <cellStyle name="Normal 4 26 6 5" xfId="52752"/>
    <cellStyle name="Normal 4 26 7" xfId="52753"/>
    <cellStyle name="Normal 4 26 7 2" xfId="52754"/>
    <cellStyle name="Normal 4 26 7 3" xfId="52755"/>
    <cellStyle name="Normal 4 26 7 4" xfId="52756"/>
    <cellStyle name="Normal 4 26 7 5" xfId="52757"/>
    <cellStyle name="Normal 4 26 8" xfId="52758"/>
    <cellStyle name="Normal 4 26 8 2" xfId="52759"/>
    <cellStyle name="Normal 4 26 8 3" xfId="52760"/>
    <cellStyle name="Normal 4 26 8 4" xfId="52761"/>
    <cellStyle name="Normal 4 26 8 5" xfId="52762"/>
    <cellStyle name="Normal 4 26 9" xfId="52763"/>
    <cellStyle name="Normal 4 27" xfId="52764"/>
    <cellStyle name="Normal 4 27 10" xfId="52765"/>
    <cellStyle name="Normal 4 27 11" xfId="52766"/>
    <cellStyle name="Normal 4 27 12" xfId="52767"/>
    <cellStyle name="Normal 4 27 13" xfId="52768"/>
    <cellStyle name="Normal 4 27 2" xfId="52769"/>
    <cellStyle name="Normal 4 27 2 2" xfId="52770"/>
    <cellStyle name="Normal 4 27 2 3" xfId="52771"/>
    <cellStyle name="Normal 4 27 2 4" xfId="52772"/>
    <cellStyle name="Normal 4 27 2 5" xfId="52773"/>
    <cellStyle name="Normal 4 27 3" xfId="52774"/>
    <cellStyle name="Normal 4 27 3 2" xfId="52775"/>
    <cellStyle name="Normal 4 27 3 3" xfId="52776"/>
    <cellStyle name="Normal 4 27 3 4" xfId="52777"/>
    <cellStyle name="Normal 4 27 3 5" xfId="52778"/>
    <cellStyle name="Normal 4 27 4" xfId="52779"/>
    <cellStyle name="Normal 4 27 4 2" xfId="52780"/>
    <cellStyle name="Normal 4 27 4 3" xfId="52781"/>
    <cellStyle name="Normal 4 27 4 4" xfId="52782"/>
    <cellStyle name="Normal 4 27 4 5" xfId="52783"/>
    <cellStyle name="Normal 4 27 5" xfId="52784"/>
    <cellStyle name="Normal 4 27 5 2" xfId="52785"/>
    <cellStyle name="Normal 4 27 5 3" xfId="52786"/>
    <cellStyle name="Normal 4 27 5 4" xfId="52787"/>
    <cellStyle name="Normal 4 27 5 5" xfId="52788"/>
    <cellStyle name="Normal 4 27 6" xfId="52789"/>
    <cellStyle name="Normal 4 27 6 2" xfId="52790"/>
    <cellStyle name="Normal 4 27 6 3" xfId="52791"/>
    <cellStyle name="Normal 4 27 6 4" xfId="52792"/>
    <cellStyle name="Normal 4 27 6 5" xfId="52793"/>
    <cellStyle name="Normal 4 27 7" xfId="52794"/>
    <cellStyle name="Normal 4 27 7 2" xfId="52795"/>
    <cellStyle name="Normal 4 27 7 3" xfId="52796"/>
    <cellStyle name="Normal 4 27 7 4" xfId="52797"/>
    <cellStyle name="Normal 4 27 7 5" xfId="52798"/>
    <cellStyle name="Normal 4 27 8" xfId="52799"/>
    <cellStyle name="Normal 4 27 8 2" xfId="52800"/>
    <cellStyle name="Normal 4 27 8 3" xfId="52801"/>
    <cellStyle name="Normal 4 27 8 4" xfId="52802"/>
    <cellStyle name="Normal 4 27 8 5" xfId="52803"/>
    <cellStyle name="Normal 4 27 9" xfId="52804"/>
    <cellStyle name="Normal 4 28" xfId="52805"/>
    <cellStyle name="Normal 4 28 10" xfId="52806"/>
    <cellStyle name="Normal 4 28 11" xfId="52807"/>
    <cellStyle name="Normal 4 28 12" xfId="52808"/>
    <cellStyle name="Normal 4 28 13" xfId="52809"/>
    <cellStyle name="Normal 4 28 2" xfId="52810"/>
    <cellStyle name="Normal 4 28 2 2" xfId="52811"/>
    <cellStyle name="Normal 4 28 2 3" xfId="52812"/>
    <cellStyle name="Normal 4 28 2 4" xfId="52813"/>
    <cellStyle name="Normal 4 28 2 5" xfId="52814"/>
    <cellStyle name="Normal 4 28 3" xfId="52815"/>
    <cellStyle name="Normal 4 28 3 2" xfId="52816"/>
    <cellStyle name="Normal 4 28 3 3" xfId="52817"/>
    <cellStyle name="Normal 4 28 3 4" xfId="52818"/>
    <cellStyle name="Normal 4 28 3 5" xfId="52819"/>
    <cellStyle name="Normal 4 28 4" xfId="52820"/>
    <cellStyle name="Normal 4 28 4 2" xfId="52821"/>
    <cellStyle name="Normal 4 28 4 3" xfId="52822"/>
    <cellStyle name="Normal 4 28 4 4" xfId="52823"/>
    <cellStyle name="Normal 4 28 4 5" xfId="52824"/>
    <cellStyle name="Normal 4 28 5" xfId="52825"/>
    <cellStyle name="Normal 4 28 5 2" xfId="52826"/>
    <cellStyle name="Normal 4 28 5 3" xfId="52827"/>
    <cellStyle name="Normal 4 28 5 4" xfId="52828"/>
    <cellStyle name="Normal 4 28 5 5" xfId="52829"/>
    <cellStyle name="Normal 4 28 6" xfId="52830"/>
    <cellStyle name="Normal 4 28 6 2" xfId="52831"/>
    <cellStyle name="Normal 4 28 6 3" xfId="52832"/>
    <cellStyle name="Normal 4 28 6 4" xfId="52833"/>
    <cellStyle name="Normal 4 28 6 5" xfId="52834"/>
    <cellStyle name="Normal 4 28 7" xfId="52835"/>
    <cellStyle name="Normal 4 28 7 2" xfId="52836"/>
    <cellStyle name="Normal 4 28 7 3" xfId="52837"/>
    <cellStyle name="Normal 4 28 7 4" xfId="52838"/>
    <cellStyle name="Normal 4 28 7 5" xfId="52839"/>
    <cellStyle name="Normal 4 28 8" xfId="52840"/>
    <cellStyle name="Normal 4 28 8 2" xfId="52841"/>
    <cellStyle name="Normal 4 28 8 3" xfId="52842"/>
    <cellStyle name="Normal 4 28 8 4" xfId="52843"/>
    <cellStyle name="Normal 4 28 8 5" xfId="52844"/>
    <cellStyle name="Normal 4 28 9" xfId="52845"/>
    <cellStyle name="Normal 4 29" xfId="52846"/>
    <cellStyle name="Normal 4 29 10" xfId="52847"/>
    <cellStyle name="Normal 4 29 11" xfId="52848"/>
    <cellStyle name="Normal 4 29 12" xfId="52849"/>
    <cellStyle name="Normal 4 29 13" xfId="52850"/>
    <cellStyle name="Normal 4 29 2" xfId="52851"/>
    <cellStyle name="Normal 4 29 2 2" xfId="52852"/>
    <cellStyle name="Normal 4 29 2 3" xfId="52853"/>
    <cellStyle name="Normal 4 29 2 4" xfId="52854"/>
    <cellStyle name="Normal 4 29 2 5" xfId="52855"/>
    <cellStyle name="Normal 4 29 3" xfId="52856"/>
    <cellStyle name="Normal 4 29 3 2" xfId="52857"/>
    <cellStyle name="Normal 4 29 3 3" xfId="52858"/>
    <cellStyle name="Normal 4 29 3 4" xfId="52859"/>
    <cellStyle name="Normal 4 29 3 5" xfId="52860"/>
    <cellStyle name="Normal 4 29 4" xfId="52861"/>
    <cellStyle name="Normal 4 29 4 2" xfId="52862"/>
    <cellStyle name="Normal 4 29 4 3" xfId="52863"/>
    <cellStyle name="Normal 4 29 4 4" xfId="52864"/>
    <cellStyle name="Normal 4 29 4 5" xfId="52865"/>
    <cellStyle name="Normal 4 29 5" xfId="52866"/>
    <cellStyle name="Normal 4 29 5 2" xfId="52867"/>
    <cellStyle name="Normal 4 29 5 3" xfId="52868"/>
    <cellStyle name="Normal 4 29 5 4" xfId="52869"/>
    <cellStyle name="Normal 4 29 5 5" xfId="52870"/>
    <cellStyle name="Normal 4 29 6" xfId="52871"/>
    <cellStyle name="Normal 4 29 6 2" xfId="52872"/>
    <cellStyle name="Normal 4 29 6 3" xfId="52873"/>
    <cellStyle name="Normal 4 29 6 4" xfId="52874"/>
    <cellStyle name="Normal 4 29 6 5" xfId="52875"/>
    <cellStyle name="Normal 4 29 7" xfId="52876"/>
    <cellStyle name="Normal 4 29 7 2" xfId="52877"/>
    <cellStyle name="Normal 4 29 7 3" xfId="52878"/>
    <cellStyle name="Normal 4 29 7 4" xfId="52879"/>
    <cellStyle name="Normal 4 29 7 5" xfId="52880"/>
    <cellStyle name="Normal 4 29 8" xfId="52881"/>
    <cellStyle name="Normal 4 29 8 2" xfId="52882"/>
    <cellStyle name="Normal 4 29 8 3" xfId="52883"/>
    <cellStyle name="Normal 4 29 8 4" xfId="52884"/>
    <cellStyle name="Normal 4 29 8 5" xfId="52885"/>
    <cellStyle name="Normal 4 29 9" xfId="52886"/>
    <cellStyle name="Normal 4 3" xfId="157"/>
    <cellStyle name="Normal 4 3 10" xfId="52888"/>
    <cellStyle name="Normal 4 3 10 10" xfId="52889"/>
    <cellStyle name="Normal 4 3 10 11" xfId="52890"/>
    <cellStyle name="Normal 4 3 10 12" xfId="52891"/>
    <cellStyle name="Normal 4 3 10 13" xfId="52892"/>
    <cellStyle name="Normal 4 3 10 14" xfId="52893"/>
    <cellStyle name="Normal 4 3 10 2" xfId="52894"/>
    <cellStyle name="Normal 4 3 10 2 2" xfId="52895"/>
    <cellStyle name="Normal 4 3 10 2 3" xfId="52896"/>
    <cellStyle name="Normal 4 3 10 2 4" xfId="52897"/>
    <cellStyle name="Normal 4 3 10 2 5" xfId="52898"/>
    <cellStyle name="Normal 4 3 10 3" xfId="52899"/>
    <cellStyle name="Normal 4 3 10 3 2" xfId="52900"/>
    <cellStyle name="Normal 4 3 10 3 3" xfId="52901"/>
    <cellStyle name="Normal 4 3 10 3 4" xfId="52902"/>
    <cellStyle name="Normal 4 3 10 3 5" xfId="52903"/>
    <cellStyle name="Normal 4 3 10 4" xfId="52904"/>
    <cellStyle name="Normal 4 3 10 4 2" xfId="52905"/>
    <cellStyle name="Normal 4 3 10 4 3" xfId="52906"/>
    <cellStyle name="Normal 4 3 10 4 4" xfId="52907"/>
    <cellStyle name="Normal 4 3 10 4 5" xfId="52908"/>
    <cellStyle name="Normal 4 3 10 5" xfId="52909"/>
    <cellStyle name="Normal 4 3 10 5 2" xfId="52910"/>
    <cellStyle name="Normal 4 3 10 5 3" xfId="52911"/>
    <cellStyle name="Normal 4 3 10 5 4" xfId="52912"/>
    <cellStyle name="Normal 4 3 10 5 5" xfId="52913"/>
    <cellStyle name="Normal 4 3 10 6" xfId="52914"/>
    <cellStyle name="Normal 4 3 10 6 2" xfId="52915"/>
    <cellStyle name="Normal 4 3 10 6 3" xfId="52916"/>
    <cellStyle name="Normal 4 3 10 6 4" xfId="52917"/>
    <cellStyle name="Normal 4 3 10 6 5" xfId="52918"/>
    <cellStyle name="Normal 4 3 10 7" xfId="52919"/>
    <cellStyle name="Normal 4 3 10 7 2" xfId="52920"/>
    <cellStyle name="Normal 4 3 10 7 3" xfId="52921"/>
    <cellStyle name="Normal 4 3 10 7 4" xfId="52922"/>
    <cellStyle name="Normal 4 3 10 7 5" xfId="52923"/>
    <cellStyle name="Normal 4 3 10 8" xfId="52924"/>
    <cellStyle name="Normal 4 3 10 8 2" xfId="52925"/>
    <cellStyle name="Normal 4 3 10 8 3" xfId="52926"/>
    <cellStyle name="Normal 4 3 10 8 4" xfId="52927"/>
    <cellStyle name="Normal 4 3 10 8 5" xfId="52928"/>
    <cellStyle name="Normal 4 3 10 9" xfId="52929"/>
    <cellStyle name="Normal 4 3 11" xfId="52930"/>
    <cellStyle name="Normal 4 3 11 10" xfId="52931"/>
    <cellStyle name="Normal 4 3 11 11" xfId="52932"/>
    <cellStyle name="Normal 4 3 11 12" xfId="52933"/>
    <cellStyle name="Normal 4 3 11 13" xfId="52934"/>
    <cellStyle name="Normal 4 3 11 14" xfId="52935"/>
    <cellStyle name="Normal 4 3 11 2" xfId="52936"/>
    <cellStyle name="Normal 4 3 11 2 2" xfId="52937"/>
    <cellStyle name="Normal 4 3 11 2 3" xfId="52938"/>
    <cellStyle name="Normal 4 3 11 2 4" xfId="52939"/>
    <cellStyle name="Normal 4 3 11 2 5" xfId="52940"/>
    <cellStyle name="Normal 4 3 11 3" xfId="52941"/>
    <cellStyle name="Normal 4 3 11 3 2" xfId="52942"/>
    <cellStyle name="Normal 4 3 11 3 3" xfId="52943"/>
    <cellStyle name="Normal 4 3 11 3 4" xfId="52944"/>
    <cellStyle name="Normal 4 3 11 3 5" xfId="52945"/>
    <cellStyle name="Normal 4 3 11 4" xfId="52946"/>
    <cellStyle name="Normal 4 3 11 4 2" xfId="52947"/>
    <cellStyle name="Normal 4 3 11 4 3" xfId="52948"/>
    <cellStyle name="Normal 4 3 11 4 4" xfId="52949"/>
    <cellStyle name="Normal 4 3 11 4 5" xfId="52950"/>
    <cellStyle name="Normal 4 3 11 5" xfId="52951"/>
    <cellStyle name="Normal 4 3 11 5 2" xfId="52952"/>
    <cellStyle name="Normal 4 3 11 5 3" xfId="52953"/>
    <cellStyle name="Normal 4 3 11 5 4" xfId="52954"/>
    <cellStyle name="Normal 4 3 11 5 5" xfId="52955"/>
    <cellStyle name="Normal 4 3 11 6" xfId="52956"/>
    <cellStyle name="Normal 4 3 11 6 2" xfId="52957"/>
    <cellStyle name="Normal 4 3 11 6 3" xfId="52958"/>
    <cellStyle name="Normal 4 3 11 6 4" xfId="52959"/>
    <cellStyle name="Normal 4 3 11 6 5" xfId="52960"/>
    <cellStyle name="Normal 4 3 11 7" xfId="52961"/>
    <cellStyle name="Normal 4 3 11 7 2" xfId="52962"/>
    <cellStyle name="Normal 4 3 11 7 3" xfId="52963"/>
    <cellStyle name="Normal 4 3 11 7 4" xfId="52964"/>
    <cellStyle name="Normal 4 3 11 7 5" xfId="52965"/>
    <cellStyle name="Normal 4 3 11 8" xfId="52966"/>
    <cellStyle name="Normal 4 3 11 8 2" xfId="52967"/>
    <cellStyle name="Normal 4 3 11 8 3" xfId="52968"/>
    <cellStyle name="Normal 4 3 11 8 4" xfId="52969"/>
    <cellStyle name="Normal 4 3 11 8 5" xfId="52970"/>
    <cellStyle name="Normal 4 3 11 9" xfId="52971"/>
    <cellStyle name="Normal 4 3 12" xfId="52972"/>
    <cellStyle name="Normal 4 3 12 10" xfId="52973"/>
    <cellStyle name="Normal 4 3 12 11" xfId="52974"/>
    <cellStyle name="Normal 4 3 12 12" xfId="52975"/>
    <cellStyle name="Normal 4 3 12 13" xfId="52976"/>
    <cellStyle name="Normal 4 3 12 14" xfId="52977"/>
    <cellStyle name="Normal 4 3 12 2" xfId="52978"/>
    <cellStyle name="Normal 4 3 12 2 2" xfId="52979"/>
    <cellStyle name="Normal 4 3 12 2 3" xfId="52980"/>
    <cellStyle name="Normal 4 3 12 2 4" xfId="52981"/>
    <cellStyle name="Normal 4 3 12 2 5" xfId="52982"/>
    <cellStyle name="Normal 4 3 12 3" xfId="52983"/>
    <cellStyle name="Normal 4 3 12 3 2" xfId="52984"/>
    <cellStyle name="Normal 4 3 12 3 3" xfId="52985"/>
    <cellStyle name="Normal 4 3 12 3 4" xfId="52986"/>
    <cellStyle name="Normal 4 3 12 3 5" xfId="52987"/>
    <cellStyle name="Normal 4 3 12 4" xfId="52988"/>
    <cellStyle name="Normal 4 3 12 4 2" xfId="52989"/>
    <cellStyle name="Normal 4 3 12 4 3" xfId="52990"/>
    <cellStyle name="Normal 4 3 12 4 4" xfId="52991"/>
    <cellStyle name="Normal 4 3 12 4 5" xfId="52992"/>
    <cellStyle name="Normal 4 3 12 5" xfId="52993"/>
    <cellStyle name="Normal 4 3 12 5 2" xfId="52994"/>
    <cellStyle name="Normal 4 3 12 5 3" xfId="52995"/>
    <cellStyle name="Normal 4 3 12 5 4" xfId="52996"/>
    <cellStyle name="Normal 4 3 12 5 5" xfId="52997"/>
    <cellStyle name="Normal 4 3 12 6" xfId="52998"/>
    <cellStyle name="Normal 4 3 12 6 2" xfId="52999"/>
    <cellStyle name="Normal 4 3 12 6 3" xfId="53000"/>
    <cellStyle name="Normal 4 3 12 6 4" xfId="53001"/>
    <cellStyle name="Normal 4 3 12 6 5" xfId="53002"/>
    <cellStyle name="Normal 4 3 12 7" xfId="53003"/>
    <cellStyle name="Normal 4 3 12 7 2" xfId="53004"/>
    <cellStyle name="Normal 4 3 12 7 3" xfId="53005"/>
    <cellStyle name="Normal 4 3 12 7 4" xfId="53006"/>
    <cellStyle name="Normal 4 3 12 7 5" xfId="53007"/>
    <cellStyle name="Normal 4 3 12 8" xfId="53008"/>
    <cellStyle name="Normal 4 3 12 8 2" xfId="53009"/>
    <cellStyle name="Normal 4 3 12 8 3" xfId="53010"/>
    <cellStyle name="Normal 4 3 12 8 4" xfId="53011"/>
    <cellStyle name="Normal 4 3 12 8 5" xfId="53012"/>
    <cellStyle name="Normal 4 3 12 9" xfId="53013"/>
    <cellStyle name="Normal 4 3 13" xfId="53014"/>
    <cellStyle name="Normal 4 3 13 10" xfId="53015"/>
    <cellStyle name="Normal 4 3 13 11" xfId="53016"/>
    <cellStyle name="Normal 4 3 13 12" xfId="53017"/>
    <cellStyle name="Normal 4 3 13 13" xfId="53018"/>
    <cellStyle name="Normal 4 3 13 14" xfId="53019"/>
    <cellStyle name="Normal 4 3 13 2" xfId="53020"/>
    <cellStyle name="Normal 4 3 13 2 2" xfId="53021"/>
    <cellStyle name="Normal 4 3 13 2 3" xfId="53022"/>
    <cellStyle name="Normal 4 3 13 2 4" xfId="53023"/>
    <cellStyle name="Normal 4 3 13 2 5" xfId="53024"/>
    <cellStyle name="Normal 4 3 13 3" xfId="53025"/>
    <cellStyle name="Normal 4 3 13 3 2" xfId="53026"/>
    <cellStyle name="Normal 4 3 13 3 3" xfId="53027"/>
    <cellStyle name="Normal 4 3 13 3 4" xfId="53028"/>
    <cellStyle name="Normal 4 3 13 3 5" xfId="53029"/>
    <cellStyle name="Normal 4 3 13 4" xfId="53030"/>
    <cellStyle name="Normal 4 3 13 4 2" xfId="53031"/>
    <cellStyle name="Normal 4 3 13 4 3" xfId="53032"/>
    <cellStyle name="Normal 4 3 13 4 4" xfId="53033"/>
    <cellStyle name="Normal 4 3 13 4 5" xfId="53034"/>
    <cellStyle name="Normal 4 3 13 5" xfId="53035"/>
    <cellStyle name="Normal 4 3 13 5 2" xfId="53036"/>
    <cellStyle name="Normal 4 3 13 5 3" xfId="53037"/>
    <cellStyle name="Normal 4 3 13 5 4" xfId="53038"/>
    <cellStyle name="Normal 4 3 13 5 5" xfId="53039"/>
    <cellStyle name="Normal 4 3 13 6" xfId="53040"/>
    <cellStyle name="Normal 4 3 13 6 2" xfId="53041"/>
    <cellStyle name="Normal 4 3 13 6 3" xfId="53042"/>
    <cellStyle name="Normal 4 3 13 6 4" xfId="53043"/>
    <cellStyle name="Normal 4 3 13 6 5" xfId="53044"/>
    <cellStyle name="Normal 4 3 13 7" xfId="53045"/>
    <cellStyle name="Normal 4 3 13 7 2" xfId="53046"/>
    <cellStyle name="Normal 4 3 13 7 3" xfId="53047"/>
    <cellStyle name="Normal 4 3 13 7 4" xfId="53048"/>
    <cellStyle name="Normal 4 3 13 7 5" xfId="53049"/>
    <cellStyle name="Normal 4 3 13 8" xfId="53050"/>
    <cellStyle name="Normal 4 3 13 8 2" xfId="53051"/>
    <cellStyle name="Normal 4 3 13 8 3" xfId="53052"/>
    <cellStyle name="Normal 4 3 13 8 4" xfId="53053"/>
    <cellStyle name="Normal 4 3 13 8 5" xfId="53054"/>
    <cellStyle name="Normal 4 3 13 9" xfId="53055"/>
    <cellStyle name="Normal 4 3 14" xfId="53056"/>
    <cellStyle name="Normal 4 3 14 10" xfId="53057"/>
    <cellStyle name="Normal 4 3 14 11" xfId="53058"/>
    <cellStyle name="Normal 4 3 14 12" xfId="53059"/>
    <cellStyle name="Normal 4 3 14 13" xfId="53060"/>
    <cellStyle name="Normal 4 3 14 14" xfId="53061"/>
    <cellStyle name="Normal 4 3 14 2" xfId="53062"/>
    <cellStyle name="Normal 4 3 14 2 2" xfId="53063"/>
    <cellStyle name="Normal 4 3 14 2 3" xfId="53064"/>
    <cellStyle name="Normal 4 3 14 2 4" xfId="53065"/>
    <cellStyle name="Normal 4 3 14 2 5" xfId="53066"/>
    <cellStyle name="Normal 4 3 14 3" xfId="53067"/>
    <cellStyle name="Normal 4 3 14 3 2" xfId="53068"/>
    <cellStyle name="Normal 4 3 14 3 3" xfId="53069"/>
    <cellStyle name="Normal 4 3 14 3 4" xfId="53070"/>
    <cellStyle name="Normal 4 3 14 3 5" xfId="53071"/>
    <cellStyle name="Normal 4 3 14 4" xfId="53072"/>
    <cellStyle name="Normal 4 3 14 4 2" xfId="53073"/>
    <cellStyle name="Normal 4 3 14 4 3" xfId="53074"/>
    <cellStyle name="Normal 4 3 14 4 4" xfId="53075"/>
    <cellStyle name="Normal 4 3 14 4 5" xfId="53076"/>
    <cellStyle name="Normal 4 3 14 5" xfId="53077"/>
    <cellStyle name="Normal 4 3 14 5 2" xfId="53078"/>
    <cellStyle name="Normal 4 3 14 5 3" xfId="53079"/>
    <cellStyle name="Normal 4 3 14 5 4" xfId="53080"/>
    <cellStyle name="Normal 4 3 14 5 5" xfId="53081"/>
    <cellStyle name="Normal 4 3 14 6" xfId="53082"/>
    <cellStyle name="Normal 4 3 14 6 2" xfId="53083"/>
    <cellStyle name="Normal 4 3 14 6 3" xfId="53084"/>
    <cellStyle name="Normal 4 3 14 6 4" xfId="53085"/>
    <cellStyle name="Normal 4 3 14 6 5" xfId="53086"/>
    <cellStyle name="Normal 4 3 14 7" xfId="53087"/>
    <cellStyle name="Normal 4 3 14 7 2" xfId="53088"/>
    <cellStyle name="Normal 4 3 14 7 3" xfId="53089"/>
    <cellStyle name="Normal 4 3 14 7 4" xfId="53090"/>
    <cellStyle name="Normal 4 3 14 7 5" xfId="53091"/>
    <cellStyle name="Normal 4 3 14 8" xfId="53092"/>
    <cellStyle name="Normal 4 3 14 8 2" xfId="53093"/>
    <cellStyle name="Normal 4 3 14 8 3" xfId="53094"/>
    <cellStyle name="Normal 4 3 14 8 4" xfId="53095"/>
    <cellStyle name="Normal 4 3 14 8 5" xfId="53096"/>
    <cellStyle name="Normal 4 3 14 9" xfId="53097"/>
    <cellStyle name="Normal 4 3 15" xfId="53098"/>
    <cellStyle name="Normal 4 3 15 10" xfId="53099"/>
    <cellStyle name="Normal 4 3 15 11" xfId="53100"/>
    <cellStyle name="Normal 4 3 15 12" xfId="53101"/>
    <cellStyle name="Normal 4 3 15 13" xfId="53102"/>
    <cellStyle name="Normal 4 3 15 14" xfId="53103"/>
    <cellStyle name="Normal 4 3 15 2" xfId="53104"/>
    <cellStyle name="Normal 4 3 15 2 2" xfId="53105"/>
    <cellStyle name="Normal 4 3 15 2 3" xfId="53106"/>
    <cellStyle name="Normal 4 3 15 2 4" xfId="53107"/>
    <cellStyle name="Normal 4 3 15 2 5" xfId="53108"/>
    <cellStyle name="Normal 4 3 15 3" xfId="53109"/>
    <cellStyle name="Normal 4 3 15 3 2" xfId="53110"/>
    <cellStyle name="Normal 4 3 15 3 3" xfId="53111"/>
    <cellStyle name="Normal 4 3 15 3 4" xfId="53112"/>
    <cellStyle name="Normal 4 3 15 3 5" xfId="53113"/>
    <cellStyle name="Normal 4 3 15 4" xfId="53114"/>
    <cellStyle name="Normal 4 3 15 4 2" xfId="53115"/>
    <cellStyle name="Normal 4 3 15 4 3" xfId="53116"/>
    <cellStyle name="Normal 4 3 15 4 4" xfId="53117"/>
    <cellStyle name="Normal 4 3 15 4 5" xfId="53118"/>
    <cellStyle name="Normal 4 3 15 5" xfId="53119"/>
    <cellStyle name="Normal 4 3 15 5 2" xfId="53120"/>
    <cellStyle name="Normal 4 3 15 5 3" xfId="53121"/>
    <cellStyle name="Normal 4 3 15 5 4" xfId="53122"/>
    <cellStyle name="Normal 4 3 15 5 5" xfId="53123"/>
    <cellStyle name="Normal 4 3 15 6" xfId="53124"/>
    <cellStyle name="Normal 4 3 15 6 2" xfId="53125"/>
    <cellStyle name="Normal 4 3 15 6 3" xfId="53126"/>
    <cellStyle name="Normal 4 3 15 6 4" xfId="53127"/>
    <cellStyle name="Normal 4 3 15 6 5" xfId="53128"/>
    <cellStyle name="Normal 4 3 15 7" xfId="53129"/>
    <cellStyle name="Normal 4 3 15 7 2" xfId="53130"/>
    <cellStyle name="Normal 4 3 15 7 3" xfId="53131"/>
    <cellStyle name="Normal 4 3 15 7 4" xfId="53132"/>
    <cellStyle name="Normal 4 3 15 7 5" xfId="53133"/>
    <cellStyle name="Normal 4 3 15 8" xfId="53134"/>
    <cellStyle name="Normal 4 3 15 8 2" xfId="53135"/>
    <cellStyle name="Normal 4 3 15 8 3" xfId="53136"/>
    <cellStyle name="Normal 4 3 15 8 4" xfId="53137"/>
    <cellStyle name="Normal 4 3 15 8 5" xfId="53138"/>
    <cellStyle name="Normal 4 3 15 9" xfId="53139"/>
    <cellStyle name="Normal 4 3 16" xfId="53140"/>
    <cellStyle name="Normal 4 3 16 10" xfId="53141"/>
    <cellStyle name="Normal 4 3 16 11" xfId="53142"/>
    <cellStyle name="Normal 4 3 16 12" xfId="53143"/>
    <cellStyle name="Normal 4 3 16 13" xfId="53144"/>
    <cellStyle name="Normal 4 3 16 14" xfId="53145"/>
    <cellStyle name="Normal 4 3 16 2" xfId="53146"/>
    <cellStyle name="Normal 4 3 16 2 2" xfId="53147"/>
    <cellStyle name="Normal 4 3 16 2 3" xfId="53148"/>
    <cellStyle name="Normal 4 3 16 2 4" xfId="53149"/>
    <cellStyle name="Normal 4 3 16 2 5" xfId="53150"/>
    <cellStyle name="Normal 4 3 16 3" xfId="53151"/>
    <cellStyle name="Normal 4 3 16 3 2" xfId="53152"/>
    <cellStyle name="Normal 4 3 16 3 3" xfId="53153"/>
    <cellStyle name="Normal 4 3 16 3 4" xfId="53154"/>
    <cellStyle name="Normal 4 3 16 3 5" xfId="53155"/>
    <cellStyle name="Normal 4 3 16 4" xfId="53156"/>
    <cellStyle name="Normal 4 3 16 4 2" xfId="53157"/>
    <cellStyle name="Normal 4 3 16 4 3" xfId="53158"/>
    <cellStyle name="Normal 4 3 16 4 4" xfId="53159"/>
    <cellStyle name="Normal 4 3 16 4 5" xfId="53160"/>
    <cellStyle name="Normal 4 3 16 5" xfId="53161"/>
    <cellStyle name="Normal 4 3 16 5 2" xfId="53162"/>
    <cellStyle name="Normal 4 3 16 5 3" xfId="53163"/>
    <cellStyle name="Normal 4 3 16 5 4" xfId="53164"/>
    <cellStyle name="Normal 4 3 16 5 5" xfId="53165"/>
    <cellStyle name="Normal 4 3 16 6" xfId="53166"/>
    <cellStyle name="Normal 4 3 16 6 2" xfId="53167"/>
    <cellStyle name="Normal 4 3 16 6 3" xfId="53168"/>
    <cellStyle name="Normal 4 3 16 6 4" xfId="53169"/>
    <cellStyle name="Normal 4 3 16 6 5" xfId="53170"/>
    <cellStyle name="Normal 4 3 16 7" xfId="53171"/>
    <cellStyle name="Normal 4 3 16 7 2" xfId="53172"/>
    <cellStyle name="Normal 4 3 16 7 3" xfId="53173"/>
    <cellStyle name="Normal 4 3 16 7 4" xfId="53174"/>
    <cellStyle name="Normal 4 3 16 7 5" xfId="53175"/>
    <cellStyle name="Normal 4 3 16 8" xfId="53176"/>
    <cellStyle name="Normal 4 3 16 8 2" xfId="53177"/>
    <cellStyle name="Normal 4 3 16 8 3" xfId="53178"/>
    <cellStyle name="Normal 4 3 16 8 4" xfId="53179"/>
    <cellStyle name="Normal 4 3 16 8 5" xfId="53180"/>
    <cellStyle name="Normal 4 3 16 9" xfId="53181"/>
    <cellStyle name="Normal 4 3 17" xfId="53182"/>
    <cellStyle name="Normal 4 3 17 2" xfId="53183"/>
    <cellStyle name="Normal 4 3 17 3" xfId="53184"/>
    <cellStyle name="Normal 4 3 17 4" xfId="53185"/>
    <cellStyle name="Normal 4 3 17 5" xfId="53186"/>
    <cellStyle name="Normal 4 3 18" xfId="53187"/>
    <cellStyle name="Normal 4 3 18 2" xfId="53188"/>
    <cellStyle name="Normal 4 3 18 3" xfId="53189"/>
    <cellStyle name="Normal 4 3 18 4" xfId="53190"/>
    <cellStyle name="Normal 4 3 18 5" xfId="53191"/>
    <cellStyle name="Normal 4 3 19" xfId="53192"/>
    <cellStyle name="Normal 4 3 19 2" xfId="53193"/>
    <cellStyle name="Normal 4 3 19 3" xfId="53194"/>
    <cellStyle name="Normal 4 3 19 4" xfId="53195"/>
    <cellStyle name="Normal 4 3 19 5" xfId="53196"/>
    <cellStyle name="Normal 4 3 2" xfId="53197"/>
    <cellStyle name="Normal 4 3 2 10" xfId="53198"/>
    <cellStyle name="Normal 4 3 2 11" xfId="53199"/>
    <cellStyle name="Normal 4 3 2 12" xfId="53200"/>
    <cellStyle name="Normal 4 3 2 13" xfId="53201"/>
    <cellStyle name="Normal 4 3 2 14" xfId="53202"/>
    <cellStyle name="Normal 4 3 2 2" xfId="53203"/>
    <cellStyle name="Normal 4 3 2 2 2" xfId="53204"/>
    <cellStyle name="Normal 4 3 2 2 3" xfId="53205"/>
    <cellStyle name="Normal 4 3 2 2 4" xfId="53206"/>
    <cellStyle name="Normal 4 3 2 2 5" xfId="53207"/>
    <cellStyle name="Normal 4 3 2 3" xfId="53208"/>
    <cellStyle name="Normal 4 3 2 3 2" xfId="53209"/>
    <cellStyle name="Normal 4 3 2 3 3" xfId="53210"/>
    <cellStyle name="Normal 4 3 2 3 4" xfId="53211"/>
    <cellStyle name="Normal 4 3 2 3 5" xfId="53212"/>
    <cellStyle name="Normal 4 3 2 4" xfId="53213"/>
    <cellStyle name="Normal 4 3 2 4 2" xfId="53214"/>
    <cellStyle name="Normal 4 3 2 4 3" xfId="53215"/>
    <cellStyle name="Normal 4 3 2 4 4" xfId="53216"/>
    <cellStyle name="Normal 4 3 2 4 5" xfId="53217"/>
    <cellStyle name="Normal 4 3 2 5" xfId="53218"/>
    <cellStyle name="Normal 4 3 2 5 2" xfId="53219"/>
    <cellStyle name="Normal 4 3 2 5 3" xfId="53220"/>
    <cellStyle name="Normal 4 3 2 5 4" xfId="53221"/>
    <cellStyle name="Normal 4 3 2 5 5" xfId="53222"/>
    <cellStyle name="Normal 4 3 2 6" xfId="53223"/>
    <cellStyle name="Normal 4 3 2 6 2" xfId="53224"/>
    <cellStyle name="Normal 4 3 2 6 3" xfId="53225"/>
    <cellStyle name="Normal 4 3 2 6 4" xfId="53226"/>
    <cellStyle name="Normal 4 3 2 6 5" xfId="53227"/>
    <cellStyle name="Normal 4 3 2 7" xfId="53228"/>
    <cellStyle name="Normal 4 3 2 7 2" xfId="53229"/>
    <cellStyle name="Normal 4 3 2 7 3" xfId="53230"/>
    <cellStyle name="Normal 4 3 2 7 4" xfId="53231"/>
    <cellStyle name="Normal 4 3 2 7 5" xfId="53232"/>
    <cellStyle name="Normal 4 3 2 8" xfId="53233"/>
    <cellStyle name="Normal 4 3 2 8 2" xfId="53234"/>
    <cellStyle name="Normal 4 3 2 8 3" xfId="53235"/>
    <cellStyle name="Normal 4 3 2 8 4" xfId="53236"/>
    <cellStyle name="Normal 4 3 2 8 5" xfId="53237"/>
    <cellStyle name="Normal 4 3 2 9" xfId="53238"/>
    <cellStyle name="Normal 4 3 20" xfId="53239"/>
    <cellStyle name="Normal 4 3 20 2" xfId="53240"/>
    <cellStyle name="Normal 4 3 20 3" xfId="53241"/>
    <cellStyle name="Normal 4 3 20 4" xfId="53242"/>
    <cellStyle name="Normal 4 3 20 5" xfId="53243"/>
    <cellStyle name="Normal 4 3 21" xfId="53244"/>
    <cellStyle name="Normal 4 3 21 2" xfId="53245"/>
    <cellStyle name="Normal 4 3 21 3" xfId="53246"/>
    <cellStyle name="Normal 4 3 21 4" xfId="53247"/>
    <cellStyle name="Normal 4 3 21 5" xfId="53248"/>
    <cellStyle name="Normal 4 3 22" xfId="53249"/>
    <cellStyle name="Normal 4 3 22 2" xfId="53250"/>
    <cellStyle name="Normal 4 3 22 3" xfId="53251"/>
    <cellStyle name="Normal 4 3 22 4" xfId="53252"/>
    <cellStyle name="Normal 4 3 22 5" xfId="53253"/>
    <cellStyle name="Normal 4 3 23" xfId="53254"/>
    <cellStyle name="Normal 4 3 23 2" xfId="53255"/>
    <cellStyle name="Normal 4 3 23 3" xfId="53256"/>
    <cellStyle name="Normal 4 3 23 4" xfId="53257"/>
    <cellStyle name="Normal 4 3 23 5" xfId="53258"/>
    <cellStyle name="Normal 4 3 24" xfId="53259"/>
    <cellStyle name="Normal 4 3 25" xfId="53260"/>
    <cellStyle name="Normal 4 3 26" xfId="53261"/>
    <cellStyle name="Normal 4 3 27" xfId="53262"/>
    <cellStyle name="Normal 4 3 28" xfId="53263"/>
    <cellStyle name="Normal 4 3 29" xfId="53264"/>
    <cellStyle name="Normal 4 3 3" xfId="53265"/>
    <cellStyle name="Normal 4 3 3 10" xfId="53266"/>
    <cellStyle name="Normal 4 3 3 11" xfId="53267"/>
    <cellStyle name="Normal 4 3 3 12" xfId="53268"/>
    <cellStyle name="Normal 4 3 3 13" xfId="53269"/>
    <cellStyle name="Normal 4 3 3 14" xfId="53270"/>
    <cellStyle name="Normal 4 3 3 2" xfId="53271"/>
    <cellStyle name="Normal 4 3 3 2 2" xfId="53272"/>
    <cellStyle name="Normal 4 3 3 2 3" xfId="53273"/>
    <cellStyle name="Normal 4 3 3 2 4" xfId="53274"/>
    <cellStyle name="Normal 4 3 3 2 5" xfId="53275"/>
    <cellStyle name="Normal 4 3 3 3" xfId="53276"/>
    <cellStyle name="Normal 4 3 3 3 2" xfId="53277"/>
    <cellStyle name="Normal 4 3 3 3 3" xfId="53278"/>
    <cellStyle name="Normal 4 3 3 3 4" xfId="53279"/>
    <cellStyle name="Normal 4 3 3 3 5" xfId="53280"/>
    <cellStyle name="Normal 4 3 3 4" xfId="53281"/>
    <cellStyle name="Normal 4 3 3 4 2" xfId="53282"/>
    <cellStyle name="Normal 4 3 3 4 3" xfId="53283"/>
    <cellStyle name="Normal 4 3 3 4 4" xfId="53284"/>
    <cellStyle name="Normal 4 3 3 4 5" xfId="53285"/>
    <cellStyle name="Normal 4 3 3 5" xfId="53286"/>
    <cellStyle name="Normal 4 3 3 5 2" xfId="53287"/>
    <cellStyle name="Normal 4 3 3 5 3" xfId="53288"/>
    <cellStyle name="Normal 4 3 3 5 4" xfId="53289"/>
    <cellStyle name="Normal 4 3 3 5 5" xfId="53290"/>
    <cellStyle name="Normal 4 3 3 6" xfId="53291"/>
    <cellStyle name="Normal 4 3 3 6 2" xfId="53292"/>
    <cellStyle name="Normal 4 3 3 6 3" xfId="53293"/>
    <cellStyle name="Normal 4 3 3 6 4" xfId="53294"/>
    <cellStyle name="Normal 4 3 3 6 5" xfId="53295"/>
    <cellStyle name="Normal 4 3 3 7" xfId="53296"/>
    <cellStyle name="Normal 4 3 3 7 2" xfId="53297"/>
    <cellStyle name="Normal 4 3 3 7 3" xfId="53298"/>
    <cellStyle name="Normal 4 3 3 7 4" xfId="53299"/>
    <cellStyle name="Normal 4 3 3 7 5" xfId="53300"/>
    <cellStyle name="Normal 4 3 3 8" xfId="53301"/>
    <cellStyle name="Normal 4 3 3 8 2" xfId="53302"/>
    <cellStyle name="Normal 4 3 3 8 3" xfId="53303"/>
    <cellStyle name="Normal 4 3 3 8 4" xfId="53304"/>
    <cellStyle name="Normal 4 3 3 8 5" xfId="53305"/>
    <cellStyle name="Normal 4 3 3 9" xfId="53306"/>
    <cellStyle name="Normal 4 3 30" xfId="62535"/>
    <cellStyle name="Normal 4 3 31" xfId="52887"/>
    <cellStyle name="Normal 4 3 4" xfId="53307"/>
    <cellStyle name="Normal 4 3 4 10" xfId="53308"/>
    <cellStyle name="Normal 4 3 4 11" xfId="53309"/>
    <cellStyle name="Normal 4 3 4 12" xfId="53310"/>
    <cellStyle name="Normal 4 3 4 13" xfId="53311"/>
    <cellStyle name="Normal 4 3 4 14" xfId="53312"/>
    <cellStyle name="Normal 4 3 4 2" xfId="53313"/>
    <cellStyle name="Normal 4 3 4 2 2" xfId="53314"/>
    <cellStyle name="Normal 4 3 4 2 3" xfId="53315"/>
    <cellStyle name="Normal 4 3 4 2 4" xfId="53316"/>
    <cellStyle name="Normal 4 3 4 2 5" xfId="53317"/>
    <cellStyle name="Normal 4 3 4 3" xfId="53318"/>
    <cellStyle name="Normal 4 3 4 3 2" xfId="53319"/>
    <cellStyle name="Normal 4 3 4 3 3" xfId="53320"/>
    <cellStyle name="Normal 4 3 4 3 4" xfId="53321"/>
    <cellStyle name="Normal 4 3 4 3 5" xfId="53322"/>
    <cellStyle name="Normal 4 3 4 4" xfId="53323"/>
    <cellStyle name="Normal 4 3 4 4 2" xfId="53324"/>
    <cellStyle name="Normal 4 3 4 4 3" xfId="53325"/>
    <cellStyle name="Normal 4 3 4 4 4" xfId="53326"/>
    <cellStyle name="Normal 4 3 4 4 5" xfId="53327"/>
    <cellStyle name="Normal 4 3 4 5" xfId="53328"/>
    <cellStyle name="Normal 4 3 4 5 2" xfId="53329"/>
    <cellStyle name="Normal 4 3 4 5 3" xfId="53330"/>
    <cellStyle name="Normal 4 3 4 5 4" xfId="53331"/>
    <cellStyle name="Normal 4 3 4 5 5" xfId="53332"/>
    <cellStyle name="Normal 4 3 4 6" xfId="53333"/>
    <cellStyle name="Normal 4 3 4 6 2" xfId="53334"/>
    <cellStyle name="Normal 4 3 4 6 3" xfId="53335"/>
    <cellStyle name="Normal 4 3 4 6 4" xfId="53336"/>
    <cellStyle name="Normal 4 3 4 6 5" xfId="53337"/>
    <cellStyle name="Normal 4 3 4 7" xfId="53338"/>
    <cellStyle name="Normal 4 3 4 7 2" xfId="53339"/>
    <cellStyle name="Normal 4 3 4 7 3" xfId="53340"/>
    <cellStyle name="Normal 4 3 4 7 4" xfId="53341"/>
    <cellStyle name="Normal 4 3 4 7 5" xfId="53342"/>
    <cellStyle name="Normal 4 3 4 8" xfId="53343"/>
    <cellStyle name="Normal 4 3 4 8 2" xfId="53344"/>
    <cellStyle name="Normal 4 3 4 8 3" xfId="53345"/>
    <cellStyle name="Normal 4 3 4 8 4" xfId="53346"/>
    <cellStyle name="Normal 4 3 4 8 5" xfId="53347"/>
    <cellStyle name="Normal 4 3 4 9" xfId="53348"/>
    <cellStyle name="Normal 4 3 5" xfId="53349"/>
    <cellStyle name="Normal 4 3 5 10" xfId="53350"/>
    <cellStyle name="Normal 4 3 5 11" xfId="53351"/>
    <cellStyle name="Normal 4 3 5 12" xfId="53352"/>
    <cellStyle name="Normal 4 3 5 13" xfId="53353"/>
    <cellStyle name="Normal 4 3 5 14" xfId="53354"/>
    <cellStyle name="Normal 4 3 5 2" xfId="53355"/>
    <cellStyle name="Normal 4 3 5 2 2" xfId="53356"/>
    <cellStyle name="Normal 4 3 5 2 3" xfId="53357"/>
    <cellStyle name="Normal 4 3 5 2 4" xfId="53358"/>
    <cellStyle name="Normal 4 3 5 2 5" xfId="53359"/>
    <cellStyle name="Normal 4 3 5 3" xfId="53360"/>
    <cellStyle name="Normal 4 3 5 3 2" xfId="53361"/>
    <cellStyle name="Normal 4 3 5 3 3" xfId="53362"/>
    <cellStyle name="Normal 4 3 5 3 4" xfId="53363"/>
    <cellStyle name="Normal 4 3 5 3 5" xfId="53364"/>
    <cellStyle name="Normal 4 3 5 4" xfId="53365"/>
    <cellStyle name="Normal 4 3 5 4 2" xfId="53366"/>
    <cellStyle name="Normal 4 3 5 4 3" xfId="53367"/>
    <cellStyle name="Normal 4 3 5 4 4" xfId="53368"/>
    <cellStyle name="Normal 4 3 5 4 5" xfId="53369"/>
    <cellStyle name="Normal 4 3 5 5" xfId="53370"/>
    <cellStyle name="Normal 4 3 5 5 2" xfId="53371"/>
    <cellStyle name="Normal 4 3 5 5 3" xfId="53372"/>
    <cellStyle name="Normal 4 3 5 5 4" xfId="53373"/>
    <cellStyle name="Normal 4 3 5 5 5" xfId="53374"/>
    <cellStyle name="Normal 4 3 5 6" xfId="53375"/>
    <cellStyle name="Normal 4 3 5 6 2" xfId="53376"/>
    <cellStyle name="Normal 4 3 5 6 3" xfId="53377"/>
    <cellStyle name="Normal 4 3 5 6 4" xfId="53378"/>
    <cellStyle name="Normal 4 3 5 6 5" xfId="53379"/>
    <cellStyle name="Normal 4 3 5 7" xfId="53380"/>
    <cellStyle name="Normal 4 3 5 7 2" xfId="53381"/>
    <cellStyle name="Normal 4 3 5 7 3" xfId="53382"/>
    <cellStyle name="Normal 4 3 5 7 4" xfId="53383"/>
    <cellStyle name="Normal 4 3 5 7 5" xfId="53384"/>
    <cellStyle name="Normal 4 3 5 8" xfId="53385"/>
    <cellStyle name="Normal 4 3 5 8 2" xfId="53386"/>
    <cellStyle name="Normal 4 3 5 8 3" xfId="53387"/>
    <cellStyle name="Normal 4 3 5 8 4" xfId="53388"/>
    <cellStyle name="Normal 4 3 5 8 5" xfId="53389"/>
    <cellStyle name="Normal 4 3 5 9" xfId="53390"/>
    <cellStyle name="Normal 4 3 6" xfId="53391"/>
    <cellStyle name="Normal 4 3 6 10" xfId="53392"/>
    <cellStyle name="Normal 4 3 6 11" xfId="53393"/>
    <cellStyle name="Normal 4 3 6 12" xfId="53394"/>
    <cellStyle name="Normal 4 3 6 13" xfId="53395"/>
    <cellStyle name="Normal 4 3 6 14" xfId="53396"/>
    <cellStyle name="Normal 4 3 6 2" xfId="53397"/>
    <cellStyle name="Normal 4 3 6 2 2" xfId="53398"/>
    <cellStyle name="Normal 4 3 6 2 3" xfId="53399"/>
    <cellStyle name="Normal 4 3 6 2 4" xfId="53400"/>
    <cellStyle name="Normal 4 3 6 2 5" xfId="53401"/>
    <cellStyle name="Normal 4 3 6 3" xfId="53402"/>
    <cellStyle name="Normal 4 3 6 3 2" xfId="53403"/>
    <cellStyle name="Normal 4 3 6 3 3" xfId="53404"/>
    <cellStyle name="Normal 4 3 6 3 4" xfId="53405"/>
    <cellStyle name="Normal 4 3 6 3 5" xfId="53406"/>
    <cellStyle name="Normal 4 3 6 4" xfId="53407"/>
    <cellStyle name="Normal 4 3 6 4 2" xfId="53408"/>
    <cellStyle name="Normal 4 3 6 4 3" xfId="53409"/>
    <cellStyle name="Normal 4 3 6 4 4" xfId="53410"/>
    <cellStyle name="Normal 4 3 6 4 5" xfId="53411"/>
    <cellStyle name="Normal 4 3 6 5" xfId="53412"/>
    <cellStyle name="Normal 4 3 6 5 2" xfId="53413"/>
    <cellStyle name="Normal 4 3 6 5 3" xfId="53414"/>
    <cellStyle name="Normal 4 3 6 5 4" xfId="53415"/>
    <cellStyle name="Normal 4 3 6 5 5" xfId="53416"/>
    <cellStyle name="Normal 4 3 6 6" xfId="53417"/>
    <cellStyle name="Normal 4 3 6 6 2" xfId="53418"/>
    <cellStyle name="Normal 4 3 6 6 3" xfId="53419"/>
    <cellStyle name="Normal 4 3 6 6 4" xfId="53420"/>
    <cellStyle name="Normal 4 3 6 6 5" xfId="53421"/>
    <cellStyle name="Normal 4 3 6 7" xfId="53422"/>
    <cellStyle name="Normal 4 3 6 7 2" xfId="53423"/>
    <cellStyle name="Normal 4 3 6 7 3" xfId="53424"/>
    <cellStyle name="Normal 4 3 6 7 4" xfId="53425"/>
    <cellStyle name="Normal 4 3 6 7 5" xfId="53426"/>
    <cellStyle name="Normal 4 3 6 8" xfId="53427"/>
    <cellStyle name="Normal 4 3 6 8 2" xfId="53428"/>
    <cellStyle name="Normal 4 3 6 8 3" xfId="53429"/>
    <cellStyle name="Normal 4 3 6 8 4" xfId="53430"/>
    <cellStyle name="Normal 4 3 6 8 5" xfId="53431"/>
    <cellStyle name="Normal 4 3 6 9" xfId="53432"/>
    <cellStyle name="Normal 4 3 7" xfId="53433"/>
    <cellStyle name="Normal 4 3 7 10" xfId="53434"/>
    <cellStyle name="Normal 4 3 7 11" xfId="53435"/>
    <cellStyle name="Normal 4 3 7 12" xfId="53436"/>
    <cellStyle name="Normal 4 3 7 13" xfId="53437"/>
    <cellStyle name="Normal 4 3 7 14" xfId="53438"/>
    <cellStyle name="Normal 4 3 7 2" xfId="53439"/>
    <cellStyle name="Normal 4 3 7 2 2" xfId="53440"/>
    <cellStyle name="Normal 4 3 7 2 3" xfId="53441"/>
    <cellStyle name="Normal 4 3 7 2 4" xfId="53442"/>
    <cellStyle name="Normal 4 3 7 2 5" xfId="53443"/>
    <cellStyle name="Normal 4 3 7 3" xfId="53444"/>
    <cellStyle name="Normal 4 3 7 3 2" xfId="53445"/>
    <cellStyle name="Normal 4 3 7 3 3" xfId="53446"/>
    <cellStyle name="Normal 4 3 7 3 4" xfId="53447"/>
    <cellStyle name="Normal 4 3 7 3 5" xfId="53448"/>
    <cellStyle name="Normal 4 3 7 4" xfId="53449"/>
    <cellStyle name="Normal 4 3 7 4 2" xfId="53450"/>
    <cellStyle name="Normal 4 3 7 4 3" xfId="53451"/>
    <cellStyle name="Normal 4 3 7 4 4" xfId="53452"/>
    <cellStyle name="Normal 4 3 7 4 5" xfId="53453"/>
    <cellStyle name="Normal 4 3 7 5" xfId="53454"/>
    <cellStyle name="Normal 4 3 7 5 2" xfId="53455"/>
    <cellStyle name="Normal 4 3 7 5 3" xfId="53456"/>
    <cellStyle name="Normal 4 3 7 5 4" xfId="53457"/>
    <cellStyle name="Normal 4 3 7 5 5" xfId="53458"/>
    <cellStyle name="Normal 4 3 7 6" xfId="53459"/>
    <cellStyle name="Normal 4 3 7 6 2" xfId="53460"/>
    <cellStyle name="Normal 4 3 7 6 3" xfId="53461"/>
    <cellStyle name="Normal 4 3 7 6 4" xfId="53462"/>
    <cellStyle name="Normal 4 3 7 6 5" xfId="53463"/>
    <cellStyle name="Normal 4 3 7 7" xfId="53464"/>
    <cellStyle name="Normal 4 3 7 7 2" xfId="53465"/>
    <cellStyle name="Normal 4 3 7 7 3" xfId="53466"/>
    <cellStyle name="Normal 4 3 7 7 4" xfId="53467"/>
    <cellStyle name="Normal 4 3 7 7 5" xfId="53468"/>
    <cellStyle name="Normal 4 3 7 8" xfId="53469"/>
    <cellStyle name="Normal 4 3 7 8 2" xfId="53470"/>
    <cellStyle name="Normal 4 3 7 8 3" xfId="53471"/>
    <cellStyle name="Normal 4 3 7 8 4" xfId="53472"/>
    <cellStyle name="Normal 4 3 7 8 5" xfId="53473"/>
    <cellStyle name="Normal 4 3 7 9" xfId="53474"/>
    <cellStyle name="Normal 4 3 8" xfId="53475"/>
    <cellStyle name="Normal 4 3 8 10" xfId="53476"/>
    <cellStyle name="Normal 4 3 8 11" xfId="53477"/>
    <cellStyle name="Normal 4 3 8 12" xfId="53478"/>
    <cellStyle name="Normal 4 3 8 13" xfId="53479"/>
    <cellStyle name="Normal 4 3 8 14" xfId="53480"/>
    <cellStyle name="Normal 4 3 8 2" xfId="53481"/>
    <cellStyle name="Normal 4 3 8 2 2" xfId="53482"/>
    <cellStyle name="Normal 4 3 8 2 3" xfId="53483"/>
    <cellStyle name="Normal 4 3 8 2 4" xfId="53484"/>
    <cellStyle name="Normal 4 3 8 2 5" xfId="53485"/>
    <cellStyle name="Normal 4 3 8 3" xfId="53486"/>
    <cellStyle name="Normal 4 3 8 3 2" xfId="53487"/>
    <cellStyle name="Normal 4 3 8 3 3" xfId="53488"/>
    <cellStyle name="Normal 4 3 8 3 4" xfId="53489"/>
    <cellStyle name="Normal 4 3 8 3 5" xfId="53490"/>
    <cellStyle name="Normal 4 3 8 4" xfId="53491"/>
    <cellStyle name="Normal 4 3 8 4 2" xfId="53492"/>
    <cellStyle name="Normal 4 3 8 4 3" xfId="53493"/>
    <cellStyle name="Normal 4 3 8 4 4" xfId="53494"/>
    <cellStyle name="Normal 4 3 8 4 5" xfId="53495"/>
    <cellStyle name="Normal 4 3 8 5" xfId="53496"/>
    <cellStyle name="Normal 4 3 8 5 2" xfId="53497"/>
    <cellStyle name="Normal 4 3 8 5 3" xfId="53498"/>
    <cellStyle name="Normal 4 3 8 5 4" xfId="53499"/>
    <cellStyle name="Normal 4 3 8 5 5" xfId="53500"/>
    <cellStyle name="Normal 4 3 8 6" xfId="53501"/>
    <cellStyle name="Normal 4 3 8 6 2" xfId="53502"/>
    <cellStyle name="Normal 4 3 8 6 3" xfId="53503"/>
    <cellStyle name="Normal 4 3 8 6 4" xfId="53504"/>
    <cellStyle name="Normal 4 3 8 6 5" xfId="53505"/>
    <cellStyle name="Normal 4 3 8 7" xfId="53506"/>
    <cellStyle name="Normal 4 3 8 7 2" xfId="53507"/>
    <cellStyle name="Normal 4 3 8 7 3" xfId="53508"/>
    <cellStyle name="Normal 4 3 8 7 4" xfId="53509"/>
    <cellStyle name="Normal 4 3 8 7 5" xfId="53510"/>
    <cellStyle name="Normal 4 3 8 8" xfId="53511"/>
    <cellStyle name="Normal 4 3 8 8 2" xfId="53512"/>
    <cellStyle name="Normal 4 3 8 8 3" xfId="53513"/>
    <cellStyle name="Normal 4 3 8 8 4" xfId="53514"/>
    <cellStyle name="Normal 4 3 8 8 5" xfId="53515"/>
    <cellStyle name="Normal 4 3 8 9" xfId="53516"/>
    <cellStyle name="Normal 4 3 9" xfId="53517"/>
    <cellStyle name="Normal 4 3 9 10" xfId="53518"/>
    <cellStyle name="Normal 4 3 9 11" xfId="53519"/>
    <cellStyle name="Normal 4 3 9 12" xfId="53520"/>
    <cellStyle name="Normal 4 3 9 13" xfId="53521"/>
    <cellStyle name="Normal 4 3 9 14" xfId="53522"/>
    <cellStyle name="Normal 4 3 9 2" xfId="53523"/>
    <cellStyle name="Normal 4 3 9 2 2" xfId="53524"/>
    <cellStyle name="Normal 4 3 9 2 3" xfId="53525"/>
    <cellStyle name="Normal 4 3 9 2 4" xfId="53526"/>
    <cellStyle name="Normal 4 3 9 2 5" xfId="53527"/>
    <cellStyle name="Normal 4 3 9 3" xfId="53528"/>
    <cellStyle name="Normal 4 3 9 3 2" xfId="53529"/>
    <cellStyle name="Normal 4 3 9 3 3" xfId="53530"/>
    <cellStyle name="Normal 4 3 9 3 4" xfId="53531"/>
    <cellStyle name="Normal 4 3 9 3 5" xfId="53532"/>
    <cellStyle name="Normal 4 3 9 4" xfId="53533"/>
    <cellStyle name="Normal 4 3 9 4 2" xfId="53534"/>
    <cellStyle name="Normal 4 3 9 4 3" xfId="53535"/>
    <cellStyle name="Normal 4 3 9 4 4" xfId="53536"/>
    <cellStyle name="Normal 4 3 9 4 5" xfId="53537"/>
    <cellStyle name="Normal 4 3 9 5" xfId="53538"/>
    <cellStyle name="Normal 4 3 9 5 2" xfId="53539"/>
    <cellStyle name="Normal 4 3 9 5 3" xfId="53540"/>
    <cellStyle name="Normal 4 3 9 5 4" xfId="53541"/>
    <cellStyle name="Normal 4 3 9 5 5" xfId="53542"/>
    <cellStyle name="Normal 4 3 9 6" xfId="53543"/>
    <cellStyle name="Normal 4 3 9 6 2" xfId="53544"/>
    <cellStyle name="Normal 4 3 9 6 3" xfId="53545"/>
    <cellStyle name="Normal 4 3 9 6 4" xfId="53546"/>
    <cellStyle name="Normal 4 3 9 6 5" xfId="53547"/>
    <cellStyle name="Normal 4 3 9 7" xfId="53548"/>
    <cellStyle name="Normal 4 3 9 7 2" xfId="53549"/>
    <cellStyle name="Normal 4 3 9 7 3" xfId="53550"/>
    <cellStyle name="Normal 4 3 9 7 4" xfId="53551"/>
    <cellStyle name="Normal 4 3 9 7 5" xfId="53552"/>
    <cellStyle name="Normal 4 3 9 8" xfId="53553"/>
    <cellStyle name="Normal 4 3 9 8 2" xfId="53554"/>
    <cellStyle name="Normal 4 3 9 8 3" xfId="53555"/>
    <cellStyle name="Normal 4 3 9 8 4" xfId="53556"/>
    <cellStyle name="Normal 4 3 9 8 5" xfId="53557"/>
    <cellStyle name="Normal 4 3 9 9" xfId="53558"/>
    <cellStyle name="Normal 4 30" xfId="53559"/>
    <cellStyle name="Normal 4 30 10" xfId="53560"/>
    <cellStyle name="Normal 4 30 11" xfId="53561"/>
    <cellStyle name="Normal 4 30 12" xfId="53562"/>
    <cellStyle name="Normal 4 30 13" xfId="53563"/>
    <cellStyle name="Normal 4 30 2" xfId="53564"/>
    <cellStyle name="Normal 4 30 2 2" xfId="53565"/>
    <cellStyle name="Normal 4 30 2 3" xfId="53566"/>
    <cellStyle name="Normal 4 30 2 4" xfId="53567"/>
    <cellStyle name="Normal 4 30 2 5" xfId="53568"/>
    <cellStyle name="Normal 4 30 3" xfId="53569"/>
    <cellStyle name="Normal 4 30 3 2" xfId="53570"/>
    <cellStyle name="Normal 4 30 3 3" xfId="53571"/>
    <cellStyle name="Normal 4 30 3 4" xfId="53572"/>
    <cellStyle name="Normal 4 30 3 5" xfId="53573"/>
    <cellStyle name="Normal 4 30 4" xfId="53574"/>
    <cellStyle name="Normal 4 30 4 2" xfId="53575"/>
    <cellStyle name="Normal 4 30 4 3" xfId="53576"/>
    <cellStyle name="Normal 4 30 4 4" xfId="53577"/>
    <cellStyle name="Normal 4 30 4 5" xfId="53578"/>
    <cellStyle name="Normal 4 30 5" xfId="53579"/>
    <cellStyle name="Normal 4 30 5 2" xfId="53580"/>
    <cellStyle name="Normal 4 30 5 3" xfId="53581"/>
    <cellStyle name="Normal 4 30 5 4" xfId="53582"/>
    <cellStyle name="Normal 4 30 5 5" xfId="53583"/>
    <cellStyle name="Normal 4 30 6" xfId="53584"/>
    <cellStyle name="Normal 4 30 6 2" xfId="53585"/>
    <cellStyle name="Normal 4 30 6 3" xfId="53586"/>
    <cellStyle name="Normal 4 30 6 4" xfId="53587"/>
    <cellStyle name="Normal 4 30 6 5" xfId="53588"/>
    <cellStyle name="Normal 4 30 7" xfId="53589"/>
    <cellStyle name="Normal 4 30 7 2" xfId="53590"/>
    <cellStyle name="Normal 4 30 7 3" xfId="53591"/>
    <cellStyle name="Normal 4 30 7 4" xfId="53592"/>
    <cellStyle name="Normal 4 30 7 5" xfId="53593"/>
    <cellStyle name="Normal 4 30 8" xfId="53594"/>
    <cellStyle name="Normal 4 30 8 2" xfId="53595"/>
    <cellStyle name="Normal 4 30 8 3" xfId="53596"/>
    <cellStyle name="Normal 4 30 8 4" xfId="53597"/>
    <cellStyle name="Normal 4 30 8 5" xfId="53598"/>
    <cellStyle name="Normal 4 30 9" xfId="53599"/>
    <cellStyle name="Normal 4 31" xfId="53600"/>
    <cellStyle name="Normal 4 31 10" xfId="53601"/>
    <cellStyle name="Normal 4 31 11" xfId="53602"/>
    <cellStyle name="Normal 4 31 12" xfId="53603"/>
    <cellStyle name="Normal 4 31 13" xfId="53604"/>
    <cellStyle name="Normal 4 31 2" xfId="53605"/>
    <cellStyle name="Normal 4 31 2 2" xfId="53606"/>
    <cellStyle name="Normal 4 31 2 3" xfId="53607"/>
    <cellStyle name="Normal 4 31 2 4" xfId="53608"/>
    <cellStyle name="Normal 4 31 2 5" xfId="53609"/>
    <cellStyle name="Normal 4 31 3" xfId="53610"/>
    <cellStyle name="Normal 4 31 3 2" xfId="53611"/>
    <cellStyle name="Normal 4 31 3 3" xfId="53612"/>
    <cellStyle name="Normal 4 31 3 4" xfId="53613"/>
    <cellStyle name="Normal 4 31 3 5" xfId="53614"/>
    <cellStyle name="Normal 4 31 4" xfId="53615"/>
    <cellStyle name="Normal 4 31 4 2" xfId="53616"/>
    <cellStyle name="Normal 4 31 4 3" xfId="53617"/>
    <cellStyle name="Normal 4 31 4 4" xfId="53618"/>
    <cellStyle name="Normal 4 31 4 5" xfId="53619"/>
    <cellStyle name="Normal 4 31 5" xfId="53620"/>
    <cellStyle name="Normal 4 31 5 2" xfId="53621"/>
    <cellStyle name="Normal 4 31 5 3" xfId="53622"/>
    <cellStyle name="Normal 4 31 5 4" xfId="53623"/>
    <cellStyle name="Normal 4 31 5 5" xfId="53624"/>
    <cellStyle name="Normal 4 31 6" xfId="53625"/>
    <cellStyle name="Normal 4 31 6 2" xfId="53626"/>
    <cellStyle name="Normal 4 31 6 3" xfId="53627"/>
    <cellStyle name="Normal 4 31 6 4" xfId="53628"/>
    <cellStyle name="Normal 4 31 6 5" xfId="53629"/>
    <cellStyle name="Normal 4 31 7" xfId="53630"/>
    <cellStyle name="Normal 4 31 7 2" xfId="53631"/>
    <cellStyle name="Normal 4 31 7 3" xfId="53632"/>
    <cellStyle name="Normal 4 31 7 4" xfId="53633"/>
    <cellStyle name="Normal 4 31 7 5" xfId="53634"/>
    <cellStyle name="Normal 4 31 8" xfId="53635"/>
    <cellStyle name="Normal 4 31 8 2" xfId="53636"/>
    <cellStyle name="Normal 4 31 8 3" xfId="53637"/>
    <cellStyle name="Normal 4 31 8 4" xfId="53638"/>
    <cellStyle name="Normal 4 31 8 5" xfId="53639"/>
    <cellStyle name="Normal 4 31 9" xfId="53640"/>
    <cellStyle name="Normal 4 32" xfId="53641"/>
    <cellStyle name="Normal 4 32 10" xfId="53642"/>
    <cellStyle name="Normal 4 32 11" xfId="53643"/>
    <cellStyle name="Normal 4 32 12" xfId="53644"/>
    <cellStyle name="Normal 4 32 13" xfId="53645"/>
    <cellStyle name="Normal 4 32 2" xfId="53646"/>
    <cellStyle name="Normal 4 32 2 2" xfId="53647"/>
    <cellStyle name="Normal 4 32 2 3" xfId="53648"/>
    <cellStyle name="Normal 4 32 2 4" xfId="53649"/>
    <cellStyle name="Normal 4 32 2 5" xfId="53650"/>
    <cellStyle name="Normal 4 32 3" xfId="53651"/>
    <cellStyle name="Normal 4 32 3 2" xfId="53652"/>
    <cellStyle name="Normal 4 32 3 3" xfId="53653"/>
    <cellStyle name="Normal 4 32 3 4" xfId="53654"/>
    <cellStyle name="Normal 4 32 3 5" xfId="53655"/>
    <cellStyle name="Normal 4 32 4" xfId="53656"/>
    <cellStyle name="Normal 4 32 4 2" xfId="53657"/>
    <cellStyle name="Normal 4 32 4 3" xfId="53658"/>
    <cellStyle name="Normal 4 32 4 4" xfId="53659"/>
    <cellStyle name="Normal 4 32 4 5" xfId="53660"/>
    <cellStyle name="Normal 4 32 5" xfId="53661"/>
    <cellStyle name="Normal 4 32 5 2" xfId="53662"/>
    <cellStyle name="Normal 4 32 5 3" xfId="53663"/>
    <cellStyle name="Normal 4 32 5 4" xfId="53664"/>
    <cellStyle name="Normal 4 32 5 5" xfId="53665"/>
    <cellStyle name="Normal 4 32 6" xfId="53666"/>
    <cellStyle name="Normal 4 32 6 2" xfId="53667"/>
    <cellStyle name="Normal 4 32 6 3" xfId="53668"/>
    <cellStyle name="Normal 4 32 6 4" xfId="53669"/>
    <cellStyle name="Normal 4 32 6 5" xfId="53670"/>
    <cellStyle name="Normal 4 32 7" xfId="53671"/>
    <cellStyle name="Normal 4 32 7 2" xfId="53672"/>
    <cellStyle name="Normal 4 32 7 3" xfId="53673"/>
    <cellStyle name="Normal 4 32 7 4" xfId="53674"/>
    <cellStyle name="Normal 4 32 7 5" xfId="53675"/>
    <cellStyle name="Normal 4 32 8" xfId="53676"/>
    <cellStyle name="Normal 4 32 8 2" xfId="53677"/>
    <cellStyle name="Normal 4 32 8 3" xfId="53678"/>
    <cellStyle name="Normal 4 32 8 4" xfId="53679"/>
    <cellStyle name="Normal 4 32 8 5" xfId="53680"/>
    <cellStyle name="Normal 4 32 9" xfId="53681"/>
    <cellStyle name="Normal 4 33" xfId="53682"/>
    <cellStyle name="Normal 4 33 10" xfId="53683"/>
    <cellStyle name="Normal 4 33 11" xfId="53684"/>
    <cellStyle name="Normal 4 33 12" xfId="53685"/>
    <cellStyle name="Normal 4 33 13" xfId="53686"/>
    <cellStyle name="Normal 4 33 2" xfId="53687"/>
    <cellStyle name="Normal 4 33 2 2" xfId="53688"/>
    <cellStyle name="Normal 4 33 2 3" xfId="53689"/>
    <cellStyle name="Normal 4 33 2 4" xfId="53690"/>
    <cellStyle name="Normal 4 33 2 5" xfId="53691"/>
    <cellStyle name="Normal 4 33 3" xfId="53692"/>
    <cellStyle name="Normal 4 33 3 2" xfId="53693"/>
    <cellStyle name="Normal 4 33 3 3" xfId="53694"/>
    <cellStyle name="Normal 4 33 3 4" xfId="53695"/>
    <cellStyle name="Normal 4 33 3 5" xfId="53696"/>
    <cellStyle name="Normal 4 33 4" xfId="53697"/>
    <cellStyle name="Normal 4 33 4 2" xfId="53698"/>
    <cellStyle name="Normal 4 33 4 3" xfId="53699"/>
    <cellStyle name="Normal 4 33 4 4" xfId="53700"/>
    <cellStyle name="Normal 4 33 4 5" xfId="53701"/>
    <cellStyle name="Normal 4 33 5" xfId="53702"/>
    <cellStyle name="Normal 4 33 5 2" xfId="53703"/>
    <cellStyle name="Normal 4 33 5 3" xfId="53704"/>
    <cellStyle name="Normal 4 33 5 4" xfId="53705"/>
    <cellStyle name="Normal 4 33 5 5" xfId="53706"/>
    <cellStyle name="Normal 4 33 6" xfId="53707"/>
    <cellStyle name="Normal 4 33 6 2" xfId="53708"/>
    <cellStyle name="Normal 4 33 6 3" xfId="53709"/>
    <cellStyle name="Normal 4 33 6 4" xfId="53710"/>
    <cellStyle name="Normal 4 33 6 5" xfId="53711"/>
    <cellStyle name="Normal 4 33 7" xfId="53712"/>
    <cellStyle name="Normal 4 33 7 2" xfId="53713"/>
    <cellStyle name="Normal 4 33 7 3" xfId="53714"/>
    <cellStyle name="Normal 4 33 7 4" xfId="53715"/>
    <cellStyle name="Normal 4 33 7 5" xfId="53716"/>
    <cellStyle name="Normal 4 33 8" xfId="53717"/>
    <cellStyle name="Normal 4 33 8 2" xfId="53718"/>
    <cellStyle name="Normal 4 33 8 3" xfId="53719"/>
    <cellStyle name="Normal 4 33 8 4" xfId="53720"/>
    <cellStyle name="Normal 4 33 8 5" xfId="53721"/>
    <cellStyle name="Normal 4 33 9" xfId="53722"/>
    <cellStyle name="Normal 4 34" xfId="53723"/>
    <cellStyle name="Normal 4 34 2" xfId="53724"/>
    <cellStyle name="Normal 4 34 3" xfId="53725"/>
    <cellStyle name="Normal 4 34 4" xfId="53726"/>
    <cellStyle name="Normal 4 34 5" xfId="53727"/>
    <cellStyle name="Normal 4 35" xfId="53728"/>
    <cellStyle name="Normal 4 35 2" xfId="53729"/>
    <cellStyle name="Normal 4 35 3" xfId="53730"/>
    <cellStyle name="Normal 4 35 4" xfId="53731"/>
    <cellStyle name="Normal 4 35 5" xfId="53732"/>
    <cellStyle name="Normal 4 36" xfId="53733"/>
    <cellStyle name="Normal 4 36 2" xfId="53734"/>
    <cellStyle name="Normal 4 36 3" xfId="53735"/>
    <cellStyle name="Normal 4 36 4" xfId="53736"/>
    <cellStyle name="Normal 4 36 5" xfId="53737"/>
    <cellStyle name="Normal 4 37" xfId="53738"/>
    <cellStyle name="Normal 4 37 2" xfId="53739"/>
    <cellStyle name="Normal 4 37 3" xfId="53740"/>
    <cellStyle name="Normal 4 37 4" xfId="53741"/>
    <cellStyle name="Normal 4 37 5" xfId="53742"/>
    <cellStyle name="Normal 4 38" xfId="53743"/>
    <cellStyle name="Normal 4 38 2" xfId="53744"/>
    <cellStyle name="Normal 4 38 3" xfId="53745"/>
    <cellStyle name="Normal 4 38 4" xfId="53746"/>
    <cellStyle name="Normal 4 38 5" xfId="53747"/>
    <cellStyle name="Normal 4 39" xfId="53748"/>
    <cellStyle name="Normal 4 39 2" xfId="53749"/>
    <cellStyle name="Normal 4 39 3" xfId="53750"/>
    <cellStyle name="Normal 4 39 4" xfId="53751"/>
    <cellStyle name="Normal 4 39 5" xfId="53752"/>
    <cellStyle name="Normal 4 4" xfId="158"/>
    <cellStyle name="Normal 4 4 10" xfId="53754"/>
    <cellStyle name="Normal 4 4 10 10" xfId="53755"/>
    <cellStyle name="Normal 4 4 10 11" xfId="53756"/>
    <cellStyle name="Normal 4 4 10 12" xfId="53757"/>
    <cellStyle name="Normal 4 4 10 13" xfId="53758"/>
    <cellStyle name="Normal 4 4 10 14" xfId="53759"/>
    <cellStyle name="Normal 4 4 10 2" xfId="53760"/>
    <cellStyle name="Normal 4 4 10 2 2" xfId="53761"/>
    <cellStyle name="Normal 4 4 10 2 3" xfId="53762"/>
    <cellStyle name="Normal 4 4 10 2 4" xfId="53763"/>
    <cellStyle name="Normal 4 4 10 2 5" xfId="53764"/>
    <cellStyle name="Normal 4 4 10 3" xfId="53765"/>
    <cellStyle name="Normal 4 4 10 3 2" xfId="53766"/>
    <cellStyle name="Normal 4 4 10 3 3" xfId="53767"/>
    <cellStyle name="Normal 4 4 10 3 4" xfId="53768"/>
    <cellStyle name="Normal 4 4 10 3 5" xfId="53769"/>
    <cellStyle name="Normal 4 4 10 4" xfId="53770"/>
    <cellStyle name="Normal 4 4 10 4 2" xfId="53771"/>
    <cellStyle name="Normal 4 4 10 4 3" xfId="53772"/>
    <cellStyle name="Normal 4 4 10 4 4" xfId="53773"/>
    <cellStyle name="Normal 4 4 10 4 5" xfId="53774"/>
    <cellStyle name="Normal 4 4 10 5" xfId="53775"/>
    <cellStyle name="Normal 4 4 10 5 2" xfId="53776"/>
    <cellStyle name="Normal 4 4 10 5 3" xfId="53777"/>
    <cellStyle name="Normal 4 4 10 5 4" xfId="53778"/>
    <cellStyle name="Normal 4 4 10 5 5" xfId="53779"/>
    <cellStyle name="Normal 4 4 10 6" xfId="53780"/>
    <cellStyle name="Normal 4 4 10 6 2" xfId="53781"/>
    <cellStyle name="Normal 4 4 10 6 3" xfId="53782"/>
    <cellStyle name="Normal 4 4 10 6 4" xfId="53783"/>
    <cellStyle name="Normal 4 4 10 6 5" xfId="53784"/>
    <cellStyle name="Normal 4 4 10 7" xfId="53785"/>
    <cellStyle name="Normal 4 4 10 7 2" xfId="53786"/>
    <cellStyle name="Normal 4 4 10 7 3" xfId="53787"/>
    <cellStyle name="Normal 4 4 10 7 4" xfId="53788"/>
    <cellStyle name="Normal 4 4 10 7 5" xfId="53789"/>
    <cellStyle name="Normal 4 4 10 8" xfId="53790"/>
    <cellStyle name="Normal 4 4 10 8 2" xfId="53791"/>
    <cellStyle name="Normal 4 4 10 8 3" xfId="53792"/>
    <cellStyle name="Normal 4 4 10 8 4" xfId="53793"/>
    <cellStyle name="Normal 4 4 10 8 5" xfId="53794"/>
    <cellStyle name="Normal 4 4 10 9" xfId="53795"/>
    <cellStyle name="Normal 4 4 11" xfId="53796"/>
    <cellStyle name="Normal 4 4 11 10" xfId="53797"/>
    <cellStyle name="Normal 4 4 11 11" xfId="53798"/>
    <cellStyle name="Normal 4 4 11 12" xfId="53799"/>
    <cellStyle name="Normal 4 4 11 13" xfId="53800"/>
    <cellStyle name="Normal 4 4 11 14" xfId="53801"/>
    <cellStyle name="Normal 4 4 11 2" xfId="53802"/>
    <cellStyle name="Normal 4 4 11 2 2" xfId="53803"/>
    <cellStyle name="Normal 4 4 11 2 3" xfId="53804"/>
    <cellStyle name="Normal 4 4 11 2 4" xfId="53805"/>
    <cellStyle name="Normal 4 4 11 2 5" xfId="53806"/>
    <cellStyle name="Normal 4 4 11 3" xfId="53807"/>
    <cellStyle name="Normal 4 4 11 3 2" xfId="53808"/>
    <cellStyle name="Normal 4 4 11 3 3" xfId="53809"/>
    <cellStyle name="Normal 4 4 11 3 4" xfId="53810"/>
    <cellStyle name="Normal 4 4 11 3 5" xfId="53811"/>
    <cellStyle name="Normal 4 4 11 4" xfId="53812"/>
    <cellStyle name="Normal 4 4 11 4 2" xfId="53813"/>
    <cellStyle name="Normal 4 4 11 4 3" xfId="53814"/>
    <cellStyle name="Normal 4 4 11 4 4" xfId="53815"/>
    <cellStyle name="Normal 4 4 11 4 5" xfId="53816"/>
    <cellStyle name="Normal 4 4 11 5" xfId="53817"/>
    <cellStyle name="Normal 4 4 11 5 2" xfId="53818"/>
    <cellStyle name="Normal 4 4 11 5 3" xfId="53819"/>
    <cellStyle name="Normal 4 4 11 5 4" xfId="53820"/>
    <cellStyle name="Normal 4 4 11 5 5" xfId="53821"/>
    <cellStyle name="Normal 4 4 11 6" xfId="53822"/>
    <cellStyle name="Normal 4 4 11 6 2" xfId="53823"/>
    <cellStyle name="Normal 4 4 11 6 3" xfId="53824"/>
    <cellStyle name="Normal 4 4 11 6 4" xfId="53825"/>
    <cellStyle name="Normal 4 4 11 6 5" xfId="53826"/>
    <cellStyle name="Normal 4 4 11 7" xfId="53827"/>
    <cellStyle name="Normal 4 4 11 7 2" xfId="53828"/>
    <cellStyle name="Normal 4 4 11 7 3" xfId="53829"/>
    <cellStyle name="Normal 4 4 11 7 4" xfId="53830"/>
    <cellStyle name="Normal 4 4 11 7 5" xfId="53831"/>
    <cellStyle name="Normal 4 4 11 8" xfId="53832"/>
    <cellStyle name="Normal 4 4 11 8 2" xfId="53833"/>
    <cellStyle name="Normal 4 4 11 8 3" xfId="53834"/>
    <cellStyle name="Normal 4 4 11 8 4" xfId="53835"/>
    <cellStyle name="Normal 4 4 11 8 5" xfId="53836"/>
    <cellStyle name="Normal 4 4 11 9" xfId="53837"/>
    <cellStyle name="Normal 4 4 12" xfId="53838"/>
    <cellStyle name="Normal 4 4 12 10" xfId="53839"/>
    <cellStyle name="Normal 4 4 12 11" xfId="53840"/>
    <cellStyle name="Normal 4 4 12 12" xfId="53841"/>
    <cellStyle name="Normal 4 4 12 13" xfId="53842"/>
    <cellStyle name="Normal 4 4 12 14" xfId="53843"/>
    <cellStyle name="Normal 4 4 12 2" xfId="53844"/>
    <cellStyle name="Normal 4 4 12 2 2" xfId="53845"/>
    <cellStyle name="Normal 4 4 12 2 3" xfId="53846"/>
    <cellStyle name="Normal 4 4 12 2 4" xfId="53847"/>
    <cellStyle name="Normal 4 4 12 2 5" xfId="53848"/>
    <cellStyle name="Normal 4 4 12 3" xfId="53849"/>
    <cellStyle name="Normal 4 4 12 3 2" xfId="53850"/>
    <cellStyle name="Normal 4 4 12 3 3" xfId="53851"/>
    <cellStyle name="Normal 4 4 12 3 4" xfId="53852"/>
    <cellStyle name="Normal 4 4 12 3 5" xfId="53853"/>
    <cellStyle name="Normal 4 4 12 4" xfId="53854"/>
    <cellStyle name="Normal 4 4 12 4 2" xfId="53855"/>
    <cellStyle name="Normal 4 4 12 4 3" xfId="53856"/>
    <cellStyle name="Normal 4 4 12 4 4" xfId="53857"/>
    <cellStyle name="Normal 4 4 12 4 5" xfId="53858"/>
    <cellStyle name="Normal 4 4 12 5" xfId="53859"/>
    <cellStyle name="Normal 4 4 12 5 2" xfId="53860"/>
    <cellStyle name="Normal 4 4 12 5 3" xfId="53861"/>
    <cellStyle name="Normal 4 4 12 5 4" xfId="53862"/>
    <cellStyle name="Normal 4 4 12 5 5" xfId="53863"/>
    <cellStyle name="Normal 4 4 12 6" xfId="53864"/>
    <cellStyle name="Normal 4 4 12 6 2" xfId="53865"/>
    <cellStyle name="Normal 4 4 12 6 3" xfId="53866"/>
    <cellStyle name="Normal 4 4 12 6 4" xfId="53867"/>
    <cellStyle name="Normal 4 4 12 6 5" xfId="53868"/>
    <cellStyle name="Normal 4 4 12 7" xfId="53869"/>
    <cellStyle name="Normal 4 4 12 7 2" xfId="53870"/>
    <cellStyle name="Normal 4 4 12 7 3" xfId="53871"/>
    <cellStyle name="Normal 4 4 12 7 4" xfId="53872"/>
    <cellStyle name="Normal 4 4 12 7 5" xfId="53873"/>
    <cellStyle name="Normal 4 4 12 8" xfId="53874"/>
    <cellStyle name="Normal 4 4 12 8 2" xfId="53875"/>
    <cellStyle name="Normal 4 4 12 8 3" xfId="53876"/>
    <cellStyle name="Normal 4 4 12 8 4" xfId="53877"/>
    <cellStyle name="Normal 4 4 12 8 5" xfId="53878"/>
    <cellStyle name="Normal 4 4 12 9" xfId="53879"/>
    <cellStyle name="Normal 4 4 13" xfId="53880"/>
    <cellStyle name="Normal 4 4 13 10" xfId="53881"/>
    <cellStyle name="Normal 4 4 13 11" xfId="53882"/>
    <cellStyle name="Normal 4 4 13 12" xfId="53883"/>
    <cellStyle name="Normal 4 4 13 13" xfId="53884"/>
    <cellStyle name="Normal 4 4 13 14" xfId="53885"/>
    <cellStyle name="Normal 4 4 13 2" xfId="53886"/>
    <cellStyle name="Normal 4 4 13 2 2" xfId="53887"/>
    <cellStyle name="Normal 4 4 13 2 3" xfId="53888"/>
    <cellStyle name="Normal 4 4 13 2 4" xfId="53889"/>
    <cellStyle name="Normal 4 4 13 2 5" xfId="53890"/>
    <cellStyle name="Normal 4 4 13 3" xfId="53891"/>
    <cellStyle name="Normal 4 4 13 3 2" xfId="53892"/>
    <cellStyle name="Normal 4 4 13 3 3" xfId="53893"/>
    <cellStyle name="Normal 4 4 13 3 4" xfId="53894"/>
    <cellStyle name="Normal 4 4 13 3 5" xfId="53895"/>
    <cellStyle name="Normal 4 4 13 4" xfId="53896"/>
    <cellStyle name="Normal 4 4 13 4 2" xfId="53897"/>
    <cellStyle name="Normal 4 4 13 4 3" xfId="53898"/>
    <cellStyle name="Normal 4 4 13 4 4" xfId="53899"/>
    <cellStyle name="Normal 4 4 13 4 5" xfId="53900"/>
    <cellStyle name="Normal 4 4 13 5" xfId="53901"/>
    <cellStyle name="Normal 4 4 13 5 2" xfId="53902"/>
    <cellStyle name="Normal 4 4 13 5 3" xfId="53903"/>
    <cellStyle name="Normal 4 4 13 5 4" xfId="53904"/>
    <cellStyle name="Normal 4 4 13 5 5" xfId="53905"/>
    <cellStyle name="Normal 4 4 13 6" xfId="53906"/>
    <cellStyle name="Normal 4 4 13 6 2" xfId="53907"/>
    <cellStyle name="Normal 4 4 13 6 3" xfId="53908"/>
    <cellStyle name="Normal 4 4 13 6 4" xfId="53909"/>
    <cellStyle name="Normal 4 4 13 6 5" xfId="53910"/>
    <cellStyle name="Normal 4 4 13 7" xfId="53911"/>
    <cellStyle name="Normal 4 4 13 7 2" xfId="53912"/>
    <cellStyle name="Normal 4 4 13 7 3" xfId="53913"/>
    <cellStyle name="Normal 4 4 13 7 4" xfId="53914"/>
    <cellStyle name="Normal 4 4 13 7 5" xfId="53915"/>
    <cellStyle name="Normal 4 4 13 8" xfId="53916"/>
    <cellStyle name="Normal 4 4 13 8 2" xfId="53917"/>
    <cellStyle name="Normal 4 4 13 8 3" xfId="53918"/>
    <cellStyle name="Normal 4 4 13 8 4" xfId="53919"/>
    <cellStyle name="Normal 4 4 13 8 5" xfId="53920"/>
    <cellStyle name="Normal 4 4 13 9" xfId="53921"/>
    <cellStyle name="Normal 4 4 14" xfId="53922"/>
    <cellStyle name="Normal 4 4 14 10" xfId="53923"/>
    <cellStyle name="Normal 4 4 14 11" xfId="53924"/>
    <cellStyle name="Normal 4 4 14 12" xfId="53925"/>
    <cellStyle name="Normal 4 4 14 13" xfId="53926"/>
    <cellStyle name="Normal 4 4 14 14" xfId="53927"/>
    <cellStyle name="Normal 4 4 14 2" xfId="53928"/>
    <cellStyle name="Normal 4 4 14 2 2" xfId="53929"/>
    <cellStyle name="Normal 4 4 14 2 3" xfId="53930"/>
    <cellStyle name="Normal 4 4 14 2 4" xfId="53931"/>
    <cellStyle name="Normal 4 4 14 2 5" xfId="53932"/>
    <cellStyle name="Normal 4 4 14 3" xfId="53933"/>
    <cellStyle name="Normal 4 4 14 3 2" xfId="53934"/>
    <cellStyle name="Normal 4 4 14 3 3" xfId="53935"/>
    <cellStyle name="Normal 4 4 14 3 4" xfId="53936"/>
    <cellStyle name="Normal 4 4 14 3 5" xfId="53937"/>
    <cellStyle name="Normal 4 4 14 4" xfId="53938"/>
    <cellStyle name="Normal 4 4 14 4 2" xfId="53939"/>
    <cellStyle name="Normal 4 4 14 4 3" xfId="53940"/>
    <cellStyle name="Normal 4 4 14 4 4" xfId="53941"/>
    <cellStyle name="Normal 4 4 14 4 5" xfId="53942"/>
    <cellStyle name="Normal 4 4 14 5" xfId="53943"/>
    <cellStyle name="Normal 4 4 14 5 2" xfId="53944"/>
    <cellStyle name="Normal 4 4 14 5 3" xfId="53945"/>
    <cellStyle name="Normal 4 4 14 5 4" xfId="53946"/>
    <cellStyle name="Normal 4 4 14 5 5" xfId="53947"/>
    <cellStyle name="Normal 4 4 14 6" xfId="53948"/>
    <cellStyle name="Normal 4 4 14 6 2" xfId="53949"/>
    <cellStyle name="Normal 4 4 14 6 3" xfId="53950"/>
    <cellStyle name="Normal 4 4 14 6 4" xfId="53951"/>
    <cellStyle name="Normal 4 4 14 6 5" xfId="53952"/>
    <cellStyle name="Normal 4 4 14 7" xfId="53953"/>
    <cellStyle name="Normal 4 4 14 7 2" xfId="53954"/>
    <cellStyle name="Normal 4 4 14 7 3" xfId="53955"/>
    <cellStyle name="Normal 4 4 14 7 4" xfId="53956"/>
    <cellStyle name="Normal 4 4 14 7 5" xfId="53957"/>
    <cellStyle name="Normal 4 4 14 8" xfId="53958"/>
    <cellStyle name="Normal 4 4 14 8 2" xfId="53959"/>
    <cellStyle name="Normal 4 4 14 8 3" xfId="53960"/>
    <cellStyle name="Normal 4 4 14 8 4" xfId="53961"/>
    <cellStyle name="Normal 4 4 14 8 5" xfId="53962"/>
    <cellStyle name="Normal 4 4 14 9" xfId="53963"/>
    <cellStyle name="Normal 4 4 15" xfId="53964"/>
    <cellStyle name="Normal 4 4 15 10" xfId="53965"/>
    <cellStyle name="Normal 4 4 15 11" xfId="53966"/>
    <cellStyle name="Normal 4 4 15 12" xfId="53967"/>
    <cellStyle name="Normal 4 4 15 13" xfId="53968"/>
    <cellStyle name="Normal 4 4 15 14" xfId="53969"/>
    <cellStyle name="Normal 4 4 15 2" xfId="53970"/>
    <cellStyle name="Normal 4 4 15 2 2" xfId="53971"/>
    <cellStyle name="Normal 4 4 15 2 3" xfId="53972"/>
    <cellStyle name="Normal 4 4 15 2 4" xfId="53973"/>
    <cellStyle name="Normal 4 4 15 2 5" xfId="53974"/>
    <cellStyle name="Normal 4 4 15 3" xfId="53975"/>
    <cellStyle name="Normal 4 4 15 3 2" xfId="53976"/>
    <cellStyle name="Normal 4 4 15 3 3" xfId="53977"/>
    <cellStyle name="Normal 4 4 15 3 4" xfId="53978"/>
    <cellStyle name="Normal 4 4 15 3 5" xfId="53979"/>
    <cellStyle name="Normal 4 4 15 4" xfId="53980"/>
    <cellStyle name="Normal 4 4 15 4 2" xfId="53981"/>
    <cellStyle name="Normal 4 4 15 4 3" xfId="53982"/>
    <cellStyle name="Normal 4 4 15 4 4" xfId="53983"/>
    <cellStyle name="Normal 4 4 15 4 5" xfId="53984"/>
    <cellStyle name="Normal 4 4 15 5" xfId="53985"/>
    <cellStyle name="Normal 4 4 15 5 2" xfId="53986"/>
    <cellStyle name="Normal 4 4 15 5 3" xfId="53987"/>
    <cellStyle name="Normal 4 4 15 5 4" xfId="53988"/>
    <cellStyle name="Normal 4 4 15 5 5" xfId="53989"/>
    <cellStyle name="Normal 4 4 15 6" xfId="53990"/>
    <cellStyle name="Normal 4 4 15 6 2" xfId="53991"/>
    <cellStyle name="Normal 4 4 15 6 3" xfId="53992"/>
    <cellStyle name="Normal 4 4 15 6 4" xfId="53993"/>
    <cellStyle name="Normal 4 4 15 6 5" xfId="53994"/>
    <cellStyle name="Normal 4 4 15 7" xfId="53995"/>
    <cellStyle name="Normal 4 4 15 7 2" xfId="53996"/>
    <cellStyle name="Normal 4 4 15 7 3" xfId="53997"/>
    <cellStyle name="Normal 4 4 15 7 4" xfId="53998"/>
    <cellStyle name="Normal 4 4 15 7 5" xfId="53999"/>
    <cellStyle name="Normal 4 4 15 8" xfId="54000"/>
    <cellStyle name="Normal 4 4 15 8 2" xfId="54001"/>
    <cellStyle name="Normal 4 4 15 8 3" xfId="54002"/>
    <cellStyle name="Normal 4 4 15 8 4" xfId="54003"/>
    <cellStyle name="Normal 4 4 15 8 5" xfId="54004"/>
    <cellStyle name="Normal 4 4 15 9" xfId="54005"/>
    <cellStyle name="Normal 4 4 16" xfId="54006"/>
    <cellStyle name="Normal 4 4 16 10" xfId="54007"/>
    <cellStyle name="Normal 4 4 16 11" xfId="54008"/>
    <cellStyle name="Normal 4 4 16 12" xfId="54009"/>
    <cellStyle name="Normal 4 4 16 13" xfId="54010"/>
    <cellStyle name="Normal 4 4 16 14" xfId="54011"/>
    <cellStyle name="Normal 4 4 16 2" xfId="54012"/>
    <cellStyle name="Normal 4 4 16 2 2" xfId="54013"/>
    <cellStyle name="Normal 4 4 16 2 3" xfId="54014"/>
    <cellStyle name="Normal 4 4 16 2 4" xfId="54015"/>
    <cellStyle name="Normal 4 4 16 2 5" xfId="54016"/>
    <cellStyle name="Normal 4 4 16 3" xfId="54017"/>
    <cellStyle name="Normal 4 4 16 3 2" xfId="54018"/>
    <cellStyle name="Normal 4 4 16 3 3" xfId="54019"/>
    <cellStyle name="Normal 4 4 16 3 4" xfId="54020"/>
    <cellStyle name="Normal 4 4 16 3 5" xfId="54021"/>
    <cellStyle name="Normal 4 4 16 4" xfId="54022"/>
    <cellStyle name="Normal 4 4 16 4 2" xfId="54023"/>
    <cellStyle name="Normal 4 4 16 4 3" xfId="54024"/>
    <cellStyle name="Normal 4 4 16 4 4" xfId="54025"/>
    <cellStyle name="Normal 4 4 16 4 5" xfId="54026"/>
    <cellStyle name="Normal 4 4 16 5" xfId="54027"/>
    <cellStyle name="Normal 4 4 16 5 2" xfId="54028"/>
    <cellStyle name="Normal 4 4 16 5 3" xfId="54029"/>
    <cellStyle name="Normal 4 4 16 5 4" xfId="54030"/>
    <cellStyle name="Normal 4 4 16 5 5" xfId="54031"/>
    <cellStyle name="Normal 4 4 16 6" xfId="54032"/>
    <cellStyle name="Normal 4 4 16 6 2" xfId="54033"/>
    <cellStyle name="Normal 4 4 16 6 3" xfId="54034"/>
    <cellStyle name="Normal 4 4 16 6 4" xfId="54035"/>
    <cellStyle name="Normal 4 4 16 6 5" xfId="54036"/>
    <cellStyle name="Normal 4 4 16 7" xfId="54037"/>
    <cellStyle name="Normal 4 4 16 7 2" xfId="54038"/>
    <cellStyle name="Normal 4 4 16 7 3" xfId="54039"/>
    <cellStyle name="Normal 4 4 16 7 4" xfId="54040"/>
    <cellStyle name="Normal 4 4 16 7 5" xfId="54041"/>
    <cellStyle name="Normal 4 4 16 8" xfId="54042"/>
    <cellStyle name="Normal 4 4 16 8 2" xfId="54043"/>
    <cellStyle name="Normal 4 4 16 8 3" xfId="54044"/>
    <cellStyle name="Normal 4 4 16 8 4" xfId="54045"/>
    <cellStyle name="Normal 4 4 16 8 5" xfId="54046"/>
    <cellStyle name="Normal 4 4 16 9" xfId="54047"/>
    <cellStyle name="Normal 4 4 17" xfId="54048"/>
    <cellStyle name="Normal 4 4 17 2" xfId="54049"/>
    <cellStyle name="Normal 4 4 17 3" xfId="54050"/>
    <cellStyle name="Normal 4 4 17 4" xfId="54051"/>
    <cellStyle name="Normal 4 4 17 5" xfId="54052"/>
    <cellStyle name="Normal 4 4 18" xfId="54053"/>
    <cellStyle name="Normal 4 4 18 2" xfId="54054"/>
    <cellStyle name="Normal 4 4 18 3" xfId="54055"/>
    <cellStyle name="Normal 4 4 18 4" xfId="54056"/>
    <cellStyle name="Normal 4 4 18 5" xfId="54057"/>
    <cellStyle name="Normal 4 4 19" xfId="54058"/>
    <cellStyle name="Normal 4 4 19 2" xfId="54059"/>
    <cellStyle name="Normal 4 4 19 3" xfId="54060"/>
    <cellStyle name="Normal 4 4 19 4" xfId="54061"/>
    <cellStyle name="Normal 4 4 19 5" xfId="54062"/>
    <cellStyle name="Normal 4 4 2" xfId="54063"/>
    <cellStyle name="Normal 4 4 2 10" xfId="54064"/>
    <cellStyle name="Normal 4 4 2 11" xfId="54065"/>
    <cellStyle name="Normal 4 4 2 12" xfId="54066"/>
    <cellStyle name="Normal 4 4 2 13" xfId="54067"/>
    <cellStyle name="Normal 4 4 2 14" xfId="54068"/>
    <cellStyle name="Normal 4 4 2 2" xfId="54069"/>
    <cellStyle name="Normal 4 4 2 2 2" xfId="54070"/>
    <cellStyle name="Normal 4 4 2 2 3" xfId="54071"/>
    <cellStyle name="Normal 4 4 2 2 4" xfId="54072"/>
    <cellStyle name="Normal 4 4 2 2 5" xfId="54073"/>
    <cellStyle name="Normal 4 4 2 3" xfId="54074"/>
    <cellStyle name="Normal 4 4 2 3 2" xfId="54075"/>
    <cellStyle name="Normal 4 4 2 3 3" xfId="54076"/>
    <cellStyle name="Normal 4 4 2 3 4" xfId="54077"/>
    <cellStyle name="Normal 4 4 2 3 5" xfId="54078"/>
    <cellStyle name="Normal 4 4 2 4" xfId="54079"/>
    <cellStyle name="Normal 4 4 2 4 2" xfId="54080"/>
    <cellStyle name="Normal 4 4 2 4 3" xfId="54081"/>
    <cellStyle name="Normal 4 4 2 4 4" xfId="54082"/>
    <cellStyle name="Normal 4 4 2 4 5" xfId="54083"/>
    <cellStyle name="Normal 4 4 2 5" xfId="54084"/>
    <cellStyle name="Normal 4 4 2 5 2" xfId="54085"/>
    <cellStyle name="Normal 4 4 2 5 3" xfId="54086"/>
    <cellStyle name="Normal 4 4 2 5 4" xfId="54087"/>
    <cellStyle name="Normal 4 4 2 5 5" xfId="54088"/>
    <cellStyle name="Normal 4 4 2 6" xfId="54089"/>
    <cellStyle name="Normal 4 4 2 6 2" xfId="54090"/>
    <cellStyle name="Normal 4 4 2 6 3" xfId="54091"/>
    <cellStyle name="Normal 4 4 2 6 4" xfId="54092"/>
    <cellStyle name="Normal 4 4 2 6 5" xfId="54093"/>
    <cellStyle name="Normal 4 4 2 7" xfId="54094"/>
    <cellStyle name="Normal 4 4 2 7 2" xfId="54095"/>
    <cellStyle name="Normal 4 4 2 7 3" xfId="54096"/>
    <cellStyle name="Normal 4 4 2 7 4" xfId="54097"/>
    <cellStyle name="Normal 4 4 2 7 5" xfId="54098"/>
    <cellStyle name="Normal 4 4 2 8" xfId="54099"/>
    <cellStyle name="Normal 4 4 2 8 2" xfId="54100"/>
    <cellStyle name="Normal 4 4 2 8 3" xfId="54101"/>
    <cellStyle name="Normal 4 4 2 8 4" xfId="54102"/>
    <cellStyle name="Normal 4 4 2 8 5" xfId="54103"/>
    <cellStyle name="Normal 4 4 2 9" xfId="54104"/>
    <cellStyle name="Normal 4 4 20" xfId="54105"/>
    <cellStyle name="Normal 4 4 20 2" xfId="54106"/>
    <cellStyle name="Normal 4 4 20 3" xfId="54107"/>
    <cellStyle name="Normal 4 4 20 4" xfId="54108"/>
    <cellStyle name="Normal 4 4 20 5" xfId="54109"/>
    <cellStyle name="Normal 4 4 21" xfId="54110"/>
    <cellStyle name="Normal 4 4 21 2" xfId="54111"/>
    <cellStyle name="Normal 4 4 21 3" xfId="54112"/>
    <cellStyle name="Normal 4 4 21 4" xfId="54113"/>
    <cellStyle name="Normal 4 4 21 5" xfId="54114"/>
    <cellStyle name="Normal 4 4 22" xfId="54115"/>
    <cellStyle name="Normal 4 4 22 2" xfId="54116"/>
    <cellStyle name="Normal 4 4 22 3" xfId="54117"/>
    <cellStyle name="Normal 4 4 22 4" xfId="54118"/>
    <cellStyle name="Normal 4 4 22 5" xfId="54119"/>
    <cellStyle name="Normal 4 4 23" xfId="54120"/>
    <cellStyle name="Normal 4 4 23 2" xfId="54121"/>
    <cellStyle name="Normal 4 4 23 3" xfId="54122"/>
    <cellStyle name="Normal 4 4 23 4" xfId="54123"/>
    <cellStyle name="Normal 4 4 23 5" xfId="54124"/>
    <cellStyle name="Normal 4 4 24" xfId="54125"/>
    <cellStyle name="Normal 4 4 25" xfId="54126"/>
    <cellStyle name="Normal 4 4 26" xfId="54127"/>
    <cellStyle name="Normal 4 4 27" xfId="54128"/>
    <cellStyle name="Normal 4 4 28" xfId="54129"/>
    <cellStyle name="Normal 4 4 29" xfId="54130"/>
    <cellStyle name="Normal 4 4 3" xfId="54131"/>
    <cellStyle name="Normal 4 4 3 10" xfId="54132"/>
    <cellStyle name="Normal 4 4 3 11" xfId="54133"/>
    <cellStyle name="Normal 4 4 3 12" xfId="54134"/>
    <cellStyle name="Normal 4 4 3 13" xfId="54135"/>
    <cellStyle name="Normal 4 4 3 14" xfId="54136"/>
    <cellStyle name="Normal 4 4 3 2" xfId="54137"/>
    <cellStyle name="Normal 4 4 3 2 2" xfId="54138"/>
    <cellStyle name="Normal 4 4 3 2 3" xfId="54139"/>
    <cellStyle name="Normal 4 4 3 2 4" xfId="54140"/>
    <cellStyle name="Normal 4 4 3 2 5" xfId="54141"/>
    <cellStyle name="Normal 4 4 3 3" xfId="54142"/>
    <cellStyle name="Normal 4 4 3 3 2" xfId="54143"/>
    <cellStyle name="Normal 4 4 3 3 3" xfId="54144"/>
    <cellStyle name="Normal 4 4 3 3 4" xfId="54145"/>
    <cellStyle name="Normal 4 4 3 3 5" xfId="54146"/>
    <cellStyle name="Normal 4 4 3 4" xfId="54147"/>
    <cellStyle name="Normal 4 4 3 4 2" xfId="54148"/>
    <cellStyle name="Normal 4 4 3 4 3" xfId="54149"/>
    <cellStyle name="Normal 4 4 3 4 4" xfId="54150"/>
    <cellStyle name="Normal 4 4 3 4 5" xfId="54151"/>
    <cellStyle name="Normal 4 4 3 5" xfId="54152"/>
    <cellStyle name="Normal 4 4 3 5 2" xfId="54153"/>
    <cellStyle name="Normal 4 4 3 5 3" xfId="54154"/>
    <cellStyle name="Normal 4 4 3 5 4" xfId="54155"/>
    <cellStyle name="Normal 4 4 3 5 5" xfId="54156"/>
    <cellStyle name="Normal 4 4 3 6" xfId="54157"/>
    <cellStyle name="Normal 4 4 3 6 2" xfId="54158"/>
    <cellStyle name="Normal 4 4 3 6 3" xfId="54159"/>
    <cellStyle name="Normal 4 4 3 6 4" xfId="54160"/>
    <cellStyle name="Normal 4 4 3 6 5" xfId="54161"/>
    <cellStyle name="Normal 4 4 3 7" xfId="54162"/>
    <cellStyle name="Normal 4 4 3 7 2" xfId="54163"/>
    <cellStyle name="Normal 4 4 3 7 3" xfId="54164"/>
    <cellStyle name="Normal 4 4 3 7 4" xfId="54165"/>
    <cellStyle name="Normal 4 4 3 7 5" xfId="54166"/>
    <cellStyle name="Normal 4 4 3 8" xfId="54167"/>
    <cellStyle name="Normal 4 4 3 8 2" xfId="54168"/>
    <cellStyle name="Normal 4 4 3 8 3" xfId="54169"/>
    <cellStyle name="Normal 4 4 3 8 4" xfId="54170"/>
    <cellStyle name="Normal 4 4 3 8 5" xfId="54171"/>
    <cellStyle name="Normal 4 4 3 9" xfId="54172"/>
    <cellStyle name="Normal 4 4 30" xfId="62536"/>
    <cellStyle name="Normal 4 4 31" xfId="53753"/>
    <cellStyle name="Normal 4 4 4" xfId="54173"/>
    <cellStyle name="Normal 4 4 4 10" xfId="54174"/>
    <cellStyle name="Normal 4 4 4 11" xfId="54175"/>
    <cellStyle name="Normal 4 4 4 12" xfId="54176"/>
    <cellStyle name="Normal 4 4 4 13" xfId="54177"/>
    <cellStyle name="Normal 4 4 4 14" xfId="54178"/>
    <cellStyle name="Normal 4 4 4 2" xfId="54179"/>
    <cellStyle name="Normal 4 4 4 2 2" xfId="54180"/>
    <cellStyle name="Normal 4 4 4 2 3" xfId="54181"/>
    <cellStyle name="Normal 4 4 4 2 4" xfId="54182"/>
    <cellStyle name="Normal 4 4 4 2 5" xfId="54183"/>
    <cellStyle name="Normal 4 4 4 3" xfId="54184"/>
    <cellStyle name="Normal 4 4 4 3 2" xfId="54185"/>
    <cellStyle name="Normal 4 4 4 3 3" xfId="54186"/>
    <cellStyle name="Normal 4 4 4 3 4" xfId="54187"/>
    <cellStyle name="Normal 4 4 4 3 5" xfId="54188"/>
    <cellStyle name="Normal 4 4 4 4" xfId="54189"/>
    <cellStyle name="Normal 4 4 4 4 2" xfId="54190"/>
    <cellStyle name="Normal 4 4 4 4 3" xfId="54191"/>
    <cellStyle name="Normal 4 4 4 4 4" xfId="54192"/>
    <cellStyle name="Normal 4 4 4 4 5" xfId="54193"/>
    <cellStyle name="Normal 4 4 4 5" xfId="54194"/>
    <cellStyle name="Normal 4 4 4 5 2" xfId="54195"/>
    <cellStyle name="Normal 4 4 4 5 3" xfId="54196"/>
    <cellStyle name="Normal 4 4 4 5 4" xfId="54197"/>
    <cellStyle name="Normal 4 4 4 5 5" xfId="54198"/>
    <cellStyle name="Normal 4 4 4 6" xfId="54199"/>
    <cellStyle name="Normal 4 4 4 6 2" xfId="54200"/>
    <cellStyle name="Normal 4 4 4 6 3" xfId="54201"/>
    <cellStyle name="Normal 4 4 4 6 4" xfId="54202"/>
    <cellStyle name="Normal 4 4 4 6 5" xfId="54203"/>
    <cellStyle name="Normal 4 4 4 7" xfId="54204"/>
    <cellStyle name="Normal 4 4 4 7 2" xfId="54205"/>
    <cellStyle name="Normal 4 4 4 7 3" xfId="54206"/>
    <cellStyle name="Normal 4 4 4 7 4" xfId="54207"/>
    <cellStyle name="Normal 4 4 4 7 5" xfId="54208"/>
    <cellStyle name="Normal 4 4 4 8" xfId="54209"/>
    <cellStyle name="Normal 4 4 4 8 2" xfId="54210"/>
    <cellStyle name="Normal 4 4 4 8 3" xfId="54211"/>
    <cellStyle name="Normal 4 4 4 8 4" xfId="54212"/>
    <cellStyle name="Normal 4 4 4 8 5" xfId="54213"/>
    <cellStyle name="Normal 4 4 4 9" xfId="54214"/>
    <cellStyle name="Normal 4 4 5" xfId="54215"/>
    <cellStyle name="Normal 4 4 5 10" xfId="54216"/>
    <cellStyle name="Normal 4 4 5 11" xfId="54217"/>
    <cellStyle name="Normal 4 4 5 12" xfId="54218"/>
    <cellStyle name="Normal 4 4 5 13" xfId="54219"/>
    <cellStyle name="Normal 4 4 5 14" xfId="54220"/>
    <cellStyle name="Normal 4 4 5 2" xfId="54221"/>
    <cellStyle name="Normal 4 4 5 2 2" xfId="54222"/>
    <cellStyle name="Normal 4 4 5 2 3" xfId="54223"/>
    <cellStyle name="Normal 4 4 5 2 4" xfId="54224"/>
    <cellStyle name="Normal 4 4 5 2 5" xfId="54225"/>
    <cellStyle name="Normal 4 4 5 3" xfId="54226"/>
    <cellStyle name="Normal 4 4 5 3 2" xfId="54227"/>
    <cellStyle name="Normal 4 4 5 3 3" xfId="54228"/>
    <cellStyle name="Normal 4 4 5 3 4" xfId="54229"/>
    <cellStyle name="Normal 4 4 5 3 5" xfId="54230"/>
    <cellStyle name="Normal 4 4 5 4" xfId="54231"/>
    <cellStyle name="Normal 4 4 5 4 2" xfId="54232"/>
    <cellStyle name="Normal 4 4 5 4 3" xfId="54233"/>
    <cellStyle name="Normal 4 4 5 4 4" xfId="54234"/>
    <cellStyle name="Normal 4 4 5 4 5" xfId="54235"/>
    <cellStyle name="Normal 4 4 5 5" xfId="54236"/>
    <cellStyle name="Normal 4 4 5 5 2" xfId="54237"/>
    <cellStyle name="Normal 4 4 5 5 3" xfId="54238"/>
    <cellStyle name="Normal 4 4 5 5 4" xfId="54239"/>
    <cellStyle name="Normal 4 4 5 5 5" xfId="54240"/>
    <cellStyle name="Normal 4 4 5 6" xfId="54241"/>
    <cellStyle name="Normal 4 4 5 6 2" xfId="54242"/>
    <cellStyle name="Normal 4 4 5 6 3" xfId="54243"/>
    <cellStyle name="Normal 4 4 5 6 4" xfId="54244"/>
    <cellStyle name="Normal 4 4 5 6 5" xfId="54245"/>
    <cellStyle name="Normal 4 4 5 7" xfId="54246"/>
    <cellStyle name="Normal 4 4 5 7 2" xfId="54247"/>
    <cellStyle name="Normal 4 4 5 7 3" xfId="54248"/>
    <cellStyle name="Normal 4 4 5 7 4" xfId="54249"/>
    <cellStyle name="Normal 4 4 5 7 5" xfId="54250"/>
    <cellStyle name="Normal 4 4 5 8" xfId="54251"/>
    <cellStyle name="Normal 4 4 5 8 2" xfId="54252"/>
    <cellStyle name="Normal 4 4 5 8 3" xfId="54253"/>
    <cellStyle name="Normal 4 4 5 8 4" xfId="54254"/>
    <cellStyle name="Normal 4 4 5 8 5" xfId="54255"/>
    <cellStyle name="Normal 4 4 5 9" xfId="54256"/>
    <cellStyle name="Normal 4 4 6" xfId="54257"/>
    <cellStyle name="Normal 4 4 6 10" xfId="54258"/>
    <cellStyle name="Normal 4 4 6 11" xfId="54259"/>
    <cellStyle name="Normal 4 4 6 12" xfId="54260"/>
    <cellStyle name="Normal 4 4 6 13" xfId="54261"/>
    <cellStyle name="Normal 4 4 6 14" xfId="54262"/>
    <cellStyle name="Normal 4 4 6 2" xfId="54263"/>
    <cellStyle name="Normal 4 4 6 2 2" xfId="54264"/>
    <cellStyle name="Normal 4 4 6 2 3" xfId="54265"/>
    <cellStyle name="Normal 4 4 6 2 4" xfId="54266"/>
    <cellStyle name="Normal 4 4 6 2 5" xfId="54267"/>
    <cellStyle name="Normal 4 4 6 3" xfId="54268"/>
    <cellStyle name="Normal 4 4 6 3 2" xfId="54269"/>
    <cellStyle name="Normal 4 4 6 3 3" xfId="54270"/>
    <cellStyle name="Normal 4 4 6 3 4" xfId="54271"/>
    <cellStyle name="Normal 4 4 6 3 5" xfId="54272"/>
    <cellStyle name="Normal 4 4 6 4" xfId="54273"/>
    <cellStyle name="Normal 4 4 6 4 2" xfId="54274"/>
    <cellStyle name="Normal 4 4 6 4 3" xfId="54275"/>
    <cellStyle name="Normal 4 4 6 4 4" xfId="54276"/>
    <cellStyle name="Normal 4 4 6 4 5" xfId="54277"/>
    <cellStyle name="Normal 4 4 6 5" xfId="54278"/>
    <cellStyle name="Normal 4 4 6 5 2" xfId="54279"/>
    <cellStyle name="Normal 4 4 6 5 3" xfId="54280"/>
    <cellStyle name="Normal 4 4 6 5 4" xfId="54281"/>
    <cellStyle name="Normal 4 4 6 5 5" xfId="54282"/>
    <cellStyle name="Normal 4 4 6 6" xfId="54283"/>
    <cellStyle name="Normal 4 4 6 6 2" xfId="54284"/>
    <cellStyle name="Normal 4 4 6 6 3" xfId="54285"/>
    <cellStyle name="Normal 4 4 6 6 4" xfId="54286"/>
    <cellStyle name="Normal 4 4 6 6 5" xfId="54287"/>
    <cellStyle name="Normal 4 4 6 7" xfId="54288"/>
    <cellStyle name="Normal 4 4 6 7 2" xfId="54289"/>
    <cellStyle name="Normal 4 4 6 7 3" xfId="54290"/>
    <cellStyle name="Normal 4 4 6 7 4" xfId="54291"/>
    <cellStyle name="Normal 4 4 6 7 5" xfId="54292"/>
    <cellStyle name="Normal 4 4 6 8" xfId="54293"/>
    <cellStyle name="Normal 4 4 6 8 2" xfId="54294"/>
    <cellStyle name="Normal 4 4 6 8 3" xfId="54295"/>
    <cellStyle name="Normal 4 4 6 8 4" xfId="54296"/>
    <cellStyle name="Normal 4 4 6 8 5" xfId="54297"/>
    <cellStyle name="Normal 4 4 6 9" xfId="54298"/>
    <cellStyle name="Normal 4 4 7" xfId="54299"/>
    <cellStyle name="Normal 4 4 7 10" xfId="54300"/>
    <cellStyle name="Normal 4 4 7 11" xfId="54301"/>
    <cellStyle name="Normal 4 4 7 12" xfId="54302"/>
    <cellStyle name="Normal 4 4 7 13" xfId="54303"/>
    <cellStyle name="Normal 4 4 7 14" xfId="54304"/>
    <cellStyle name="Normal 4 4 7 2" xfId="54305"/>
    <cellStyle name="Normal 4 4 7 2 2" xfId="54306"/>
    <cellStyle name="Normal 4 4 7 2 3" xfId="54307"/>
    <cellStyle name="Normal 4 4 7 2 4" xfId="54308"/>
    <cellStyle name="Normal 4 4 7 2 5" xfId="54309"/>
    <cellStyle name="Normal 4 4 7 3" xfId="54310"/>
    <cellStyle name="Normal 4 4 7 3 2" xfId="54311"/>
    <cellStyle name="Normal 4 4 7 3 3" xfId="54312"/>
    <cellStyle name="Normal 4 4 7 3 4" xfId="54313"/>
    <cellStyle name="Normal 4 4 7 3 5" xfId="54314"/>
    <cellStyle name="Normal 4 4 7 4" xfId="54315"/>
    <cellStyle name="Normal 4 4 7 4 2" xfId="54316"/>
    <cellStyle name="Normal 4 4 7 4 3" xfId="54317"/>
    <cellStyle name="Normal 4 4 7 4 4" xfId="54318"/>
    <cellStyle name="Normal 4 4 7 4 5" xfId="54319"/>
    <cellStyle name="Normal 4 4 7 5" xfId="54320"/>
    <cellStyle name="Normal 4 4 7 5 2" xfId="54321"/>
    <cellStyle name="Normal 4 4 7 5 3" xfId="54322"/>
    <cellStyle name="Normal 4 4 7 5 4" xfId="54323"/>
    <cellStyle name="Normal 4 4 7 5 5" xfId="54324"/>
    <cellStyle name="Normal 4 4 7 6" xfId="54325"/>
    <cellStyle name="Normal 4 4 7 6 2" xfId="54326"/>
    <cellStyle name="Normal 4 4 7 6 3" xfId="54327"/>
    <cellStyle name="Normal 4 4 7 6 4" xfId="54328"/>
    <cellStyle name="Normal 4 4 7 6 5" xfId="54329"/>
    <cellStyle name="Normal 4 4 7 7" xfId="54330"/>
    <cellStyle name="Normal 4 4 7 7 2" xfId="54331"/>
    <cellStyle name="Normal 4 4 7 7 3" xfId="54332"/>
    <cellStyle name="Normal 4 4 7 7 4" xfId="54333"/>
    <cellStyle name="Normal 4 4 7 7 5" xfId="54334"/>
    <cellStyle name="Normal 4 4 7 8" xfId="54335"/>
    <cellStyle name="Normal 4 4 7 8 2" xfId="54336"/>
    <cellStyle name="Normal 4 4 7 8 3" xfId="54337"/>
    <cellStyle name="Normal 4 4 7 8 4" xfId="54338"/>
    <cellStyle name="Normal 4 4 7 8 5" xfId="54339"/>
    <cellStyle name="Normal 4 4 7 9" xfId="54340"/>
    <cellStyle name="Normal 4 4 8" xfId="54341"/>
    <cellStyle name="Normal 4 4 8 10" xfId="54342"/>
    <cellStyle name="Normal 4 4 8 11" xfId="54343"/>
    <cellStyle name="Normal 4 4 8 12" xfId="54344"/>
    <cellStyle name="Normal 4 4 8 13" xfId="54345"/>
    <cellStyle name="Normal 4 4 8 14" xfId="54346"/>
    <cellStyle name="Normal 4 4 8 2" xfId="54347"/>
    <cellStyle name="Normal 4 4 8 2 2" xfId="54348"/>
    <cellStyle name="Normal 4 4 8 2 3" xfId="54349"/>
    <cellStyle name="Normal 4 4 8 2 4" xfId="54350"/>
    <cellStyle name="Normal 4 4 8 2 5" xfId="54351"/>
    <cellStyle name="Normal 4 4 8 3" xfId="54352"/>
    <cellStyle name="Normal 4 4 8 3 2" xfId="54353"/>
    <cellStyle name="Normal 4 4 8 3 3" xfId="54354"/>
    <cellStyle name="Normal 4 4 8 3 4" xfId="54355"/>
    <cellStyle name="Normal 4 4 8 3 5" xfId="54356"/>
    <cellStyle name="Normal 4 4 8 4" xfId="54357"/>
    <cellStyle name="Normal 4 4 8 4 2" xfId="54358"/>
    <cellStyle name="Normal 4 4 8 4 3" xfId="54359"/>
    <cellStyle name="Normal 4 4 8 4 4" xfId="54360"/>
    <cellStyle name="Normal 4 4 8 4 5" xfId="54361"/>
    <cellStyle name="Normal 4 4 8 5" xfId="54362"/>
    <cellStyle name="Normal 4 4 8 5 2" xfId="54363"/>
    <cellStyle name="Normal 4 4 8 5 3" xfId="54364"/>
    <cellStyle name="Normal 4 4 8 5 4" xfId="54365"/>
    <cellStyle name="Normal 4 4 8 5 5" xfId="54366"/>
    <cellStyle name="Normal 4 4 8 6" xfId="54367"/>
    <cellStyle name="Normal 4 4 8 6 2" xfId="54368"/>
    <cellStyle name="Normal 4 4 8 6 3" xfId="54369"/>
    <cellStyle name="Normal 4 4 8 6 4" xfId="54370"/>
    <cellStyle name="Normal 4 4 8 6 5" xfId="54371"/>
    <cellStyle name="Normal 4 4 8 7" xfId="54372"/>
    <cellStyle name="Normal 4 4 8 7 2" xfId="54373"/>
    <cellStyle name="Normal 4 4 8 7 3" xfId="54374"/>
    <cellStyle name="Normal 4 4 8 7 4" xfId="54375"/>
    <cellStyle name="Normal 4 4 8 7 5" xfId="54376"/>
    <cellStyle name="Normal 4 4 8 8" xfId="54377"/>
    <cellStyle name="Normal 4 4 8 8 2" xfId="54378"/>
    <cellStyle name="Normal 4 4 8 8 3" xfId="54379"/>
    <cellStyle name="Normal 4 4 8 8 4" xfId="54380"/>
    <cellStyle name="Normal 4 4 8 8 5" xfId="54381"/>
    <cellStyle name="Normal 4 4 8 9" xfId="54382"/>
    <cellStyle name="Normal 4 4 9" xfId="54383"/>
    <cellStyle name="Normal 4 4 9 10" xfId="54384"/>
    <cellStyle name="Normal 4 4 9 11" xfId="54385"/>
    <cellStyle name="Normal 4 4 9 12" xfId="54386"/>
    <cellStyle name="Normal 4 4 9 13" xfId="54387"/>
    <cellStyle name="Normal 4 4 9 14" xfId="54388"/>
    <cellStyle name="Normal 4 4 9 2" xfId="54389"/>
    <cellStyle name="Normal 4 4 9 2 2" xfId="54390"/>
    <cellStyle name="Normal 4 4 9 2 3" xfId="54391"/>
    <cellStyle name="Normal 4 4 9 2 4" xfId="54392"/>
    <cellStyle name="Normal 4 4 9 2 5" xfId="54393"/>
    <cellStyle name="Normal 4 4 9 3" xfId="54394"/>
    <cellStyle name="Normal 4 4 9 3 2" xfId="54395"/>
    <cellStyle name="Normal 4 4 9 3 3" xfId="54396"/>
    <cellStyle name="Normal 4 4 9 3 4" xfId="54397"/>
    <cellStyle name="Normal 4 4 9 3 5" xfId="54398"/>
    <cellStyle name="Normal 4 4 9 4" xfId="54399"/>
    <cellStyle name="Normal 4 4 9 4 2" xfId="54400"/>
    <cellStyle name="Normal 4 4 9 4 3" xfId="54401"/>
    <cellStyle name="Normal 4 4 9 4 4" xfId="54402"/>
    <cellStyle name="Normal 4 4 9 4 5" xfId="54403"/>
    <cellStyle name="Normal 4 4 9 5" xfId="54404"/>
    <cellStyle name="Normal 4 4 9 5 2" xfId="54405"/>
    <cellStyle name="Normal 4 4 9 5 3" xfId="54406"/>
    <cellStyle name="Normal 4 4 9 5 4" xfId="54407"/>
    <cellStyle name="Normal 4 4 9 5 5" xfId="54408"/>
    <cellStyle name="Normal 4 4 9 6" xfId="54409"/>
    <cellStyle name="Normal 4 4 9 6 2" xfId="54410"/>
    <cellStyle name="Normal 4 4 9 6 3" xfId="54411"/>
    <cellStyle name="Normal 4 4 9 6 4" xfId="54412"/>
    <cellStyle name="Normal 4 4 9 6 5" xfId="54413"/>
    <cellStyle name="Normal 4 4 9 7" xfId="54414"/>
    <cellStyle name="Normal 4 4 9 7 2" xfId="54415"/>
    <cellStyle name="Normal 4 4 9 7 3" xfId="54416"/>
    <cellStyle name="Normal 4 4 9 7 4" xfId="54417"/>
    <cellStyle name="Normal 4 4 9 7 5" xfId="54418"/>
    <cellStyle name="Normal 4 4 9 8" xfId="54419"/>
    <cellStyle name="Normal 4 4 9 8 2" xfId="54420"/>
    <cellStyle name="Normal 4 4 9 8 3" xfId="54421"/>
    <cellStyle name="Normal 4 4 9 8 4" xfId="54422"/>
    <cellStyle name="Normal 4 4 9 8 5" xfId="54423"/>
    <cellStyle name="Normal 4 4 9 9" xfId="54424"/>
    <cellStyle name="Normal 4 40" xfId="54425"/>
    <cellStyle name="Normal 4 40 2" xfId="54426"/>
    <cellStyle name="Normal 4 40 3" xfId="54427"/>
    <cellStyle name="Normal 4 40 4" xfId="54428"/>
    <cellStyle name="Normal 4 40 5" xfId="54429"/>
    <cellStyle name="Normal 4 41" xfId="54430"/>
    <cellStyle name="Normal 4 42" xfId="54431"/>
    <cellStyle name="Normal 4 43" xfId="54432"/>
    <cellStyle name="Normal 4 44" xfId="54433"/>
    <cellStyle name="Normal 4 45" xfId="54434"/>
    <cellStyle name="Normal 4 46" xfId="54435"/>
    <cellStyle name="Normal 4 47" xfId="54436"/>
    <cellStyle name="Normal 4 48" xfId="62497"/>
    <cellStyle name="Normal 4 5" xfId="54437"/>
    <cellStyle name="Normal 4 5 10" xfId="54438"/>
    <cellStyle name="Normal 4 5 10 10" xfId="54439"/>
    <cellStyle name="Normal 4 5 10 11" xfId="54440"/>
    <cellStyle name="Normal 4 5 10 12" xfId="54441"/>
    <cellStyle name="Normal 4 5 10 13" xfId="54442"/>
    <cellStyle name="Normal 4 5 10 14" xfId="54443"/>
    <cellStyle name="Normal 4 5 10 2" xfId="54444"/>
    <cellStyle name="Normal 4 5 10 2 2" xfId="54445"/>
    <cellStyle name="Normal 4 5 10 2 3" xfId="54446"/>
    <cellStyle name="Normal 4 5 10 2 4" xfId="54447"/>
    <cellStyle name="Normal 4 5 10 2 5" xfId="54448"/>
    <cellStyle name="Normal 4 5 10 3" xfId="54449"/>
    <cellStyle name="Normal 4 5 10 3 2" xfId="54450"/>
    <cellStyle name="Normal 4 5 10 3 3" xfId="54451"/>
    <cellStyle name="Normal 4 5 10 3 4" xfId="54452"/>
    <cellStyle name="Normal 4 5 10 3 5" xfId="54453"/>
    <cellStyle name="Normal 4 5 10 4" xfId="54454"/>
    <cellStyle name="Normal 4 5 10 4 2" xfId="54455"/>
    <cellStyle name="Normal 4 5 10 4 3" xfId="54456"/>
    <cellStyle name="Normal 4 5 10 4 4" xfId="54457"/>
    <cellStyle name="Normal 4 5 10 4 5" xfId="54458"/>
    <cellStyle name="Normal 4 5 10 5" xfId="54459"/>
    <cellStyle name="Normal 4 5 10 5 2" xfId="54460"/>
    <cellStyle name="Normal 4 5 10 5 3" xfId="54461"/>
    <cellStyle name="Normal 4 5 10 5 4" xfId="54462"/>
    <cellStyle name="Normal 4 5 10 5 5" xfId="54463"/>
    <cellStyle name="Normal 4 5 10 6" xfId="54464"/>
    <cellStyle name="Normal 4 5 10 6 2" xfId="54465"/>
    <cellStyle name="Normal 4 5 10 6 3" xfId="54466"/>
    <cellStyle name="Normal 4 5 10 6 4" xfId="54467"/>
    <cellStyle name="Normal 4 5 10 6 5" xfId="54468"/>
    <cellStyle name="Normal 4 5 10 7" xfId="54469"/>
    <cellStyle name="Normal 4 5 10 7 2" xfId="54470"/>
    <cellStyle name="Normal 4 5 10 7 3" xfId="54471"/>
    <cellStyle name="Normal 4 5 10 7 4" xfId="54472"/>
    <cellStyle name="Normal 4 5 10 7 5" xfId="54473"/>
    <cellStyle name="Normal 4 5 10 8" xfId="54474"/>
    <cellStyle name="Normal 4 5 10 8 2" xfId="54475"/>
    <cellStyle name="Normal 4 5 10 8 3" xfId="54476"/>
    <cellStyle name="Normal 4 5 10 8 4" xfId="54477"/>
    <cellStyle name="Normal 4 5 10 8 5" xfId="54478"/>
    <cellStyle name="Normal 4 5 10 9" xfId="54479"/>
    <cellStyle name="Normal 4 5 11" xfId="54480"/>
    <cellStyle name="Normal 4 5 11 10" xfId="54481"/>
    <cellStyle name="Normal 4 5 11 11" xfId="54482"/>
    <cellStyle name="Normal 4 5 11 12" xfId="54483"/>
    <cellStyle name="Normal 4 5 11 13" xfId="54484"/>
    <cellStyle name="Normal 4 5 11 14" xfId="54485"/>
    <cellStyle name="Normal 4 5 11 2" xfId="54486"/>
    <cellStyle name="Normal 4 5 11 2 2" xfId="54487"/>
    <cellStyle name="Normal 4 5 11 2 3" xfId="54488"/>
    <cellStyle name="Normal 4 5 11 2 4" xfId="54489"/>
    <cellStyle name="Normal 4 5 11 2 5" xfId="54490"/>
    <cellStyle name="Normal 4 5 11 3" xfId="54491"/>
    <cellStyle name="Normal 4 5 11 3 2" xfId="54492"/>
    <cellStyle name="Normal 4 5 11 3 3" xfId="54493"/>
    <cellStyle name="Normal 4 5 11 3 4" xfId="54494"/>
    <cellStyle name="Normal 4 5 11 3 5" xfId="54495"/>
    <cellStyle name="Normal 4 5 11 4" xfId="54496"/>
    <cellStyle name="Normal 4 5 11 4 2" xfId="54497"/>
    <cellStyle name="Normal 4 5 11 4 3" xfId="54498"/>
    <cellStyle name="Normal 4 5 11 4 4" xfId="54499"/>
    <cellStyle name="Normal 4 5 11 4 5" xfId="54500"/>
    <cellStyle name="Normal 4 5 11 5" xfId="54501"/>
    <cellStyle name="Normal 4 5 11 5 2" xfId="54502"/>
    <cellStyle name="Normal 4 5 11 5 3" xfId="54503"/>
    <cellStyle name="Normal 4 5 11 5 4" xfId="54504"/>
    <cellStyle name="Normal 4 5 11 5 5" xfId="54505"/>
    <cellStyle name="Normal 4 5 11 6" xfId="54506"/>
    <cellStyle name="Normal 4 5 11 6 2" xfId="54507"/>
    <cellStyle name="Normal 4 5 11 6 3" xfId="54508"/>
    <cellStyle name="Normal 4 5 11 6 4" xfId="54509"/>
    <cellStyle name="Normal 4 5 11 6 5" xfId="54510"/>
    <cellStyle name="Normal 4 5 11 7" xfId="54511"/>
    <cellStyle name="Normal 4 5 11 7 2" xfId="54512"/>
    <cellStyle name="Normal 4 5 11 7 3" xfId="54513"/>
    <cellStyle name="Normal 4 5 11 7 4" xfId="54514"/>
    <cellStyle name="Normal 4 5 11 7 5" xfId="54515"/>
    <cellStyle name="Normal 4 5 11 8" xfId="54516"/>
    <cellStyle name="Normal 4 5 11 8 2" xfId="54517"/>
    <cellStyle name="Normal 4 5 11 8 3" xfId="54518"/>
    <cellStyle name="Normal 4 5 11 8 4" xfId="54519"/>
    <cellStyle name="Normal 4 5 11 8 5" xfId="54520"/>
    <cellStyle name="Normal 4 5 11 9" xfId="54521"/>
    <cellStyle name="Normal 4 5 12" xfId="54522"/>
    <cellStyle name="Normal 4 5 12 10" xfId="54523"/>
    <cellStyle name="Normal 4 5 12 11" xfId="54524"/>
    <cellStyle name="Normal 4 5 12 12" xfId="54525"/>
    <cellStyle name="Normal 4 5 12 13" xfId="54526"/>
    <cellStyle name="Normal 4 5 12 14" xfId="54527"/>
    <cellStyle name="Normal 4 5 12 2" xfId="54528"/>
    <cellStyle name="Normal 4 5 12 2 2" xfId="54529"/>
    <cellStyle name="Normal 4 5 12 2 3" xfId="54530"/>
    <cellStyle name="Normal 4 5 12 2 4" xfId="54531"/>
    <cellStyle name="Normal 4 5 12 2 5" xfId="54532"/>
    <cellStyle name="Normal 4 5 12 3" xfId="54533"/>
    <cellStyle name="Normal 4 5 12 3 2" xfId="54534"/>
    <cellStyle name="Normal 4 5 12 3 3" xfId="54535"/>
    <cellStyle name="Normal 4 5 12 3 4" xfId="54536"/>
    <cellStyle name="Normal 4 5 12 3 5" xfId="54537"/>
    <cellStyle name="Normal 4 5 12 4" xfId="54538"/>
    <cellStyle name="Normal 4 5 12 4 2" xfId="54539"/>
    <cellStyle name="Normal 4 5 12 4 3" xfId="54540"/>
    <cellStyle name="Normal 4 5 12 4 4" xfId="54541"/>
    <cellStyle name="Normal 4 5 12 4 5" xfId="54542"/>
    <cellStyle name="Normal 4 5 12 5" xfId="54543"/>
    <cellStyle name="Normal 4 5 12 5 2" xfId="54544"/>
    <cellStyle name="Normal 4 5 12 5 3" xfId="54545"/>
    <cellStyle name="Normal 4 5 12 5 4" xfId="54546"/>
    <cellStyle name="Normal 4 5 12 5 5" xfId="54547"/>
    <cellStyle name="Normal 4 5 12 6" xfId="54548"/>
    <cellStyle name="Normal 4 5 12 6 2" xfId="54549"/>
    <cellStyle name="Normal 4 5 12 6 3" xfId="54550"/>
    <cellStyle name="Normal 4 5 12 6 4" xfId="54551"/>
    <cellStyle name="Normal 4 5 12 6 5" xfId="54552"/>
    <cellStyle name="Normal 4 5 12 7" xfId="54553"/>
    <cellStyle name="Normal 4 5 12 7 2" xfId="54554"/>
    <cellStyle name="Normal 4 5 12 7 3" xfId="54555"/>
    <cellStyle name="Normal 4 5 12 7 4" xfId="54556"/>
    <cellStyle name="Normal 4 5 12 7 5" xfId="54557"/>
    <cellStyle name="Normal 4 5 12 8" xfId="54558"/>
    <cellStyle name="Normal 4 5 12 8 2" xfId="54559"/>
    <cellStyle name="Normal 4 5 12 8 3" xfId="54560"/>
    <cellStyle name="Normal 4 5 12 8 4" xfId="54561"/>
    <cellStyle name="Normal 4 5 12 8 5" xfId="54562"/>
    <cellStyle name="Normal 4 5 12 9" xfId="54563"/>
    <cellStyle name="Normal 4 5 13" xfId="54564"/>
    <cellStyle name="Normal 4 5 13 10" xfId="54565"/>
    <cellStyle name="Normal 4 5 13 11" xfId="54566"/>
    <cellStyle name="Normal 4 5 13 12" xfId="54567"/>
    <cellStyle name="Normal 4 5 13 13" xfId="54568"/>
    <cellStyle name="Normal 4 5 13 14" xfId="54569"/>
    <cellStyle name="Normal 4 5 13 2" xfId="54570"/>
    <cellStyle name="Normal 4 5 13 2 2" xfId="54571"/>
    <cellStyle name="Normal 4 5 13 2 3" xfId="54572"/>
    <cellStyle name="Normal 4 5 13 2 4" xfId="54573"/>
    <cellStyle name="Normal 4 5 13 2 5" xfId="54574"/>
    <cellStyle name="Normal 4 5 13 3" xfId="54575"/>
    <cellStyle name="Normal 4 5 13 3 2" xfId="54576"/>
    <cellStyle name="Normal 4 5 13 3 3" xfId="54577"/>
    <cellStyle name="Normal 4 5 13 3 4" xfId="54578"/>
    <cellStyle name="Normal 4 5 13 3 5" xfId="54579"/>
    <cellStyle name="Normal 4 5 13 4" xfId="54580"/>
    <cellStyle name="Normal 4 5 13 4 2" xfId="54581"/>
    <cellStyle name="Normal 4 5 13 4 3" xfId="54582"/>
    <cellStyle name="Normal 4 5 13 4 4" xfId="54583"/>
    <cellStyle name="Normal 4 5 13 4 5" xfId="54584"/>
    <cellStyle name="Normal 4 5 13 5" xfId="54585"/>
    <cellStyle name="Normal 4 5 13 5 2" xfId="54586"/>
    <cellStyle name="Normal 4 5 13 5 3" xfId="54587"/>
    <cellStyle name="Normal 4 5 13 5 4" xfId="54588"/>
    <cellStyle name="Normal 4 5 13 5 5" xfId="54589"/>
    <cellStyle name="Normal 4 5 13 6" xfId="54590"/>
    <cellStyle name="Normal 4 5 13 6 2" xfId="54591"/>
    <cellStyle name="Normal 4 5 13 6 3" xfId="54592"/>
    <cellStyle name="Normal 4 5 13 6 4" xfId="54593"/>
    <cellStyle name="Normal 4 5 13 6 5" xfId="54594"/>
    <cellStyle name="Normal 4 5 13 7" xfId="54595"/>
    <cellStyle name="Normal 4 5 13 7 2" xfId="54596"/>
    <cellStyle name="Normal 4 5 13 7 3" xfId="54597"/>
    <cellStyle name="Normal 4 5 13 7 4" xfId="54598"/>
    <cellStyle name="Normal 4 5 13 7 5" xfId="54599"/>
    <cellStyle name="Normal 4 5 13 8" xfId="54600"/>
    <cellStyle name="Normal 4 5 13 8 2" xfId="54601"/>
    <cellStyle name="Normal 4 5 13 8 3" xfId="54602"/>
    <cellStyle name="Normal 4 5 13 8 4" xfId="54603"/>
    <cellStyle name="Normal 4 5 13 8 5" xfId="54604"/>
    <cellStyle name="Normal 4 5 13 9" xfId="54605"/>
    <cellStyle name="Normal 4 5 14" xfId="54606"/>
    <cellStyle name="Normal 4 5 14 10" xfId="54607"/>
    <cellStyle name="Normal 4 5 14 11" xfId="54608"/>
    <cellStyle name="Normal 4 5 14 12" xfId="54609"/>
    <cellStyle name="Normal 4 5 14 13" xfId="54610"/>
    <cellStyle name="Normal 4 5 14 14" xfId="54611"/>
    <cellStyle name="Normal 4 5 14 2" xfId="54612"/>
    <cellStyle name="Normal 4 5 14 2 2" xfId="54613"/>
    <cellStyle name="Normal 4 5 14 2 3" xfId="54614"/>
    <cellStyle name="Normal 4 5 14 2 4" xfId="54615"/>
    <cellStyle name="Normal 4 5 14 2 5" xfId="54616"/>
    <cellStyle name="Normal 4 5 14 3" xfId="54617"/>
    <cellStyle name="Normal 4 5 14 3 2" xfId="54618"/>
    <cellStyle name="Normal 4 5 14 3 3" xfId="54619"/>
    <cellStyle name="Normal 4 5 14 3 4" xfId="54620"/>
    <cellStyle name="Normal 4 5 14 3 5" xfId="54621"/>
    <cellStyle name="Normal 4 5 14 4" xfId="54622"/>
    <cellStyle name="Normal 4 5 14 4 2" xfId="54623"/>
    <cellStyle name="Normal 4 5 14 4 3" xfId="54624"/>
    <cellStyle name="Normal 4 5 14 4 4" xfId="54625"/>
    <cellStyle name="Normal 4 5 14 4 5" xfId="54626"/>
    <cellStyle name="Normal 4 5 14 5" xfId="54627"/>
    <cellStyle name="Normal 4 5 14 5 2" xfId="54628"/>
    <cellStyle name="Normal 4 5 14 5 3" xfId="54629"/>
    <cellStyle name="Normal 4 5 14 5 4" xfId="54630"/>
    <cellStyle name="Normal 4 5 14 5 5" xfId="54631"/>
    <cellStyle name="Normal 4 5 14 6" xfId="54632"/>
    <cellStyle name="Normal 4 5 14 6 2" xfId="54633"/>
    <cellStyle name="Normal 4 5 14 6 3" xfId="54634"/>
    <cellStyle name="Normal 4 5 14 6 4" xfId="54635"/>
    <cellStyle name="Normal 4 5 14 6 5" xfId="54636"/>
    <cellStyle name="Normal 4 5 14 7" xfId="54637"/>
    <cellStyle name="Normal 4 5 14 7 2" xfId="54638"/>
    <cellStyle name="Normal 4 5 14 7 3" xfId="54639"/>
    <cellStyle name="Normal 4 5 14 7 4" xfId="54640"/>
    <cellStyle name="Normal 4 5 14 7 5" xfId="54641"/>
    <cellStyle name="Normal 4 5 14 8" xfId="54642"/>
    <cellStyle name="Normal 4 5 14 8 2" xfId="54643"/>
    <cellStyle name="Normal 4 5 14 8 3" xfId="54644"/>
    <cellStyle name="Normal 4 5 14 8 4" xfId="54645"/>
    <cellStyle name="Normal 4 5 14 8 5" xfId="54646"/>
    <cellStyle name="Normal 4 5 14 9" xfId="54647"/>
    <cellStyle name="Normal 4 5 15" xfId="54648"/>
    <cellStyle name="Normal 4 5 15 10" xfId="54649"/>
    <cellStyle name="Normal 4 5 15 11" xfId="54650"/>
    <cellStyle name="Normal 4 5 15 12" xfId="54651"/>
    <cellStyle name="Normal 4 5 15 13" xfId="54652"/>
    <cellStyle name="Normal 4 5 15 14" xfId="54653"/>
    <cellStyle name="Normal 4 5 15 2" xfId="54654"/>
    <cellStyle name="Normal 4 5 15 2 2" xfId="54655"/>
    <cellStyle name="Normal 4 5 15 2 3" xfId="54656"/>
    <cellStyle name="Normal 4 5 15 2 4" xfId="54657"/>
    <cellStyle name="Normal 4 5 15 2 5" xfId="54658"/>
    <cellStyle name="Normal 4 5 15 3" xfId="54659"/>
    <cellStyle name="Normal 4 5 15 3 2" xfId="54660"/>
    <cellStyle name="Normal 4 5 15 3 3" xfId="54661"/>
    <cellStyle name="Normal 4 5 15 3 4" xfId="54662"/>
    <cellStyle name="Normal 4 5 15 3 5" xfId="54663"/>
    <cellStyle name="Normal 4 5 15 4" xfId="54664"/>
    <cellStyle name="Normal 4 5 15 4 2" xfId="54665"/>
    <cellStyle name="Normal 4 5 15 4 3" xfId="54666"/>
    <cellStyle name="Normal 4 5 15 4 4" xfId="54667"/>
    <cellStyle name="Normal 4 5 15 4 5" xfId="54668"/>
    <cellStyle name="Normal 4 5 15 5" xfId="54669"/>
    <cellStyle name="Normal 4 5 15 5 2" xfId="54670"/>
    <cellStyle name="Normal 4 5 15 5 3" xfId="54671"/>
    <cellStyle name="Normal 4 5 15 5 4" xfId="54672"/>
    <cellStyle name="Normal 4 5 15 5 5" xfId="54673"/>
    <cellStyle name="Normal 4 5 15 6" xfId="54674"/>
    <cellStyle name="Normal 4 5 15 6 2" xfId="54675"/>
    <cellStyle name="Normal 4 5 15 6 3" xfId="54676"/>
    <cellStyle name="Normal 4 5 15 6 4" xfId="54677"/>
    <cellStyle name="Normal 4 5 15 6 5" xfId="54678"/>
    <cellStyle name="Normal 4 5 15 7" xfId="54679"/>
    <cellStyle name="Normal 4 5 15 7 2" xfId="54680"/>
    <cellStyle name="Normal 4 5 15 7 3" xfId="54681"/>
    <cellStyle name="Normal 4 5 15 7 4" xfId="54682"/>
    <cellStyle name="Normal 4 5 15 7 5" xfId="54683"/>
    <cellStyle name="Normal 4 5 15 8" xfId="54684"/>
    <cellStyle name="Normal 4 5 15 8 2" xfId="54685"/>
    <cellStyle name="Normal 4 5 15 8 3" xfId="54686"/>
    <cellStyle name="Normal 4 5 15 8 4" xfId="54687"/>
    <cellStyle name="Normal 4 5 15 8 5" xfId="54688"/>
    <cellStyle name="Normal 4 5 15 9" xfId="54689"/>
    <cellStyle name="Normal 4 5 16" xfId="54690"/>
    <cellStyle name="Normal 4 5 16 10" xfId="54691"/>
    <cellStyle name="Normal 4 5 16 11" xfId="54692"/>
    <cellStyle name="Normal 4 5 16 12" xfId="54693"/>
    <cellStyle name="Normal 4 5 16 13" xfId="54694"/>
    <cellStyle name="Normal 4 5 16 14" xfId="54695"/>
    <cellStyle name="Normal 4 5 16 2" xfId="54696"/>
    <cellStyle name="Normal 4 5 16 2 2" xfId="54697"/>
    <cellStyle name="Normal 4 5 16 2 3" xfId="54698"/>
    <cellStyle name="Normal 4 5 16 2 4" xfId="54699"/>
    <cellStyle name="Normal 4 5 16 2 5" xfId="54700"/>
    <cellStyle name="Normal 4 5 16 3" xfId="54701"/>
    <cellStyle name="Normal 4 5 16 3 2" xfId="54702"/>
    <cellStyle name="Normal 4 5 16 3 3" xfId="54703"/>
    <cellStyle name="Normal 4 5 16 3 4" xfId="54704"/>
    <cellStyle name="Normal 4 5 16 3 5" xfId="54705"/>
    <cellStyle name="Normal 4 5 16 4" xfId="54706"/>
    <cellStyle name="Normal 4 5 16 4 2" xfId="54707"/>
    <cellStyle name="Normal 4 5 16 4 3" xfId="54708"/>
    <cellStyle name="Normal 4 5 16 4 4" xfId="54709"/>
    <cellStyle name="Normal 4 5 16 4 5" xfId="54710"/>
    <cellStyle name="Normal 4 5 16 5" xfId="54711"/>
    <cellStyle name="Normal 4 5 16 5 2" xfId="54712"/>
    <cellStyle name="Normal 4 5 16 5 3" xfId="54713"/>
    <cellStyle name="Normal 4 5 16 5 4" xfId="54714"/>
    <cellStyle name="Normal 4 5 16 5 5" xfId="54715"/>
    <cellStyle name="Normal 4 5 16 6" xfId="54716"/>
    <cellStyle name="Normal 4 5 16 6 2" xfId="54717"/>
    <cellStyle name="Normal 4 5 16 6 3" xfId="54718"/>
    <cellStyle name="Normal 4 5 16 6 4" xfId="54719"/>
    <cellStyle name="Normal 4 5 16 6 5" xfId="54720"/>
    <cellStyle name="Normal 4 5 16 7" xfId="54721"/>
    <cellStyle name="Normal 4 5 16 7 2" xfId="54722"/>
    <cellStyle name="Normal 4 5 16 7 3" xfId="54723"/>
    <cellStyle name="Normal 4 5 16 7 4" xfId="54724"/>
    <cellStyle name="Normal 4 5 16 7 5" xfId="54725"/>
    <cellStyle name="Normal 4 5 16 8" xfId="54726"/>
    <cellStyle name="Normal 4 5 16 8 2" xfId="54727"/>
    <cellStyle name="Normal 4 5 16 8 3" xfId="54728"/>
    <cellStyle name="Normal 4 5 16 8 4" xfId="54729"/>
    <cellStyle name="Normal 4 5 16 8 5" xfId="54730"/>
    <cellStyle name="Normal 4 5 16 9" xfId="54731"/>
    <cellStyle name="Normal 4 5 17" xfId="54732"/>
    <cellStyle name="Normal 4 5 17 2" xfId="54733"/>
    <cellStyle name="Normal 4 5 17 3" xfId="54734"/>
    <cellStyle name="Normal 4 5 17 4" xfId="54735"/>
    <cellStyle name="Normal 4 5 17 5" xfId="54736"/>
    <cellStyle name="Normal 4 5 18" xfId="54737"/>
    <cellStyle name="Normal 4 5 18 2" xfId="54738"/>
    <cellStyle name="Normal 4 5 18 3" xfId="54739"/>
    <cellStyle name="Normal 4 5 18 4" xfId="54740"/>
    <cellStyle name="Normal 4 5 18 5" xfId="54741"/>
    <cellStyle name="Normal 4 5 19" xfId="54742"/>
    <cellStyle name="Normal 4 5 19 2" xfId="54743"/>
    <cellStyle name="Normal 4 5 19 3" xfId="54744"/>
    <cellStyle name="Normal 4 5 19 4" xfId="54745"/>
    <cellStyle name="Normal 4 5 19 5" xfId="54746"/>
    <cellStyle name="Normal 4 5 2" xfId="54747"/>
    <cellStyle name="Normal 4 5 2 10" xfId="54748"/>
    <cellStyle name="Normal 4 5 2 11" xfId="54749"/>
    <cellStyle name="Normal 4 5 2 12" xfId="54750"/>
    <cellStyle name="Normal 4 5 2 13" xfId="54751"/>
    <cellStyle name="Normal 4 5 2 14" xfId="54752"/>
    <cellStyle name="Normal 4 5 2 2" xfId="54753"/>
    <cellStyle name="Normal 4 5 2 2 2" xfId="54754"/>
    <cellStyle name="Normal 4 5 2 2 3" xfId="54755"/>
    <cellStyle name="Normal 4 5 2 2 4" xfId="54756"/>
    <cellStyle name="Normal 4 5 2 2 5" xfId="54757"/>
    <cellStyle name="Normal 4 5 2 3" xfId="54758"/>
    <cellStyle name="Normal 4 5 2 3 2" xfId="54759"/>
    <cellStyle name="Normal 4 5 2 3 3" xfId="54760"/>
    <cellStyle name="Normal 4 5 2 3 4" xfId="54761"/>
    <cellStyle name="Normal 4 5 2 3 5" xfId="54762"/>
    <cellStyle name="Normal 4 5 2 4" xfId="54763"/>
    <cellStyle name="Normal 4 5 2 4 2" xfId="54764"/>
    <cellStyle name="Normal 4 5 2 4 3" xfId="54765"/>
    <cellStyle name="Normal 4 5 2 4 4" xfId="54766"/>
    <cellStyle name="Normal 4 5 2 4 5" xfId="54767"/>
    <cellStyle name="Normal 4 5 2 5" xfId="54768"/>
    <cellStyle name="Normal 4 5 2 5 2" xfId="54769"/>
    <cellStyle name="Normal 4 5 2 5 3" xfId="54770"/>
    <cellStyle name="Normal 4 5 2 5 4" xfId="54771"/>
    <cellStyle name="Normal 4 5 2 5 5" xfId="54772"/>
    <cellStyle name="Normal 4 5 2 6" xfId="54773"/>
    <cellStyle name="Normal 4 5 2 6 2" xfId="54774"/>
    <cellStyle name="Normal 4 5 2 6 3" xfId="54775"/>
    <cellStyle name="Normal 4 5 2 6 4" xfId="54776"/>
    <cellStyle name="Normal 4 5 2 6 5" xfId="54777"/>
    <cellStyle name="Normal 4 5 2 7" xfId="54778"/>
    <cellStyle name="Normal 4 5 2 7 2" xfId="54779"/>
    <cellStyle name="Normal 4 5 2 7 3" xfId="54780"/>
    <cellStyle name="Normal 4 5 2 7 4" xfId="54781"/>
    <cellStyle name="Normal 4 5 2 7 5" xfId="54782"/>
    <cellStyle name="Normal 4 5 2 8" xfId="54783"/>
    <cellStyle name="Normal 4 5 2 8 2" xfId="54784"/>
    <cellStyle name="Normal 4 5 2 8 3" xfId="54785"/>
    <cellStyle name="Normal 4 5 2 8 4" xfId="54786"/>
    <cellStyle name="Normal 4 5 2 8 5" xfId="54787"/>
    <cellStyle name="Normal 4 5 2 9" xfId="54788"/>
    <cellStyle name="Normal 4 5 20" xfId="54789"/>
    <cellStyle name="Normal 4 5 20 2" xfId="54790"/>
    <cellStyle name="Normal 4 5 20 3" xfId="54791"/>
    <cellStyle name="Normal 4 5 20 4" xfId="54792"/>
    <cellStyle name="Normal 4 5 20 5" xfId="54793"/>
    <cellStyle name="Normal 4 5 21" xfId="54794"/>
    <cellStyle name="Normal 4 5 21 2" xfId="54795"/>
    <cellStyle name="Normal 4 5 21 3" xfId="54796"/>
    <cellStyle name="Normal 4 5 21 4" xfId="54797"/>
    <cellStyle name="Normal 4 5 21 5" xfId="54798"/>
    <cellStyle name="Normal 4 5 22" xfId="54799"/>
    <cellStyle name="Normal 4 5 22 2" xfId="54800"/>
    <cellStyle name="Normal 4 5 22 3" xfId="54801"/>
    <cellStyle name="Normal 4 5 22 4" xfId="54802"/>
    <cellStyle name="Normal 4 5 22 5" xfId="54803"/>
    <cellStyle name="Normal 4 5 23" xfId="54804"/>
    <cellStyle name="Normal 4 5 23 2" xfId="54805"/>
    <cellStyle name="Normal 4 5 23 3" xfId="54806"/>
    <cellStyle name="Normal 4 5 23 4" xfId="54807"/>
    <cellStyle name="Normal 4 5 23 5" xfId="54808"/>
    <cellStyle name="Normal 4 5 24" xfId="54809"/>
    <cellStyle name="Normal 4 5 25" xfId="54810"/>
    <cellStyle name="Normal 4 5 26" xfId="54811"/>
    <cellStyle name="Normal 4 5 27" xfId="54812"/>
    <cellStyle name="Normal 4 5 28" xfId="54813"/>
    <cellStyle name="Normal 4 5 29" xfId="54814"/>
    <cellStyle name="Normal 4 5 3" xfId="54815"/>
    <cellStyle name="Normal 4 5 3 10" xfId="54816"/>
    <cellStyle name="Normal 4 5 3 11" xfId="54817"/>
    <cellStyle name="Normal 4 5 3 12" xfId="54818"/>
    <cellStyle name="Normal 4 5 3 13" xfId="54819"/>
    <cellStyle name="Normal 4 5 3 14" xfId="54820"/>
    <cellStyle name="Normal 4 5 3 2" xfId="54821"/>
    <cellStyle name="Normal 4 5 3 2 2" xfId="54822"/>
    <cellStyle name="Normal 4 5 3 2 3" xfId="54823"/>
    <cellStyle name="Normal 4 5 3 2 4" xfId="54824"/>
    <cellStyle name="Normal 4 5 3 2 5" xfId="54825"/>
    <cellStyle name="Normal 4 5 3 3" xfId="54826"/>
    <cellStyle name="Normal 4 5 3 3 2" xfId="54827"/>
    <cellStyle name="Normal 4 5 3 3 3" xfId="54828"/>
    <cellStyle name="Normal 4 5 3 3 4" xfId="54829"/>
    <cellStyle name="Normal 4 5 3 3 5" xfId="54830"/>
    <cellStyle name="Normal 4 5 3 4" xfId="54831"/>
    <cellStyle name="Normal 4 5 3 4 2" xfId="54832"/>
    <cellStyle name="Normal 4 5 3 4 3" xfId="54833"/>
    <cellStyle name="Normal 4 5 3 4 4" xfId="54834"/>
    <cellStyle name="Normal 4 5 3 4 5" xfId="54835"/>
    <cellStyle name="Normal 4 5 3 5" xfId="54836"/>
    <cellStyle name="Normal 4 5 3 5 2" xfId="54837"/>
    <cellStyle name="Normal 4 5 3 5 3" xfId="54838"/>
    <cellStyle name="Normal 4 5 3 5 4" xfId="54839"/>
    <cellStyle name="Normal 4 5 3 5 5" xfId="54840"/>
    <cellStyle name="Normal 4 5 3 6" xfId="54841"/>
    <cellStyle name="Normal 4 5 3 6 2" xfId="54842"/>
    <cellStyle name="Normal 4 5 3 6 3" xfId="54843"/>
    <cellStyle name="Normal 4 5 3 6 4" xfId="54844"/>
    <cellStyle name="Normal 4 5 3 6 5" xfId="54845"/>
    <cellStyle name="Normal 4 5 3 7" xfId="54846"/>
    <cellStyle name="Normal 4 5 3 7 2" xfId="54847"/>
    <cellStyle name="Normal 4 5 3 7 3" xfId="54848"/>
    <cellStyle name="Normal 4 5 3 7 4" xfId="54849"/>
    <cellStyle name="Normal 4 5 3 7 5" xfId="54850"/>
    <cellStyle name="Normal 4 5 3 8" xfId="54851"/>
    <cellStyle name="Normal 4 5 3 8 2" xfId="54852"/>
    <cellStyle name="Normal 4 5 3 8 3" xfId="54853"/>
    <cellStyle name="Normal 4 5 3 8 4" xfId="54854"/>
    <cellStyle name="Normal 4 5 3 8 5" xfId="54855"/>
    <cellStyle name="Normal 4 5 3 9" xfId="54856"/>
    <cellStyle name="Normal 4 5 4" xfId="54857"/>
    <cellStyle name="Normal 4 5 4 10" xfId="54858"/>
    <cellStyle name="Normal 4 5 4 11" xfId="54859"/>
    <cellStyle name="Normal 4 5 4 12" xfId="54860"/>
    <cellStyle name="Normal 4 5 4 13" xfId="54861"/>
    <cellStyle name="Normal 4 5 4 14" xfId="54862"/>
    <cellStyle name="Normal 4 5 4 2" xfId="54863"/>
    <cellStyle name="Normal 4 5 4 2 2" xfId="54864"/>
    <cellStyle name="Normal 4 5 4 2 3" xfId="54865"/>
    <cellStyle name="Normal 4 5 4 2 4" xfId="54866"/>
    <cellStyle name="Normal 4 5 4 2 5" xfId="54867"/>
    <cellStyle name="Normal 4 5 4 3" xfId="54868"/>
    <cellStyle name="Normal 4 5 4 3 2" xfId="54869"/>
    <cellStyle name="Normal 4 5 4 3 3" xfId="54870"/>
    <cellStyle name="Normal 4 5 4 3 4" xfId="54871"/>
    <cellStyle name="Normal 4 5 4 3 5" xfId="54872"/>
    <cellStyle name="Normal 4 5 4 4" xfId="54873"/>
    <cellStyle name="Normal 4 5 4 4 2" xfId="54874"/>
    <cellStyle name="Normal 4 5 4 4 3" xfId="54875"/>
    <cellStyle name="Normal 4 5 4 4 4" xfId="54876"/>
    <cellStyle name="Normal 4 5 4 4 5" xfId="54877"/>
    <cellStyle name="Normal 4 5 4 5" xfId="54878"/>
    <cellStyle name="Normal 4 5 4 5 2" xfId="54879"/>
    <cellStyle name="Normal 4 5 4 5 3" xfId="54880"/>
    <cellStyle name="Normal 4 5 4 5 4" xfId="54881"/>
    <cellStyle name="Normal 4 5 4 5 5" xfId="54882"/>
    <cellStyle name="Normal 4 5 4 6" xfId="54883"/>
    <cellStyle name="Normal 4 5 4 6 2" xfId="54884"/>
    <cellStyle name="Normal 4 5 4 6 3" xfId="54885"/>
    <cellStyle name="Normal 4 5 4 6 4" xfId="54886"/>
    <cellStyle name="Normal 4 5 4 6 5" xfId="54887"/>
    <cellStyle name="Normal 4 5 4 7" xfId="54888"/>
    <cellStyle name="Normal 4 5 4 7 2" xfId="54889"/>
    <cellStyle name="Normal 4 5 4 7 3" xfId="54890"/>
    <cellStyle name="Normal 4 5 4 7 4" xfId="54891"/>
    <cellStyle name="Normal 4 5 4 7 5" xfId="54892"/>
    <cellStyle name="Normal 4 5 4 8" xfId="54893"/>
    <cellStyle name="Normal 4 5 4 8 2" xfId="54894"/>
    <cellStyle name="Normal 4 5 4 8 3" xfId="54895"/>
    <cellStyle name="Normal 4 5 4 8 4" xfId="54896"/>
    <cellStyle name="Normal 4 5 4 8 5" xfId="54897"/>
    <cellStyle name="Normal 4 5 4 9" xfId="54898"/>
    <cellStyle name="Normal 4 5 5" xfId="54899"/>
    <cellStyle name="Normal 4 5 5 10" xfId="54900"/>
    <cellStyle name="Normal 4 5 5 11" xfId="54901"/>
    <cellStyle name="Normal 4 5 5 12" xfId="54902"/>
    <cellStyle name="Normal 4 5 5 13" xfId="54903"/>
    <cellStyle name="Normal 4 5 5 14" xfId="54904"/>
    <cellStyle name="Normal 4 5 5 2" xfId="54905"/>
    <cellStyle name="Normal 4 5 5 2 2" xfId="54906"/>
    <cellStyle name="Normal 4 5 5 2 3" xfId="54907"/>
    <cellStyle name="Normal 4 5 5 2 4" xfId="54908"/>
    <cellStyle name="Normal 4 5 5 2 5" xfId="54909"/>
    <cellStyle name="Normal 4 5 5 3" xfId="54910"/>
    <cellStyle name="Normal 4 5 5 3 2" xfId="54911"/>
    <cellStyle name="Normal 4 5 5 3 3" xfId="54912"/>
    <cellStyle name="Normal 4 5 5 3 4" xfId="54913"/>
    <cellStyle name="Normal 4 5 5 3 5" xfId="54914"/>
    <cellStyle name="Normal 4 5 5 4" xfId="54915"/>
    <cellStyle name="Normal 4 5 5 4 2" xfId="54916"/>
    <cellStyle name="Normal 4 5 5 4 3" xfId="54917"/>
    <cellStyle name="Normal 4 5 5 4 4" xfId="54918"/>
    <cellStyle name="Normal 4 5 5 4 5" xfId="54919"/>
    <cellStyle name="Normal 4 5 5 5" xfId="54920"/>
    <cellStyle name="Normal 4 5 5 5 2" xfId="54921"/>
    <cellStyle name="Normal 4 5 5 5 3" xfId="54922"/>
    <cellStyle name="Normal 4 5 5 5 4" xfId="54923"/>
    <cellStyle name="Normal 4 5 5 5 5" xfId="54924"/>
    <cellStyle name="Normal 4 5 5 6" xfId="54925"/>
    <cellStyle name="Normal 4 5 5 6 2" xfId="54926"/>
    <cellStyle name="Normal 4 5 5 6 3" xfId="54927"/>
    <cellStyle name="Normal 4 5 5 6 4" xfId="54928"/>
    <cellStyle name="Normal 4 5 5 6 5" xfId="54929"/>
    <cellStyle name="Normal 4 5 5 7" xfId="54930"/>
    <cellStyle name="Normal 4 5 5 7 2" xfId="54931"/>
    <cellStyle name="Normal 4 5 5 7 3" xfId="54932"/>
    <cellStyle name="Normal 4 5 5 7 4" xfId="54933"/>
    <cellStyle name="Normal 4 5 5 7 5" xfId="54934"/>
    <cellStyle name="Normal 4 5 5 8" xfId="54935"/>
    <cellStyle name="Normal 4 5 5 8 2" xfId="54936"/>
    <cellStyle name="Normal 4 5 5 8 3" xfId="54937"/>
    <cellStyle name="Normal 4 5 5 8 4" xfId="54938"/>
    <cellStyle name="Normal 4 5 5 8 5" xfId="54939"/>
    <cellStyle name="Normal 4 5 5 9" xfId="54940"/>
    <cellStyle name="Normal 4 5 6" xfId="54941"/>
    <cellStyle name="Normal 4 5 6 10" xfId="54942"/>
    <cellStyle name="Normal 4 5 6 11" xfId="54943"/>
    <cellStyle name="Normal 4 5 6 12" xfId="54944"/>
    <cellStyle name="Normal 4 5 6 13" xfId="54945"/>
    <cellStyle name="Normal 4 5 6 14" xfId="54946"/>
    <cellStyle name="Normal 4 5 6 2" xfId="54947"/>
    <cellStyle name="Normal 4 5 6 2 2" xfId="54948"/>
    <cellStyle name="Normal 4 5 6 2 3" xfId="54949"/>
    <cellStyle name="Normal 4 5 6 2 4" xfId="54950"/>
    <cellStyle name="Normal 4 5 6 2 5" xfId="54951"/>
    <cellStyle name="Normal 4 5 6 3" xfId="54952"/>
    <cellStyle name="Normal 4 5 6 3 2" xfId="54953"/>
    <cellStyle name="Normal 4 5 6 3 3" xfId="54954"/>
    <cellStyle name="Normal 4 5 6 3 4" xfId="54955"/>
    <cellStyle name="Normal 4 5 6 3 5" xfId="54956"/>
    <cellStyle name="Normal 4 5 6 4" xfId="54957"/>
    <cellStyle name="Normal 4 5 6 4 2" xfId="54958"/>
    <cellStyle name="Normal 4 5 6 4 3" xfId="54959"/>
    <cellStyle name="Normal 4 5 6 4 4" xfId="54960"/>
    <cellStyle name="Normal 4 5 6 4 5" xfId="54961"/>
    <cellStyle name="Normal 4 5 6 5" xfId="54962"/>
    <cellStyle name="Normal 4 5 6 5 2" xfId="54963"/>
    <cellStyle name="Normal 4 5 6 5 3" xfId="54964"/>
    <cellStyle name="Normal 4 5 6 5 4" xfId="54965"/>
    <cellStyle name="Normal 4 5 6 5 5" xfId="54966"/>
    <cellStyle name="Normal 4 5 6 6" xfId="54967"/>
    <cellStyle name="Normal 4 5 6 6 2" xfId="54968"/>
    <cellStyle name="Normal 4 5 6 6 3" xfId="54969"/>
    <cellStyle name="Normal 4 5 6 6 4" xfId="54970"/>
    <cellStyle name="Normal 4 5 6 6 5" xfId="54971"/>
    <cellStyle name="Normal 4 5 6 7" xfId="54972"/>
    <cellStyle name="Normal 4 5 6 7 2" xfId="54973"/>
    <cellStyle name="Normal 4 5 6 7 3" xfId="54974"/>
    <cellStyle name="Normal 4 5 6 7 4" xfId="54975"/>
    <cellStyle name="Normal 4 5 6 7 5" xfId="54976"/>
    <cellStyle name="Normal 4 5 6 8" xfId="54977"/>
    <cellStyle name="Normal 4 5 6 8 2" xfId="54978"/>
    <cellStyle name="Normal 4 5 6 8 3" xfId="54979"/>
    <cellStyle name="Normal 4 5 6 8 4" xfId="54980"/>
    <cellStyle name="Normal 4 5 6 8 5" xfId="54981"/>
    <cellStyle name="Normal 4 5 6 9" xfId="54982"/>
    <cellStyle name="Normal 4 5 7" xfId="54983"/>
    <cellStyle name="Normal 4 5 7 10" xfId="54984"/>
    <cellStyle name="Normal 4 5 7 11" xfId="54985"/>
    <cellStyle name="Normal 4 5 7 12" xfId="54986"/>
    <cellStyle name="Normal 4 5 7 13" xfId="54987"/>
    <cellStyle name="Normal 4 5 7 14" xfId="54988"/>
    <cellStyle name="Normal 4 5 7 2" xfId="54989"/>
    <cellStyle name="Normal 4 5 7 2 2" xfId="54990"/>
    <cellStyle name="Normal 4 5 7 2 3" xfId="54991"/>
    <cellStyle name="Normal 4 5 7 2 4" xfId="54992"/>
    <cellStyle name="Normal 4 5 7 2 5" xfId="54993"/>
    <cellStyle name="Normal 4 5 7 3" xfId="54994"/>
    <cellStyle name="Normal 4 5 7 3 2" xfId="54995"/>
    <cellStyle name="Normal 4 5 7 3 3" xfId="54996"/>
    <cellStyle name="Normal 4 5 7 3 4" xfId="54997"/>
    <cellStyle name="Normal 4 5 7 3 5" xfId="54998"/>
    <cellStyle name="Normal 4 5 7 4" xfId="54999"/>
    <cellStyle name="Normal 4 5 7 4 2" xfId="55000"/>
    <cellStyle name="Normal 4 5 7 4 3" xfId="55001"/>
    <cellStyle name="Normal 4 5 7 4 4" xfId="55002"/>
    <cellStyle name="Normal 4 5 7 4 5" xfId="55003"/>
    <cellStyle name="Normal 4 5 7 5" xfId="55004"/>
    <cellStyle name="Normal 4 5 7 5 2" xfId="55005"/>
    <cellStyle name="Normal 4 5 7 5 3" xfId="55006"/>
    <cellStyle name="Normal 4 5 7 5 4" xfId="55007"/>
    <cellStyle name="Normal 4 5 7 5 5" xfId="55008"/>
    <cellStyle name="Normal 4 5 7 6" xfId="55009"/>
    <cellStyle name="Normal 4 5 7 6 2" xfId="55010"/>
    <cellStyle name="Normal 4 5 7 6 3" xfId="55011"/>
    <cellStyle name="Normal 4 5 7 6 4" xfId="55012"/>
    <cellStyle name="Normal 4 5 7 6 5" xfId="55013"/>
    <cellStyle name="Normal 4 5 7 7" xfId="55014"/>
    <cellStyle name="Normal 4 5 7 7 2" xfId="55015"/>
    <cellStyle name="Normal 4 5 7 7 3" xfId="55016"/>
    <cellStyle name="Normal 4 5 7 7 4" xfId="55017"/>
    <cellStyle name="Normal 4 5 7 7 5" xfId="55018"/>
    <cellStyle name="Normal 4 5 7 8" xfId="55019"/>
    <cellStyle name="Normal 4 5 7 8 2" xfId="55020"/>
    <cellStyle name="Normal 4 5 7 8 3" xfId="55021"/>
    <cellStyle name="Normal 4 5 7 8 4" xfId="55022"/>
    <cellStyle name="Normal 4 5 7 8 5" xfId="55023"/>
    <cellStyle name="Normal 4 5 7 9" xfId="55024"/>
    <cellStyle name="Normal 4 5 8" xfId="55025"/>
    <cellStyle name="Normal 4 5 8 10" xfId="55026"/>
    <cellStyle name="Normal 4 5 8 11" xfId="55027"/>
    <cellStyle name="Normal 4 5 8 12" xfId="55028"/>
    <cellStyle name="Normal 4 5 8 13" xfId="55029"/>
    <cellStyle name="Normal 4 5 8 14" xfId="55030"/>
    <cellStyle name="Normal 4 5 8 2" xfId="55031"/>
    <cellStyle name="Normal 4 5 8 2 2" xfId="55032"/>
    <cellStyle name="Normal 4 5 8 2 3" xfId="55033"/>
    <cellStyle name="Normal 4 5 8 2 4" xfId="55034"/>
    <cellStyle name="Normal 4 5 8 2 5" xfId="55035"/>
    <cellStyle name="Normal 4 5 8 3" xfId="55036"/>
    <cellStyle name="Normal 4 5 8 3 2" xfId="55037"/>
    <cellStyle name="Normal 4 5 8 3 3" xfId="55038"/>
    <cellStyle name="Normal 4 5 8 3 4" xfId="55039"/>
    <cellStyle name="Normal 4 5 8 3 5" xfId="55040"/>
    <cellStyle name="Normal 4 5 8 4" xfId="55041"/>
    <cellStyle name="Normal 4 5 8 4 2" xfId="55042"/>
    <cellStyle name="Normal 4 5 8 4 3" xfId="55043"/>
    <cellStyle name="Normal 4 5 8 4 4" xfId="55044"/>
    <cellStyle name="Normal 4 5 8 4 5" xfId="55045"/>
    <cellStyle name="Normal 4 5 8 5" xfId="55046"/>
    <cellStyle name="Normal 4 5 8 5 2" xfId="55047"/>
    <cellStyle name="Normal 4 5 8 5 3" xfId="55048"/>
    <cellStyle name="Normal 4 5 8 5 4" xfId="55049"/>
    <cellStyle name="Normal 4 5 8 5 5" xfId="55050"/>
    <cellStyle name="Normal 4 5 8 6" xfId="55051"/>
    <cellStyle name="Normal 4 5 8 6 2" xfId="55052"/>
    <cellStyle name="Normal 4 5 8 6 3" xfId="55053"/>
    <cellStyle name="Normal 4 5 8 6 4" xfId="55054"/>
    <cellStyle name="Normal 4 5 8 6 5" xfId="55055"/>
    <cellStyle name="Normal 4 5 8 7" xfId="55056"/>
    <cellStyle name="Normal 4 5 8 7 2" xfId="55057"/>
    <cellStyle name="Normal 4 5 8 7 3" xfId="55058"/>
    <cellStyle name="Normal 4 5 8 7 4" xfId="55059"/>
    <cellStyle name="Normal 4 5 8 7 5" xfId="55060"/>
    <cellStyle name="Normal 4 5 8 8" xfId="55061"/>
    <cellStyle name="Normal 4 5 8 8 2" xfId="55062"/>
    <cellStyle name="Normal 4 5 8 8 3" xfId="55063"/>
    <cellStyle name="Normal 4 5 8 8 4" xfId="55064"/>
    <cellStyle name="Normal 4 5 8 8 5" xfId="55065"/>
    <cellStyle name="Normal 4 5 8 9" xfId="55066"/>
    <cellStyle name="Normal 4 5 9" xfId="55067"/>
    <cellStyle name="Normal 4 5 9 10" xfId="55068"/>
    <cellStyle name="Normal 4 5 9 11" xfId="55069"/>
    <cellStyle name="Normal 4 5 9 12" xfId="55070"/>
    <cellStyle name="Normal 4 5 9 13" xfId="55071"/>
    <cellStyle name="Normal 4 5 9 14" xfId="55072"/>
    <cellStyle name="Normal 4 5 9 2" xfId="55073"/>
    <cellStyle name="Normal 4 5 9 2 2" xfId="55074"/>
    <cellStyle name="Normal 4 5 9 2 3" xfId="55075"/>
    <cellStyle name="Normal 4 5 9 2 4" xfId="55076"/>
    <cellStyle name="Normal 4 5 9 2 5" xfId="55077"/>
    <cellStyle name="Normal 4 5 9 3" xfId="55078"/>
    <cellStyle name="Normal 4 5 9 3 2" xfId="55079"/>
    <cellStyle name="Normal 4 5 9 3 3" xfId="55080"/>
    <cellStyle name="Normal 4 5 9 3 4" xfId="55081"/>
    <cellStyle name="Normal 4 5 9 3 5" xfId="55082"/>
    <cellStyle name="Normal 4 5 9 4" xfId="55083"/>
    <cellStyle name="Normal 4 5 9 4 2" xfId="55084"/>
    <cellStyle name="Normal 4 5 9 4 3" xfId="55085"/>
    <cellStyle name="Normal 4 5 9 4 4" xfId="55086"/>
    <cellStyle name="Normal 4 5 9 4 5" xfId="55087"/>
    <cellStyle name="Normal 4 5 9 5" xfId="55088"/>
    <cellStyle name="Normal 4 5 9 5 2" xfId="55089"/>
    <cellStyle name="Normal 4 5 9 5 3" xfId="55090"/>
    <cellStyle name="Normal 4 5 9 5 4" xfId="55091"/>
    <cellStyle name="Normal 4 5 9 5 5" xfId="55092"/>
    <cellStyle name="Normal 4 5 9 6" xfId="55093"/>
    <cellStyle name="Normal 4 5 9 6 2" xfId="55094"/>
    <cellStyle name="Normal 4 5 9 6 3" xfId="55095"/>
    <cellStyle name="Normal 4 5 9 6 4" xfId="55096"/>
    <cellStyle name="Normal 4 5 9 6 5" xfId="55097"/>
    <cellStyle name="Normal 4 5 9 7" xfId="55098"/>
    <cellStyle name="Normal 4 5 9 7 2" xfId="55099"/>
    <cellStyle name="Normal 4 5 9 7 3" xfId="55100"/>
    <cellStyle name="Normal 4 5 9 7 4" xfId="55101"/>
    <cellStyle name="Normal 4 5 9 7 5" xfId="55102"/>
    <cellStyle name="Normal 4 5 9 8" xfId="55103"/>
    <cellStyle name="Normal 4 5 9 8 2" xfId="55104"/>
    <cellStyle name="Normal 4 5 9 8 3" xfId="55105"/>
    <cellStyle name="Normal 4 5 9 8 4" xfId="55106"/>
    <cellStyle name="Normal 4 5 9 8 5" xfId="55107"/>
    <cellStyle name="Normal 4 5 9 9" xfId="55108"/>
    <cellStyle name="Normal 4 6" xfId="55109"/>
    <cellStyle name="Normal 4 6 10" xfId="55110"/>
    <cellStyle name="Normal 4 6 11" xfId="55111"/>
    <cellStyle name="Normal 4 6 12" xfId="55112"/>
    <cellStyle name="Normal 4 6 13" xfId="55113"/>
    <cellStyle name="Normal 4 6 14" xfId="55114"/>
    <cellStyle name="Normal 4 6 2" xfId="55115"/>
    <cellStyle name="Normal 4 6 2 2" xfId="55116"/>
    <cellStyle name="Normal 4 6 2 3" xfId="55117"/>
    <cellStyle name="Normal 4 6 2 4" xfId="55118"/>
    <cellStyle name="Normal 4 6 2 5" xfId="55119"/>
    <cellStyle name="Normal 4 6 3" xfId="55120"/>
    <cellStyle name="Normal 4 6 3 2" xfId="55121"/>
    <cellStyle name="Normal 4 6 3 3" xfId="55122"/>
    <cellStyle name="Normal 4 6 3 4" xfId="55123"/>
    <cellStyle name="Normal 4 6 3 5" xfId="55124"/>
    <cellStyle name="Normal 4 6 4" xfId="55125"/>
    <cellStyle name="Normal 4 6 4 2" xfId="55126"/>
    <cellStyle name="Normal 4 6 4 3" xfId="55127"/>
    <cellStyle name="Normal 4 6 4 4" xfId="55128"/>
    <cellStyle name="Normal 4 6 4 5" xfId="55129"/>
    <cellStyle name="Normal 4 6 5" xfId="55130"/>
    <cellStyle name="Normal 4 6 5 2" xfId="55131"/>
    <cellStyle name="Normal 4 6 5 3" xfId="55132"/>
    <cellStyle name="Normal 4 6 5 4" xfId="55133"/>
    <cellStyle name="Normal 4 6 5 5" xfId="55134"/>
    <cellStyle name="Normal 4 6 6" xfId="55135"/>
    <cellStyle name="Normal 4 6 6 2" xfId="55136"/>
    <cellStyle name="Normal 4 6 6 3" xfId="55137"/>
    <cellStyle name="Normal 4 6 6 4" xfId="55138"/>
    <cellStyle name="Normal 4 6 6 5" xfId="55139"/>
    <cellStyle name="Normal 4 6 7" xfId="55140"/>
    <cellStyle name="Normal 4 6 7 2" xfId="55141"/>
    <cellStyle name="Normal 4 6 7 3" xfId="55142"/>
    <cellStyle name="Normal 4 6 7 4" xfId="55143"/>
    <cellStyle name="Normal 4 6 7 5" xfId="55144"/>
    <cellStyle name="Normal 4 6 8" xfId="55145"/>
    <cellStyle name="Normal 4 6 8 2" xfId="55146"/>
    <cellStyle name="Normal 4 6 8 3" xfId="55147"/>
    <cellStyle name="Normal 4 6 8 4" xfId="55148"/>
    <cellStyle name="Normal 4 6 8 5" xfId="55149"/>
    <cellStyle name="Normal 4 6 9" xfId="55150"/>
    <cellStyle name="Normal 4 7" xfId="55151"/>
    <cellStyle name="Normal 4 7 10" xfId="55152"/>
    <cellStyle name="Normal 4 7 11" xfId="55153"/>
    <cellStyle name="Normal 4 7 12" xfId="55154"/>
    <cellStyle name="Normal 4 7 13" xfId="55155"/>
    <cellStyle name="Normal 4 7 14" xfId="55156"/>
    <cellStyle name="Normal 4 7 2" xfId="55157"/>
    <cellStyle name="Normal 4 7 2 2" xfId="55158"/>
    <cellStyle name="Normal 4 7 2 3" xfId="55159"/>
    <cellStyle name="Normal 4 7 2 4" xfId="55160"/>
    <cellStyle name="Normal 4 7 2 5" xfId="55161"/>
    <cellStyle name="Normal 4 7 3" xfId="55162"/>
    <cellStyle name="Normal 4 7 3 2" xfId="55163"/>
    <cellStyle name="Normal 4 7 3 3" xfId="55164"/>
    <cellStyle name="Normal 4 7 3 4" xfId="55165"/>
    <cellStyle name="Normal 4 7 3 5" xfId="55166"/>
    <cellStyle name="Normal 4 7 4" xfId="55167"/>
    <cellStyle name="Normal 4 7 4 2" xfId="55168"/>
    <cellStyle name="Normal 4 7 4 3" xfId="55169"/>
    <cellStyle name="Normal 4 7 4 4" xfId="55170"/>
    <cellStyle name="Normal 4 7 4 5" xfId="55171"/>
    <cellStyle name="Normal 4 7 5" xfId="55172"/>
    <cellStyle name="Normal 4 7 5 2" xfId="55173"/>
    <cellStyle name="Normal 4 7 5 3" xfId="55174"/>
    <cellStyle name="Normal 4 7 5 4" xfId="55175"/>
    <cellStyle name="Normal 4 7 5 5" xfId="55176"/>
    <cellStyle name="Normal 4 7 6" xfId="55177"/>
    <cellStyle name="Normal 4 7 6 2" xfId="55178"/>
    <cellStyle name="Normal 4 7 6 3" xfId="55179"/>
    <cellStyle name="Normal 4 7 6 4" xfId="55180"/>
    <cellStyle name="Normal 4 7 6 5" xfId="55181"/>
    <cellStyle name="Normal 4 7 7" xfId="55182"/>
    <cellStyle name="Normal 4 7 7 2" xfId="55183"/>
    <cellStyle name="Normal 4 7 7 3" xfId="55184"/>
    <cellStyle name="Normal 4 7 7 4" xfId="55185"/>
    <cellStyle name="Normal 4 7 7 5" xfId="55186"/>
    <cellStyle name="Normal 4 7 8" xfId="55187"/>
    <cellStyle name="Normal 4 7 8 2" xfId="55188"/>
    <cellStyle name="Normal 4 7 8 3" xfId="55189"/>
    <cellStyle name="Normal 4 7 8 4" xfId="55190"/>
    <cellStyle name="Normal 4 7 8 5" xfId="55191"/>
    <cellStyle name="Normal 4 7 9" xfId="55192"/>
    <cellStyle name="Normal 4 8" xfId="55193"/>
    <cellStyle name="Normal 4 8 10" xfId="55194"/>
    <cellStyle name="Normal 4 8 11" xfId="55195"/>
    <cellStyle name="Normal 4 8 12" xfId="55196"/>
    <cellStyle name="Normal 4 8 13" xfId="55197"/>
    <cellStyle name="Normal 4 8 14" xfId="55198"/>
    <cellStyle name="Normal 4 8 2" xfId="55199"/>
    <cellStyle name="Normal 4 8 2 2" xfId="55200"/>
    <cellStyle name="Normal 4 8 2 3" xfId="55201"/>
    <cellStyle name="Normal 4 8 2 4" xfId="55202"/>
    <cellStyle name="Normal 4 8 2 5" xfId="55203"/>
    <cellStyle name="Normal 4 8 3" xfId="55204"/>
    <cellStyle name="Normal 4 8 3 2" xfId="55205"/>
    <cellStyle name="Normal 4 8 3 3" xfId="55206"/>
    <cellStyle name="Normal 4 8 3 4" xfId="55207"/>
    <cellStyle name="Normal 4 8 3 5" xfId="55208"/>
    <cellStyle name="Normal 4 8 4" xfId="55209"/>
    <cellStyle name="Normal 4 8 4 2" xfId="55210"/>
    <cellStyle name="Normal 4 8 4 3" xfId="55211"/>
    <cellStyle name="Normal 4 8 4 4" xfId="55212"/>
    <cellStyle name="Normal 4 8 4 5" xfId="55213"/>
    <cellStyle name="Normal 4 8 5" xfId="55214"/>
    <cellStyle name="Normal 4 8 5 2" xfId="55215"/>
    <cellStyle name="Normal 4 8 5 3" xfId="55216"/>
    <cellStyle name="Normal 4 8 5 4" xfId="55217"/>
    <cellStyle name="Normal 4 8 5 5" xfId="55218"/>
    <cellStyle name="Normal 4 8 6" xfId="55219"/>
    <cellStyle name="Normal 4 8 6 2" xfId="55220"/>
    <cellStyle name="Normal 4 8 6 3" xfId="55221"/>
    <cellStyle name="Normal 4 8 6 4" xfId="55222"/>
    <cellStyle name="Normal 4 8 6 5" xfId="55223"/>
    <cellStyle name="Normal 4 8 7" xfId="55224"/>
    <cellStyle name="Normal 4 8 7 2" xfId="55225"/>
    <cellStyle name="Normal 4 8 7 3" xfId="55226"/>
    <cellStyle name="Normal 4 8 7 4" xfId="55227"/>
    <cellStyle name="Normal 4 8 7 5" xfId="55228"/>
    <cellStyle name="Normal 4 8 8" xfId="55229"/>
    <cellStyle name="Normal 4 8 8 2" xfId="55230"/>
    <cellStyle name="Normal 4 8 8 3" xfId="55231"/>
    <cellStyle name="Normal 4 8 8 4" xfId="55232"/>
    <cellStyle name="Normal 4 8 8 5" xfId="55233"/>
    <cellStyle name="Normal 4 8 9" xfId="55234"/>
    <cellStyle name="Normal 4 9" xfId="55235"/>
    <cellStyle name="Normal 4 9 10" xfId="55236"/>
    <cellStyle name="Normal 4 9 11" xfId="55237"/>
    <cellStyle name="Normal 4 9 12" xfId="55238"/>
    <cellStyle name="Normal 4 9 13" xfId="55239"/>
    <cellStyle name="Normal 4 9 14" xfId="55240"/>
    <cellStyle name="Normal 4 9 2" xfId="55241"/>
    <cellStyle name="Normal 4 9 2 2" xfId="55242"/>
    <cellStyle name="Normal 4 9 2 3" xfId="55243"/>
    <cellStyle name="Normal 4 9 2 4" xfId="55244"/>
    <cellStyle name="Normal 4 9 2 5" xfId="55245"/>
    <cellStyle name="Normal 4 9 3" xfId="55246"/>
    <cellStyle name="Normal 4 9 3 2" xfId="55247"/>
    <cellStyle name="Normal 4 9 3 3" xfId="55248"/>
    <cellStyle name="Normal 4 9 3 4" xfId="55249"/>
    <cellStyle name="Normal 4 9 3 5" xfId="55250"/>
    <cellStyle name="Normal 4 9 4" xfId="55251"/>
    <cellStyle name="Normal 4 9 4 2" xfId="55252"/>
    <cellStyle name="Normal 4 9 4 3" xfId="55253"/>
    <cellStyle name="Normal 4 9 4 4" xfId="55254"/>
    <cellStyle name="Normal 4 9 4 5" xfId="55255"/>
    <cellStyle name="Normal 4 9 5" xfId="55256"/>
    <cellStyle name="Normal 4 9 5 2" xfId="55257"/>
    <cellStyle name="Normal 4 9 5 3" xfId="55258"/>
    <cellStyle name="Normal 4 9 5 4" xfId="55259"/>
    <cellStyle name="Normal 4 9 5 5" xfId="55260"/>
    <cellStyle name="Normal 4 9 6" xfId="55261"/>
    <cellStyle name="Normal 4 9 6 2" xfId="55262"/>
    <cellStyle name="Normal 4 9 6 3" xfId="55263"/>
    <cellStyle name="Normal 4 9 6 4" xfId="55264"/>
    <cellStyle name="Normal 4 9 6 5" xfId="55265"/>
    <cellStyle name="Normal 4 9 7" xfId="55266"/>
    <cellStyle name="Normal 4 9 7 2" xfId="55267"/>
    <cellStyle name="Normal 4 9 7 3" xfId="55268"/>
    <cellStyle name="Normal 4 9 7 4" xfId="55269"/>
    <cellStyle name="Normal 4 9 7 5" xfId="55270"/>
    <cellStyle name="Normal 4 9 8" xfId="55271"/>
    <cellStyle name="Normal 4 9 8 2" xfId="55272"/>
    <cellStyle name="Normal 4 9 8 3" xfId="55273"/>
    <cellStyle name="Normal 4 9 8 4" xfId="55274"/>
    <cellStyle name="Normal 4 9 8 5" xfId="55275"/>
    <cellStyle name="Normal 4 9 9" xfId="55276"/>
    <cellStyle name="Normal 5" xfId="11"/>
    <cellStyle name="Normal 5 10" xfId="55277"/>
    <cellStyle name="Normal 5 10 10" xfId="55278"/>
    <cellStyle name="Normal 5 10 11" xfId="55279"/>
    <cellStyle name="Normal 5 10 12" xfId="55280"/>
    <cellStyle name="Normal 5 10 13" xfId="55281"/>
    <cellStyle name="Normal 5 10 14" xfId="55282"/>
    <cellStyle name="Normal 5 10 2" xfId="55283"/>
    <cellStyle name="Normal 5 10 2 2" xfId="55284"/>
    <cellStyle name="Normal 5 10 2 3" xfId="55285"/>
    <cellStyle name="Normal 5 10 2 4" xfId="55286"/>
    <cellStyle name="Normal 5 10 2 5" xfId="55287"/>
    <cellStyle name="Normal 5 10 3" xfId="55288"/>
    <cellStyle name="Normal 5 10 3 2" xfId="55289"/>
    <cellStyle name="Normal 5 10 3 3" xfId="55290"/>
    <cellStyle name="Normal 5 10 3 4" xfId="55291"/>
    <cellStyle name="Normal 5 10 3 5" xfId="55292"/>
    <cellStyle name="Normal 5 10 4" xfId="55293"/>
    <cellStyle name="Normal 5 10 4 2" xfId="55294"/>
    <cellStyle name="Normal 5 10 4 3" xfId="55295"/>
    <cellStyle name="Normal 5 10 4 4" xfId="55296"/>
    <cellStyle name="Normal 5 10 4 5" xfId="55297"/>
    <cellStyle name="Normal 5 10 5" xfId="55298"/>
    <cellStyle name="Normal 5 10 5 2" xfId="55299"/>
    <cellStyle name="Normal 5 10 5 3" xfId="55300"/>
    <cellStyle name="Normal 5 10 5 4" xfId="55301"/>
    <cellStyle name="Normal 5 10 5 5" xfId="55302"/>
    <cellStyle name="Normal 5 10 6" xfId="55303"/>
    <cellStyle name="Normal 5 10 6 2" xfId="55304"/>
    <cellStyle name="Normal 5 10 6 3" xfId="55305"/>
    <cellStyle name="Normal 5 10 6 4" xfId="55306"/>
    <cellStyle name="Normal 5 10 6 5" xfId="55307"/>
    <cellStyle name="Normal 5 10 7" xfId="55308"/>
    <cellStyle name="Normal 5 10 7 2" xfId="55309"/>
    <cellStyle name="Normal 5 10 7 3" xfId="55310"/>
    <cellStyle name="Normal 5 10 7 4" xfId="55311"/>
    <cellStyle name="Normal 5 10 7 5" xfId="55312"/>
    <cellStyle name="Normal 5 10 8" xfId="55313"/>
    <cellStyle name="Normal 5 10 8 2" xfId="55314"/>
    <cellStyle name="Normal 5 10 8 3" xfId="55315"/>
    <cellStyle name="Normal 5 10 8 4" xfId="55316"/>
    <cellStyle name="Normal 5 10 8 5" xfId="55317"/>
    <cellStyle name="Normal 5 10 9" xfId="55318"/>
    <cellStyle name="Normal 5 11" xfId="55319"/>
    <cellStyle name="Normal 5 11 10" xfId="55320"/>
    <cellStyle name="Normal 5 11 11" xfId="55321"/>
    <cellStyle name="Normal 5 11 12" xfId="55322"/>
    <cellStyle name="Normal 5 11 13" xfId="55323"/>
    <cellStyle name="Normal 5 11 14" xfId="55324"/>
    <cellStyle name="Normal 5 11 2" xfId="55325"/>
    <cellStyle name="Normal 5 11 2 2" xfId="55326"/>
    <cellStyle name="Normal 5 11 2 3" xfId="55327"/>
    <cellStyle name="Normal 5 11 2 4" xfId="55328"/>
    <cellStyle name="Normal 5 11 2 5" xfId="55329"/>
    <cellStyle name="Normal 5 11 3" xfId="55330"/>
    <cellStyle name="Normal 5 11 3 2" xfId="55331"/>
    <cellStyle name="Normal 5 11 3 3" xfId="55332"/>
    <cellStyle name="Normal 5 11 3 4" xfId="55333"/>
    <cellStyle name="Normal 5 11 3 5" xfId="55334"/>
    <cellStyle name="Normal 5 11 4" xfId="55335"/>
    <cellStyle name="Normal 5 11 4 2" xfId="55336"/>
    <cellStyle name="Normal 5 11 4 3" xfId="55337"/>
    <cellStyle name="Normal 5 11 4 4" xfId="55338"/>
    <cellStyle name="Normal 5 11 4 5" xfId="55339"/>
    <cellStyle name="Normal 5 11 5" xfId="55340"/>
    <cellStyle name="Normal 5 11 5 2" xfId="55341"/>
    <cellStyle name="Normal 5 11 5 3" xfId="55342"/>
    <cellStyle name="Normal 5 11 5 4" xfId="55343"/>
    <cellStyle name="Normal 5 11 5 5" xfId="55344"/>
    <cellStyle name="Normal 5 11 6" xfId="55345"/>
    <cellStyle name="Normal 5 11 6 2" xfId="55346"/>
    <cellStyle name="Normal 5 11 6 3" xfId="55347"/>
    <cellStyle name="Normal 5 11 6 4" xfId="55348"/>
    <cellStyle name="Normal 5 11 6 5" xfId="55349"/>
    <cellStyle name="Normal 5 11 7" xfId="55350"/>
    <cellStyle name="Normal 5 11 7 2" xfId="55351"/>
    <cellStyle name="Normal 5 11 7 3" xfId="55352"/>
    <cellStyle name="Normal 5 11 7 4" xfId="55353"/>
    <cellStyle name="Normal 5 11 7 5" xfId="55354"/>
    <cellStyle name="Normal 5 11 8" xfId="55355"/>
    <cellStyle name="Normal 5 11 8 2" xfId="55356"/>
    <cellStyle name="Normal 5 11 8 3" xfId="55357"/>
    <cellStyle name="Normal 5 11 8 4" xfId="55358"/>
    <cellStyle name="Normal 5 11 8 5" xfId="55359"/>
    <cellStyle name="Normal 5 11 9" xfId="55360"/>
    <cellStyle name="Normal 5 12" xfId="55361"/>
    <cellStyle name="Normal 5 12 10" xfId="55362"/>
    <cellStyle name="Normal 5 12 11" xfId="55363"/>
    <cellStyle name="Normal 5 12 12" xfId="55364"/>
    <cellStyle name="Normal 5 12 13" xfId="55365"/>
    <cellStyle name="Normal 5 12 14" xfId="55366"/>
    <cellStyle name="Normal 5 12 2" xfId="55367"/>
    <cellStyle name="Normal 5 12 2 2" xfId="55368"/>
    <cellStyle name="Normal 5 12 2 3" xfId="55369"/>
    <cellStyle name="Normal 5 12 2 4" xfId="55370"/>
    <cellStyle name="Normal 5 12 2 5" xfId="55371"/>
    <cellStyle name="Normal 5 12 3" xfId="55372"/>
    <cellStyle name="Normal 5 12 3 2" xfId="55373"/>
    <cellStyle name="Normal 5 12 3 3" xfId="55374"/>
    <cellStyle name="Normal 5 12 3 4" xfId="55375"/>
    <cellStyle name="Normal 5 12 3 5" xfId="55376"/>
    <cellStyle name="Normal 5 12 4" xfId="55377"/>
    <cellStyle name="Normal 5 12 4 2" xfId="55378"/>
    <cellStyle name="Normal 5 12 4 3" xfId="55379"/>
    <cellStyle name="Normal 5 12 4 4" xfId="55380"/>
    <cellStyle name="Normal 5 12 4 5" xfId="55381"/>
    <cellStyle name="Normal 5 12 5" xfId="55382"/>
    <cellStyle name="Normal 5 12 5 2" xfId="55383"/>
    <cellStyle name="Normal 5 12 5 3" xfId="55384"/>
    <cellStyle name="Normal 5 12 5 4" xfId="55385"/>
    <cellStyle name="Normal 5 12 5 5" xfId="55386"/>
    <cellStyle name="Normal 5 12 6" xfId="55387"/>
    <cellStyle name="Normal 5 12 6 2" xfId="55388"/>
    <cellStyle name="Normal 5 12 6 3" xfId="55389"/>
    <cellStyle name="Normal 5 12 6 4" xfId="55390"/>
    <cellStyle name="Normal 5 12 6 5" xfId="55391"/>
    <cellStyle name="Normal 5 12 7" xfId="55392"/>
    <cellStyle name="Normal 5 12 7 2" xfId="55393"/>
    <cellStyle name="Normal 5 12 7 3" xfId="55394"/>
    <cellStyle name="Normal 5 12 7 4" xfId="55395"/>
    <cellStyle name="Normal 5 12 7 5" xfId="55396"/>
    <cellStyle name="Normal 5 12 8" xfId="55397"/>
    <cellStyle name="Normal 5 12 8 2" xfId="55398"/>
    <cellStyle name="Normal 5 12 8 3" xfId="55399"/>
    <cellStyle name="Normal 5 12 8 4" xfId="55400"/>
    <cellStyle name="Normal 5 12 8 5" xfId="55401"/>
    <cellStyle name="Normal 5 12 9" xfId="55402"/>
    <cellStyle name="Normal 5 13" xfId="55403"/>
    <cellStyle name="Normal 5 13 10" xfId="55404"/>
    <cellStyle name="Normal 5 13 11" xfId="55405"/>
    <cellStyle name="Normal 5 13 12" xfId="55406"/>
    <cellStyle name="Normal 5 13 13" xfId="55407"/>
    <cellStyle name="Normal 5 13 14" xfId="55408"/>
    <cellStyle name="Normal 5 13 2" xfId="55409"/>
    <cellStyle name="Normal 5 13 2 2" xfId="55410"/>
    <cellStyle name="Normal 5 13 2 3" xfId="55411"/>
    <cellStyle name="Normal 5 13 2 4" xfId="55412"/>
    <cellStyle name="Normal 5 13 2 5" xfId="55413"/>
    <cellStyle name="Normal 5 13 3" xfId="55414"/>
    <cellStyle name="Normal 5 13 3 2" xfId="55415"/>
    <cellStyle name="Normal 5 13 3 3" xfId="55416"/>
    <cellStyle name="Normal 5 13 3 4" xfId="55417"/>
    <cellStyle name="Normal 5 13 3 5" xfId="55418"/>
    <cellStyle name="Normal 5 13 4" xfId="55419"/>
    <cellStyle name="Normal 5 13 4 2" xfId="55420"/>
    <cellStyle name="Normal 5 13 4 3" xfId="55421"/>
    <cellStyle name="Normal 5 13 4 4" xfId="55422"/>
    <cellStyle name="Normal 5 13 4 5" xfId="55423"/>
    <cellStyle name="Normal 5 13 5" xfId="55424"/>
    <cellStyle name="Normal 5 13 5 2" xfId="55425"/>
    <cellStyle name="Normal 5 13 5 3" xfId="55426"/>
    <cellStyle name="Normal 5 13 5 4" xfId="55427"/>
    <cellStyle name="Normal 5 13 5 5" xfId="55428"/>
    <cellStyle name="Normal 5 13 6" xfId="55429"/>
    <cellStyle name="Normal 5 13 6 2" xfId="55430"/>
    <cellStyle name="Normal 5 13 6 3" xfId="55431"/>
    <cellStyle name="Normal 5 13 6 4" xfId="55432"/>
    <cellStyle name="Normal 5 13 6 5" xfId="55433"/>
    <cellStyle name="Normal 5 13 7" xfId="55434"/>
    <cellStyle name="Normal 5 13 7 2" xfId="55435"/>
    <cellStyle name="Normal 5 13 7 3" xfId="55436"/>
    <cellStyle name="Normal 5 13 7 4" xfId="55437"/>
    <cellStyle name="Normal 5 13 7 5" xfId="55438"/>
    <cellStyle name="Normal 5 13 8" xfId="55439"/>
    <cellStyle name="Normal 5 13 8 2" xfId="55440"/>
    <cellStyle name="Normal 5 13 8 3" xfId="55441"/>
    <cellStyle name="Normal 5 13 8 4" xfId="55442"/>
    <cellStyle name="Normal 5 13 8 5" xfId="55443"/>
    <cellStyle name="Normal 5 13 9" xfId="55444"/>
    <cellStyle name="Normal 5 14" xfId="55445"/>
    <cellStyle name="Normal 5 14 10" xfId="55446"/>
    <cellStyle name="Normal 5 14 11" xfId="55447"/>
    <cellStyle name="Normal 5 14 12" xfId="55448"/>
    <cellStyle name="Normal 5 14 13" xfId="55449"/>
    <cellStyle name="Normal 5 14 14" xfId="55450"/>
    <cellStyle name="Normal 5 14 2" xfId="55451"/>
    <cellStyle name="Normal 5 14 2 2" xfId="55452"/>
    <cellStyle name="Normal 5 14 2 3" xfId="55453"/>
    <cellStyle name="Normal 5 14 2 4" xfId="55454"/>
    <cellStyle name="Normal 5 14 2 5" xfId="55455"/>
    <cellStyle name="Normal 5 14 3" xfId="55456"/>
    <cellStyle name="Normal 5 14 3 2" xfId="55457"/>
    <cellStyle name="Normal 5 14 3 3" xfId="55458"/>
    <cellStyle name="Normal 5 14 3 4" xfId="55459"/>
    <cellStyle name="Normal 5 14 3 5" xfId="55460"/>
    <cellStyle name="Normal 5 14 4" xfId="55461"/>
    <cellStyle name="Normal 5 14 4 2" xfId="55462"/>
    <cellStyle name="Normal 5 14 4 3" xfId="55463"/>
    <cellStyle name="Normal 5 14 4 4" xfId="55464"/>
    <cellStyle name="Normal 5 14 4 5" xfId="55465"/>
    <cellStyle name="Normal 5 14 5" xfId="55466"/>
    <cellStyle name="Normal 5 14 5 2" xfId="55467"/>
    <cellStyle name="Normal 5 14 5 3" xfId="55468"/>
    <cellStyle name="Normal 5 14 5 4" xfId="55469"/>
    <cellStyle name="Normal 5 14 5 5" xfId="55470"/>
    <cellStyle name="Normal 5 14 6" xfId="55471"/>
    <cellStyle name="Normal 5 14 6 2" xfId="55472"/>
    <cellStyle name="Normal 5 14 6 3" xfId="55473"/>
    <cellStyle name="Normal 5 14 6 4" xfId="55474"/>
    <cellStyle name="Normal 5 14 6 5" xfId="55475"/>
    <cellStyle name="Normal 5 14 7" xfId="55476"/>
    <cellStyle name="Normal 5 14 7 2" xfId="55477"/>
    <cellStyle name="Normal 5 14 7 3" xfId="55478"/>
    <cellStyle name="Normal 5 14 7 4" xfId="55479"/>
    <cellStyle name="Normal 5 14 7 5" xfId="55480"/>
    <cellStyle name="Normal 5 14 8" xfId="55481"/>
    <cellStyle name="Normal 5 14 8 2" xfId="55482"/>
    <cellStyle name="Normal 5 14 8 3" xfId="55483"/>
    <cellStyle name="Normal 5 14 8 4" xfId="55484"/>
    <cellStyle name="Normal 5 14 8 5" xfId="55485"/>
    <cellStyle name="Normal 5 14 9" xfId="55486"/>
    <cellStyle name="Normal 5 15" xfId="55487"/>
    <cellStyle name="Normal 5 15 10" xfId="55488"/>
    <cellStyle name="Normal 5 15 11" xfId="55489"/>
    <cellStyle name="Normal 5 15 12" xfId="55490"/>
    <cellStyle name="Normal 5 15 13" xfId="55491"/>
    <cellStyle name="Normal 5 15 14" xfId="55492"/>
    <cellStyle name="Normal 5 15 2" xfId="55493"/>
    <cellStyle name="Normal 5 15 2 2" xfId="55494"/>
    <cellStyle name="Normal 5 15 2 3" xfId="55495"/>
    <cellStyle name="Normal 5 15 2 4" xfId="55496"/>
    <cellStyle name="Normal 5 15 2 5" xfId="55497"/>
    <cellStyle name="Normal 5 15 3" xfId="55498"/>
    <cellStyle name="Normal 5 15 3 2" xfId="55499"/>
    <cellStyle name="Normal 5 15 3 3" xfId="55500"/>
    <cellStyle name="Normal 5 15 3 4" xfId="55501"/>
    <cellStyle name="Normal 5 15 3 5" xfId="55502"/>
    <cellStyle name="Normal 5 15 4" xfId="55503"/>
    <cellStyle name="Normal 5 15 4 2" xfId="55504"/>
    <cellStyle name="Normal 5 15 4 3" xfId="55505"/>
    <cellStyle name="Normal 5 15 4 4" xfId="55506"/>
    <cellStyle name="Normal 5 15 4 5" xfId="55507"/>
    <cellStyle name="Normal 5 15 5" xfId="55508"/>
    <cellStyle name="Normal 5 15 5 2" xfId="55509"/>
    <cellStyle name="Normal 5 15 5 3" xfId="55510"/>
    <cellStyle name="Normal 5 15 5 4" xfId="55511"/>
    <cellStyle name="Normal 5 15 5 5" xfId="55512"/>
    <cellStyle name="Normal 5 15 6" xfId="55513"/>
    <cellStyle name="Normal 5 15 6 2" xfId="55514"/>
    <cellStyle name="Normal 5 15 6 3" xfId="55515"/>
    <cellStyle name="Normal 5 15 6 4" xfId="55516"/>
    <cellStyle name="Normal 5 15 6 5" xfId="55517"/>
    <cellStyle name="Normal 5 15 7" xfId="55518"/>
    <cellStyle name="Normal 5 15 7 2" xfId="55519"/>
    <cellStyle name="Normal 5 15 7 3" xfId="55520"/>
    <cellStyle name="Normal 5 15 7 4" xfId="55521"/>
    <cellStyle name="Normal 5 15 7 5" xfId="55522"/>
    <cellStyle name="Normal 5 15 8" xfId="55523"/>
    <cellStyle name="Normal 5 15 8 2" xfId="55524"/>
    <cellStyle name="Normal 5 15 8 3" xfId="55525"/>
    <cellStyle name="Normal 5 15 8 4" xfId="55526"/>
    <cellStyle name="Normal 5 15 8 5" xfId="55527"/>
    <cellStyle name="Normal 5 15 9" xfId="55528"/>
    <cellStyle name="Normal 5 16" xfId="55529"/>
    <cellStyle name="Normal 5 16 10" xfId="55530"/>
    <cellStyle name="Normal 5 16 11" xfId="55531"/>
    <cellStyle name="Normal 5 16 12" xfId="55532"/>
    <cellStyle name="Normal 5 16 13" xfId="55533"/>
    <cellStyle name="Normal 5 16 14" xfId="55534"/>
    <cellStyle name="Normal 5 16 2" xfId="55535"/>
    <cellStyle name="Normal 5 16 2 2" xfId="55536"/>
    <cellStyle name="Normal 5 16 2 3" xfId="55537"/>
    <cellStyle name="Normal 5 16 2 4" xfId="55538"/>
    <cellStyle name="Normal 5 16 2 5" xfId="55539"/>
    <cellStyle name="Normal 5 16 3" xfId="55540"/>
    <cellStyle name="Normal 5 16 3 2" xfId="55541"/>
    <cellStyle name="Normal 5 16 3 3" xfId="55542"/>
    <cellStyle name="Normal 5 16 3 4" xfId="55543"/>
    <cellStyle name="Normal 5 16 3 5" xfId="55544"/>
    <cellStyle name="Normal 5 16 4" xfId="55545"/>
    <cellStyle name="Normal 5 16 4 2" xfId="55546"/>
    <cellStyle name="Normal 5 16 4 3" xfId="55547"/>
    <cellStyle name="Normal 5 16 4 4" xfId="55548"/>
    <cellStyle name="Normal 5 16 4 5" xfId="55549"/>
    <cellStyle name="Normal 5 16 5" xfId="55550"/>
    <cellStyle name="Normal 5 16 5 2" xfId="55551"/>
    <cellStyle name="Normal 5 16 5 3" xfId="55552"/>
    <cellStyle name="Normal 5 16 5 4" xfId="55553"/>
    <cellStyle name="Normal 5 16 5 5" xfId="55554"/>
    <cellStyle name="Normal 5 16 6" xfId="55555"/>
    <cellStyle name="Normal 5 16 6 2" xfId="55556"/>
    <cellStyle name="Normal 5 16 6 3" xfId="55557"/>
    <cellStyle name="Normal 5 16 6 4" xfId="55558"/>
    <cellStyle name="Normal 5 16 6 5" xfId="55559"/>
    <cellStyle name="Normal 5 16 7" xfId="55560"/>
    <cellStyle name="Normal 5 16 7 2" xfId="55561"/>
    <cellStyle name="Normal 5 16 7 3" xfId="55562"/>
    <cellStyle name="Normal 5 16 7 4" xfId="55563"/>
    <cellStyle name="Normal 5 16 7 5" xfId="55564"/>
    <cellStyle name="Normal 5 16 8" xfId="55565"/>
    <cellStyle name="Normal 5 16 8 2" xfId="55566"/>
    <cellStyle name="Normal 5 16 8 3" xfId="55567"/>
    <cellStyle name="Normal 5 16 8 4" xfId="55568"/>
    <cellStyle name="Normal 5 16 8 5" xfId="55569"/>
    <cellStyle name="Normal 5 16 9" xfId="55570"/>
    <cellStyle name="Normal 5 17" xfId="55571"/>
    <cellStyle name="Normal 5 17 10" xfId="55572"/>
    <cellStyle name="Normal 5 17 11" xfId="55573"/>
    <cellStyle name="Normal 5 17 12" xfId="55574"/>
    <cellStyle name="Normal 5 17 13" xfId="55575"/>
    <cellStyle name="Normal 5 17 14" xfId="55576"/>
    <cellStyle name="Normal 5 17 2" xfId="55577"/>
    <cellStyle name="Normal 5 17 2 2" xfId="55578"/>
    <cellStyle name="Normal 5 17 2 3" xfId="55579"/>
    <cellStyle name="Normal 5 17 2 4" xfId="55580"/>
    <cellStyle name="Normal 5 17 2 5" xfId="55581"/>
    <cellStyle name="Normal 5 17 3" xfId="55582"/>
    <cellStyle name="Normal 5 17 3 2" xfId="55583"/>
    <cellStyle name="Normal 5 17 3 3" xfId="55584"/>
    <cellStyle name="Normal 5 17 3 4" xfId="55585"/>
    <cellStyle name="Normal 5 17 3 5" xfId="55586"/>
    <cellStyle name="Normal 5 17 4" xfId="55587"/>
    <cellStyle name="Normal 5 17 4 2" xfId="55588"/>
    <cellStyle name="Normal 5 17 4 3" xfId="55589"/>
    <cellStyle name="Normal 5 17 4 4" xfId="55590"/>
    <cellStyle name="Normal 5 17 4 5" xfId="55591"/>
    <cellStyle name="Normal 5 17 5" xfId="55592"/>
    <cellStyle name="Normal 5 17 5 2" xfId="55593"/>
    <cellStyle name="Normal 5 17 5 3" xfId="55594"/>
    <cellStyle name="Normal 5 17 5 4" xfId="55595"/>
    <cellStyle name="Normal 5 17 5 5" xfId="55596"/>
    <cellStyle name="Normal 5 17 6" xfId="55597"/>
    <cellStyle name="Normal 5 17 6 2" xfId="55598"/>
    <cellStyle name="Normal 5 17 6 3" xfId="55599"/>
    <cellStyle name="Normal 5 17 6 4" xfId="55600"/>
    <cellStyle name="Normal 5 17 6 5" xfId="55601"/>
    <cellStyle name="Normal 5 17 7" xfId="55602"/>
    <cellStyle name="Normal 5 17 7 2" xfId="55603"/>
    <cellStyle name="Normal 5 17 7 3" xfId="55604"/>
    <cellStyle name="Normal 5 17 7 4" xfId="55605"/>
    <cellStyle name="Normal 5 17 7 5" xfId="55606"/>
    <cellStyle name="Normal 5 17 8" xfId="55607"/>
    <cellStyle name="Normal 5 17 8 2" xfId="55608"/>
    <cellStyle name="Normal 5 17 8 3" xfId="55609"/>
    <cellStyle name="Normal 5 17 8 4" xfId="55610"/>
    <cellStyle name="Normal 5 17 8 5" xfId="55611"/>
    <cellStyle name="Normal 5 17 9" xfId="55612"/>
    <cellStyle name="Normal 5 18" xfId="55613"/>
    <cellStyle name="Normal 5 18 10" xfId="55614"/>
    <cellStyle name="Normal 5 18 11" xfId="55615"/>
    <cellStyle name="Normal 5 18 12" xfId="55616"/>
    <cellStyle name="Normal 5 18 13" xfId="55617"/>
    <cellStyle name="Normal 5 18 14" xfId="55618"/>
    <cellStyle name="Normal 5 18 2" xfId="55619"/>
    <cellStyle name="Normal 5 18 2 2" xfId="55620"/>
    <cellStyle name="Normal 5 18 2 3" xfId="55621"/>
    <cellStyle name="Normal 5 18 2 4" xfId="55622"/>
    <cellStyle name="Normal 5 18 2 5" xfId="55623"/>
    <cellStyle name="Normal 5 18 3" xfId="55624"/>
    <cellStyle name="Normal 5 18 3 2" xfId="55625"/>
    <cellStyle name="Normal 5 18 3 3" xfId="55626"/>
    <cellStyle name="Normal 5 18 3 4" xfId="55627"/>
    <cellStyle name="Normal 5 18 3 5" xfId="55628"/>
    <cellStyle name="Normal 5 18 4" xfId="55629"/>
    <cellStyle name="Normal 5 18 4 2" xfId="55630"/>
    <cellStyle name="Normal 5 18 4 3" xfId="55631"/>
    <cellStyle name="Normal 5 18 4 4" xfId="55632"/>
    <cellStyle name="Normal 5 18 4 5" xfId="55633"/>
    <cellStyle name="Normal 5 18 5" xfId="55634"/>
    <cellStyle name="Normal 5 18 5 2" xfId="55635"/>
    <cellStyle name="Normal 5 18 5 3" xfId="55636"/>
    <cellStyle name="Normal 5 18 5 4" xfId="55637"/>
    <cellStyle name="Normal 5 18 5 5" xfId="55638"/>
    <cellStyle name="Normal 5 18 6" xfId="55639"/>
    <cellStyle name="Normal 5 18 6 2" xfId="55640"/>
    <cellStyle name="Normal 5 18 6 3" xfId="55641"/>
    <cellStyle name="Normal 5 18 6 4" xfId="55642"/>
    <cellStyle name="Normal 5 18 6 5" xfId="55643"/>
    <cellStyle name="Normal 5 18 7" xfId="55644"/>
    <cellStyle name="Normal 5 18 7 2" xfId="55645"/>
    <cellStyle name="Normal 5 18 7 3" xfId="55646"/>
    <cellStyle name="Normal 5 18 7 4" xfId="55647"/>
    <cellStyle name="Normal 5 18 7 5" xfId="55648"/>
    <cellStyle name="Normal 5 18 8" xfId="55649"/>
    <cellStyle name="Normal 5 18 8 2" xfId="55650"/>
    <cellStyle name="Normal 5 18 8 3" xfId="55651"/>
    <cellStyle name="Normal 5 18 8 4" xfId="55652"/>
    <cellStyle name="Normal 5 18 8 5" xfId="55653"/>
    <cellStyle name="Normal 5 18 9" xfId="55654"/>
    <cellStyle name="Normal 5 19" xfId="55655"/>
    <cellStyle name="Normal 5 19 10" xfId="55656"/>
    <cellStyle name="Normal 5 19 11" xfId="55657"/>
    <cellStyle name="Normal 5 19 12" xfId="55658"/>
    <cellStyle name="Normal 5 19 13" xfId="55659"/>
    <cellStyle name="Normal 5 19 14" xfId="55660"/>
    <cellStyle name="Normal 5 19 2" xfId="55661"/>
    <cellStyle name="Normal 5 19 2 2" xfId="55662"/>
    <cellStyle name="Normal 5 19 2 3" xfId="55663"/>
    <cellStyle name="Normal 5 19 2 4" xfId="55664"/>
    <cellStyle name="Normal 5 19 2 5" xfId="55665"/>
    <cellStyle name="Normal 5 19 3" xfId="55666"/>
    <cellStyle name="Normal 5 19 3 2" xfId="55667"/>
    <cellStyle name="Normal 5 19 3 3" xfId="55668"/>
    <cellStyle name="Normal 5 19 3 4" xfId="55669"/>
    <cellStyle name="Normal 5 19 3 5" xfId="55670"/>
    <cellStyle name="Normal 5 19 4" xfId="55671"/>
    <cellStyle name="Normal 5 19 4 2" xfId="55672"/>
    <cellStyle name="Normal 5 19 4 3" xfId="55673"/>
    <cellStyle name="Normal 5 19 4 4" xfId="55674"/>
    <cellStyle name="Normal 5 19 4 5" xfId="55675"/>
    <cellStyle name="Normal 5 19 5" xfId="55676"/>
    <cellStyle name="Normal 5 19 5 2" xfId="55677"/>
    <cellStyle name="Normal 5 19 5 3" xfId="55678"/>
    <cellStyle name="Normal 5 19 5 4" xfId="55679"/>
    <cellStyle name="Normal 5 19 5 5" xfId="55680"/>
    <cellStyle name="Normal 5 19 6" xfId="55681"/>
    <cellStyle name="Normal 5 19 6 2" xfId="55682"/>
    <cellStyle name="Normal 5 19 6 3" xfId="55683"/>
    <cellStyle name="Normal 5 19 6 4" xfId="55684"/>
    <cellStyle name="Normal 5 19 6 5" xfId="55685"/>
    <cellStyle name="Normal 5 19 7" xfId="55686"/>
    <cellStyle name="Normal 5 19 7 2" xfId="55687"/>
    <cellStyle name="Normal 5 19 7 3" xfId="55688"/>
    <cellStyle name="Normal 5 19 7 4" xfId="55689"/>
    <cellStyle name="Normal 5 19 7 5" xfId="55690"/>
    <cellStyle name="Normal 5 19 8" xfId="55691"/>
    <cellStyle name="Normal 5 19 8 2" xfId="55692"/>
    <cellStyle name="Normal 5 19 8 3" xfId="55693"/>
    <cellStyle name="Normal 5 19 8 4" xfId="55694"/>
    <cellStyle name="Normal 5 19 8 5" xfId="55695"/>
    <cellStyle name="Normal 5 19 9" xfId="55696"/>
    <cellStyle name="Normal 5 2" xfId="55697"/>
    <cellStyle name="Normal 5 2 10" xfId="55698"/>
    <cellStyle name="Normal 5 2 10 10" xfId="55699"/>
    <cellStyle name="Normal 5 2 10 11" xfId="55700"/>
    <cellStyle name="Normal 5 2 10 12" xfId="55701"/>
    <cellStyle name="Normal 5 2 10 13" xfId="55702"/>
    <cellStyle name="Normal 5 2 10 14" xfId="55703"/>
    <cellStyle name="Normal 5 2 10 2" xfId="55704"/>
    <cellStyle name="Normal 5 2 10 2 2" xfId="55705"/>
    <cellStyle name="Normal 5 2 10 2 3" xfId="55706"/>
    <cellStyle name="Normal 5 2 10 2 4" xfId="55707"/>
    <cellStyle name="Normal 5 2 10 2 5" xfId="55708"/>
    <cellStyle name="Normal 5 2 10 3" xfId="55709"/>
    <cellStyle name="Normal 5 2 10 3 2" xfId="55710"/>
    <cellStyle name="Normal 5 2 10 3 3" xfId="55711"/>
    <cellStyle name="Normal 5 2 10 3 4" xfId="55712"/>
    <cellStyle name="Normal 5 2 10 3 5" xfId="55713"/>
    <cellStyle name="Normal 5 2 10 4" xfId="55714"/>
    <cellStyle name="Normal 5 2 10 4 2" xfId="55715"/>
    <cellStyle name="Normal 5 2 10 4 3" xfId="55716"/>
    <cellStyle name="Normal 5 2 10 4 4" xfId="55717"/>
    <cellStyle name="Normal 5 2 10 4 5" xfId="55718"/>
    <cellStyle name="Normal 5 2 10 5" xfId="55719"/>
    <cellStyle name="Normal 5 2 10 5 2" xfId="55720"/>
    <cellStyle name="Normal 5 2 10 5 3" xfId="55721"/>
    <cellStyle name="Normal 5 2 10 5 4" xfId="55722"/>
    <cellStyle name="Normal 5 2 10 5 5" xfId="55723"/>
    <cellStyle name="Normal 5 2 10 6" xfId="55724"/>
    <cellStyle name="Normal 5 2 10 6 2" xfId="55725"/>
    <cellStyle name="Normal 5 2 10 6 3" xfId="55726"/>
    <cellStyle name="Normal 5 2 10 6 4" xfId="55727"/>
    <cellStyle name="Normal 5 2 10 6 5" xfId="55728"/>
    <cellStyle name="Normal 5 2 10 7" xfId="55729"/>
    <cellStyle name="Normal 5 2 10 7 2" xfId="55730"/>
    <cellStyle name="Normal 5 2 10 7 3" xfId="55731"/>
    <cellStyle name="Normal 5 2 10 7 4" xfId="55732"/>
    <cellStyle name="Normal 5 2 10 7 5" xfId="55733"/>
    <cellStyle name="Normal 5 2 10 8" xfId="55734"/>
    <cellStyle name="Normal 5 2 10 8 2" xfId="55735"/>
    <cellStyle name="Normal 5 2 10 8 3" xfId="55736"/>
    <cellStyle name="Normal 5 2 10 8 4" xfId="55737"/>
    <cellStyle name="Normal 5 2 10 8 5" xfId="55738"/>
    <cellStyle name="Normal 5 2 10 9" xfId="55739"/>
    <cellStyle name="Normal 5 2 11" xfId="55740"/>
    <cellStyle name="Normal 5 2 11 10" xfId="55741"/>
    <cellStyle name="Normal 5 2 11 11" xfId="55742"/>
    <cellStyle name="Normal 5 2 11 12" xfId="55743"/>
    <cellStyle name="Normal 5 2 11 13" xfId="55744"/>
    <cellStyle name="Normal 5 2 11 14" xfId="55745"/>
    <cellStyle name="Normal 5 2 11 2" xfId="55746"/>
    <cellStyle name="Normal 5 2 11 2 2" xfId="55747"/>
    <cellStyle name="Normal 5 2 11 2 3" xfId="55748"/>
    <cellStyle name="Normal 5 2 11 2 4" xfId="55749"/>
    <cellStyle name="Normal 5 2 11 2 5" xfId="55750"/>
    <cellStyle name="Normal 5 2 11 3" xfId="55751"/>
    <cellStyle name="Normal 5 2 11 3 2" xfId="55752"/>
    <cellStyle name="Normal 5 2 11 3 3" xfId="55753"/>
    <cellStyle name="Normal 5 2 11 3 4" xfId="55754"/>
    <cellStyle name="Normal 5 2 11 3 5" xfId="55755"/>
    <cellStyle name="Normal 5 2 11 4" xfId="55756"/>
    <cellStyle name="Normal 5 2 11 4 2" xfId="55757"/>
    <cellStyle name="Normal 5 2 11 4 3" xfId="55758"/>
    <cellStyle name="Normal 5 2 11 4 4" xfId="55759"/>
    <cellStyle name="Normal 5 2 11 4 5" xfId="55760"/>
    <cellStyle name="Normal 5 2 11 5" xfId="55761"/>
    <cellStyle name="Normal 5 2 11 5 2" xfId="55762"/>
    <cellStyle name="Normal 5 2 11 5 3" xfId="55763"/>
    <cellStyle name="Normal 5 2 11 5 4" xfId="55764"/>
    <cellStyle name="Normal 5 2 11 5 5" xfId="55765"/>
    <cellStyle name="Normal 5 2 11 6" xfId="55766"/>
    <cellStyle name="Normal 5 2 11 6 2" xfId="55767"/>
    <cellStyle name="Normal 5 2 11 6 3" xfId="55768"/>
    <cellStyle name="Normal 5 2 11 6 4" xfId="55769"/>
    <cellStyle name="Normal 5 2 11 6 5" xfId="55770"/>
    <cellStyle name="Normal 5 2 11 7" xfId="55771"/>
    <cellStyle name="Normal 5 2 11 7 2" xfId="55772"/>
    <cellStyle name="Normal 5 2 11 7 3" xfId="55773"/>
    <cellStyle name="Normal 5 2 11 7 4" xfId="55774"/>
    <cellStyle name="Normal 5 2 11 7 5" xfId="55775"/>
    <cellStyle name="Normal 5 2 11 8" xfId="55776"/>
    <cellStyle name="Normal 5 2 11 8 2" xfId="55777"/>
    <cellStyle name="Normal 5 2 11 8 3" xfId="55778"/>
    <cellStyle name="Normal 5 2 11 8 4" xfId="55779"/>
    <cellStyle name="Normal 5 2 11 8 5" xfId="55780"/>
    <cellStyle name="Normal 5 2 11 9" xfId="55781"/>
    <cellStyle name="Normal 5 2 12" xfId="55782"/>
    <cellStyle name="Normal 5 2 12 10" xfId="55783"/>
    <cellStyle name="Normal 5 2 12 11" xfId="55784"/>
    <cellStyle name="Normal 5 2 12 12" xfId="55785"/>
    <cellStyle name="Normal 5 2 12 13" xfId="55786"/>
    <cellStyle name="Normal 5 2 12 14" xfId="55787"/>
    <cellStyle name="Normal 5 2 12 2" xfId="55788"/>
    <cellStyle name="Normal 5 2 12 2 2" xfId="55789"/>
    <cellStyle name="Normal 5 2 12 2 3" xfId="55790"/>
    <cellStyle name="Normal 5 2 12 2 4" xfId="55791"/>
    <cellStyle name="Normal 5 2 12 2 5" xfId="55792"/>
    <cellStyle name="Normal 5 2 12 3" xfId="55793"/>
    <cellStyle name="Normal 5 2 12 3 2" xfId="55794"/>
    <cellStyle name="Normal 5 2 12 3 3" xfId="55795"/>
    <cellStyle name="Normal 5 2 12 3 4" xfId="55796"/>
    <cellStyle name="Normal 5 2 12 3 5" xfId="55797"/>
    <cellStyle name="Normal 5 2 12 4" xfId="55798"/>
    <cellStyle name="Normal 5 2 12 4 2" xfId="55799"/>
    <cellStyle name="Normal 5 2 12 4 3" xfId="55800"/>
    <cellStyle name="Normal 5 2 12 4 4" xfId="55801"/>
    <cellStyle name="Normal 5 2 12 4 5" xfId="55802"/>
    <cellStyle name="Normal 5 2 12 5" xfId="55803"/>
    <cellStyle name="Normal 5 2 12 5 2" xfId="55804"/>
    <cellStyle name="Normal 5 2 12 5 3" xfId="55805"/>
    <cellStyle name="Normal 5 2 12 5 4" xfId="55806"/>
    <cellStyle name="Normal 5 2 12 5 5" xfId="55807"/>
    <cellStyle name="Normal 5 2 12 6" xfId="55808"/>
    <cellStyle name="Normal 5 2 12 6 2" xfId="55809"/>
    <cellStyle name="Normal 5 2 12 6 3" xfId="55810"/>
    <cellStyle name="Normal 5 2 12 6 4" xfId="55811"/>
    <cellStyle name="Normal 5 2 12 6 5" xfId="55812"/>
    <cellStyle name="Normal 5 2 12 7" xfId="55813"/>
    <cellStyle name="Normal 5 2 12 7 2" xfId="55814"/>
    <cellStyle name="Normal 5 2 12 7 3" xfId="55815"/>
    <cellStyle name="Normal 5 2 12 7 4" xfId="55816"/>
    <cellStyle name="Normal 5 2 12 7 5" xfId="55817"/>
    <cellStyle name="Normal 5 2 12 8" xfId="55818"/>
    <cellStyle name="Normal 5 2 12 8 2" xfId="55819"/>
    <cellStyle name="Normal 5 2 12 8 3" xfId="55820"/>
    <cellStyle name="Normal 5 2 12 8 4" xfId="55821"/>
    <cellStyle name="Normal 5 2 12 8 5" xfId="55822"/>
    <cellStyle name="Normal 5 2 12 9" xfId="55823"/>
    <cellStyle name="Normal 5 2 13" xfId="55824"/>
    <cellStyle name="Normal 5 2 13 10" xfId="55825"/>
    <cellStyle name="Normal 5 2 13 11" xfId="55826"/>
    <cellStyle name="Normal 5 2 13 12" xfId="55827"/>
    <cellStyle name="Normal 5 2 13 13" xfId="55828"/>
    <cellStyle name="Normal 5 2 13 14" xfId="55829"/>
    <cellStyle name="Normal 5 2 13 2" xfId="55830"/>
    <cellStyle name="Normal 5 2 13 2 2" xfId="55831"/>
    <cellStyle name="Normal 5 2 13 2 3" xfId="55832"/>
    <cellStyle name="Normal 5 2 13 2 4" xfId="55833"/>
    <cellStyle name="Normal 5 2 13 2 5" xfId="55834"/>
    <cellStyle name="Normal 5 2 13 3" xfId="55835"/>
    <cellStyle name="Normal 5 2 13 3 2" xfId="55836"/>
    <cellStyle name="Normal 5 2 13 3 3" xfId="55837"/>
    <cellStyle name="Normal 5 2 13 3 4" xfId="55838"/>
    <cellStyle name="Normal 5 2 13 3 5" xfId="55839"/>
    <cellStyle name="Normal 5 2 13 4" xfId="55840"/>
    <cellStyle name="Normal 5 2 13 4 2" xfId="55841"/>
    <cellStyle name="Normal 5 2 13 4 3" xfId="55842"/>
    <cellStyle name="Normal 5 2 13 4 4" xfId="55843"/>
    <cellStyle name="Normal 5 2 13 4 5" xfId="55844"/>
    <cellStyle name="Normal 5 2 13 5" xfId="55845"/>
    <cellStyle name="Normal 5 2 13 5 2" xfId="55846"/>
    <cellStyle name="Normal 5 2 13 5 3" xfId="55847"/>
    <cellStyle name="Normal 5 2 13 5 4" xfId="55848"/>
    <cellStyle name="Normal 5 2 13 5 5" xfId="55849"/>
    <cellStyle name="Normal 5 2 13 6" xfId="55850"/>
    <cellStyle name="Normal 5 2 13 6 2" xfId="55851"/>
    <cellStyle name="Normal 5 2 13 6 3" xfId="55852"/>
    <cellStyle name="Normal 5 2 13 6 4" xfId="55853"/>
    <cellStyle name="Normal 5 2 13 6 5" xfId="55854"/>
    <cellStyle name="Normal 5 2 13 7" xfId="55855"/>
    <cellStyle name="Normal 5 2 13 7 2" xfId="55856"/>
    <cellStyle name="Normal 5 2 13 7 3" xfId="55857"/>
    <cellStyle name="Normal 5 2 13 7 4" xfId="55858"/>
    <cellStyle name="Normal 5 2 13 7 5" xfId="55859"/>
    <cellStyle name="Normal 5 2 13 8" xfId="55860"/>
    <cellStyle name="Normal 5 2 13 8 2" xfId="55861"/>
    <cellStyle name="Normal 5 2 13 8 3" xfId="55862"/>
    <cellStyle name="Normal 5 2 13 8 4" xfId="55863"/>
    <cellStyle name="Normal 5 2 13 8 5" xfId="55864"/>
    <cellStyle name="Normal 5 2 13 9" xfId="55865"/>
    <cellStyle name="Normal 5 2 14" xfId="55866"/>
    <cellStyle name="Normal 5 2 14 10" xfId="55867"/>
    <cellStyle name="Normal 5 2 14 11" xfId="55868"/>
    <cellStyle name="Normal 5 2 14 12" xfId="55869"/>
    <cellStyle name="Normal 5 2 14 13" xfId="55870"/>
    <cellStyle name="Normal 5 2 14 14" xfId="55871"/>
    <cellStyle name="Normal 5 2 14 2" xfId="55872"/>
    <cellStyle name="Normal 5 2 14 2 2" xfId="55873"/>
    <cellStyle name="Normal 5 2 14 2 3" xfId="55874"/>
    <cellStyle name="Normal 5 2 14 2 4" xfId="55875"/>
    <cellStyle name="Normal 5 2 14 2 5" xfId="55876"/>
    <cellStyle name="Normal 5 2 14 3" xfId="55877"/>
    <cellStyle name="Normal 5 2 14 3 2" xfId="55878"/>
    <cellStyle name="Normal 5 2 14 3 3" xfId="55879"/>
    <cellStyle name="Normal 5 2 14 3 4" xfId="55880"/>
    <cellStyle name="Normal 5 2 14 3 5" xfId="55881"/>
    <cellStyle name="Normal 5 2 14 4" xfId="55882"/>
    <cellStyle name="Normal 5 2 14 4 2" xfId="55883"/>
    <cellStyle name="Normal 5 2 14 4 3" xfId="55884"/>
    <cellStyle name="Normal 5 2 14 4 4" xfId="55885"/>
    <cellStyle name="Normal 5 2 14 4 5" xfId="55886"/>
    <cellStyle name="Normal 5 2 14 5" xfId="55887"/>
    <cellStyle name="Normal 5 2 14 5 2" xfId="55888"/>
    <cellStyle name="Normal 5 2 14 5 3" xfId="55889"/>
    <cellStyle name="Normal 5 2 14 5 4" xfId="55890"/>
    <cellStyle name="Normal 5 2 14 5 5" xfId="55891"/>
    <cellStyle name="Normal 5 2 14 6" xfId="55892"/>
    <cellStyle name="Normal 5 2 14 6 2" xfId="55893"/>
    <cellStyle name="Normal 5 2 14 6 3" xfId="55894"/>
    <cellStyle name="Normal 5 2 14 6 4" xfId="55895"/>
    <cellStyle name="Normal 5 2 14 6 5" xfId="55896"/>
    <cellStyle name="Normal 5 2 14 7" xfId="55897"/>
    <cellStyle name="Normal 5 2 14 7 2" xfId="55898"/>
    <cellStyle name="Normal 5 2 14 7 3" xfId="55899"/>
    <cellStyle name="Normal 5 2 14 7 4" xfId="55900"/>
    <cellStyle name="Normal 5 2 14 7 5" xfId="55901"/>
    <cellStyle name="Normal 5 2 14 8" xfId="55902"/>
    <cellStyle name="Normal 5 2 14 8 2" xfId="55903"/>
    <cellStyle name="Normal 5 2 14 8 3" xfId="55904"/>
    <cellStyle name="Normal 5 2 14 8 4" xfId="55905"/>
    <cellStyle name="Normal 5 2 14 8 5" xfId="55906"/>
    <cellStyle name="Normal 5 2 14 9" xfId="55907"/>
    <cellStyle name="Normal 5 2 15" xfId="55908"/>
    <cellStyle name="Normal 5 2 15 10" xfId="55909"/>
    <cellStyle name="Normal 5 2 15 11" xfId="55910"/>
    <cellStyle name="Normal 5 2 15 12" xfId="55911"/>
    <cellStyle name="Normal 5 2 15 13" xfId="55912"/>
    <cellStyle name="Normal 5 2 15 14" xfId="55913"/>
    <cellStyle name="Normal 5 2 15 2" xfId="55914"/>
    <cellStyle name="Normal 5 2 15 2 2" xfId="55915"/>
    <cellStyle name="Normal 5 2 15 2 3" xfId="55916"/>
    <cellStyle name="Normal 5 2 15 2 4" xfId="55917"/>
    <cellStyle name="Normal 5 2 15 2 5" xfId="55918"/>
    <cellStyle name="Normal 5 2 15 3" xfId="55919"/>
    <cellStyle name="Normal 5 2 15 3 2" xfId="55920"/>
    <cellStyle name="Normal 5 2 15 3 3" xfId="55921"/>
    <cellStyle name="Normal 5 2 15 3 4" xfId="55922"/>
    <cellStyle name="Normal 5 2 15 3 5" xfId="55923"/>
    <cellStyle name="Normal 5 2 15 4" xfId="55924"/>
    <cellStyle name="Normal 5 2 15 4 2" xfId="55925"/>
    <cellStyle name="Normal 5 2 15 4 3" xfId="55926"/>
    <cellStyle name="Normal 5 2 15 4 4" xfId="55927"/>
    <cellStyle name="Normal 5 2 15 4 5" xfId="55928"/>
    <cellStyle name="Normal 5 2 15 5" xfId="55929"/>
    <cellStyle name="Normal 5 2 15 5 2" xfId="55930"/>
    <cellStyle name="Normal 5 2 15 5 3" xfId="55931"/>
    <cellStyle name="Normal 5 2 15 5 4" xfId="55932"/>
    <cellStyle name="Normal 5 2 15 5 5" xfId="55933"/>
    <cellStyle name="Normal 5 2 15 6" xfId="55934"/>
    <cellStyle name="Normal 5 2 15 6 2" xfId="55935"/>
    <cellStyle name="Normal 5 2 15 6 3" xfId="55936"/>
    <cellStyle name="Normal 5 2 15 6 4" xfId="55937"/>
    <cellStyle name="Normal 5 2 15 6 5" xfId="55938"/>
    <cellStyle name="Normal 5 2 15 7" xfId="55939"/>
    <cellStyle name="Normal 5 2 15 7 2" xfId="55940"/>
    <cellStyle name="Normal 5 2 15 7 3" xfId="55941"/>
    <cellStyle name="Normal 5 2 15 7 4" xfId="55942"/>
    <cellStyle name="Normal 5 2 15 7 5" xfId="55943"/>
    <cellStyle name="Normal 5 2 15 8" xfId="55944"/>
    <cellStyle name="Normal 5 2 15 8 2" xfId="55945"/>
    <cellStyle name="Normal 5 2 15 8 3" xfId="55946"/>
    <cellStyle name="Normal 5 2 15 8 4" xfId="55947"/>
    <cellStyle name="Normal 5 2 15 8 5" xfId="55948"/>
    <cellStyle name="Normal 5 2 15 9" xfId="55949"/>
    <cellStyle name="Normal 5 2 16" xfId="55950"/>
    <cellStyle name="Normal 5 2 16 10" xfId="55951"/>
    <cellStyle name="Normal 5 2 16 11" xfId="55952"/>
    <cellStyle name="Normal 5 2 16 12" xfId="55953"/>
    <cellStyle name="Normal 5 2 16 13" xfId="55954"/>
    <cellStyle name="Normal 5 2 16 14" xfId="55955"/>
    <cellStyle name="Normal 5 2 16 2" xfId="55956"/>
    <cellStyle name="Normal 5 2 16 2 2" xfId="55957"/>
    <cellStyle name="Normal 5 2 16 2 3" xfId="55958"/>
    <cellStyle name="Normal 5 2 16 2 4" xfId="55959"/>
    <cellStyle name="Normal 5 2 16 2 5" xfId="55960"/>
    <cellStyle name="Normal 5 2 16 3" xfId="55961"/>
    <cellStyle name="Normal 5 2 16 3 2" xfId="55962"/>
    <cellStyle name="Normal 5 2 16 3 3" xfId="55963"/>
    <cellStyle name="Normal 5 2 16 3 4" xfId="55964"/>
    <cellStyle name="Normal 5 2 16 3 5" xfId="55965"/>
    <cellStyle name="Normal 5 2 16 4" xfId="55966"/>
    <cellStyle name="Normal 5 2 16 4 2" xfId="55967"/>
    <cellStyle name="Normal 5 2 16 4 3" xfId="55968"/>
    <cellStyle name="Normal 5 2 16 4 4" xfId="55969"/>
    <cellStyle name="Normal 5 2 16 4 5" xfId="55970"/>
    <cellStyle name="Normal 5 2 16 5" xfId="55971"/>
    <cellStyle name="Normal 5 2 16 5 2" xfId="55972"/>
    <cellStyle name="Normal 5 2 16 5 3" xfId="55973"/>
    <cellStyle name="Normal 5 2 16 5 4" xfId="55974"/>
    <cellStyle name="Normal 5 2 16 5 5" xfId="55975"/>
    <cellStyle name="Normal 5 2 16 6" xfId="55976"/>
    <cellStyle name="Normal 5 2 16 6 2" xfId="55977"/>
    <cellStyle name="Normal 5 2 16 6 3" xfId="55978"/>
    <cellStyle name="Normal 5 2 16 6 4" xfId="55979"/>
    <cellStyle name="Normal 5 2 16 6 5" xfId="55980"/>
    <cellStyle name="Normal 5 2 16 7" xfId="55981"/>
    <cellStyle name="Normal 5 2 16 7 2" xfId="55982"/>
    <cellStyle name="Normal 5 2 16 7 3" xfId="55983"/>
    <cellStyle name="Normal 5 2 16 7 4" xfId="55984"/>
    <cellStyle name="Normal 5 2 16 7 5" xfId="55985"/>
    <cellStyle name="Normal 5 2 16 8" xfId="55986"/>
    <cellStyle name="Normal 5 2 16 8 2" xfId="55987"/>
    <cellStyle name="Normal 5 2 16 8 3" xfId="55988"/>
    <cellStyle name="Normal 5 2 16 8 4" xfId="55989"/>
    <cellStyle name="Normal 5 2 16 8 5" xfId="55990"/>
    <cellStyle name="Normal 5 2 16 9" xfId="55991"/>
    <cellStyle name="Normal 5 2 17" xfId="55992"/>
    <cellStyle name="Normal 5 2 17 2" xfId="55993"/>
    <cellStyle name="Normal 5 2 17 3" xfId="55994"/>
    <cellStyle name="Normal 5 2 17 4" xfId="55995"/>
    <cellStyle name="Normal 5 2 17 5" xfId="55996"/>
    <cellStyle name="Normal 5 2 18" xfId="55997"/>
    <cellStyle name="Normal 5 2 18 2" xfId="55998"/>
    <cellStyle name="Normal 5 2 18 3" xfId="55999"/>
    <cellStyle name="Normal 5 2 18 4" xfId="56000"/>
    <cellStyle name="Normal 5 2 18 5" xfId="56001"/>
    <cellStyle name="Normal 5 2 19" xfId="56002"/>
    <cellStyle name="Normal 5 2 19 2" xfId="56003"/>
    <cellStyle name="Normal 5 2 19 3" xfId="56004"/>
    <cellStyle name="Normal 5 2 19 4" xfId="56005"/>
    <cellStyle name="Normal 5 2 19 5" xfId="56006"/>
    <cellStyle name="Normal 5 2 2" xfId="56007"/>
    <cellStyle name="Normal 5 2 2 10" xfId="56008"/>
    <cellStyle name="Normal 5 2 2 11" xfId="56009"/>
    <cellStyle name="Normal 5 2 2 12" xfId="56010"/>
    <cellStyle name="Normal 5 2 2 13" xfId="56011"/>
    <cellStyle name="Normal 5 2 2 14" xfId="56012"/>
    <cellStyle name="Normal 5 2 2 2" xfId="56013"/>
    <cellStyle name="Normal 5 2 2 2 2" xfId="56014"/>
    <cellStyle name="Normal 5 2 2 2 3" xfId="56015"/>
    <cellStyle name="Normal 5 2 2 2 4" xfId="56016"/>
    <cellStyle name="Normal 5 2 2 2 5" xfId="56017"/>
    <cellStyle name="Normal 5 2 2 3" xfId="56018"/>
    <cellStyle name="Normal 5 2 2 3 2" xfId="56019"/>
    <cellStyle name="Normal 5 2 2 3 3" xfId="56020"/>
    <cellStyle name="Normal 5 2 2 3 4" xfId="56021"/>
    <cellStyle name="Normal 5 2 2 3 5" xfId="56022"/>
    <cellStyle name="Normal 5 2 2 4" xfId="56023"/>
    <cellStyle name="Normal 5 2 2 4 2" xfId="56024"/>
    <cellStyle name="Normal 5 2 2 4 3" xfId="56025"/>
    <cellStyle name="Normal 5 2 2 4 4" xfId="56026"/>
    <cellStyle name="Normal 5 2 2 4 5" xfId="56027"/>
    <cellStyle name="Normal 5 2 2 5" xfId="56028"/>
    <cellStyle name="Normal 5 2 2 5 2" xfId="56029"/>
    <cellStyle name="Normal 5 2 2 5 3" xfId="56030"/>
    <cellStyle name="Normal 5 2 2 5 4" xfId="56031"/>
    <cellStyle name="Normal 5 2 2 5 5" xfId="56032"/>
    <cellStyle name="Normal 5 2 2 6" xfId="56033"/>
    <cellStyle name="Normal 5 2 2 6 2" xfId="56034"/>
    <cellStyle name="Normal 5 2 2 6 3" xfId="56035"/>
    <cellStyle name="Normal 5 2 2 6 4" xfId="56036"/>
    <cellStyle name="Normal 5 2 2 6 5" xfId="56037"/>
    <cellStyle name="Normal 5 2 2 7" xfId="56038"/>
    <cellStyle name="Normal 5 2 2 7 2" xfId="56039"/>
    <cellStyle name="Normal 5 2 2 7 3" xfId="56040"/>
    <cellStyle name="Normal 5 2 2 7 4" xfId="56041"/>
    <cellStyle name="Normal 5 2 2 7 5" xfId="56042"/>
    <cellStyle name="Normal 5 2 2 8" xfId="56043"/>
    <cellStyle name="Normal 5 2 2 8 2" xfId="56044"/>
    <cellStyle name="Normal 5 2 2 8 3" xfId="56045"/>
    <cellStyle name="Normal 5 2 2 8 4" xfId="56046"/>
    <cellStyle name="Normal 5 2 2 8 5" xfId="56047"/>
    <cellStyle name="Normal 5 2 2 9" xfId="56048"/>
    <cellStyle name="Normal 5 2 20" xfId="56049"/>
    <cellStyle name="Normal 5 2 20 2" xfId="56050"/>
    <cellStyle name="Normal 5 2 20 3" xfId="56051"/>
    <cellStyle name="Normal 5 2 20 4" xfId="56052"/>
    <cellStyle name="Normal 5 2 20 5" xfId="56053"/>
    <cellStyle name="Normal 5 2 21" xfId="56054"/>
    <cellStyle name="Normal 5 2 21 2" xfId="56055"/>
    <cellStyle name="Normal 5 2 21 3" xfId="56056"/>
    <cellStyle name="Normal 5 2 21 4" xfId="56057"/>
    <cellStyle name="Normal 5 2 21 5" xfId="56058"/>
    <cellStyle name="Normal 5 2 22" xfId="56059"/>
    <cellStyle name="Normal 5 2 22 2" xfId="56060"/>
    <cellStyle name="Normal 5 2 22 3" xfId="56061"/>
    <cellStyle name="Normal 5 2 22 4" xfId="56062"/>
    <cellStyle name="Normal 5 2 22 5" xfId="56063"/>
    <cellStyle name="Normal 5 2 23" xfId="56064"/>
    <cellStyle name="Normal 5 2 23 2" xfId="56065"/>
    <cellStyle name="Normal 5 2 23 3" xfId="56066"/>
    <cellStyle name="Normal 5 2 23 4" xfId="56067"/>
    <cellStyle name="Normal 5 2 23 5" xfId="56068"/>
    <cellStyle name="Normal 5 2 24" xfId="56069"/>
    <cellStyle name="Normal 5 2 25" xfId="56070"/>
    <cellStyle name="Normal 5 2 26" xfId="56071"/>
    <cellStyle name="Normal 5 2 27" xfId="56072"/>
    <cellStyle name="Normal 5 2 28" xfId="56073"/>
    <cellStyle name="Normal 5 2 29" xfId="56074"/>
    <cellStyle name="Normal 5 2 3" xfId="56075"/>
    <cellStyle name="Normal 5 2 3 10" xfId="56076"/>
    <cellStyle name="Normal 5 2 3 11" xfId="56077"/>
    <cellStyle name="Normal 5 2 3 12" xfId="56078"/>
    <cellStyle name="Normal 5 2 3 13" xfId="56079"/>
    <cellStyle name="Normal 5 2 3 14" xfId="56080"/>
    <cellStyle name="Normal 5 2 3 2" xfId="56081"/>
    <cellStyle name="Normal 5 2 3 2 2" xfId="56082"/>
    <cellStyle name="Normal 5 2 3 2 3" xfId="56083"/>
    <cellStyle name="Normal 5 2 3 2 4" xfId="56084"/>
    <cellStyle name="Normal 5 2 3 2 5" xfId="56085"/>
    <cellStyle name="Normal 5 2 3 3" xfId="56086"/>
    <cellStyle name="Normal 5 2 3 3 2" xfId="56087"/>
    <cellStyle name="Normal 5 2 3 3 3" xfId="56088"/>
    <cellStyle name="Normal 5 2 3 3 4" xfId="56089"/>
    <cellStyle name="Normal 5 2 3 3 5" xfId="56090"/>
    <cellStyle name="Normal 5 2 3 4" xfId="56091"/>
    <cellStyle name="Normal 5 2 3 4 2" xfId="56092"/>
    <cellStyle name="Normal 5 2 3 4 3" xfId="56093"/>
    <cellStyle name="Normal 5 2 3 4 4" xfId="56094"/>
    <cellStyle name="Normal 5 2 3 4 5" xfId="56095"/>
    <cellStyle name="Normal 5 2 3 5" xfId="56096"/>
    <cellStyle name="Normal 5 2 3 5 2" xfId="56097"/>
    <cellStyle name="Normal 5 2 3 5 3" xfId="56098"/>
    <cellStyle name="Normal 5 2 3 5 4" xfId="56099"/>
    <cellStyle name="Normal 5 2 3 5 5" xfId="56100"/>
    <cellStyle name="Normal 5 2 3 6" xfId="56101"/>
    <cellStyle name="Normal 5 2 3 6 2" xfId="56102"/>
    <cellStyle name="Normal 5 2 3 6 3" xfId="56103"/>
    <cellStyle name="Normal 5 2 3 6 4" xfId="56104"/>
    <cellStyle name="Normal 5 2 3 6 5" xfId="56105"/>
    <cellStyle name="Normal 5 2 3 7" xfId="56106"/>
    <cellStyle name="Normal 5 2 3 7 2" xfId="56107"/>
    <cellStyle name="Normal 5 2 3 7 3" xfId="56108"/>
    <cellStyle name="Normal 5 2 3 7 4" xfId="56109"/>
    <cellStyle name="Normal 5 2 3 7 5" xfId="56110"/>
    <cellStyle name="Normal 5 2 3 8" xfId="56111"/>
    <cellStyle name="Normal 5 2 3 8 2" xfId="56112"/>
    <cellStyle name="Normal 5 2 3 8 3" xfId="56113"/>
    <cellStyle name="Normal 5 2 3 8 4" xfId="56114"/>
    <cellStyle name="Normal 5 2 3 8 5" xfId="56115"/>
    <cellStyle name="Normal 5 2 3 9" xfId="56116"/>
    <cellStyle name="Normal 5 2 4" xfId="56117"/>
    <cellStyle name="Normal 5 2 4 10" xfId="56118"/>
    <cellStyle name="Normal 5 2 4 11" xfId="56119"/>
    <cellStyle name="Normal 5 2 4 12" xfId="56120"/>
    <cellStyle name="Normal 5 2 4 13" xfId="56121"/>
    <cellStyle name="Normal 5 2 4 14" xfId="56122"/>
    <cellStyle name="Normal 5 2 4 2" xfId="56123"/>
    <cellStyle name="Normal 5 2 4 2 2" xfId="56124"/>
    <cellStyle name="Normal 5 2 4 2 3" xfId="56125"/>
    <cellStyle name="Normal 5 2 4 2 4" xfId="56126"/>
    <cellStyle name="Normal 5 2 4 2 5" xfId="56127"/>
    <cellStyle name="Normal 5 2 4 3" xfId="56128"/>
    <cellStyle name="Normal 5 2 4 3 2" xfId="56129"/>
    <cellStyle name="Normal 5 2 4 3 3" xfId="56130"/>
    <cellStyle name="Normal 5 2 4 3 4" xfId="56131"/>
    <cellStyle name="Normal 5 2 4 3 5" xfId="56132"/>
    <cellStyle name="Normal 5 2 4 4" xfId="56133"/>
    <cellStyle name="Normal 5 2 4 4 2" xfId="56134"/>
    <cellStyle name="Normal 5 2 4 4 3" xfId="56135"/>
    <cellStyle name="Normal 5 2 4 4 4" xfId="56136"/>
    <cellStyle name="Normal 5 2 4 4 5" xfId="56137"/>
    <cellStyle name="Normal 5 2 4 5" xfId="56138"/>
    <cellStyle name="Normal 5 2 4 5 2" xfId="56139"/>
    <cellStyle name="Normal 5 2 4 5 3" xfId="56140"/>
    <cellStyle name="Normal 5 2 4 5 4" xfId="56141"/>
    <cellStyle name="Normal 5 2 4 5 5" xfId="56142"/>
    <cellStyle name="Normal 5 2 4 6" xfId="56143"/>
    <cellStyle name="Normal 5 2 4 6 2" xfId="56144"/>
    <cellStyle name="Normal 5 2 4 6 3" xfId="56145"/>
    <cellStyle name="Normal 5 2 4 6 4" xfId="56146"/>
    <cellStyle name="Normal 5 2 4 6 5" xfId="56147"/>
    <cellStyle name="Normal 5 2 4 7" xfId="56148"/>
    <cellStyle name="Normal 5 2 4 7 2" xfId="56149"/>
    <cellStyle name="Normal 5 2 4 7 3" xfId="56150"/>
    <cellStyle name="Normal 5 2 4 7 4" xfId="56151"/>
    <cellStyle name="Normal 5 2 4 7 5" xfId="56152"/>
    <cellStyle name="Normal 5 2 4 8" xfId="56153"/>
    <cellStyle name="Normal 5 2 4 8 2" xfId="56154"/>
    <cellStyle name="Normal 5 2 4 8 3" xfId="56155"/>
    <cellStyle name="Normal 5 2 4 8 4" xfId="56156"/>
    <cellStyle name="Normal 5 2 4 8 5" xfId="56157"/>
    <cellStyle name="Normal 5 2 4 9" xfId="56158"/>
    <cellStyle name="Normal 5 2 5" xfId="56159"/>
    <cellStyle name="Normal 5 2 5 10" xfId="56160"/>
    <cellStyle name="Normal 5 2 5 11" xfId="56161"/>
    <cellStyle name="Normal 5 2 5 12" xfId="56162"/>
    <cellStyle name="Normal 5 2 5 13" xfId="56163"/>
    <cellStyle name="Normal 5 2 5 14" xfId="56164"/>
    <cellStyle name="Normal 5 2 5 2" xfId="56165"/>
    <cellStyle name="Normal 5 2 5 2 2" xfId="56166"/>
    <cellStyle name="Normal 5 2 5 2 3" xfId="56167"/>
    <cellStyle name="Normal 5 2 5 2 4" xfId="56168"/>
    <cellStyle name="Normal 5 2 5 2 5" xfId="56169"/>
    <cellStyle name="Normal 5 2 5 3" xfId="56170"/>
    <cellStyle name="Normal 5 2 5 3 2" xfId="56171"/>
    <cellStyle name="Normal 5 2 5 3 3" xfId="56172"/>
    <cellStyle name="Normal 5 2 5 3 4" xfId="56173"/>
    <cellStyle name="Normal 5 2 5 3 5" xfId="56174"/>
    <cellStyle name="Normal 5 2 5 4" xfId="56175"/>
    <cellStyle name="Normal 5 2 5 4 2" xfId="56176"/>
    <cellStyle name="Normal 5 2 5 4 3" xfId="56177"/>
    <cellStyle name="Normal 5 2 5 4 4" xfId="56178"/>
    <cellStyle name="Normal 5 2 5 4 5" xfId="56179"/>
    <cellStyle name="Normal 5 2 5 5" xfId="56180"/>
    <cellStyle name="Normal 5 2 5 5 2" xfId="56181"/>
    <cellStyle name="Normal 5 2 5 5 3" xfId="56182"/>
    <cellStyle name="Normal 5 2 5 5 4" xfId="56183"/>
    <cellStyle name="Normal 5 2 5 5 5" xfId="56184"/>
    <cellStyle name="Normal 5 2 5 6" xfId="56185"/>
    <cellStyle name="Normal 5 2 5 6 2" xfId="56186"/>
    <cellStyle name="Normal 5 2 5 6 3" xfId="56187"/>
    <cellStyle name="Normal 5 2 5 6 4" xfId="56188"/>
    <cellStyle name="Normal 5 2 5 6 5" xfId="56189"/>
    <cellStyle name="Normal 5 2 5 7" xfId="56190"/>
    <cellStyle name="Normal 5 2 5 7 2" xfId="56191"/>
    <cellStyle name="Normal 5 2 5 7 3" xfId="56192"/>
    <cellStyle name="Normal 5 2 5 7 4" xfId="56193"/>
    <cellStyle name="Normal 5 2 5 7 5" xfId="56194"/>
    <cellStyle name="Normal 5 2 5 8" xfId="56195"/>
    <cellStyle name="Normal 5 2 5 8 2" xfId="56196"/>
    <cellStyle name="Normal 5 2 5 8 3" xfId="56197"/>
    <cellStyle name="Normal 5 2 5 8 4" xfId="56198"/>
    <cellStyle name="Normal 5 2 5 8 5" xfId="56199"/>
    <cellStyle name="Normal 5 2 5 9" xfId="56200"/>
    <cellStyle name="Normal 5 2 6" xfId="56201"/>
    <cellStyle name="Normal 5 2 6 10" xfId="56202"/>
    <cellStyle name="Normal 5 2 6 11" xfId="56203"/>
    <cellStyle name="Normal 5 2 6 12" xfId="56204"/>
    <cellStyle name="Normal 5 2 6 13" xfId="56205"/>
    <cellStyle name="Normal 5 2 6 14" xfId="56206"/>
    <cellStyle name="Normal 5 2 6 2" xfId="56207"/>
    <cellStyle name="Normal 5 2 6 2 2" xfId="56208"/>
    <cellStyle name="Normal 5 2 6 2 3" xfId="56209"/>
    <cellStyle name="Normal 5 2 6 2 4" xfId="56210"/>
    <cellStyle name="Normal 5 2 6 2 5" xfId="56211"/>
    <cellStyle name="Normal 5 2 6 3" xfId="56212"/>
    <cellStyle name="Normal 5 2 6 3 2" xfId="56213"/>
    <cellStyle name="Normal 5 2 6 3 3" xfId="56214"/>
    <cellStyle name="Normal 5 2 6 3 4" xfId="56215"/>
    <cellStyle name="Normal 5 2 6 3 5" xfId="56216"/>
    <cellStyle name="Normal 5 2 6 4" xfId="56217"/>
    <cellStyle name="Normal 5 2 6 4 2" xfId="56218"/>
    <cellStyle name="Normal 5 2 6 4 3" xfId="56219"/>
    <cellStyle name="Normal 5 2 6 4 4" xfId="56220"/>
    <cellStyle name="Normal 5 2 6 4 5" xfId="56221"/>
    <cellStyle name="Normal 5 2 6 5" xfId="56222"/>
    <cellStyle name="Normal 5 2 6 5 2" xfId="56223"/>
    <cellStyle name="Normal 5 2 6 5 3" xfId="56224"/>
    <cellStyle name="Normal 5 2 6 5 4" xfId="56225"/>
    <cellStyle name="Normal 5 2 6 5 5" xfId="56226"/>
    <cellStyle name="Normal 5 2 6 6" xfId="56227"/>
    <cellStyle name="Normal 5 2 6 6 2" xfId="56228"/>
    <cellStyle name="Normal 5 2 6 6 3" xfId="56229"/>
    <cellStyle name="Normal 5 2 6 6 4" xfId="56230"/>
    <cellStyle name="Normal 5 2 6 6 5" xfId="56231"/>
    <cellStyle name="Normal 5 2 6 7" xfId="56232"/>
    <cellStyle name="Normal 5 2 6 7 2" xfId="56233"/>
    <cellStyle name="Normal 5 2 6 7 3" xfId="56234"/>
    <cellStyle name="Normal 5 2 6 7 4" xfId="56235"/>
    <cellStyle name="Normal 5 2 6 7 5" xfId="56236"/>
    <cellStyle name="Normal 5 2 6 8" xfId="56237"/>
    <cellStyle name="Normal 5 2 6 8 2" xfId="56238"/>
    <cellStyle name="Normal 5 2 6 8 3" xfId="56239"/>
    <cellStyle name="Normal 5 2 6 8 4" xfId="56240"/>
    <cellStyle name="Normal 5 2 6 8 5" xfId="56241"/>
    <cellStyle name="Normal 5 2 6 9" xfId="56242"/>
    <cellStyle name="Normal 5 2 7" xfId="56243"/>
    <cellStyle name="Normal 5 2 7 10" xfId="56244"/>
    <cellStyle name="Normal 5 2 7 11" xfId="56245"/>
    <cellStyle name="Normal 5 2 7 12" xfId="56246"/>
    <cellStyle name="Normal 5 2 7 13" xfId="56247"/>
    <cellStyle name="Normal 5 2 7 14" xfId="56248"/>
    <cellStyle name="Normal 5 2 7 2" xfId="56249"/>
    <cellStyle name="Normal 5 2 7 2 2" xfId="56250"/>
    <cellStyle name="Normal 5 2 7 2 3" xfId="56251"/>
    <cellStyle name="Normal 5 2 7 2 4" xfId="56252"/>
    <cellStyle name="Normal 5 2 7 2 5" xfId="56253"/>
    <cellStyle name="Normal 5 2 7 3" xfId="56254"/>
    <cellStyle name="Normal 5 2 7 3 2" xfId="56255"/>
    <cellStyle name="Normal 5 2 7 3 3" xfId="56256"/>
    <cellStyle name="Normal 5 2 7 3 4" xfId="56257"/>
    <cellStyle name="Normal 5 2 7 3 5" xfId="56258"/>
    <cellStyle name="Normal 5 2 7 4" xfId="56259"/>
    <cellStyle name="Normal 5 2 7 4 2" xfId="56260"/>
    <cellStyle name="Normal 5 2 7 4 3" xfId="56261"/>
    <cellStyle name="Normal 5 2 7 4 4" xfId="56262"/>
    <cellStyle name="Normal 5 2 7 4 5" xfId="56263"/>
    <cellStyle name="Normal 5 2 7 5" xfId="56264"/>
    <cellStyle name="Normal 5 2 7 5 2" xfId="56265"/>
    <cellStyle name="Normal 5 2 7 5 3" xfId="56266"/>
    <cellStyle name="Normal 5 2 7 5 4" xfId="56267"/>
    <cellStyle name="Normal 5 2 7 5 5" xfId="56268"/>
    <cellStyle name="Normal 5 2 7 6" xfId="56269"/>
    <cellStyle name="Normal 5 2 7 6 2" xfId="56270"/>
    <cellStyle name="Normal 5 2 7 6 3" xfId="56271"/>
    <cellStyle name="Normal 5 2 7 6 4" xfId="56272"/>
    <cellStyle name="Normal 5 2 7 6 5" xfId="56273"/>
    <cellStyle name="Normal 5 2 7 7" xfId="56274"/>
    <cellStyle name="Normal 5 2 7 7 2" xfId="56275"/>
    <cellStyle name="Normal 5 2 7 7 3" xfId="56276"/>
    <cellStyle name="Normal 5 2 7 7 4" xfId="56277"/>
    <cellStyle name="Normal 5 2 7 7 5" xfId="56278"/>
    <cellStyle name="Normal 5 2 7 8" xfId="56279"/>
    <cellStyle name="Normal 5 2 7 8 2" xfId="56280"/>
    <cellStyle name="Normal 5 2 7 8 3" xfId="56281"/>
    <cellStyle name="Normal 5 2 7 8 4" xfId="56282"/>
    <cellStyle name="Normal 5 2 7 8 5" xfId="56283"/>
    <cellStyle name="Normal 5 2 7 9" xfId="56284"/>
    <cellStyle name="Normal 5 2 8" xfId="56285"/>
    <cellStyle name="Normal 5 2 8 10" xfId="56286"/>
    <cellStyle name="Normal 5 2 8 11" xfId="56287"/>
    <cellStyle name="Normal 5 2 8 12" xfId="56288"/>
    <cellStyle name="Normal 5 2 8 13" xfId="56289"/>
    <cellStyle name="Normal 5 2 8 14" xfId="56290"/>
    <cellStyle name="Normal 5 2 8 2" xfId="56291"/>
    <cellStyle name="Normal 5 2 8 2 2" xfId="56292"/>
    <cellStyle name="Normal 5 2 8 2 3" xfId="56293"/>
    <cellStyle name="Normal 5 2 8 2 4" xfId="56294"/>
    <cellStyle name="Normal 5 2 8 2 5" xfId="56295"/>
    <cellStyle name="Normal 5 2 8 3" xfId="56296"/>
    <cellStyle name="Normal 5 2 8 3 2" xfId="56297"/>
    <cellStyle name="Normal 5 2 8 3 3" xfId="56298"/>
    <cellStyle name="Normal 5 2 8 3 4" xfId="56299"/>
    <cellStyle name="Normal 5 2 8 3 5" xfId="56300"/>
    <cellStyle name="Normal 5 2 8 4" xfId="56301"/>
    <cellStyle name="Normal 5 2 8 4 2" xfId="56302"/>
    <cellStyle name="Normal 5 2 8 4 3" xfId="56303"/>
    <cellStyle name="Normal 5 2 8 4 4" xfId="56304"/>
    <cellStyle name="Normal 5 2 8 4 5" xfId="56305"/>
    <cellStyle name="Normal 5 2 8 5" xfId="56306"/>
    <cellStyle name="Normal 5 2 8 5 2" xfId="56307"/>
    <cellStyle name="Normal 5 2 8 5 3" xfId="56308"/>
    <cellStyle name="Normal 5 2 8 5 4" xfId="56309"/>
    <cellStyle name="Normal 5 2 8 5 5" xfId="56310"/>
    <cellStyle name="Normal 5 2 8 6" xfId="56311"/>
    <cellStyle name="Normal 5 2 8 6 2" xfId="56312"/>
    <cellStyle name="Normal 5 2 8 6 3" xfId="56313"/>
    <cellStyle name="Normal 5 2 8 6 4" xfId="56314"/>
    <cellStyle name="Normal 5 2 8 6 5" xfId="56315"/>
    <cellStyle name="Normal 5 2 8 7" xfId="56316"/>
    <cellStyle name="Normal 5 2 8 7 2" xfId="56317"/>
    <cellStyle name="Normal 5 2 8 7 3" xfId="56318"/>
    <cellStyle name="Normal 5 2 8 7 4" xfId="56319"/>
    <cellStyle name="Normal 5 2 8 7 5" xfId="56320"/>
    <cellStyle name="Normal 5 2 8 8" xfId="56321"/>
    <cellStyle name="Normal 5 2 8 8 2" xfId="56322"/>
    <cellStyle name="Normal 5 2 8 8 3" xfId="56323"/>
    <cellStyle name="Normal 5 2 8 8 4" xfId="56324"/>
    <cellStyle name="Normal 5 2 8 8 5" xfId="56325"/>
    <cellStyle name="Normal 5 2 8 9" xfId="56326"/>
    <cellStyle name="Normal 5 2 9" xfId="56327"/>
    <cellStyle name="Normal 5 2 9 10" xfId="56328"/>
    <cellStyle name="Normal 5 2 9 11" xfId="56329"/>
    <cellStyle name="Normal 5 2 9 12" xfId="56330"/>
    <cellStyle name="Normal 5 2 9 13" xfId="56331"/>
    <cellStyle name="Normal 5 2 9 14" xfId="56332"/>
    <cellStyle name="Normal 5 2 9 2" xfId="56333"/>
    <cellStyle name="Normal 5 2 9 2 2" xfId="56334"/>
    <cellStyle name="Normal 5 2 9 2 3" xfId="56335"/>
    <cellStyle name="Normal 5 2 9 2 4" xfId="56336"/>
    <cellStyle name="Normal 5 2 9 2 5" xfId="56337"/>
    <cellStyle name="Normal 5 2 9 3" xfId="56338"/>
    <cellStyle name="Normal 5 2 9 3 2" xfId="56339"/>
    <cellStyle name="Normal 5 2 9 3 3" xfId="56340"/>
    <cellStyle name="Normal 5 2 9 3 4" xfId="56341"/>
    <cellStyle name="Normal 5 2 9 3 5" xfId="56342"/>
    <cellStyle name="Normal 5 2 9 4" xfId="56343"/>
    <cellStyle name="Normal 5 2 9 4 2" xfId="56344"/>
    <cellStyle name="Normal 5 2 9 4 3" xfId="56345"/>
    <cellStyle name="Normal 5 2 9 4 4" xfId="56346"/>
    <cellStyle name="Normal 5 2 9 4 5" xfId="56347"/>
    <cellStyle name="Normal 5 2 9 5" xfId="56348"/>
    <cellStyle name="Normal 5 2 9 5 2" xfId="56349"/>
    <cellStyle name="Normal 5 2 9 5 3" xfId="56350"/>
    <cellStyle name="Normal 5 2 9 5 4" xfId="56351"/>
    <cellStyle name="Normal 5 2 9 5 5" xfId="56352"/>
    <cellStyle name="Normal 5 2 9 6" xfId="56353"/>
    <cellStyle name="Normal 5 2 9 6 2" xfId="56354"/>
    <cellStyle name="Normal 5 2 9 6 3" xfId="56355"/>
    <cellStyle name="Normal 5 2 9 6 4" xfId="56356"/>
    <cellStyle name="Normal 5 2 9 6 5" xfId="56357"/>
    <cellStyle name="Normal 5 2 9 7" xfId="56358"/>
    <cellStyle name="Normal 5 2 9 7 2" xfId="56359"/>
    <cellStyle name="Normal 5 2 9 7 3" xfId="56360"/>
    <cellStyle name="Normal 5 2 9 7 4" xfId="56361"/>
    <cellStyle name="Normal 5 2 9 7 5" xfId="56362"/>
    <cellStyle name="Normal 5 2 9 8" xfId="56363"/>
    <cellStyle name="Normal 5 2 9 8 2" xfId="56364"/>
    <cellStyle name="Normal 5 2 9 8 3" xfId="56365"/>
    <cellStyle name="Normal 5 2 9 8 4" xfId="56366"/>
    <cellStyle name="Normal 5 2 9 8 5" xfId="56367"/>
    <cellStyle name="Normal 5 2 9 9" xfId="56368"/>
    <cellStyle name="Normal 5 20" xfId="56369"/>
    <cellStyle name="Normal 5 20 10" xfId="56370"/>
    <cellStyle name="Normal 5 20 11" xfId="56371"/>
    <cellStyle name="Normal 5 20 12" xfId="56372"/>
    <cellStyle name="Normal 5 20 13" xfId="56373"/>
    <cellStyle name="Normal 5 20 14" xfId="56374"/>
    <cellStyle name="Normal 5 20 2" xfId="56375"/>
    <cellStyle name="Normal 5 20 2 2" xfId="56376"/>
    <cellStyle name="Normal 5 20 2 3" xfId="56377"/>
    <cellStyle name="Normal 5 20 2 4" xfId="56378"/>
    <cellStyle name="Normal 5 20 2 5" xfId="56379"/>
    <cellStyle name="Normal 5 20 3" xfId="56380"/>
    <cellStyle name="Normal 5 20 3 2" xfId="56381"/>
    <cellStyle name="Normal 5 20 3 3" xfId="56382"/>
    <cellStyle name="Normal 5 20 3 4" xfId="56383"/>
    <cellStyle name="Normal 5 20 3 5" xfId="56384"/>
    <cellStyle name="Normal 5 20 4" xfId="56385"/>
    <cellStyle name="Normal 5 20 4 2" xfId="56386"/>
    <cellStyle name="Normal 5 20 4 3" xfId="56387"/>
    <cellStyle name="Normal 5 20 4 4" xfId="56388"/>
    <cellStyle name="Normal 5 20 4 5" xfId="56389"/>
    <cellStyle name="Normal 5 20 5" xfId="56390"/>
    <cellStyle name="Normal 5 20 5 2" xfId="56391"/>
    <cellStyle name="Normal 5 20 5 3" xfId="56392"/>
    <cellStyle name="Normal 5 20 5 4" xfId="56393"/>
    <cellStyle name="Normal 5 20 5 5" xfId="56394"/>
    <cellStyle name="Normal 5 20 6" xfId="56395"/>
    <cellStyle name="Normal 5 20 6 2" xfId="56396"/>
    <cellStyle name="Normal 5 20 6 3" xfId="56397"/>
    <cellStyle name="Normal 5 20 6 4" xfId="56398"/>
    <cellStyle name="Normal 5 20 6 5" xfId="56399"/>
    <cellStyle name="Normal 5 20 7" xfId="56400"/>
    <cellStyle name="Normal 5 20 7 2" xfId="56401"/>
    <cellStyle name="Normal 5 20 7 3" xfId="56402"/>
    <cellStyle name="Normal 5 20 7 4" xfId="56403"/>
    <cellStyle name="Normal 5 20 7 5" xfId="56404"/>
    <cellStyle name="Normal 5 20 8" xfId="56405"/>
    <cellStyle name="Normal 5 20 8 2" xfId="56406"/>
    <cellStyle name="Normal 5 20 8 3" xfId="56407"/>
    <cellStyle name="Normal 5 20 8 4" xfId="56408"/>
    <cellStyle name="Normal 5 20 8 5" xfId="56409"/>
    <cellStyle name="Normal 5 20 9" xfId="56410"/>
    <cellStyle name="Normal 5 21" xfId="56411"/>
    <cellStyle name="Normal 5 21 10" xfId="56412"/>
    <cellStyle name="Normal 5 21 11" xfId="56413"/>
    <cellStyle name="Normal 5 21 12" xfId="56414"/>
    <cellStyle name="Normal 5 21 13" xfId="56415"/>
    <cellStyle name="Normal 5 21 14" xfId="56416"/>
    <cellStyle name="Normal 5 21 2" xfId="56417"/>
    <cellStyle name="Normal 5 21 2 2" xfId="56418"/>
    <cellStyle name="Normal 5 21 2 3" xfId="56419"/>
    <cellStyle name="Normal 5 21 2 4" xfId="56420"/>
    <cellStyle name="Normal 5 21 2 5" xfId="56421"/>
    <cellStyle name="Normal 5 21 3" xfId="56422"/>
    <cellStyle name="Normal 5 21 3 2" xfId="56423"/>
    <cellStyle name="Normal 5 21 3 3" xfId="56424"/>
    <cellStyle name="Normal 5 21 3 4" xfId="56425"/>
    <cellStyle name="Normal 5 21 3 5" xfId="56426"/>
    <cellStyle name="Normal 5 21 4" xfId="56427"/>
    <cellStyle name="Normal 5 21 4 2" xfId="56428"/>
    <cellStyle name="Normal 5 21 4 3" xfId="56429"/>
    <cellStyle name="Normal 5 21 4 4" xfId="56430"/>
    <cellStyle name="Normal 5 21 4 5" xfId="56431"/>
    <cellStyle name="Normal 5 21 5" xfId="56432"/>
    <cellStyle name="Normal 5 21 5 2" xfId="56433"/>
    <cellStyle name="Normal 5 21 5 3" xfId="56434"/>
    <cellStyle name="Normal 5 21 5 4" xfId="56435"/>
    <cellStyle name="Normal 5 21 5 5" xfId="56436"/>
    <cellStyle name="Normal 5 21 6" xfId="56437"/>
    <cellStyle name="Normal 5 21 6 2" xfId="56438"/>
    <cellStyle name="Normal 5 21 6 3" xfId="56439"/>
    <cellStyle name="Normal 5 21 6 4" xfId="56440"/>
    <cellStyle name="Normal 5 21 6 5" xfId="56441"/>
    <cellStyle name="Normal 5 21 7" xfId="56442"/>
    <cellStyle name="Normal 5 21 7 2" xfId="56443"/>
    <cellStyle name="Normal 5 21 7 3" xfId="56444"/>
    <cellStyle name="Normal 5 21 7 4" xfId="56445"/>
    <cellStyle name="Normal 5 21 7 5" xfId="56446"/>
    <cellStyle name="Normal 5 21 8" xfId="56447"/>
    <cellStyle name="Normal 5 21 8 2" xfId="56448"/>
    <cellStyle name="Normal 5 21 8 3" xfId="56449"/>
    <cellStyle name="Normal 5 21 8 4" xfId="56450"/>
    <cellStyle name="Normal 5 21 8 5" xfId="56451"/>
    <cellStyle name="Normal 5 21 9" xfId="56452"/>
    <cellStyle name="Normal 5 22" xfId="56453"/>
    <cellStyle name="Normal 5 22 10" xfId="56454"/>
    <cellStyle name="Normal 5 22 11" xfId="56455"/>
    <cellStyle name="Normal 5 22 12" xfId="56456"/>
    <cellStyle name="Normal 5 22 13" xfId="56457"/>
    <cellStyle name="Normal 5 22 14" xfId="56458"/>
    <cellStyle name="Normal 5 22 2" xfId="56459"/>
    <cellStyle name="Normal 5 22 2 2" xfId="56460"/>
    <cellStyle name="Normal 5 22 2 3" xfId="56461"/>
    <cellStyle name="Normal 5 22 2 4" xfId="56462"/>
    <cellStyle name="Normal 5 22 2 5" xfId="56463"/>
    <cellStyle name="Normal 5 22 3" xfId="56464"/>
    <cellStyle name="Normal 5 22 3 2" xfId="56465"/>
    <cellStyle name="Normal 5 22 3 3" xfId="56466"/>
    <cellStyle name="Normal 5 22 3 4" xfId="56467"/>
    <cellStyle name="Normal 5 22 3 5" xfId="56468"/>
    <cellStyle name="Normal 5 22 4" xfId="56469"/>
    <cellStyle name="Normal 5 22 4 2" xfId="56470"/>
    <cellStyle name="Normal 5 22 4 3" xfId="56471"/>
    <cellStyle name="Normal 5 22 4 4" xfId="56472"/>
    <cellStyle name="Normal 5 22 4 5" xfId="56473"/>
    <cellStyle name="Normal 5 22 5" xfId="56474"/>
    <cellStyle name="Normal 5 22 5 2" xfId="56475"/>
    <cellStyle name="Normal 5 22 5 3" xfId="56476"/>
    <cellStyle name="Normal 5 22 5 4" xfId="56477"/>
    <cellStyle name="Normal 5 22 5 5" xfId="56478"/>
    <cellStyle name="Normal 5 22 6" xfId="56479"/>
    <cellStyle name="Normal 5 22 6 2" xfId="56480"/>
    <cellStyle name="Normal 5 22 6 3" xfId="56481"/>
    <cellStyle name="Normal 5 22 6 4" xfId="56482"/>
    <cellStyle name="Normal 5 22 6 5" xfId="56483"/>
    <cellStyle name="Normal 5 22 7" xfId="56484"/>
    <cellStyle name="Normal 5 22 7 2" xfId="56485"/>
    <cellStyle name="Normal 5 22 7 3" xfId="56486"/>
    <cellStyle name="Normal 5 22 7 4" xfId="56487"/>
    <cellStyle name="Normal 5 22 7 5" xfId="56488"/>
    <cellStyle name="Normal 5 22 8" xfId="56489"/>
    <cellStyle name="Normal 5 22 8 2" xfId="56490"/>
    <cellStyle name="Normal 5 22 8 3" xfId="56491"/>
    <cellStyle name="Normal 5 22 8 4" xfId="56492"/>
    <cellStyle name="Normal 5 22 8 5" xfId="56493"/>
    <cellStyle name="Normal 5 22 9" xfId="56494"/>
    <cellStyle name="Normal 5 23" xfId="56495"/>
    <cellStyle name="Normal 5 23 10" xfId="56496"/>
    <cellStyle name="Normal 5 23 11" xfId="56497"/>
    <cellStyle name="Normal 5 23 12" xfId="56498"/>
    <cellStyle name="Normal 5 23 13" xfId="56499"/>
    <cellStyle name="Normal 5 23 2" xfId="56500"/>
    <cellStyle name="Normal 5 23 2 2" xfId="56501"/>
    <cellStyle name="Normal 5 23 2 3" xfId="56502"/>
    <cellStyle name="Normal 5 23 2 4" xfId="56503"/>
    <cellStyle name="Normal 5 23 2 5" xfId="56504"/>
    <cellStyle name="Normal 5 23 3" xfId="56505"/>
    <cellStyle name="Normal 5 23 3 2" xfId="56506"/>
    <cellStyle name="Normal 5 23 3 3" xfId="56507"/>
    <cellStyle name="Normal 5 23 3 4" xfId="56508"/>
    <cellStyle name="Normal 5 23 3 5" xfId="56509"/>
    <cellStyle name="Normal 5 23 4" xfId="56510"/>
    <cellStyle name="Normal 5 23 4 2" xfId="56511"/>
    <cellStyle name="Normal 5 23 4 3" xfId="56512"/>
    <cellStyle name="Normal 5 23 4 4" xfId="56513"/>
    <cellStyle name="Normal 5 23 4 5" xfId="56514"/>
    <cellStyle name="Normal 5 23 5" xfId="56515"/>
    <cellStyle name="Normal 5 23 5 2" xfId="56516"/>
    <cellStyle name="Normal 5 23 5 3" xfId="56517"/>
    <cellStyle name="Normal 5 23 5 4" xfId="56518"/>
    <cellStyle name="Normal 5 23 5 5" xfId="56519"/>
    <cellStyle name="Normal 5 23 6" xfId="56520"/>
    <cellStyle name="Normal 5 23 6 2" xfId="56521"/>
    <cellStyle name="Normal 5 23 6 3" xfId="56522"/>
    <cellStyle name="Normal 5 23 6 4" xfId="56523"/>
    <cellStyle name="Normal 5 23 6 5" xfId="56524"/>
    <cellStyle name="Normal 5 23 7" xfId="56525"/>
    <cellStyle name="Normal 5 23 7 2" xfId="56526"/>
    <cellStyle name="Normal 5 23 7 3" xfId="56527"/>
    <cellStyle name="Normal 5 23 7 4" xfId="56528"/>
    <cellStyle name="Normal 5 23 7 5" xfId="56529"/>
    <cellStyle name="Normal 5 23 8" xfId="56530"/>
    <cellStyle name="Normal 5 23 8 2" xfId="56531"/>
    <cellStyle name="Normal 5 23 8 3" xfId="56532"/>
    <cellStyle name="Normal 5 23 8 4" xfId="56533"/>
    <cellStyle name="Normal 5 23 8 5" xfId="56534"/>
    <cellStyle name="Normal 5 23 9" xfId="56535"/>
    <cellStyle name="Normal 5 24" xfId="56536"/>
    <cellStyle name="Normal 5 24 10" xfId="56537"/>
    <cellStyle name="Normal 5 24 11" xfId="56538"/>
    <cellStyle name="Normal 5 24 12" xfId="56539"/>
    <cellStyle name="Normal 5 24 13" xfId="56540"/>
    <cellStyle name="Normal 5 24 2" xfId="56541"/>
    <cellStyle name="Normal 5 24 2 2" xfId="56542"/>
    <cellStyle name="Normal 5 24 2 3" xfId="56543"/>
    <cellStyle name="Normal 5 24 2 4" xfId="56544"/>
    <cellStyle name="Normal 5 24 2 5" xfId="56545"/>
    <cellStyle name="Normal 5 24 3" xfId="56546"/>
    <cellStyle name="Normal 5 24 3 2" xfId="56547"/>
    <cellStyle name="Normal 5 24 3 3" xfId="56548"/>
    <cellStyle name="Normal 5 24 3 4" xfId="56549"/>
    <cellStyle name="Normal 5 24 3 5" xfId="56550"/>
    <cellStyle name="Normal 5 24 4" xfId="56551"/>
    <cellStyle name="Normal 5 24 4 2" xfId="56552"/>
    <cellStyle name="Normal 5 24 4 3" xfId="56553"/>
    <cellStyle name="Normal 5 24 4 4" xfId="56554"/>
    <cellStyle name="Normal 5 24 4 5" xfId="56555"/>
    <cellStyle name="Normal 5 24 5" xfId="56556"/>
    <cellStyle name="Normal 5 24 5 2" xfId="56557"/>
    <cellStyle name="Normal 5 24 5 3" xfId="56558"/>
    <cellStyle name="Normal 5 24 5 4" xfId="56559"/>
    <cellStyle name="Normal 5 24 5 5" xfId="56560"/>
    <cellStyle name="Normal 5 24 6" xfId="56561"/>
    <cellStyle name="Normal 5 24 6 2" xfId="56562"/>
    <cellStyle name="Normal 5 24 6 3" xfId="56563"/>
    <cellStyle name="Normal 5 24 6 4" xfId="56564"/>
    <cellStyle name="Normal 5 24 6 5" xfId="56565"/>
    <cellStyle name="Normal 5 24 7" xfId="56566"/>
    <cellStyle name="Normal 5 24 7 2" xfId="56567"/>
    <cellStyle name="Normal 5 24 7 3" xfId="56568"/>
    <cellStyle name="Normal 5 24 7 4" xfId="56569"/>
    <cellStyle name="Normal 5 24 7 5" xfId="56570"/>
    <cellStyle name="Normal 5 24 8" xfId="56571"/>
    <cellStyle name="Normal 5 24 8 2" xfId="56572"/>
    <cellStyle name="Normal 5 24 8 3" xfId="56573"/>
    <cellStyle name="Normal 5 24 8 4" xfId="56574"/>
    <cellStyle name="Normal 5 24 8 5" xfId="56575"/>
    <cellStyle name="Normal 5 24 9" xfId="56576"/>
    <cellStyle name="Normal 5 25" xfId="56577"/>
    <cellStyle name="Normal 5 25 10" xfId="56578"/>
    <cellStyle name="Normal 5 25 11" xfId="56579"/>
    <cellStyle name="Normal 5 25 12" xfId="56580"/>
    <cellStyle name="Normal 5 25 13" xfId="56581"/>
    <cellStyle name="Normal 5 25 2" xfId="56582"/>
    <cellStyle name="Normal 5 25 2 2" xfId="56583"/>
    <cellStyle name="Normal 5 25 2 3" xfId="56584"/>
    <cellStyle name="Normal 5 25 2 4" xfId="56585"/>
    <cellStyle name="Normal 5 25 2 5" xfId="56586"/>
    <cellStyle name="Normal 5 25 3" xfId="56587"/>
    <cellStyle name="Normal 5 25 3 2" xfId="56588"/>
    <cellStyle name="Normal 5 25 3 3" xfId="56589"/>
    <cellStyle name="Normal 5 25 3 4" xfId="56590"/>
    <cellStyle name="Normal 5 25 3 5" xfId="56591"/>
    <cellStyle name="Normal 5 25 4" xfId="56592"/>
    <cellStyle name="Normal 5 25 4 2" xfId="56593"/>
    <cellStyle name="Normal 5 25 4 3" xfId="56594"/>
    <cellStyle name="Normal 5 25 4 4" xfId="56595"/>
    <cellStyle name="Normal 5 25 4 5" xfId="56596"/>
    <cellStyle name="Normal 5 25 5" xfId="56597"/>
    <cellStyle name="Normal 5 25 5 2" xfId="56598"/>
    <cellStyle name="Normal 5 25 5 3" xfId="56599"/>
    <cellStyle name="Normal 5 25 5 4" xfId="56600"/>
    <cellStyle name="Normal 5 25 5 5" xfId="56601"/>
    <cellStyle name="Normal 5 25 6" xfId="56602"/>
    <cellStyle name="Normal 5 25 6 2" xfId="56603"/>
    <cellStyle name="Normal 5 25 6 3" xfId="56604"/>
    <cellStyle name="Normal 5 25 6 4" xfId="56605"/>
    <cellStyle name="Normal 5 25 6 5" xfId="56606"/>
    <cellStyle name="Normal 5 25 7" xfId="56607"/>
    <cellStyle name="Normal 5 25 7 2" xfId="56608"/>
    <cellStyle name="Normal 5 25 7 3" xfId="56609"/>
    <cellStyle name="Normal 5 25 7 4" xfId="56610"/>
    <cellStyle name="Normal 5 25 7 5" xfId="56611"/>
    <cellStyle name="Normal 5 25 8" xfId="56612"/>
    <cellStyle name="Normal 5 25 8 2" xfId="56613"/>
    <cellStyle name="Normal 5 25 8 3" xfId="56614"/>
    <cellStyle name="Normal 5 25 8 4" xfId="56615"/>
    <cellStyle name="Normal 5 25 8 5" xfId="56616"/>
    <cellStyle name="Normal 5 25 9" xfId="56617"/>
    <cellStyle name="Normal 5 26" xfId="56618"/>
    <cellStyle name="Normal 5 26 10" xfId="56619"/>
    <cellStyle name="Normal 5 26 11" xfId="56620"/>
    <cellStyle name="Normal 5 26 12" xfId="56621"/>
    <cellStyle name="Normal 5 26 13" xfId="56622"/>
    <cellStyle name="Normal 5 26 2" xfId="56623"/>
    <cellStyle name="Normal 5 26 2 2" xfId="56624"/>
    <cellStyle name="Normal 5 26 2 3" xfId="56625"/>
    <cellStyle name="Normal 5 26 2 4" xfId="56626"/>
    <cellStyle name="Normal 5 26 2 5" xfId="56627"/>
    <cellStyle name="Normal 5 26 3" xfId="56628"/>
    <cellStyle name="Normal 5 26 3 2" xfId="56629"/>
    <cellStyle name="Normal 5 26 3 3" xfId="56630"/>
    <cellStyle name="Normal 5 26 3 4" xfId="56631"/>
    <cellStyle name="Normal 5 26 3 5" xfId="56632"/>
    <cellStyle name="Normal 5 26 4" xfId="56633"/>
    <cellStyle name="Normal 5 26 4 2" xfId="56634"/>
    <cellStyle name="Normal 5 26 4 3" xfId="56635"/>
    <cellStyle name="Normal 5 26 4 4" xfId="56636"/>
    <cellStyle name="Normal 5 26 4 5" xfId="56637"/>
    <cellStyle name="Normal 5 26 5" xfId="56638"/>
    <cellStyle name="Normal 5 26 5 2" xfId="56639"/>
    <cellStyle name="Normal 5 26 5 3" xfId="56640"/>
    <cellStyle name="Normal 5 26 5 4" xfId="56641"/>
    <cellStyle name="Normal 5 26 5 5" xfId="56642"/>
    <cellStyle name="Normal 5 26 6" xfId="56643"/>
    <cellStyle name="Normal 5 26 6 2" xfId="56644"/>
    <cellStyle name="Normal 5 26 6 3" xfId="56645"/>
    <cellStyle name="Normal 5 26 6 4" xfId="56646"/>
    <cellStyle name="Normal 5 26 6 5" xfId="56647"/>
    <cellStyle name="Normal 5 26 7" xfId="56648"/>
    <cellStyle name="Normal 5 26 7 2" xfId="56649"/>
    <cellStyle name="Normal 5 26 7 3" xfId="56650"/>
    <cellStyle name="Normal 5 26 7 4" xfId="56651"/>
    <cellStyle name="Normal 5 26 7 5" xfId="56652"/>
    <cellStyle name="Normal 5 26 8" xfId="56653"/>
    <cellStyle name="Normal 5 26 8 2" xfId="56654"/>
    <cellStyle name="Normal 5 26 8 3" xfId="56655"/>
    <cellStyle name="Normal 5 26 8 4" xfId="56656"/>
    <cellStyle name="Normal 5 26 8 5" xfId="56657"/>
    <cellStyle name="Normal 5 26 9" xfId="56658"/>
    <cellStyle name="Normal 5 27" xfId="56659"/>
    <cellStyle name="Normal 5 27 10" xfId="56660"/>
    <cellStyle name="Normal 5 27 11" xfId="56661"/>
    <cellStyle name="Normal 5 27 12" xfId="56662"/>
    <cellStyle name="Normal 5 27 13" xfId="56663"/>
    <cellStyle name="Normal 5 27 2" xfId="56664"/>
    <cellStyle name="Normal 5 27 2 2" xfId="56665"/>
    <cellStyle name="Normal 5 27 2 3" xfId="56666"/>
    <cellStyle name="Normal 5 27 2 4" xfId="56667"/>
    <cellStyle name="Normal 5 27 2 5" xfId="56668"/>
    <cellStyle name="Normal 5 27 3" xfId="56669"/>
    <cellStyle name="Normal 5 27 3 2" xfId="56670"/>
    <cellStyle name="Normal 5 27 3 3" xfId="56671"/>
    <cellStyle name="Normal 5 27 3 4" xfId="56672"/>
    <cellStyle name="Normal 5 27 3 5" xfId="56673"/>
    <cellStyle name="Normal 5 27 4" xfId="56674"/>
    <cellStyle name="Normal 5 27 4 2" xfId="56675"/>
    <cellStyle name="Normal 5 27 4 3" xfId="56676"/>
    <cellStyle name="Normal 5 27 4 4" xfId="56677"/>
    <cellStyle name="Normal 5 27 4 5" xfId="56678"/>
    <cellStyle name="Normal 5 27 5" xfId="56679"/>
    <cellStyle name="Normal 5 27 5 2" xfId="56680"/>
    <cellStyle name="Normal 5 27 5 3" xfId="56681"/>
    <cellStyle name="Normal 5 27 5 4" xfId="56682"/>
    <cellStyle name="Normal 5 27 5 5" xfId="56683"/>
    <cellStyle name="Normal 5 27 6" xfId="56684"/>
    <cellStyle name="Normal 5 27 6 2" xfId="56685"/>
    <cellStyle name="Normal 5 27 6 3" xfId="56686"/>
    <cellStyle name="Normal 5 27 6 4" xfId="56687"/>
    <cellStyle name="Normal 5 27 6 5" xfId="56688"/>
    <cellStyle name="Normal 5 27 7" xfId="56689"/>
    <cellStyle name="Normal 5 27 7 2" xfId="56690"/>
    <cellStyle name="Normal 5 27 7 3" xfId="56691"/>
    <cellStyle name="Normal 5 27 7 4" xfId="56692"/>
    <cellStyle name="Normal 5 27 7 5" xfId="56693"/>
    <cellStyle name="Normal 5 27 8" xfId="56694"/>
    <cellStyle name="Normal 5 27 8 2" xfId="56695"/>
    <cellStyle name="Normal 5 27 8 3" xfId="56696"/>
    <cellStyle name="Normal 5 27 8 4" xfId="56697"/>
    <cellStyle name="Normal 5 27 8 5" xfId="56698"/>
    <cellStyle name="Normal 5 27 9" xfId="56699"/>
    <cellStyle name="Normal 5 28" xfId="56700"/>
    <cellStyle name="Normal 5 28 10" xfId="56701"/>
    <cellStyle name="Normal 5 28 11" xfId="56702"/>
    <cellStyle name="Normal 5 28 12" xfId="56703"/>
    <cellStyle name="Normal 5 28 13" xfId="56704"/>
    <cellStyle name="Normal 5 28 2" xfId="56705"/>
    <cellStyle name="Normal 5 28 2 2" xfId="56706"/>
    <cellStyle name="Normal 5 28 2 3" xfId="56707"/>
    <cellStyle name="Normal 5 28 2 4" xfId="56708"/>
    <cellStyle name="Normal 5 28 2 5" xfId="56709"/>
    <cellStyle name="Normal 5 28 3" xfId="56710"/>
    <cellStyle name="Normal 5 28 3 2" xfId="56711"/>
    <cellStyle name="Normal 5 28 3 3" xfId="56712"/>
    <cellStyle name="Normal 5 28 3 4" xfId="56713"/>
    <cellStyle name="Normal 5 28 3 5" xfId="56714"/>
    <cellStyle name="Normal 5 28 4" xfId="56715"/>
    <cellStyle name="Normal 5 28 4 2" xfId="56716"/>
    <cellStyle name="Normal 5 28 4 3" xfId="56717"/>
    <cellStyle name="Normal 5 28 4 4" xfId="56718"/>
    <cellStyle name="Normal 5 28 4 5" xfId="56719"/>
    <cellStyle name="Normal 5 28 5" xfId="56720"/>
    <cellStyle name="Normal 5 28 5 2" xfId="56721"/>
    <cellStyle name="Normal 5 28 5 3" xfId="56722"/>
    <cellStyle name="Normal 5 28 5 4" xfId="56723"/>
    <cellStyle name="Normal 5 28 5 5" xfId="56724"/>
    <cellStyle name="Normal 5 28 6" xfId="56725"/>
    <cellStyle name="Normal 5 28 6 2" xfId="56726"/>
    <cellStyle name="Normal 5 28 6 3" xfId="56727"/>
    <cellStyle name="Normal 5 28 6 4" xfId="56728"/>
    <cellStyle name="Normal 5 28 6 5" xfId="56729"/>
    <cellStyle name="Normal 5 28 7" xfId="56730"/>
    <cellStyle name="Normal 5 28 7 2" xfId="56731"/>
    <cellStyle name="Normal 5 28 7 3" xfId="56732"/>
    <cellStyle name="Normal 5 28 7 4" xfId="56733"/>
    <cellStyle name="Normal 5 28 7 5" xfId="56734"/>
    <cellStyle name="Normal 5 28 8" xfId="56735"/>
    <cellStyle name="Normal 5 28 8 2" xfId="56736"/>
    <cellStyle name="Normal 5 28 8 3" xfId="56737"/>
    <cellStyle name="Normal 5 28 8 4" xfId="56738"/>
    <cellStyle name="Normal 5 28 8 5" xfId="56739"/>
    <cellStyle name="Normal 5 28 9" xfId="56740"/>
    <cellStyle name="Normal 5 29" xfId="56741"/>
    <cellStyle name="Normal 5 29 10" xfId="56742"/>
    <cellStyle name="Normal 5 29 11" xfId="56743"/>
    <cellStyle name="Normal 5 29 12" xfId="56744"/>
    <cellStyle name="Normal 5 29 13" xfId="56745"/>
    <cellStyle name="Normal 5 29 2" xfId="56746"/>
    <cellStyle name="Normal 5 29 2 2" xfId="56747"/>
    <cellStyle name="Normal 5 29 2 3" xfId="56748"/>
    <cellStyle name="Normal 5 29 2 4" xfId="56749"/>
    <cellStyle name="Normal 5 29 2 5" xfId="56750"/>
    <cellStyle name="Normal 5 29 3" xfId="56751"/>
    <cellStyle name="Normal 5 29 3 2" xfId="56752"/>
    <cellStyle name="Normal 5 29 3 3" xfId="56753"/>
    <cellStyle name="Normal 5 29 3 4" xfId="56754"/>
    <cellStyle name="Normal 5 29 3 5" xfId="56755"/>
    <cellStyle name="Normal 5 29 4" xfId="56756"/>
    <cellStyle name="Normal 5 29 4 2" xfId="56757"/>
    <cellStyle name="Normal 5 29 4 3" xfId="56758"/>
    <cellStyle name="Normal 5 29 4 4" xfId="56759"/>
    <cellStyle name="Normal 5 29 4 5" xfId="56760"/>
    <cellStyle name="Normal 5 29 5" xfId="56761"/>
    <cellStyle name="Normal 5 29 5 2" xfId="56762"/>
    <cellStyle name="Normal 5 29 5 3" xfId="56763"/>
    <cellStyle name="Normal 5 29 5 4" xfId="56764"/>
    <cellStyle name="Normal 5 29 5 5" xfId="56765"/>
    <cellStyle name="Normal 5 29 6" xfId="56766"/>
    <cellStyle name="Normal 5 29 6 2" xfId="56767"/>
    <cellStyle name="Normal 5 29 6 3" xfId="56768"/>
    <cellStyle name="Normal 5 29 6 4" xfId="56769"/>
    <cellStyle name="Normal 5 29 6 5" xfId="56770"/>
    <cellStyle name="Normal 5 29 7" xfId="56771"/>
    <cellStyle name="Normal 5 29 7 2" xfId="56772"/>
    <cellStyle name="Normal 5 29 7 3" xfId="56773"/>
    <cellStyle name="Normal 5 29 7 4" xfId="56774"/>
    <cellStyle name="Normal 5 29 7 5" xfId="56775"/>
    <cellStyle name="Normal 5 29 8" xfId="56776"/>
    <cellStyle name="Normal 5 29 8 2" xfId="56777"/>
    <cellStyle name="Normal 5 29 8 3" xfId="56778"/>
    <cellStyle name="Normal 5 29 8 4" xfId="56779"/>
    <cellStyle name="Normal 5 29 8 5" xfId="56780"/>
    <cellStyle name="Normal 5 29 9" xfId="56781"/>
    <cellStyle name="Normal 5 3" xfId="56782"/>
    <cellStyle name="Normal 5 3 10" xfId="56783"/>
    <cellStyle name="Normal 5 3 10 10" xfId="56784"/>
    <cellStyle name="Normal 5 3 10 11" xfId="56785"/>
    <cellStyle name="Normal 5 3 10 12" xfId="56786"/>
    <cellStyle name="Normal 5 3 10 13" xfId="56787"/>
    <cellStyle name="Normal 5 3 10 14" xfId="56788"/>
    <cellStyle name="Normal 5 3 10 2" xfId="56789"/>
    <cellStyle name="Normal 5 3 10 2 2" xfId="56790"/>
    <cellStyle name="Normal 5 3 10 2 3" xfId="56791"/>
    <cellStyle name="Normal 5 3 10 2 4" xfId="56792"/>
    <cellStyle name="Normal 5 3 10 2 5" xfId="56793"/>
    <cellStyle name="Normal 5 3 10 3" xfId="56794"/>
    <cellStyle name="Normal 5 3 10 3 2" xfId="56795"/>
    <cellStyle name="Normal 5 3 10 3 3" xfId="56796"/>
    <cellStyle name="Normal 5 3 10 3 4" xfId="56797"/>
    <cellStyle name="Normal 5 3 10 3 5" xfId="56798"/>
    <cellStyle name="Normal 5 3 10 4" xfId="56799"/>
    <cellStyle name="Normal 5 3 10 4 2" xfId="56800"/>
    <cellStyle name="Normal 5 3 10 4 3" xfId="56801"/>
    <cellStyle name="Normal 5 3 10 4 4" xfId="56802"/>
    <cellStyle name="Normal 5 3 10 4 5" xfId="56803"/>
    <cellStyle name="Normal 5 3 10 5" xfId="56804"/>
    <cellStyle name="Normal 5 3 10 5 2" xfId="56805"/>
    <cellStyle name="Normal 5 3 10 5 3" xfId="56806"/>
    <cellStyle name="Normal 5 3 10 5 4" xfId="56807"/>
    <cellStyle name="Normal 5 3 10 5 5" xfId="56808"/>
    <cellStyle name="Normal 5 3 10 6" xfId="56809"/>
    <cellStyle name="Normal 5 3 10 6 2" xfId="56810"/>
    <cellStyle name="Normal 5 3 10 6 3" xfId="56811"/>
    <cellStyle name="Normal 5 3 10 6 4" xfId="56812"/>
    <cellStyle name="Normal 5 3 10 6 5" xfId="56813"/>
    <cellStyle name="Normal 5 3 10 7" xfId="56814"/>
    <cellStyle name="Normal 5 3 10 7 2" xfId="56815"/>
    <cellStyle name="Normal 5 3 10 7 3" xfId="56816"/>
    <cellStyle name="Normal 5 3 10 7 4" xfId="56817"/>
    <cellStyle name="Normal 5 3 10 7 5" xfId="56818"/>
    <cellStyle name="Normal 5 3 10 8" xfId="56819"/>
    <cellStyle name="Normal 5 3 10 8 2" xfId="56820"/>
    <cellStyle name="Normal 5 3 10 8 3" xfId="56821"/>
    <cellStyle name="Normal 5 3 10 8 4" xfId="56822"/>
    <cellStyle name="Normal 5 3 10 8 5" xfId="56823"/>
    <cellStyle name="Normal 5 3 10 9" xfId="56824"/>
    <cellStyle name="Normal 5 3 11" xfId="56825"/>
    <cellStyle name="Normal 5 3 11 10" xfId="56826"/>
    <cellStyle name="Normal 5 3 11 11" xfId="56827"/>
    <cellStyle name="Normal 5 3 11 12" xfId="56828"/>
    <cellStyle name="Normal 5 3 11 13" xfId="56829"/>
    <cellStyle name="Normal 5 3 11 14" xfId="56830"/>
    <cellStyle name="Normal 5 3 11 2" xfId="56831"/>
    <cellStyle name="Normal 5 3 11 2 2" xfId="56832"/>
    <cellStyle name="Normal 5 3 11 2 3" xfId="56833"/>
    <cellStyle name="Normal 5 3 11 2 4" xfId="56834"/>
    <cellStyle name="Normal 5 3 11 2 5" xfId="56835"/>
    <cellStyle name="Normal 5 3 11 3" xfId="56836"/>
    <cellStyle name="Normal 5 3 11 3 2" xfId="56837"/>
    <cellStyle name="Normal 5 3 11 3 3" xfId="56838"/>
    <cellStyle name="Normal 5 3 11 3 4" xfId="56839"/>
    <cellStyle name="Normal 5 3 11 3 5" xfId="56840"/>
    <cellStyle name="Normal 5 3 11 4" xfId="56841"/>
    <cellStyle name="Normal 5 3 11 4 2" xfId="56842"/>
    <cellStyle name="Normal 5 3 11 4 3" xfId="56843"/>
    <cellStyle name="Normal 5 3 11 4 4" xfId="56844"/>
    <cellStyle name="Normal 5 3 11 4 5" xfId="56845"/>
    <cellStyle name="Normal 5 3 11 5" xfId="56846"/>
    <cellStyle name="Normal 5 3 11 5 2" xfId="56847"/>
    <cellStyle name="Normal 5 3 11 5 3" xfId="56848"/>
    <cellStyle name="Normal 5 3 11 5 4" xfId="56849"/>
    <cellStyle name="Normal 5 3 11 5 5" xfId="56850"/>
    <cellStyle name="Normal 5 3 11 6" xfId="56851"/>
    <cellStyle name="Normal 5 3 11 6 2" xfId="56852"/>
    <cellStyle name="Normal 5 3 11 6 3" xfId="56853"/>
    <cellStyle name="Normal 5 3 11 6 4" xfId="56854"/>
    <cellStyle name="Normal 5 3 11 6 5" xfId="56855"/>
    <cellStyle name="Normal 5 3 11 7" xfId="56856"/>
    <cellStyle name="Normal 5 3 11 7 2" xfId="56857"/>
    <cellStyle name="Normal 5 3 11 7 3" xfId="56858"/>
    <cellStyle name="Normal 5 3 11 7 4" xfId="56859"/>
    <cellStyle name="Normal 5 3 11 7 5" xfId="56860"/>
    <cellStyle name="Normal 5 3 11 8" xfId="56861"/>
    <cellStyle name="Normal 5 3 11 8 2" xfId="56862"/>
    <cellStyle name="Normal 5 3 11 8 3" xfId="56863"/>
    <cellStyle name="Normal 5 3 11 8 4" xfId="56864"/>
    <cellStyle name="Normal 5 3 11 8 5" xfId="56865"/>
    <cellStyle name="Normal 5 3 11 9" xfId="56866"/>
    <cellStyle name="Normal 5 3 12" xfId="56867"/>
    <cellStyle name="Normal 5 3 12 10" xfId="56868"/>
    <cellStyle name="Normal 5 3 12 11" xfId="56869"/>
    <cellStyle name="Normal 5 3 12 12" xfId="56870"/>
    <cellStyle name="Normal 5 3 12 13" xfId="56871"/>
    <cellStyle name="Normal 5 3 12 14" xfId="56872"/>
    <cellStyle name="Normal 5 3 12 2" xfId="56873"/>
    <cellStyle name="Normal 5 3 12 2 2" xfId="56874"/>
    <cellStyle name="Normal 5 3 12 2 3" xfId="56875"/>
    <cellStyle name="Normal 5 3 12 2 4" xfId="56876"/>
    <cellStyle name="Normal 5 3 12 2 5" xfId="56877"/>
    <cellStyle name="Normal 5 3 12 3" xfId="56878"/>
    <cellStyle name="Normal 5 3 12 3 2" xfId="56879"/>
    <cellStyle name="Normal 5 3 12 3 3" xfId="56880"/>
    <cellStyle name="Normal 5 3 12 3 4" xfId="56881"/>
    <cellStyle name="Normal 5 3 12 3 5" xfId="56882"/>
    <cellStyle name="Normal 5 3 12 4" xfId="56883"/>
    <cellStyle name="Normal 5 3 12 4 2" xfId="56884"/>
    <cellStyle name="Normal 5 3 12 4 3" xfId="56885"/>
    <cellStyle name="Normal 5 3 12 4 4" xfId="56886"/>
    <cellStyle name="Normal 5 3 12 4 5" xfId="56887"/>
    <cellStyle name="Normal 5 3 12 5" xfId="56888"/>
    <cellStyle name="Normal 5 3 12 5 2" xfId="56889"/>
    <cellStyle name="Normal 5 3 12 5 3" xfId="56890"/>
    <cellStyle name="Normal 5 3 12 5 4" xfId="56891"/>
    <cellStyle name="Normal 5 3 12 5 5" xfId="56892"/>
    <cellStyle name="Normal 5 3 12 6" xfId="56893"/>
    <cellStyle name="Normal 5 3 12 6 2" xfId="56894"/>
    <cellStyle name="Normal 5 3 12 6 3" xfId="56895"/>
    <cellStyle name="Normal 5 3 12 6 4" xfId="56896"/>
    <cellStyle name="Normal 5 3 12 6 5" xfId="56897"/>
    <cellStyle name="Normal 5 3 12 7" xfId="56898"/>
    <cellStyle name="Normal 5 3 12 7 2" xfId="56899"/>
    <cellStyle name="Normal 5 3 12 7 3" xfId="56900"/>
    <cellStyle name="Normal 5 3 12 7 4" xfId="56901"/>
    <cellStyle name="Normal 5 3 12 7 5" xfId="56902"/>
    <cellStyle name="Normal 5 3 12 8" xfId="56903"/>
    <cellStyle name="Normal 5 3 12 8 2" xfId="56904"/>
    <cellStyle name="Normal 5 3 12 8 3" xfId="56905"/>
    <cellStyle name="Normal 5 3 12 8 4" xfId="56906"/>
    <cellStyle name="Normal 5 3 12 8 5" xfId="56907"/>
    <cellStyle name="Normal 5 3 12 9" xfId="56908"/>
    <cellStyle name="Normal 5 3 13" xfId="56909"/>
    <cellStyle name="Normal 5 3 13 10" xfId="56910"/>
    <cellStyle name="Normal 5 3 13 11" xfId="56911"/>
    <cellStyle name="Normal 5 3 13 12" xfId="56912"/>
    <cellStyle name="Normal 5 3 13 13" xfId="56913"/>
    <cellStyle name="Normal 5 3 13 14" xfId="56914"/>
    <cellStyle name="Normal 5 3 13 2" xfId="56915"/>
    <cellStyle name="Normal 5 3 13 2 2" xfId="56916"/>
    <cellStyle name="Normal 5 3 13 2 3" xfId="56917"/>
    <cellStyle name="Normal 5 3 13 2 4" xfId="56918"/>
    <cellStyle name="Normal 5 3 13 2 5" xfId="56919"/>
    <cellStyle name="Normal 5 3 13 3" xfId="56920"/>
    <cellStyle name="Normal 5 3 13 3 2" xfId="56921"/>
    <cellStyle name="Normal 5 3 13 3 3" xfId="56922"/>
    <cellStyle name="Normal 5 3 13 3 4" xfId="56923"/>
    <cellStyle name="Normal 5 3 13 3 5" xfId="56924"/>
    <cellStyle name="Normal 5 3 13 4" xfId="56925"/>
    <cellStyle name="Normal 5 3 13 4 2" xfId="56926"/>
    <cellStyle name="Normal 5 3 13 4 3" xfId="56927"/>
    <cellStyle name="Normal 5 3 13 4 4" xfId="56928"/>
    <cellStyle name="Normal 5 3 13 4 5" xfId="56929"/>
    <cellStyle name="Normal 5 3 13 5" xfId="56930"/>
    <cellStyle name="Normal 5 3 13 5 2" xfId="56931"/>
    <cellStyle name="Normal 5 3 13 5 3" xfId="56932"/>
    <cellStyle name="Normal 5 3 13 5 4" xfId="56933"/>
    <cellStyle name="Normal 5 3 13 5 5" xfId="56934"/>
    <cellStyle name="Normal 5 3 13 6" xfId="56935"/>
    <cellStyle name="Normal 5 3 13 6 2" xfId="56936"/>
    <cellStyle name="Normal 5 3 13 6 3" xfId="56937"/>
    <cellStyle name="Normal 5 3 13 6 4" xfId="56938"/>
    <cellStyle name="Normal 5 3 13 6 5" xfId="56939"/>
    <cellStyle name="Normal 5 3 13 7" xfId="56940"/>
    <cellStyle name="Normal 5 3 13 7 2" xfId="56941"/>
    <cellStyle name="Normal 5 3 13 7 3" xfId="56942"/>
    <cellStyle name="Normal 5 3 13 7 4" xfId="56943"/>
    <cellStyle name="Normal 5 3 13 7 5" xfId="56944"/>
    <cellStyle name="Normal 5 3 13 8" xfId="56945"/>
    <cellStyle name="Normal 5 3 13 8 2" xfId="56946"/>
    <cellStyle name="Normal 5 3 13 8 3" xfId="56947"/>
    <cellStyle name="Normal 5 3 13 8 4" xfId="56948"/>
    <cellStyle name="Normal 5 3 13 8 5" xfId="56949"/>
    <cellStyle name="Normal 5 3 13 9" xfId="56950"/>
    <cellStyle name="Normal 5 3 14" xfId="56951"/>
    <cellStyle name="Normal 5 3 14 10" xfId="56952"/>
    <cellStyle name="Normal 5 3 14 11" xfId="56953"/>
    <cellStyle name="Normal 5 3 14 12" xfId="56954"/>
    <cellStyle name="Normal 5 3 14 13" xfId="56955"/>
    <cellStyle name="Normal 5 3 14 14" xfId="56956"/>
    <cellStyle name="Normal 5 3 14 2" xfId="56957"/>
    <cellStyle name="Normal 5 3 14 2 2" xfId="56958"/>
    <cellStyle name="Normal 5 3 14 2 3" xfId="56959"/>
    <cellStyle name="Normal 5 3 14 2 4" xfId="56960"/>
    <cellStyle name="Normal 5 3 14 2 5" xfId="56961"/>
    <cellStyle name="Normal 5 3 14 3" xfId="56962"/>
    <cellStyle name="Normal 5 3 14 3 2" xfId="56963"/>
    <cellStyle name="Normal 5 3 14 3 3" xfId="56964"/>
    <cellStyle name="Normal 5 3 14 3 4" xfId="56965"/>
    <cellStyle name="Normal 5 3 14 3 5" xfId="56966"/>
    <cellStyle name="Normal 5 3 14 4" xfId="56967"/>
    <cellStyle name="Normal 5 3 14 4 2" xfId="56968"/>
    <cellStyle name="Normal 5 3 14 4 3" xfId="56969"/>
    <cellStyle name="Normal 5 3 14 4 4" xfId="56970"/>
    <cellStyle name="Normal 5 3 14 4 5" xfId="56971"/>
    <cellStyle name="Normal 5 3 14 5" xfId="56972"/>
    <cellStyle name="Normal 5 3 14 5 2" xfId="56973"/>
    <cellStyle name="Normal 5 3 14 5 3" xfId="56974"/>
    <cellStyle name="Normal 5 3 14 5 4" xfId="56975"/>
    <cellStyle name="Normal 5 3 14 5 5" xfId="56976"/>
    <cellStyle name="Normal 5 3 14 6" xfId="56977"/>
    <cellStyle name="Normal 5 3 14 6 2" xfId="56978"/>
    <cellStyle name="Normal 5 3 14 6 3" xfId="56979"/>
    <cellStyle name="Normal 5 3 14 6 4" xfId="56980"/>
    <cellStyle name="Normal 5 3 14 6 5" xfId="56981"/>
    <cellStyle name="Normal 5 3 14 7" xfId="56982"/>
    <cellStyle name="Normal 5 3 14 7 2" xfId="56983"/>
    <cellStyle name="Normal 5 3 14 7 3" xfId="56984"/>
    <cellStyle name="Normal 5 3 14 7 4" xfId="56985"/>
    <cellStyle name="Normal 5 3 14 7 5" xfId="56986"/>
    <cellStyle name="Normal 5 3 14 8" xfId="56987"/>
    <cellStyle name="Normal 5 3 14 8 2" xfId="56988"/>
    <cellStyle name="Normal 5 3 14 8 3" xfId="56989"/>
    <cellStyle name="Normal 5 3 14 8 4" xfId="56990"/>
    <cellStyle name="Normal 5 3 14 8 5" xfId="56991"/>
    <cellStyle name="Normal 5 3 14 9" xfId="56992"/>
    <cellStyle name="Normal 5 3 15" xfId="56993"/>
    <cellStyle name="Normal 5 3 15 10" xfId="56994"/>
    <cellStyle name="Normal 5 3 15 11" xfId="56995"/>
    <cellStyle name="Normal 5 3 15 12" xfId="56996"/>
    <cellStyle name="Normal 5 3 15 13" xfId="56997"/>
    <cellStyle name="Normal 5 3 15 14" xfId="56998"/>
    <cellStyle name="Normal 5 3 15 2" xfId="56999"/>
    <cellStyle name="Normal 5 3 15 2 2" xfId="57000"/>
    <cellStyle name="Normal 5 3 15 2 3" xfId="57001"/>
    <cellStyle name="Normal 5 3 15 2 4" xfId="57002"/>
    <cellStyle name="Normal 5 3 15 2 5" xfId="57003"/>
    <cellStyle name="Normal 5 3 15 3" xfId="57004"/>
    <cellStyle name="Normal 5 3 15 3 2" xfId="57005"/>
    <cellStyle name="Normal 5 3 15 3 3" xfId="57006"/>
    <cellStyle name="Normal 5 3 15 3 4" xfId="57007"/>
    <cellStyle name="Normal 5 3 15 3 5" xfId="57008"/>
    <cellStyle name="Normal 5 3 15 4" xfId="57009"/>
    <cellStyle name="Normal 5 3 15 4 2" xfId="57010"/>
    <cellStyle name="Normal 5 3 15 4 3" xfId="57011"/>
    <cellStyle name="Normal 5 3 15 4 4" xfId="57012"/>
    <cellStyle name="Normal 5 3 15 4 5" xfId="57013"/>
    <cellStyle name="Normal 5 3 15 5" xfId="57014"/>
    <cellStyle name="Normal 5 3 15 5 2" xfId="57015"/>
    <cellStyle name="Normal 5 3 15 5 3" xfId="57016"/>
    <cellStyle name="Normal 5 3 15 5 4" xfId="57017"/>
    <cellStyle name="Normal 5 3 15 5 5" xfId="57018"/>
    <cellStyle name="Normal 5 3 15 6" xfId="57019"/>
    <cellStyle name="Normal 5 3 15 6 2" xfId="57020"/>
    <cellStyle name="Normal 5 3 15 6 3" xfId="57021"/>
    <cellStyle name="Normal 5 3 15 6 4" xfId="57022"/>
    <cellStyle name="Normal 5 3 15 6 5" xfId="57023"/>
    <cellStyle name="Normal 5 3 15 7" xfId="57024"/>
    <cellStyle name="Normal 5 3 15 7 2" xfId="57025"/>
    <cellStyle name="Normal 5 3 15 7 3" xfId="57026"/>
    <cellStyle name="Normal 5 3 15 7 4" xfId="57027"/>
    <cellStyle name="Normal 5 3 15 7 5" xfId="57028"/>
    <cellStyle name="Normal 5 3 15 8" xfId="57029"/>
    <cellStyle name="Normal 5 3 15 8 2" xfId="57030"/>
    <cellStyle name="Normal 5 3 15 8 3" xfId="57031"/>
    <cellStyle name="Normal 5 3 15 8 4" xfId="57032"/>
    <cellStyle name="Normal 5 3 15 8 5" xfId="57033"/>
    <cellStyle name="Normal 5 3 15 9" xfId="57034"/>
    <cellStyle name="Normal 5 3 16" xfId="57035"/>
    <cellStyle name="Normal 5 3 16 10" xfId="57036"/>
    <cellStyle name="Normal 5 3 16 11" xfId="57037"/>
    <cellStyle name="Normal 5 3 16 12" xfId="57038"/>
    <cellStyle name="Normal 5 3 16 13" xfId="57039"/>
    <cellStyle name="Normal 5 3 16 14" xfId="57040"/>
    <cellStyle name="Normal 5 3 16 2" xfId="57041"/>
    <cellStyle name="Normal 5 3 16 2 2" xfId="57042"/>
    <cellStyle name="Normal 5 3 16 2 3" xfId="57043"/>
    <cellStyle name="Normal 5 3 16 2 4" xfId="57044"/>
    <cellStyle name="Normal 5 3 16 2 5" xfId="57045"/>
    <cellStyle name="Normal 5 3 16 3" xfId="57046"/>
    <cellStyle name="Normal 5 3 16 3 2" xfId="57047"/>
    <cellStyle name="Normal 5 3 16 3 3" xfId="57048"/>
    <cellStyle name="Normal 5 3 16 3 4" xfId="57049"/>
    <cellStyle name="Normal 5 3 16 3 5" xfId="57050"/>
    <cellStyle name="Normal 5 3 16 4" xfId="57051"/>
    <cellStyle name="Normal 5 3 16 4 2" xfId="57052"/>
    <cellStyle name="Normal 5 3 16 4 3" xfId="57053"/>
    <cellStyle name="Normal 5 3 16 4 4" xfId="57054"/>
    <cellStyle name="Normal 5 3 16 4 5" xfId="57055"/>
    <cellStyle name="Normal 5 3 16 5" xfId="57056"/>
    <cellStyle name="Normal 5 3 16 5 2" xfId="57057"/>
    <cellStyle name="Normal 5 3 16 5 3" xfId="57058"/>
    <cellStyle name="Normal 5 3 16 5 4" xfId="57059"/>
    <cellStyle name="Normal 5 3 16 5 5" xfId="57060"/>
    <cellStyle name="Normal 5 3 16 6" xfId="57061"/>
    <cellStyle name="Normal 5 3 16 6 2" xfId="57062"/>
    <cellStyle name="Normal 5 3 16 6 3" xfId="57063"/>
    <cellStyle name="Normal 5 3 16 6 4" xfId="57064"/>
    <cellStyle name="Normal 5 3 16 6 5" xfId="57065"/>
    <cellStyle name="Normal 5 3 16 7" xfId="57066"/>
    <cellStyle name="Normal 5 3 16 7 2" xfId="57067"/>
    <cellStyle name="Normal 5 3 16 7 3" xfId="57068"/>
    <cellStyle name="Normal 5 3 16 7 4" xfId="57069"/>
    <cellStyle name="Normal 5 3 16 7 5" xfId="57070"/>
    <cellStyle name="Normal 5 3 16 8" xfId="57071"/>
    <cellStyle name="Normal 5 3 16 8 2" xfId="57072"/>
    <cellStyle name="Normal 5 3 16 8 3" xfId="57073"/>
    <cellStyle name="Normal 5 3 16 8 4" xfId="57074"/>
    <cellStyle name="Normal 5 3 16 8 5" xfId="57075"/>
    <cellStyle name="Normal 5 3 16 9" xfId="57076"/>
    <cellStyle name="Normal 5 3 17" xfId="57077"/>
    <cellStyle name="Normal 5 3 17 2" xfId="57078"/>
    <cellStyle name="Normal 5 3 17 3" xfId="57079"/>
    <cellStyle name="Normal 5 3 17 4" xfId="57080"/>
    <cellStyle name="Normal 5 3 17 5" xfId="57081"/>
    <cellStyle name="Normal 5 3 18" xfId="57082"/>
    <cellStyle name="Normal 5 3 18 2" xfId="57083"/>
    <cellStyle name="Normal 5 3 18 3" xfId="57084"/>
    <cellStyle name="Normal 5 3 18 4" xfId="57085"/>
    <cellStyle name="Normal 5 3 18 5" xfId="57086"/>
    <cellStyle name="Normal 5 3 19" xfId="57087"/>
    <cellStyle name="Normal 5 3 19 2" xfId="57088"/>
    <cellStyle name="Normal 5 3 19 3" xfId="57089"/>
    <cellStyle name="Normal 5 3 19 4" xfId="57090"/>
    <cellStyle name="Normal 5 3 19 5" xfId="57091"/>
    <cellStyle name="Normal 5 3 2" xfId="57092"/>
    <cellStyle name="Normal 5 3 2 10" xfId="57093"/>
    <cellStyle name="Normal 5 3 2 11" xfId="57094"/>
    <cellStyle name="Normal 5 3 2 12" xfId="57095"/>
    <cellStyle name="Normal 5 3 2 13" xfId="57096"/>
    <cellStyle name="Normal 5 3 2 14" xfId="57097"/>
    <cellStyle name="Normal 5 3 2 2" xfId="57098"/>
    <cellStyle name="Normal 5 3 2 2 2" xfId="57099"/>
    <cellStyle name="Normal 5 3 2 2 3" xfId="57100"/>
    <cellStyle name="Normal 5 3 2 2 4" xfId="57101"/>
    <cellStyle name="Normal 5 3 2 2 5" xfId="57102"/>
    <cellStyle name="Normal 5 3 2 3" xfId="57103"/>
    <cellStyle name="Normal 5 3 2 3 2" xfId="57104"/>
    <cellStyle name="Normal 5 3 2 3 3" xfId="57105"/>
    <cellStyle name="Normal 5 3 2 3 4" xfId="57106"/>
    <cellStyle name="Normal 5 3 2 3 5" xfId="57107"/>
    <cellStyle name="Normal 5 3 2 4" xfId="57108"/>
    <cellStyle name="Normal 5 3 2 4 2" xfId="57109"/>
    <cellStyle name="Normal 5 3 2 4 3" xfId="57110"/>
    <cellStyle name="Normal 5 3 2 4 4" xfId="57111"/>
    <cellStyle name="Normal 5 3 2 4 5" xfId="57112"/>
    <cellStyle name="Normal 5 3 2 5" xfId="57113"/>
    <cellStyle name="Normal 5 3 2 5 2" xfId="57114"/>
    <cellStyle name="Normal 5 3 2 5 3" xfId="57115"/>
    <cellStyle name="Normal 5 3 2 5 4" xfId="57116"/>
    <cellStyle name="Normal 5 3 2 5 5" xfId="57117"/>
    <cellStyle name="Normal 5 3 2 6" xfId="57118"/>
    <cellStyle name="Normal 5 3 2 6 2" xfId="57119"/>
    <cellStyle name="Normal 5 3 2 6 3" xfId="57120"/>
    <cellStyle name="Normal 5 3 2 6 4" xfId="57121"/>
    <cellStyle name="Normal 5 3 2 6 5" xfId="57122"/>
    <cellStyle name="Normal 5 3 2 7" xfId="57123"/>
    <cellStyle name="Normal 5 3 2 7 2" xfId="57124"/>
    <cellStyle name="Normal 5 3 2 7 3" xfId="57125"/>
    <cellStyle name="Normal 5 3 2 7 4" xfId="57126"/>
    <cellStyle name="Normal 5 3 2 7 5" xfId="57127"/>
    <cellStyle name="Normal 5 3 2 8" xfId="57128"/>
    <cellStyle name="Normal 5 3 2 8 2" xfId="57129"/>
    <cellStyle name="Normal 5 3 2 8 3" xfId="57130"/>
    <cellStyle name="Normal 5 3 2 8 4" xfId="57131"/>
    <cellStyle name="Normal 5 3 2 8 5" xfId="57132"/>
    <cellStyle name="Normal 5 3 2 9" xfId="57133"/>
    <cellStyle name="Normal 5 3 20" xfId="57134"/>
    <cellStyle name="Normal 5 3 20 2" xfId="57135"/>
    <cellStyle name="Normal 5 3 20 3" xfId="57136"/>
    <cellStyle name="Normal 5 3 20 4" xfId="57137"/>
    <cellStyle name="Normal 5 3 20 5" xfId="57138"/>
    <cellStyle name="Normal 5 3 21" xfId="57139"/>
    <cellStyle name="Normal 5 3 21 2" xfId="57140"/>
    <cellStyle name="Normal 5 3 21 3" xfId="57141"/>
    <cellStyle name="Normal 5 3 21 4" xfId="57142"/>
    <cellStyle name="Normal 5 3 21 5" xfId="57143"/>
    <cellStyle name="Normal 5 3 22" xfId="57144"/>
    <cellStyle name="Normal 5 3 22 2" xfId="57145"/>
    <cellStyle name="Normal 5 3 22 3" xfId="57146"/>
    <cellStyle name="Normal 5 3 22 4" xfId="57147"/>
    <cellStyle name="Normal 5 3 22 5" xfId="57148"/>
    <cellStyle name="Normal 5 3 23" xfId="57149"/>
    <cellStyle name="Normal 5 3 23 2" xfId="57150"/>
    <cellStyle name="Normal 5 3 23 3" xfId="57151"/>
    <cellStyle name="Normal 5 3 23 4" xfId="57152"/>
    <cellStyle name="Normal 5 3 23 5" xfId="57153"/>
    <cellStyle name="Normal 5 3 24" xfId="57154"/>
    <cellStyle name="Normal 5 3 25" xfId="57155"/>
    <cellStyle name="Normal 5 3 26" xfId="57156"/>
    <cellStyle name="Normal 5 3 27" xfId="57157"/>
    <cellStyle name="Normal 5 3 28" xfId="57158"/>
    <cellStyle name="Normal 5 3 29" xfId="57159"/>
    <cellStyle name="Normal 5 3 3" xfId="57160"/>
    <cellStyle name="Normal 5 3 3 10" xfId="57161"/>
    <cellStyle name="Normal 5 3 3 11" xfId="57162"/>
    <cellStyle name="Normal 5 3 3 12" xfId="57163"/>
    <cellStyle name="Normal 5 3 3 13" xfId="57164"/>
    <cellStyle name="Normal 5 3 3 14" xfId="57165"/>
    <cellStyle name="Normal 5 3 3 2" xfId="57166"/>
    <cellStyle name="Normal 5 3 3 2 2" xfId="57167"/>
    <cellStyle name="Normal 5 3 3 2 3" xfId="57168"/>
    <cellStyle name="Normal 5 3 3 2 4" xfId="57169"/>
    <cellStyle name="Normal 5 3 3 2 5" xfId="57170"/>
    <cellStyle name="Normal 5 3 3 3" xfId="57171"/>
    <cellStyle name="Normal 5 3 3 3 2" xfId="57172"/>
    <cellStyle name="Normal 5 3 3 3 3" xfId="57173"/>
    <cellStyle name="Normal 5 3 3 3 4" xfId="57174"/>
    <cellStyle name="Normal 5 3 3 3 5" xfId="57175"/>
    <cellStyle name="Normal 5 3 3 4" xfId="57176"/>
    <cellStyle name="Normal 5 3 3 4 2" xfId="57177"/>
    <cellStyle name="Normal 5 3 3 4 3" xfId="57178"/>
    <cellStyle name="Normal 5 3 3 4 4" xfId="57179"/>
    <cellStyle name="Normal 5 3 3 4 5" xfId="57180"/>
    <cellStyle name="Normal 5 3 3 5" xfId="57181"/>
    <cellStyle name="Normal 5 3 3 5 2" xfId="57182"/>
    <cellStyle name="Normal 5 3 3 5 3" xfId="57183"/>
    <cellStyle name="Normal 5 3 3 5 4" xfId="57184"/>
    <cellStyle name="Normal 5 3 3 5 5" xfId="57185"/>
    <cellStyle name="Normal 5 3 3 6" xfId="57186"/>
    <cellStyle name="Normal 5 3 3 6 2" xfId="57187"/>
    <cellStyle name="Normal 5 3 3 6 3" xfId="57188"/>
    <cellStyle name="Normal 5 3 3 6 4" xfId="57189"/>
    <cellStyle name="Normal 5 3 3 6 5" xfId="57190"/>
    <cellStyle name="Normal 5 3 3 7" xfId="57191"/>
    <cellStyle name="Normal 5 3 3 7 2" xfId="57192"/>
    <cellStyle name="Normal 5 3 3 7 3" xfId="57193"/>
    <cellStyle name="Normal 5 3 3 7 4" xfId="57194"/>
    <cellStyle name="Normal 5 3 3 7 5" xfId="57195"/>
    <cellStyle name="Normal 5 3 3 8" xfId="57196"/>
    <cellStyle name="Normal 5 3 3 8 2" xfId="57197"/>
    <cellStyle name="Normal 5 3 3 8 3" xfId="57198"/>
    <cellStyle name="Normal 5 3 3 8 4" xfId="57199"/>
    <cellStyle name="Normal 5 3 3 8 5" xfId="57200"/>
    <cellStyle name="Normal 5 3 3 9" xfId="57201"/>
    <cellStyle name="Normal 5 3 4" xfId="57202"/>
    <cellStyle name="Normal 5 3 4 10" xfId="57203"/>
    <cellStyle name="Normal 5 3 4 11" xfId="57204"/>
    <cellStyle name="Normal 5 3 4 12" xfId="57205"/>
    <cellStyle name="Normal 5 3 4 13" xfId="57206"/>
    <cellStyle name="Normal 5 3 4 14" xfId="57207"/>
    <cellStyle name="Normal 5 3 4 2" xfId="57208"/>
    <cellStyle name="Normal 5 3 4 2 2" xfId="57209"/>
    <cellStyle name="Normal 5 3 4 2 3" xfId="57210"/>
    <cellStyle name="Normal 5 3 4 2 4" xfId="57211"/>
    <cellStyle name="Normal 5 3 4 2 5" xfId="57212"/>
    <cellStyle name="Normal 5 3 4 3" xfId="57213"/>
    <cellStyle name="Normal 5 3 4 3 2" xfId="57214"/>
    <cellStyle name="Normal 5 3 4 3 3" xfId="57215"/>
    <cellStyle name="Normal 5 3 4 3 4" xfId="57216"/>
    <cellStyle name="Normal 5 3 4 3 5" xfId="57217"/>
    <cellStyle name="Normal 5 3 4 4" xfId="57218"/>
    <cellStyle name="Normal 5 3 4 4 2" xfId="57219"/>
    <cellStyle name="Normal 5 3 4 4 3" xfId="57220"/>
    <cellStyle name="Normal 5 3 4 4 4" xfId="57221"/>
    <cellStyle name="Normal 5 3 4 4 5" xfId="57222"/>
    <cellStyle name="Normal 5 3 4 5" xfId="57223"/>
    <cellStyle name="Normal 5 3 4 5 2" xfId="57224"/>
    <cellStyle name="Normal 5 3 4 5 3" xfId="57225"/>
    <cellStyle name="Normal 5 3 4 5 4" xfId="57226"/>
    <cellStyle name="Normal 5 3 4 5 5" xfId="57227"/>
    <cellStyle name="Normal 5 3 4 6" xfId="57228"/>
    <cellStyle name="Normal 5 3 4 6 2" xfId="57229"/>
    <cellStyle name="Normal 5 3 4 6 3" xfId="57230"/>
    <cellStyle name="Normal 5 3 4 6 4" xfId="57231"/>
    <cellStyle name="Normal 5 3 4 6 5" xfId="57232"/>
    <cellStyle name="Normal 5 3 4 7" xfId="57233"/>
    <cellStyle name="Normal 5 3 4 7 2" xfId="57234"/>
    <cellStyle name="Normal 5 3 4 7 3" xfId="57235"/>
    <cellStyle name="Normal 5 3 4 7 4" xfId="57236"/>
    <cellStyle name="Normal 5 3 4 7 5" xfId="57237"/>
    <cellStyle name="Normal 5 3 4 8" xfId="57238"/>
    <cellStyle name="Normal 5 3 4 8 2" xfId="57239"/>
    <cellStyle name="Normal 5 3 4 8 3" xfId="57240"/>
    <cellStyle name="Normal 5 3 4 8 4" xfId="57241"/>
    <cellStyle name="Normal 5 3 4 8 5" xfId="57242"/>
    <cellStyle name="Normal 5 3 4 9" xfId="57243"/>
    <cellStyle name="Normal 5 3 5" xfId="57244"/>
    <cellStyle name="Normal 5 3 5 10" xfId="57245"/>
    <cellStyle name="Normal 5 3 5 11" xfId="57246"/>
    <cellStyle name="Normal 5 3 5 12" xfId="57247"/>
    <cellStyle name="Normal 5 3 5 13" xfId="57248"/>
    <cellStyle name="Normal 5 3 5 14" xfId="57249"/>
    <cellStyle name="Normal 5 3 5 2" xfId="57250"/>
    <cellStyle name="Normal 5 3 5 2 2" xfId="57251"/>
    <cellStyle name="Normal 5 3 5 2 3" xfId="57252"/>
    <cellStyle name="Normal 5 3 5 2 4" xfId="57253"/>
    <cellStyle name="Normal 5 3 5 2 5" xfId="57254"/>
    <cellStyle name="Normal 5 3 5 3" xfId="57255"/>
    <cellStyle name="Normal 5 3 5 3 2" xfId="57256"/>
    <cellStyle name="Normal 5 3 5 3 3" xfId="57257"/>
    <cellStyle name="Normal 5 3 5 3 4" xfId="57258"/>
    <cellStyle name="Normal 5 3 5 3 5" xfId="57259"/>
    <cellStyle name="Normal 5 3 5 4" xfId="57260"/>
    <cellStyle name="Normal 5 3 5 4 2" xfId="57261"/>
    <cellStyle name="Normal 5 3 5 4 3" xfId="57262"/>
    <cellStyle name="Normal 5 3 5 4 4" xfId="57263"/>
    <cellStyle name="Normal 5 3 5 4 5" xfId="57264"/>
    <cellStyle name="Normal 5 3 5 5" xfId="57265"/>
    <cellStyle name="Normal 5 3 5 5 2" xfId="57266"/>
    <cellStyle name="Normal 5 3 5 5 3" xfId="57267"/>
    <cellStyle name="Normal 5 3 5 5 4" xfId="57268"/>
    <cellStyle name="Normal 5 3 5 5 5" xfId="57269"/>
    <cellStyle name="Normal 5 3 5 6" xfId="57270"/>
    <cellStyle name="Normal 5 3 5 6 2" xfId="57271"/>
    <cellStyle name="Normal 5 3 5 6 3" xfId="57272"/>
    <cellStyle name="Normal 5 3 5 6 4" xfId="57273"/>
    <cellStyle name="Normal 5 3 5 6 5" xfId="57274"/>
    <cellStyle name="Normal 5 3 5 7" xfId="57275"/>
    <cellStyle name="Normal 5 3 5 7 2" xfId="57276"/>
    <cellStyle name="Normal 5 3 5 7 3" xfId="57277"/>
    <cellStyle name="Normal 5 3 5 7 4" xfId="57278"/>
    <cellStyle name="Normal 5 3 5 7 5" xfId="57279"/>
    <cellStyle name="Normal 5 3 5 8" xfId="57280"/>
    <cellStyle name="Normal 5 3 5 8 2" xfId="57281"/>
    <cellStyle name="Normal 5 3 5 8 3" xfId="57282"/>
    <cellStyle name="Normal 5 3 5 8 4" xfId="57283"/>
    <cellStyle name="Normal 5 3 5 8 5" xfId="57284"/>
    <cellStyle name="Normal 5 3 5 9" xfId="57285"/>
    <cellStyle name="Normal 5 3 6" xfId="57286"/>
    <cellStyle name="Normal 5 3 6 10" xfId="57287"/>
    <cellStyle name="Normal 5 3 6 11" xfId="57288"/>
    <cellStyle name="Normal 5 3 6 12" xfId="57289"/>
    <cellStyle name="Normal 5 3 6 13" xfId="57290"/>
    <cellStyle name="Normal 5 3 6 14" xfId="57291"/>
    <cellStyle name="Normal 5 3 6 2" xfId="57292"/>
    <cellStyle name="Normal 5 3 6 2 2" xfId="57293"/>
    <cellStyle name="Normal 5 3 6 2 3" xfId="57294"/>
    <cellStyle name="Normal 5 3 6 2 4" xfId="57295"/>
    <cellStyle name="Normal 5 3 6 2 5" xfId="57296"/>
    <cellStyle name="Normal 5 3 6 3" xfId="57297"/>
    <cellStyle name="Normal 5 3 6 3 2" xfId="57298"/>
    <cellStyle name="Normal 5 3 6 3 3" xfId="57299"/>
    <cellStyle name="Normal 5 3 6 3 4" xfId="57300"/>
    <cellStyle name="Normal 5 3 6 3 5" xfId="57301"/>
    <cellStyle name="Normal 5 3 6 4" xfId="57302"/>
    <cellStyle name="Normal 5 3 6 4 2" xfId="57303"/>
    <cellStyle name="Normal 5 3 6 4 3" xfId="57304"/>
    <cellStyle name="Normal 5 3 6 4 4" xfId="57305"/>
    <cellStyle name="Normal 5 3 6 4 5" xfId="57306"/>
    <cellStyle name="Normal 5 3 6 5" xfId="57307"/>
    <cellStyle name="Normal 5 3 6 5 2" xfId="57308"/>
    <cellStyle name="Normal 5 3 6 5 3" xfId="57309"/>
    <cellStyle name="Normal 5 3 6 5 4" xfId="57310"/>
    <cellStyle name="Normal 5 3 6 5 5" xfId="57311"/>
    <cellStyle name="Normal 5 3 6 6" xfId="57312"/>
    <cellStyle name="Normal 5 3 6 6 2" xfId="57313"/>
    <cellStyle name="Normal 5 3 6 6 3" xfId="57314"/>
    <cellStyle name="Normal 5 3 6 6 4" xfId="57315"/>
    <cellStyle name="Normal 5 3 6 6 5" xfId="57316"/>
    <cellStyle name="Normal 5 3 6 7" xfId="57317"/>
    <cellStyle name="Normal 5 3 6 7 2" xfId="57318"/>
    <cellStyle name="Normal 5 3 6 7 3" xfId="57319"/>
    <cellStyle name="Normal 5 3 6 7 4" xfId="57320"/>
    <cellStyle name="Normal 5 3 6 7 5" xfId="57321"/>
    <cellStyle name="Normal 5 3 6 8" xfId="57322"/>
    <cellStyle name="Normal 5 3 6 8 2" xfId="57323"/>
    <cellStyle name="Normal 5 3 6 8 3" xfId="57324"/>
    <cellStyle name="Normal 5 3 6 8 4" xfId="57325"/>
    <cellStyle name="Normal 5 3 6 8 5" xfId="57326"/>
    <cellStyle name="Normal 5 3 6 9" xfId="57327"/>
    <cellStyle name="Normal 5 3 7" xfId="57328"/>
    <cellStyle name="Normal 5 3 7 10" xfId="57329"/>
    <cellStyle name="Normal 5 3 7 11" xfId="57330"/>
    <cellStyle name="Normal 5 3 7 12" xfId="57331"/>
    <cellStyle name="Normal 5 3 7 13" xfId="57332"/>
    <cellStyle name="Normal 5 3 7 14" xfId="57333"/>
    <cellStyle name="Normal 5 3 7 2" xfId="57334"/>
    <cellStyle name="Normal 5 3 7 2 2" xfId="57335"/>
    <cellStyle name="Normal 5 3 7 2 3" xfId="57336"/>
    <cellStyle name="Normal 5 3 7 2 4" xfId="57337"/>
    <cellStyle name="Normal 5 3 7 2 5" xfId="57338"/>
    <cellStyle name="Normal 5 3 7 3" xfId="57339"/>
    <cellStyle name="Normal 5 3 7 3 2" xfId="57340"/>
    <cellStyle name="Normal 5 3 7 3 3" xfId="57341"/>
    <cellStyle name="Normal 5 3 7 3 4" xfId="57342"/>
    <cellStyle name="Normal 5 3 7 3 5" xfId="57343"/>
    <cellStyle name="Normal 5 3 7 4" xfId="57344"/>
    <cellStyle name="Normal 5 3 7 4 2" xfId="57345"/>
    <cellStyle name="Normal 5 3 7 4 3" xfId="57346"/>
    <cellStyle name="Normal 5 3 7 4 4" xfId="57347"/>
    <cellStyle name="Normal 5 3 7 4 5" xfId="57348"/>
    <cellStyle name="Normal 5 3 7 5" xfId="57349"/>
    <cellStyle name="Normal 5 3 7 5 2" xfId="57350"/>
    <cellStyle name="Normal 5 3 7 5 3" xfId="57351"/>
    <cellStyle name="Normal 5 3 7 5 4" xfId="57352"/>
    <cellStyle name="Normal 5 3 7 5 5" xfId="57353"/>
    <cellStyle name="Normal 5 3 7 6" xfId="57354"/>
    <cellStyle name="Normal 5 3 7 6 2" xfId="57355"/>
    <cellStyle name="Normal 5 3 7 6 3" xfId="57356"/>
    <cellStyle name="Normal 5 3 7 6 4" xfId="57357"/>
    <cellStyle name="Normal 5 3 7 6 5" xfId="57358"/>
    <cellStyle name="Normal 5 3 7 7" xfId="57359"/>
    <cellStyle name="Normal 5 3 7 7 2" xfId="57360"/>
    <cellStyle name="Normal 5 3 7 7 3" xfId="57361"/>
    <cellStyle name="Normal 5 3 7 7 4" xfId="57362"/>
    <cellStyle name="Normal 5 3 7 7 5" xfId="57363"/>
    <cellStyle name="Normal 5 3 7 8" xfId="57364"/>
    <cellStyle name="Normal 5 3 7 8 2" xfId="57365"/>
    <cellStyle name="Normal 5 3 7 8 3" xfId="57366"/>
    <cellStyle name="Normal 5 3 7 8 4" xfId="57367"/>
    <cellStyle name="Normal 5 3 7 8 5" xfId="57368"/>
    <cellStyle name="Normal 5 3 7 9" xfId="57369"/>
    <cellStyle name="Normal 5 3 8" xfId="57370"/>
    <cellStyle name="Normal 5 3 8 10" xfId="57371"/>
    <cellStyle name="Normal 5 3 8 11" xfId="57372"/>
    <cellStyle name="Normal 5 3 8 12" xfId="57373"/>
    <cellStyle name="Normal 5 3 8 13" xfId="57374"/>
    <cellStyle name="Normal 5 3 8 14" xfId="57375"/>
    <cellStyle name="Normal 5 3 8 2" xfId="57376"/>
    <cellStyle name="Normal 5 3 8 2 2" xfId="57377"/>
    <cellStyle name="Normal 5 3 8 2 3" xfId="57378"/>
    <cellStyle name="Normal 5 3 8 2 4" xfId="57379"/>
    <cellStyle name="Normal 5 3 8 2 5" xfId="57380"/>
    <cellStyle name="Normal 5 3 8 3" xfId="57381"/>
    <cellStyle name="Normal 5 3 8 3 2" xfId="57382"/>
    <cellStyle name="Normal 5 3 8 3 3" xfId="57383"/>
    <cellStyle name="Normal 5 3 8 3 4" xfId="57384"/>
    <cellStyle name="Normal 5 3 8 3 5" xfId="57385"/>
    <cellStyle name="Normal 5 3 8 4" xfId="57386"/>
    <cellStyle name="Normal 5 3 8 4 2" xfId="57387"/>
    <cellStyle name="Normal 5 3 8 4 3" xfId="57388"/>
    <cellStyle name="Normal 5 3 8 4 4" xfId="57389"/>
    <cellStyle name="Normal 5 3 8 4 5" xfId="57390"/>
    <cellStyle name="Normal 5 3 8 5" xfId="57391"/>
    <cellStyle name="Normal 5 3 8 5 2" xfId="57392"/>
    <cellStyle name="Normal 5 3 8 5 3" xfId="57393"/>
    <cellStyle name="Normal 5 3 8 5 4" xfId="57394"/>
    <cellStyle name="Normal 5 3 8 5 5" xfId="57395"/>
    <cellStyle name="Normal 5 3 8 6" xfId="57396"/>
    <cellStyle name="Normal 5 3 8 6 2" xfId="57397"/>
    <cellStyle name="Normal 5 3 8 6 3" xfId="57398"/>
    <cellStyle name="Normal 5 3 8 6 4" xfId="57399"/>
    <cellStyle name="Normal 5 3 8 6 5" xfId="57400"/>
    <cellStyle name="Normal 5 3 8 7" xfId="57401"/>
    <cellStyle name="Normal 5 3 8 7 2" xfId="57402"/>
    <cellStyle name="Normal 5 3 8 7 3" xfId="57403"/>
    <cellStyle name="Normal 5 3 8 7 4" xfId="57404"/>
    <cellStyle name="Normal 5 3 8 7 5" xfId="57405"/>
    <cellStyle name="Normal 5 3 8 8" xfId="57406"/>
    <cellStyle name="Normal 5 3 8 8 2" xfId="57407"/>
    <cellStyle name="Normal 5 3 8 8 3" xfId="57408"/>
    <cellStyle name="Normal 5 3 8 8 4" xfId="57409"/>
    <cellStyle name="Normal 5 3 8 8 5" xfId="57410"/>
    <cellStyle name="Normal 5 3 8 9" xfId="57411"/>
    <cellStyle name="Normal 5 3 9" xfId="57412"/>
    <cellStyle name="Normal 5 3 9 10" xfId="57413"/>
    <cellStyle name="Normal 5 3 9 11" xfId="57414"/>
    <cellStyle name="Normal 5 3 9 12" xfId="57415"/>
    <cellStyle name="Normal 5 3 9 13" xfId="57416"/>
    <cellStyle name="Normal 5 3 9 14" xfId="57417"/>
    <cellStyle name="Normal 5 3 9 2" xfId="57418"/>
    <cellStyle name="Normal 5 3 9 2 2" xfId="57419"/>
    <cellStyle name="Normal 5 3 9 2 3" xfId="57420"/>
    <cellStyle name="Normal 5 3 9 2 4" xfId="57421"/>
    <cellStyle name="Normal 5 3 9 2 5" xfId="57422"/>
    <cellStyle name="Normal 5 3 9 3" xfId="57423"/>
    <cellStyle name="Normal 5 3 9 3 2" xfId="57424"/>
    <cellStyle name="Normal 5 3 9 3 3" xfId="57425"/>
    <cellStyle name="Normal 5 3 9 3 4" xfId="57426"/>
    <cellStyle name="Normal 5 3 9 3 5" xfId="57427"/>
    <cellStyle name="Normal 5 3 9 4" xfId="57428"/>
    <cellStyle name="Normal 5 3 9 4 2" xfId="57429"/>
    <cellStyle name="Normal 5 3 9 4 3" xfId="57430"/>
    <cellStyle name="Normal 5 3 9 4 4" xfId="57431"/>
    <cellStyle name="Normal 5 3 9 4 5" xfId="57432"/>
    <cellStyle name="Normal 5 3 9 5" xfId="57433"/>
    <cellStyle name="Normal 5 3 9 5 2" xfId="57434"/>
    <cellStyle name="Normal 5 3 9 5 3" xfId="57435"/>
    <cellStyle name="Normal 5 3 9 5 4" xfId="57436"/>
    <cellStyle name="Normal 5 3 9 5 5" xfId="57437"/>
    <cellStyle name="Normal 5 3 9 6" xfId="57438"/>
    <cellStyle name="Normal 5 3 9 6 2" xfId="57439"/>
    <cellStyle name="Normal 5 3 9 6 3" xfId="57440"/>
    <cellStyle name="Normal 5 3 9 6 4" xfId="57441"/>
    <cellStyle name="Normal 5 3 9 6 5" xfId="57442"/>
    <cellStyle name="Normal 5 3 9 7" xfId="57443"/>
    <cellStyle name="Normal 5 3 9 7 2" xfId="57444"/>
    <cellStyle name="Normal 5 3 9 7 3" xfId="57445"/>
    <cellStyle name="Normal 5 3 9 7 4" xfId="57446"/>
    <cellStyle name="Normal 5 3 9 7 5" xfId="57447"/>
    <cellStyle name="Normal 5 3 9 8" xfId="57448"/>
    <cellStyle name="Normal 5 3 9 8 2" xfId="57449"/>
    <cellStyle name="Normal 5 3 9 8 3" xfId="57450"/>
    <cellStyle name="Normal 5 3 9 8 4" xfId="57451"/>
    <cellStyle name="Normal 5 3 9 8 5" xfId="57452"/>
    <cellStyle name="Normal 5 3 9 9" xfId="57453"/>
    <cellStyle name="Normal 5 30" xfId="57454"/>
    <cellStyle name="Normal 5 30 10" xfId="57455"/>
    <cellStyle name="Normal 5 30 11" xfId="57456"/>
    <cellStyle name="Normal 5 30 12" xfId="57457"/>
    <cellStyle name="Normal 5 30 13" xfId="57458"/>
    <cellStyle name="Normal 5 30 2" xfId="57459"/>
    <cellStyle name="Normal 5 30 2 2" xfId="57460"/>
    <cellStyle name="Normal 5 30 2 3" xfId="57461"/>
    <cellStyle name="Normal 5 30 2 4" xfId="57462"/>
    <cellStyle name="Normal 5 30 2 5" xfId="57463"/>
    <cellStyle name="Normal 5 30 3" xfId="57464"/>
    <cellStyle name="Normal 5 30 3 2" xfId="57465"/>
    <cellStyle name="Normal 5 30 3 3" xfId="57466"/>
    <cellStyle name="Normal 5 30 3 4" xfId="57467"/>
    <cellStyle name="Normal 5 30 3 5" xfId="57468"/>
    <cellStyle name="Normal 5 30 4" xfId="57469"/>
    <cellStyle name="Normal 5 30 4 2" xfId="57470"/>
    <cellStyle name="Normal 5 30 4 3" xfId="57471"/>
    <cellStyle name="Normal 5 30 4 4" xfId="57472"/>
    <cellStyle name="Normal 5 30 4 5" xfId="57473"/>
    <cellStyle name="Normal 5 30 5" xfId="57474"/>
    <cellStyle name="Normal 5 30 5 2" xfId="57475"/>
    <cellStyle name="Normal 5 30 5 3" xfId="57476"/>
    <cellStyle name="Normal 5 30 5 4" xfId="57477"/>
    <cellStyle name="Normal 5 30 5 5" xfId="57478"/>
    <cellStyle name="Normal 5 30 6" xfId="57479"/>
    <cellStyle name="Normal 5 30 6 2" xfId="57480"/>
    <cellStyle name="Normal 5 30 6 3" xfId="57481"/>
    <cellStyle name="Normal 5 30 6 4" xfId="57482"/>
    <cellStyle name="Normal 5 30 6 5" xfId="57483"/>
    <cellStyle name="Normal 5 30 7" xfId="57484"/>
    <cellStyle name="Normal 5 30 7 2" xfId="57485"/>
    <cellStyle name="Normal 5 30 7 3" xfId="57486"/>
    <cellStyle name="Normal 5 30 7 4" xfId="57487"/>
    <cellStyle name="Normal 5 30 7 5" xfId="57488"/>
    <cellStyle name="Normal 5 30 8" xfId="57489"/>
    <cellStyle name="Normal 5 30 8 2" xfId="57490"/>
    <cellStyle name="Normal 5 30 8 3" xfId="57491"/>
    <cellStyle name="Normal 5 30 8 4" xfId="57492"/>
    <cellStyle name="Normal 5 30 8 5" xfId="57493"/>
    <cellStyle name="Normal 5 30 9" xfId="57494"/>
    <cellStyle name="Normal 5 31" xfId="57495"/>
    <cellStyle name="Normal 5 31 10" xfId="57496"/>
    <cellStyle name="Normal 5 31 11" xfId="57497"/>
    <cellStyle name="Normal 5 31 12" xfId="57498"/>
    <cellStyle name="Normal 5 31 13" xfId="57499"/>
    <cellStyle name="Normal 5 31 2" xfId="57500"/>
    <cellStyle name="Normal 5 31 2 2" xfId="57501"/>
    <cellStyle name="Normal 5 31 2 3" xfId="57502"/>
    <cellStyle name="Normal 5 31 2 4" xfId="57503"/>
    <cellStyle name="Normal 5 31 2 5" xfId="57504"/>
    <cellStyle name="Normal 5 31 3" xfId="57505"/>
    <cellStyle name="Normal 5 31 3 2" xfId="57506"/>
    <cellStyle name="Normal 5 31 3 3" xfId="57507"/>
    <cellStyle name="Normal 5 31 3 4" xfId="57508"/>
    <cellStyle name="Normal 5 31 3 5" xfId="57509"/>
    <cellStyle name="Normal 5 31 4" xfId="57510"/>
    <cellStyle name="Normal 5 31 4 2" xfId="57511"/>
    <cellStyle name="Normal 5 31 4 3" xfId="57512"/>
    <cellStyle name="Normal 5 31 4 4" xfId="57513"/>
    <cellStyle name="Normal 5 31 4 5" xfId="57514"/>
    <cellStyle name="Normal 5 31 5" xfId="57515"/>
    <cellStyle name="Normal 5 31 5 2" xfId="57516"/>
    <cellStyle name="Normal 5 31 5 3" xfId="57517"/>
    <cellStyle name="Normal 5 31 5 4" xfId="57518"/>
    <cellStyle name="Normal 5 31 5 5" xfId="57519"/>
    <cellStyle name="Normal 5 31 6" xfId="57520"/>
    <cellStyle name="Normal 5 31 6 2" xfId="57521"/>
    <cellStyle name="Normal 5 31 6 3" xfId="57522"/>
    <cellStyle name="Normal 5 31 6 4" xfId="57523"/>
    <cellStyle name="Normal 5 31 6 5" xfId="57524"/>
    <cellStyle name="Normal 5 31 7" xfId="57525"/>
    <cellStyle name="Normal 5 31 7 2" xfId="57526"/>
    <cellStyle name="Normal 5 31 7 3" xfId="57527"/>
    <cellStyle name="Normal 5 31 7 4" xfId="57528"/>
    <cellStyle name="Normal 5 31 7 5" xfId="57529"/>
    <cellStyle name="Normal 5 31 8" xfId="57530"/>
    <cellStyle name="Normal 5 31 8 2" xfId="57531"/>
    <cellStyle name="Normal 5 31 8 3" xfId="57532"/>
    <cellStyle name="Normal 5 31 8 4" xfId="57533"/>
    <cellStyle name="Normal 5 31 8 5" xfId="57534"/>
    <cellStyle name="Normal 5 31 9" xfId="57535"/>
    <cellStyle name="Normal 5 32" xfId="57536"/>
    <cellStyle name="Normal 5 32 10" xfId="57537"/>
    <cellStyle name="Normal 5 32 11" xfId="57538"/>
    <cellStyle name="Normal 5 32 12" xfId="57539"/>
    <cellStyle name="Normal 5 32 13" xfId="57540"/>
    <cellStyle name="Normal 5 32 2" xfId="57541"/>
    <cellStyle name="Normal 5 32 2 2" xfId="57542"/>
    <cellStyle name="Normal 5 32 2 3" xfId="57543"/>
    <cellStyle name="Normal 5 32 2 4" xfId="57544"/>
    <cellStyle name="Normal 5 32 2 5" xfId="57545"/>
    <cellStyle name="Normal 5 32 3" xfId="57546"/>
    <cellStyle name="Normal 5 32 3 2" xfId="57547"/>
    <cellStyle name="Normal 5 32 3 3" xfId="57548"/>
    <cellStyle name="Normal 5 32 3 4" xfId="57549"/>
    <cellStyle name="Normal 5 32 3 5" xfId="57550"/>
    <cellStyle name="Normal 5 32 4" xfId="57551"/>
    <cellStyle name="Normal 5 32 4 2" xfId="57552"/>
    <cellStyle name="Normal 5 32 4 3" xfId="57553"/>
    <cellStyle name="Normal 5 32 4 4" xfId="57554"/>
    <cellStyle name="Normal 5 32 4 5" xfId="57555"/>
    <cellStyle name="Normal 5 32 5" xfId="57556"/>
    <cellStyle name="Normal 5 32 5 2" xfId="57557"/>
    <cellStyle name="Normal 5 32 5 3" xfId="57558"/>
    <cellStyle name="Normal 5 32 5 4" xfId="57559"/>
    <cellStyle name="Normal 5 32 5 5" xfId="57560"/>
    <cellStyle name="Normal 5 32 6" xfId="57561"/>
    <cellStyle name="Normal 5 32 6 2" xfId="57562"/>
    <cellStyle name="Normal 5 32 6 3" xfId="57563"/>
    <cellStyle name="Normal 5 32 6 4" xfId="57564"/>
    <cellStyle name="Normal 5 32 6 5" xfId="57565"/>
    <cellStyle name="Normal 5 32 7" xfId="57566"/>
    <cellStyle name="Normal 5 32 7 2" xfId="57567"/>
    <cellStyle name="Normal 5 32 7 3" xfId="57568"/>
    <cellStyle name="Normal 5 32 7 4" xfId="57569"/>
    <cellStyle name="Normal 5 32 7 5" xfId="57570"/>
    <cellStyle name="Normal 5 32 8" xfId="57571"/>
    <cellStyle name="Normal 5 32 8 2" xfId="57572"/>
    <cellStyle name="Normal 5 32 8 3" xfId="57573"/>
    <cellStyle name="Normal 5 32 8 4" xfId="57574"/>
    <cellStyle name="Normal 5 32 8 5" xfId="57575"/>
    <cellStyle name="Normal 5 32 9" xfId="57576"/>
    <cellStyle name="Normal 5 33" xfId="57577"/>
    <cellStyle name="Normal 5 33 10" xfId="57578"/>
    <cellStyle name="Normal 5 33 11" xfId="57579"/>
    <cellStyle name="Normal 5 33 12" xfId="57580"/>
    <cellStyle name="Normal 5 33 13" xfId="57581"/>
    <cellStyle name="Normal 5 33 2" xfId="57582"/>
    <cellStyle name="Normal 5 33 2 2" xfId="57583"/>
    <cellStyle name="Normal 5 33 2 3" xfId="57584"/>
    <cellStyle name="Normal 5 33 2 4" xfId="57585"/>
    <cellStyle name="Normal 5 33 2 5" xfId="57586"/>
    <cellStyle name="Normal 5 33 3" xfId="57587"/>
    <cellStyle name="Normal 5 33 3 2" xfId="57588"/>
    <cellStyle name="Normal 5 33 3 3" xfId="57589"/>
    <cellStyle name="Normal 5 33 3 4" xfId="57590"/>
    <cellStyle name="Normal 5 33 3 5" xfId="57591"/>
    <cellStyle name="Normal 5 33 4" xfId="57592"/>
    <cellStyle name="Normal 5 33 4 2" xfId="57593"/>
    <cellStyle name="Normal 5 33 4 3" xfId="57594"/>
    <cellStyle name="Normal 5 33 4 4" xfId="57595"/>
    <cellStyle name="Normal 5 33 4 5" xfId="57596"/>
    <cellStyle name="Normal 5 33 5" xfId="57597"/>
    <cellStyle name="Normal 5 33 5 2" xfId="57598"/>
    <cellStyle name="Normal 5 33 5 3" xfId="57599"/>
    <cellStyle name="Normal 5 33 5 4" xfId="57600"/>
    <cellStyle name="Normal 5 33 5 5" xfId="57601"/>
    <cellStyle name="Normal 5 33 6" xfId="57602"/>
    <cellStyle name="Normal 5 33 6 2" xfId="57603"/>
    <cellStyle name="Normal 5 33 6 3" xfId="57604"/>
    <cellStyle name="Normal 5 33 6 4" xfId="57605"/>
    <cellStyle name="Normal 5 33 6 5" xfId="57606"/>
    <cellStyle name="Normal 5 33 7" xfId="57607"/>
    <cellStyle name="Normal 5 33 7 2" xfId="57608"/>
    <cellStyle name="Normal 5 33 7 3" xfId="57609"/>
    <cellStyle name="Normal 5 33 7 4" xfId="57610"/>
    <cellStyle name="Normal 5 33 7 5" xfId="57611"/>
    <cellStyle name="Normal 5 33 8" xfId="57612"/>
    <cellStyle name="Normal 5 33 8 2" xfId="57613"/>
    <cellStyle name="Normal 5 33 8 3" xfId="57614"/>
    <cellStyle name="Normal 5 33 8 4" xfId="57615"/>
    <cellStyle name="Normal 5 33 8 5" xfId="57616"/>
    <cellStyle name="Normal 5 33 9" xfId="57617"/>
    <cellStyle name="Normal 5 34" xfId="57618"/>
    <cellStyle name="Normal 5 34 2" xfId="57619"/>
    <cellStyle name="Normal 5 34 3" xfId="57620"/>
    <cellStyle name="Normal 5 34 4" xfId="57621"/>
    <cellStyle name="Normal 5 34 5" xfId="57622"/>
    <cellStyle name="Normal 5 35" xfId="57623"/>
    <cellStyle name="Normal 5 35 2" xfId="57624"/>
    <cellStyle name="Normal 5 35 3" xfId="57625"/>
    <cellStyle name="Normal 5 35 4" xfId="57626"/>
    <cellStyle name="Normal 5 35 5" xfId="57627"/>
    <cellStyle name="Normal 5 36" xfId="57628"/>
    <cellStyle name="Normal 5 36 2" xfId="57629"/>
    <cellStyle name="Normal 5 36 3" xfId="57630"/>
    <cellStyle name="Normal 5 36 4" xfId="57631"/>
    <cellStyle name="Normal 5 36 5" xfId="57632"/>
    <cellStyle name="Normal 5 37" xfId="57633"/>
    <cellStyle name="Normal 5 37 2" xfId="57634"/>
    <cellStyle name="Normal 5 37 3" xfId="57635"/>
    <cellStyle name="Normal 5 37 4" xfId="57636"/>
    <cellStyle name="Normal 5 37 5" xfId="57637"/>
    <cellStyle name="Normal 5 38" xfId="57638"/>
    <cellStyle name="Normal 5 38 2" xfId="57639"/>
    <cellStyle name="Normal 5 38 3" xfId="57640"/>
    <cellStyle name="Normal 5 38 4" xfId="57641"/>
    <cellStyle name="Normal 5 38 5" xfId="57642"/>
    <cellStyle name="Normal 5 39" xfId="57643"/>
    <cellStyle name="Normal 5 39 2" xfId="57644"/>
    <cellStyle name="Normal 5 39 3" xfId="57645"/>
    <cellStyle name="Normal 5 39 4" xfId="57646"/>
    <cellStyle name="Normal 5 39 5" xfId="57647"/>
    <cellStyle name="Normal 5 4" xfId="57648"/>
    <cellStyle name="Normal 5 4 10" xfId="57649"/>
    <cellStyle name="Normal 5 4 10 10" xfId="57650"/>
    <cellStyle name="Normal 5 4 10 11" xfId="57651"/>
    <cellStyle name="Normal 5 4 10 12" xfId="57652"/>
    <cellStyle name="Normal 5 4 10 13" xfId="57653"/>
    <cellStyle name="Normal 5 4 10 14" xfId="57654"/>
    <cellStyle name="Normal 5 4 10 2" xfId="57655"/>
    <cellStyle name="Normal 5 4 10 2 2" xfId="57656"/>
    <cellStyle name="Normal 5 4 10 2 3" xfId="57657"/>
    <cellStyle name="Normal 5 4 10 2 4" xfId="57658"/>
    <cellStyle name="Normal 5 4 10 2 5" xfId="57659"/>
    <cellStyle name="Normal 5 4 10 3" xfId="57660"/>
    <cellStyle name="Normal 5 4 10 3 2" xfId="57661"/>
    <cellStyle name="Normal 5 4 10 3 3" xfId="57662"/>
    <cellStyle name="Normal 5 4 10 3 4" xfId="57663"/>
    <cellStyle name="Normal 5 4 10 3 5" xfId="57664"/>
    <cellStyle name="Normal 5 4 10 4" xfId="57665"/>
    <cellStyle name="Normal 5 4 10 4 2" xfId="57666"/>
    <cellStyle name="Normal 5 4 10 4 3" xfId="57667"/>
    <cellStyle name="Normal 5 4 10 4 4" xfId="57668"/>
    <cellStyle name="Normal 5 4 10 4 5" xfId="57669"/>
    <cellStyle name="Normal 5 4 10 5" xfId="57670"/>
    <cellStyle name="Normal 5 4 10 5 2" xfId="57671"/>
    <cellStyle name="Normal 5 4 10 5 3" xfId="57672"/>
    <cellStyle name="Normal 5 4 10 5 4" xfId="57673"/>
    <cellStyle name="Normal 5 4 10 5 5" xfId="57674"/>
    <cellStyle name="Normal 5 4 10 6" xfId="57675"/>
    <cellStyle name="Normal 5 4 10 6 2" xfId="57676"/>
    <cellStyle name="Normal 5 4 10 6 3" xfId="57677"/>
    <cellStyle name="Normal 5 4 10 6 4" xfId="57678"/>
    <cellStyle name="Normal 5 4 10 6 5" xfId="57679"/>
    <cellStyle name="Normal 5 4 10 7" xfId="57680"/>
    <cellStyle name="Normal 5 4 10 7 2" xfId="57681"/>
    <cellStyle name="Normal 5 4 10 7 3" xfId="57682"/>
    <cellStyle name="Normal 5 4 10 7 4" xfId="57683"/>
    <cellStyle name="Normal 5 4 10 7 5" xfId="57684"/>
    <cellStyle name="Normal 5 4 10 8" xfId="57685"/>
    <cellStyle name="Normal 5 4 10 8 2" xfId="57686"/>
    <cellStyle name="Normal 5 4 10 8 3" xfId="57687"/>
    <cellStyle name="Normal 5 4 10 8 4" xfId="57688"/>
    <cellStyle name="Normal 5 4 10 8 5" xfId="57689"/>
    <cellStyle name="Normal 5 4 10 9" xfId="57690"/>
    <cellStyle name="Normal 5 4 11" xfId="57691"/>
    <cellStyle name="Normal 5 4 11 10" xfId="57692"/>
    <cellStyle name="Normal 5 4 11 11" xfId="57693"/>
    <cellStyle name="Normal 5 4 11 12" xfId="57694"/>
    <cellStyle name="Normal 5 4 11 13" xfId="57695"/>
    <cellStyle name="Normal 5 4 11 14" xfId="57696"/>
    <cellStyle name="Normal 5 4 11 2" xfId="57697"/>
    <cellStyle name="Normal 5 4 11 2 2" xfId="57698"/>
    <cellStyle name="Normal 5 4 11 2 3" xfId="57699"/>
    <cellStyle name="Normal 5 4 11 2 4" xfId="57700"/>
    <cellStyle name="Normal 5 4 11 2 5" xfId="57701"/>
    <cellStyle name="Normal 5 4 11 3" xfId="57702"/>
    <cellStyle name="Normal 5 4 11 3 2" xfId="57703"/>
    <cellStyle name="Normal 5 4 11 3 3" xfId="57704"/>
    <cellStyle name="Normal 5 4 11 3 4" xfId="57705"/>
    <cellStyle name="Normal 5 4 11 3 5" xfId="57706"/>
    <cellStyle name="Normal 5 4 11 4" xfId="57707"/>
    <cellStyle name="Normal 5 4 11 4 2" xfId="57708"/>
    <cellStyle name="Normal 5 4 11 4 3" xfId="57709"/>
    <cellStyle name="Normal 5 4 11 4 4" xfId="57710"/>
    <cellStyle name="Normal 5 4 11 4 5" xfId="57711"/>
    <cellStyle name="Normal 5 4 11 5" xfId="57712"/>
    <cellStyle name="Normal 5 4 11 5 2" xfId="57713"/>
    <cellStyle name="Normal 5 4 11 5 3" xfId="57714"/>
    <cellStyle name="Normal 5 4 11 5 4" xfId="57715"/>
    <cellStyle name="Normal 5 4 11 5 5" xfId="57716"/>
    <cellStyle name="Normal 5 4 11 6" xfId="57717"/>
    <cellStyle name="Normal 5 4 11 6 2" xfId="57718"/>
    <cellStyle name="Normal 5 4 11 6 3" xfId="57719"/>
    <cellStyle name="Normal 5 4 11 6 4" xfId="57720"/>
    <cellStyle name="Normal 5 4 11 6 5" xfId="57721"/>
    <cellStyle name="Normal 5 4 11 7" xfId="57722"/>
    <cellStyle name="Normal 5 4 11 7 2" xfId="57723"/>
    <cellStyle name="Normal 5 4 11 7 3" xfId="57724"/>
    <cellStyle name="Normal 5 4 11 7 4" xfId="57725"/>
    <cellStyle name="Normal 5 4 11 7 5" xfId="57726"/>
    <cellStyle name="Normal 5 4 11 8" xfId="57727"/>
    <cellStyle name="Normal 5 4 11 8 2" xfId="57728"/>
    <cellStyle name="Normal 5 4 11 8 3" xfId="57729"/>
    <cellStyle name="Normal 5 4 11 8 4" xfId="57730"/>
    <cellStyle name="Normal 5 4 11 8 5" xfId="57731"/>
    <cellStyle name="Normal 5 4 11 9" xfId="57732"/>
    <cellStyle name="Normal 5 4 12" xfId="57733"/>
    <cellStyle name="Normal 5 4 12 10" xfId="57734"/>
    <cellStyle name="Normal 5 4 12 11" xfId="57735"/>
    <cellStyle name="Normal 5 4 12 12" xfId="57736"/>
    <cellStyle name="Normal 5 4 12 13" xfId="57737"/>
    <cellStyle name="Normal 5 4 12 14" xfId="57738"/>
    <cellStyle name="Normal 5 4 12 2" xfId="57739"/>
    <cellStyle name="Normal 5 4 12 2 2" xfId="57740"/>
    <cellStyle name="Normal 5 4 12 2 3" xfId="57741"/>
    <cellStyle name="Normal 5 4 12 2 4" xfId="57742"/>
    <cellStyle name="Normal 5 4 12 2 5" xfId="57743"/>
    <cellStyle name="Normal 5 4 12 3" xfId="57744"/>
    <cellStyle name="Normal 5 4 12 3 2" xfId="57745"/>
    <cellStyle name="Normal 5 4 12 3 3" xfId="57746"/>
    <cellStyle name="Normal 5 4 12 3 4" xfId="57747"/>
    <cellStyle name="Normal 5 4 12 3 5" xfId="57748"/>
    <cellStyle name="Normal 5 4 12 4" xfId="57749"/>
    <cellStyle name="Normal 5 4 12 4 2" xfId="57750"/>
    <cellStyle name="Normal 5 4 12 4 3" xfId="57751"/>
    <cellStyle name="Normal 5 4 12 4 4" xfId="57752"/>
    <cellStyle name="Normal 5 4 12 4 5" xfId="57753"/>
    <cellStyle name="Normal 5 4 12 5" xfId="57754"/>
    <cellStyle name="Normal 5 4 12 5 2" xfId="57755"/>
    <cellStyle name="Normal 5 4 12 5 3" xfId="57756"/>
    <cellStyle name="Normal 5 4 12 5 4" xfId="57757"/>
    <cellStyle name="Normal 5 4 12 5 5" xfId="57758"/>
    <cellStyle name="Normal 5 4 12 6" xfId="57759"/>
    <cellStyle name="Normal 5 4 12 6 2" xfId="57760"/>
    <cellStyle name="Normal 5 4 12 6 3" xfId="57761"/>
    <cellStyle name="Normal 5 4 12 6 4" xfId="57762"/>
    <cellStyle name="Normal 5 4 12 6 5" xfId="57763"/>
    <cellStyle name="Normal 5 4 12 7" xfId="57764"/>
    <cellStyle name="Normal 5 4 12 7 2" xfId="57765"/>
    <cellStyle name="Normal 5 4 12 7 3" xfId="57766"/>
    <cellStyle name="Normal 5 4 12 7 4" xfId="57767"/>
    <cellStyle name="Normal 5 4 12 7 5" xfId="57768"/>
    <cellStyle name="Normal 5 4 12 8" xfId="57769"/>
    <cellStyle name="Normal 5 4 12 8 2" xfId="57770"/>
    <cellStyle name="Normal 5 4 12 8 3" xfId="57771"/>
    <cellStyle name="Normal 5 4 12 8 4" xfId="57772"/>
    <cellStyle name="Normal 5 4 12 8 5" xfId="57773"/>
    <cellStyle name="Normal 5 4 12 9" xfId="57774"/>
    <cellStyle name="Normal 5 4 13" xfId="57775"/>
    <cellStyle name="Normal 5 4 13 10" xfId="57776"/>
    <cellStyle name="Normal 5 4 13 11" xfId="57777"/>
    <cellStyle name="Normal 5 4 13 12" xfId="57778"/>
    <cellStyle name="Normal 5 4 13 13" xfId="57779"/>
    <cellStyle name="Normal 5 4 13 14" xfId="57780"/>
    <cellStyle name="Normal 5 4 13 2" xfId="57781"/>
    <cellStyle name="Normal 5 4 13 2 2" xfId="57782"/>
    <cellStyle name="Normal 5 4 13 2 3" xfId="57783"/>
    <cellStyle name="Normal 5 4 13 2 4" xfId="57784"/>
    <cellStyle name="Normal 5 4 13 2 5" xfId="57785"/>
    <cellStyle name="Normal 5 4 13 3" xfId="57786"/>
    <cellStyle name="Normal 5 4 13 3 2" xfId="57787"/>
    <cellStyle name="Normal 5 4 13 3 3" xfId="57788"/>
    <cellStyle name="Normal 5 4 13 3 4" xfId="57789"/>
    <cellStyle name="Normal 5 4 13 3 5" xfId="57790"/>
    <cellStyle name="Normal 5 4 13 4" xfId="57791"/>
    <cellStyle name="Normal 5 4 13 4 2" xfId="57792"/>
    <cellStyle name="Normal 5 4 13 4 3" xfId="57793"/>
    <cellStyle name="Normal 5 4 13 4 4" xfId="57794"/>
    <cellStyle name="Normal 5 4 13 4 5" xfId="57795"/>
    <cellStyle name="Normal 5 4 13 5" xfId="57796"/>
    <cellStyle name="Normal 5 4 13 5 2" xfId="57797"/>
    <cellStyle name="Normal 5 4 13 5 3" xfId="57798"/>
    <cellStyle name="Normal 5 4 13 5 4" xfId="57799"/>
    <cellStyle name="Normal 5 4 13 5 5" xfId="57800"/>
    <cellStyle name="Normal 5 4 13 6" xfId="57801"/>
    <cellStyle name="Normal 5 4 13 6 2" xfId="57802"/>
    <cellStyle name="Normal 5 4 13 6 3" xfId="57803"/>
    <cellStyle name="Normal 5 4 13 6 4" xfId="57804"/>
    <cellStyle name="Normal 5 4 13 6 5" xfId="57805"/>
    <cellStyle name="Normal 5 4 13 7" xfId="57806"/>
    <cellStyle name="Normal 5 4 13 7 2" xfId="57807"/>
    <cellStyle name="Normal 5 4 13 7 3" xfId="57808"/>
    <cellStyle name="Normal 5 4 13 7 4" xfId="57809"/>
    <cellStyle name="Normal 5 4 13 7 5" xfId="57810"/>
    <cellStyle name="Normal 5 4 13 8" xfId="57811"/>
    <cellStyle name="Normal 5 4 13 8 2" xfId="57812"/>
    <cellStyle name="Normal 5 4 13 8 3" xfId="57813"/>
    <cellStyle name="Normal 5 4 13 8 4" xfId="57814"/>
    <cellStyle name="Normal 5 4 13 8 5" xfId="57815"/>
    <cellStyle name="Normal 5 4 13 9" xfId="57816"/>
    <cellStyle name="Normal 5 4 14" xfId="57817"/>
    <cellStyle name="Normal 5 4 14 10" xfId="57818"/>
    <cellStyle name="Normal 5 4 14 11" xfId="57819"/>
    <cellStyle name="Normal 5 4 14 12" xfId="57820"/>
    <cellStyle name="Normal 5 4 14 13" xfId="57821"/>
    <cellStyle name="Normal 5 4 14 14" xfId="57822"/>
    <cellStyle name="Normal 5 4 14 2" xfId="57823"/>
    <cellStyle name="Normal 5 4 14 2 2" xfId="57824"/>
    <cellStyle name="Normal 5 4 14 2 3" xfId="57825"/>
    <cellStyle name="Normal 5 4 14 2 4" xfId="57826"/>
    <cellStyle name="Normal 5 4 14 2 5" xfId="57827"/>
    <cellStyle name="Normal 5 4 14 3" xfId="57828"/>
    <cellStyle name="Normal 5 4 14 3 2" xfId="57829"/>
    <cellStyle name="Normal 5 4 14 3 3" xfId="57830"/>
    <cellStyle name="Normal 5 4 14 3 4" xfId="57831"/>
    <cellStyle name="Normal 5 4 14 3 5" xfId="57832"/>
    <cellStyle name="Normal 5 4 14 4" xfId="57833"/>
    <cellStyle name="Normal 5 4 14 4 2" xfId="57834"/>
    <cellStyle name="Normal 5 4 14 4 3" xfId="57835"/>
    <cellStyle name="Normal 5 4 14 4 4" xfId="57836"/>
    <cellStyle name="Normal 5 4 14 4 5" xfId="57837"/>
    <cellStyle name="Normal 5 4 14 5" xfId="57838"/>
    <cellStyle name="Normal 5 4 14 5 2" xfId="57839"/>
    <cellStyle name="Normal 5 4 14 5 3" xfId="57840"/>
    <cellStyle name="Normal 5 4 14 5 4" xfId="57841"/>
    <cellStyle name="Normal 5 4 14 5 5" xfId="57842"/>
    <cellStyle name="Normal 5 4 14 6" xfId="57843"/>
    <cellStyle name="Normal 5 4 14 6 2" xfId="57844"/>
    <cellStyle name="Normal 5 4 14 6 3" xfId="57845"/>
    <cellStyle name="Normal 5 4 14 6 4" xfId="57846"/>
    <cellStyle name="Normal 5 4 14 6 5" xfId="57847"/>
    <cellStyle name="Normal 5 4 14 7" xfId="57848"/>
    <cellStyle name="Normal 5 4 14 7 2" xfId="57849"/>
    <cellStyle name="Normal 5 4 14 7 3" xfId="57850"/>
    <cellStyle name="Normal 5 4 14 7 4" xfId="57851"/>
    <cellStyle name="Normal 5 4 14 7 5" xfId="57852"/>
    <cellStyle name="Normal 5 4 14 8" xfId="57853"/>
    <cellStyle name="Normal 5 4 14 8 2" xfId="57854"/>
    <cellStyle name="Normal 5 4 14 8 3" xfId="57855"/>
    <cellStyle name="Normal 5 4 14 8 4" xfId="57856"/>
    <cellStyle name="Normal 5 4 14 8 5" xfId="57857"/>
    <cellStyle name="Normal 5 4 14 9" xfId="57858"/>
    <cellStyle name="Normal 5 4 15" xfId="57859"/>
    <cellStyle name="Normal 5 4 15 10" xfId="57860"/>
    <cellStyle name="Normal 5 4 15 11" xfId="57861"/>
    <cellStyle name="Normal 5 4 15 12" xfId="57862"/>
    <cellStyle name="Normal 5 4 15 13" xfId="57863"/>
    <cellStyle name="Normal 5 4 15 14" xfId="57864"/>
    <cellStyle name="Normal 5 4 15 2" xfId="57865"/>
    <cellStyle name="Normal 5 4 15 2 2" xfId="57866"/>
    <cellStyle name="Normal 5 4 15 2 3" xfId="57867"/>
    <cellStyle name="Normal 5 4 15 2 4" xfId="57868"/>
    <cellStyle name="Normal 5 4 15 2 5" xfId="57869"/>
    <cellStyle name="Normal 5 4 15 3" xfId="57870"/>
    <cellStyle name="Normal 5 4 15 3 2" xfId="57871"/>
    <cellStyle name="Normal 5 4 15 3 3" xfId="57872"/>
    <cellStyle name="Normal 5 4 15 3 4" xfId="57873"/>
    <cellStyle name="Normal 5 4 15 3 5" xfId="57874"/>
    <cellStyle name="Normal 5 4 15 4" xfId="57875"/>
    <cellStyle name="Normal 5 4 15 4 2" xfId="57876"/>
    <cellStyle name="Normal 5 4 15 4 3" xfId="57877"/>
    <cellStyle name="Normal 5 4 15 4 4" xfId="57878"/>
    <cellStyle name="Normal 5 4 15 4 5" xfId="57879"/>
    <cellStyle name="Normal 5 4 15 5" xfId="57880"/>
    <cellStyle name="Normal 5 4 15 5 2" xfId="57881"/>
    <cellStyle name="Normal 5 4 15 5 3" xfId="57882"/>
    <cellStyle name="Normal 5 4 15 5 4" xfId="57883"/>
    <cellStyle name="Normal 5 4 15 5 5" xfId="57884"/>
    <cellStyle name="Normal 5 4 15 6" xfId="57885"/>
    <cellStyle name="Normal 5 4 15 6 2" xfId="57886"/>
    <cellStyle name="Normal 5 4 15 6 3" xfId="57887"/>
    <cellStyle name="Normal 5 4 15 6 4" xfId="57888"/>
    <cellStyle name="Normal 5 4 15 6 5" xfId="57889"/>
    <cellStyle name="Normal 5 4 15 7" xfId="57890"/>
    <cellStyle name="Normal 5 4 15 7 2" xfId="57891"/>
    <cellStyle name="Normal 5 4 15 7 3" xfId="57892"/>
    <cellStyle name="Normal 5 4 15 7 4" xfId="57893"/>
    <cellStyle name="Normal 5 4 15 7 5" xfId="57894"/>
    <cellStyle name="Normal 5 4 15 8" xfId="57895"/>
    <cellStyle name="Normal 5 4 15 8 2" xfId="57896"/>
    <cellStyle name="Normal 5 4 15 8 3" xfId="57897"/>
    <cellStyle name="Normal 5 4 15 8 4" xfId="57898"/>
    <cellStyle name="Normal 5 4 15 8 5" xfId="57899"/>
    <cellStyle name="Normal 5 4 15 9" xfId="57900"/>
    <cellStyle name="Normal 5 4 16" xfId="57901"/>
    <cellStyle name="Normal 5 4 16 10" xfId="57902"/>
    <cellStyle name="Normal 5 4 16 11" xfId="57903"/>
    <cellStyle name="Normal 5 4 16 12" xfId="57904"/>
    <cellStyle name="Normal 5 4 16 13" xfId="57905"/>
    <cellStyle name="Normal 5 4 16 14" xfId="57906"/>
    <cellStyle name="Normal 5 4 16 2" xfId="57907"/>
    <cellStyle name="Normal 5 4 16 2 2" xfId="57908"/>
    <cellStyle name="Normal 5 4 16 2 3" xfId="57909"/>
    <cellStyle name="Normal 5 4 16 2 4" xfId="57910"/>
    <cellStyle name="Normal 5 4 16 2 5" xfId="57911"/>
    <cellStyle name="Normal 5 4 16 3" xfId="57912"/>
    <cellStyle name="Normal 5 4 16 3 2" xfId="57913"/>
    <cellStyle name="Normal 5 4 16 3 3" xfId="57914"/>
    <cellStyle name="Normal 5 4 16 3 4" xfId="57915"/>
    <cellStyle name="Normal 5 4 16 3 5" xfId="57916"/>
    <cellStyle name="Normal 5 4 16 4" xfId="57917"/>
    <cellStyle name="Normal 5 4 16 4 2" xfId="57918"/>
    <cellStyle name="Normal 5 4 16 4 3" xfId="57919"/>
    <cellStyle name="Normal 5 4 16 4 4" xfId="57920"/>
    <cellStyle name="Normal 5 4 16 4 5" xfId="57921"/>
    <cellStyle name="Normal 5 4 16 5" xfId="57922"/>
    <cellStyle name="Normal 5 4 16 5 2" xfId="57923"/>
    <cellStyle name="Normal 5 4 16 5 3" xfId="57924"/>
    <cellStyle name="Normal 5 4 16 5 4" xfId="57925"/>
    <cellStyle name="Normal 5 4 16 5 5" xfId="57926"/>
    <cellStyle name="Normal 5 4 16 6" xfId="57927"/>
    <cellStyle name="Normal 5 4 16 6 2" xfId="57928"/>
    <cellStyle name="Normal 5 4 16 6 3" xfId="57929"/>
    <cellStyle name="Normal 5 4 16 6 4" xfId="57930"/>
    <cellStyle name="Normal 5 4 16 6 5" xfId="57931"/>
    <cellStyle name="Normal 5 4 16 7" xfId="57932"/>
    <cellStyle name="Normal 5 4 16 7 2" xfId="57933"/>
    <cellStyle name="Normal 5 4 16 7 3" xfId="57934"/>
    <cellStyle name="Normal 5 4 16 7 4" xfId="57935"/>
    <cellStyle name="Normal 5 4 16 7 5" xfId="57936"/>
    <cellStyle name="Normal 5 4 16 8" xfId="57937"/>
    <cellStyle name="Normal 5 4 16 8 2" xfId="57938"/>
    <cellStyle name="Normal 5 4 16 8 3" xfId="57939"/>
    <cellStyle name="Normal 5 4 16 8 4" xfId="57940"/>
    <cellStyle name="Normal 5 4 16 8 5" xfId="57941"/>
    <cellStyle name="Normal 5 4 16 9" xfId="57942"/>
    <cellStyle name="Normal 5 4 17" xfId="57943"/>
    <cellStyle name="Normal 5 4 17 2" xfId="57944"/>
    <cellStyle name="Normal 5 4 17 3" xfId="57945"/>
    <cellStyle name="Normal 5 4 17 4" xfId="57946"/>
    <cellStyle name="Normal 5 4 17 5" xfId="57947"/>
    <cellStyle name="Normal 5 4 18" xfId="57948"/>
    <cellStyle name="Normal 5 4 18 2" xfId="57949"/>
    <cellStyle name="Normal 5 4 18 3" xfId="57950"/>
    <cellStyle name="Normal 5 4 18 4" xfId="57951"/>
    <cellStyle name="Normal 5 4 18 5" xfId="57952"/>
    <cellStyle name="Normal 5 4 19" xfId="57953"/>
    <cellStyle name="Normal 5 4 19 2" xfId="57954"/>
    <cellStyle name="Normal 5 4 19 3" xfId="57955"/>
    <cellStyle name="Normal 5 4 19 4" xfId="57956"/>
    <cellStyle name="Normal 5 4 19 5" xfId="57957"/>
    <cellStyle name="Normal 5 4 2" xfId="57958"/>
    <cellStyle name="Normal 5 4 2 10" xfId="57959"/>
    <cellStyle name="Normal 5 4 2 11" xfId="57960"/>
    <cellStyle name="Normal 5 4 2 12" xfId="57961"/>
    <cellStyle name="Normal 5 4 2 13" xfId="57962"/>
    <cellStyle name="Normal 5 4 2 14" xfId="57963"/>
    <cellStyle name="Normal 5 4 2 2" xfId="57964"/>
    <cellStyle name="Normal 5 4 2 2 2" xfId="57965"/>
    <cellStyle name="Normal 5 4 2 2 3" xfId="57966"/>
    <cellStyle name="Normal 5 4 2 2 4" xfId="57967"/>
    <cellStyle name="Normal 5 4 2 2 5" xfId="57968"/>
    <cellStyle name="Normal 5 4 2 3" xfId="57969"/>
    <cellStyle name="Normal 5 4 2 3 2" xfId="57970"/>
    <cellStyle name="Normal 5 4 2 3 3" xfId="57971"/>
    <cellStyle name="Normal 5 4 2 3 4" xfId="57972"/>
    <cellStyle name="Normal 5 4 2 3 5" xfId="57973"/>
    <cellStyle name="Normal 5 4 2 4" xfId="57974"/>
    <cellStyle name="Normal 5 4 2 4 2" xfId="57975"/>
    <cellStyle name="Normal 5 4 2 4 3" xfId="57976"/>
    <cellStyle name="Normal 5 4 2 4 4" xfId="57977"/>
    <cellStyle name="Normal 5 4 2 4 5" xfId="57978"/>
    <cellStyle name="Normal 5 4 2 5" xfId="57979"/>
    <cellStyle name="Normal 5 4 2 5 2" xfId="57980"/>
    <cellStyle name="Normal 5 4 2 5 3" xfId="57981"/>
    <cellStyle name="Normal 5 4 2 5 4" xfId="57982"/>
    <cellStyle name="Normal 5 4 2 5 5" xfId="57983"/>
    <cellStyle name="Normal 5 4 2 6" xfId="57984"/>
    <cellStyle name="Normal 5 4 2 6 2" xfId="57985"/>
    <cellStyle name="Normal 5 4 2 6 3" xfId="57986"/>
    <cellStyle name="Normal 5 4 2 6 4" xfId="57987"/>
    <cellStyle name="Normal 5 4 2 6 5" xfId="57988"/>
    <cellStyle name="Normal 5 4 2 7" xfId="57989"/>
    <cellStyle name="Normal 5 4 2 7 2" xfId="57990"/>
    <cellStyle name="Normal 5 4 2 7 3" xfId="57991"/>
    <cellStyle name="Normal 5 4 2 7 4" xfId="57992"/>
    <cellStyle name="Normal 5 4 2 7 5" xfId="57993"/>
    <cellStyle name="Normal 5 4 2 8" xfId="57994"/>
    <cellStyle name="Normal 5 4 2 8 2" xfId="57995"/>
    <cellStyle name="Normal 5 4 2 8 3" xfId="57996"/>
    <cellStyle name="Normal 5 4 2 8 4" xfId="57997"/>
    <cellStyle name="Normal 5 4 2 8 5" xfId="57998"/>
    <cellStyle name="Normal 5 4 2 9" xfId="57999"/>
    <cellStyle name="Normal 5 4 20" xfId="58000"/>
    <cellStyle name="Normal 5 4 20 2" xfId="58001"/>
    <cellStyle name="Normal 5 4 20 3" xfId="58002"/>
    <cellStyle name="Normal 5 4 20 4" xfId="58003"/>
    <cellStyle name="Normal 5 4 20 5" xfId="58004"/>
    <cellStyle name="Normal 5 4 21" xfId="58005"/>
    <cellStyle name="Normal 5 4 21 2" xfId="58006"/>
    <cellStyle name="Normal 5 4 21 3" xfId="58007"/>
    <cellStyle name="Normal 5 4 21 4" xfId="58008"/>
    <cellStyle name="Normal 5 4 21 5" xfId="58009"/>
    <cellStyle name="Normal 5 4 22" xfId="58010"/>
    <cellStyle name="Normal 5 4 22 2" xfId="58011"/>
    <cellStyle name="Normal 5 4 22 3" xfId="58012"/>
    <cellStyle name="Normal 5 4 22 4" xfId="58013"/>
    <cellStyle name="Normal 5 4 22 5" xfId="58014"/>
    <cellStyle name="Normal 5 4 23" xfId="58015"/>
    <cellStyle name="Normal 5 4 23 2" xfId="58016"/>
    <cellStyle name="Normal 5 4 23 3" xfId="58017"/>
    <cellStyle name="Normal 5 4 23 4" xfId="58018"/>
    <cellStyle name="Normal 5 4 23 5" xfId="58019"/>
    <cellStyle name="Normal 5 4 24" xfId="58020"/>
    <cellStyle name="Normal 5 4 25" xfId="58021"/>
    <cellStyle name="Normal 5 4 26" xfId="58022"/>
    <cellStyle name="Normal 5 4 27" xfId="58023"/>
    <cellStyle name="Normal 5 4 28" xfId="58024"/>
    <cellStyle name="Normal 5 4 29" xfId="58025"/>
    <cellStyle name="Normal 5 4 3" xfId="58026"/>
    <cellStyle name="Normal 5 4 3 10" xfId="58027"/>
    <cellStyle name="Normal 5 4 3 11" xfId="58028"/>
    <cellStyle name="Normal 5 4 3 12" xfId="58029"/>
    <cellStyle name="Normal 5 4 3 13" xfId="58030"/>
    <cellStyle name="Normal 5 4 3 14" xfId="58031"/>
    <cellStyle name="Normal 5 4 3 2" xfId="58032"/>
    <cellStyle name="Normal 5 4 3 2 2" xfId="58033"/>
    <cellStyle name="Normal 5 4 3 2 3" xfId="58034"/>
    <cellStyle name="Normal 5 4 3 2 4" xfId="58035"/>
    <cellStyle name="Normal 5 4 3 2 5" xfId="58036"/>
    <cellStyle name="Normal 5 4 3 3" xfId="58037"/>
    <cellStyle name="Normal 5 4 3 3 2" xfId="58038"/>
    <cellStyle name="Normal 5 4 3 3 3" xfId="58039"/>
    <cellStyle name="Normal 5 4 3 3 4" xfId="58040"/>
    <cellStyle name="Normal 5 4 3 3 5" xfId="58041"/>
    <cellStyle name="Normal 5 4 3 4" xfId="58042"/>
    <cellStyle name="Normal 5 4 3 4 2" xfId="58043"/>
    <cellStyle name="Normal 5 4 3 4 3" xfId="58044"/>
    <cellStyle name="Normal 5 4 3 4 4" xfId="58045"/>
    <cellStyle name="Normal 5 4 3 4 5" xfId="58046"/>
    <cellStyle name="Normal 5 4 3 5" xfId="58047"/>
    <cellStyle name="Normal 5 4 3 5 2" xfId="58048"/>
    <cellStyle name="Normal 5 4 3 5 3" xfId="58049"/>
    <cellStyle name="Normal 5 4 3 5 4" xfId="58050"/>
    <cellStyle name="Normal 5 4 3 5 5" xfId="58051"/>
    <cellStyle name="Normal 5 4 3 6" xfId="58052"/>
    <cellStyle name="Normal 5 4 3 6 2" xfId="58053"/>
    <cellStyle name="Normal 5 4 3 6 3" xfId="58054"/>
    <cellStyle name="Normal 5 4 3 6 4" xfId="58055"/>
    <cellStyle name="Normal 5 4 3 6 5" xfId="58056"/>
    <cellStyle name="Normal 5 4 3 7" xfId="58057"/>
    <cellStyle name="Normal 5 4 3 7 2" xfId="58058"/>
    <cellStyle name="Normal 5 4 3 7 3" xfId="58059"/>
    <cellStyle name="Normal 5 4 3 7 4" xfId="58060"/>
    <cellStyle name="Normal 5 4 3 7 5" xfId="58061"/>
    <cellStyle name="Normal 5 4 3 8" xfId="58062"/>
    <cellStyle name="Normal 5 4 3 8 2" xfId="58063"/>
    <cellStyle name="Normal 5 4 3 8 3" xfId="58064"/>
    <cellStyle name="Normal 5 4 3 8 4" xfId="58065"/>
    <cellStyle name="Normal 5 4 3 8 5" xfId="58066"/>
    <cellStyle name="Normal 5 4 3 9" xfId="58067"/>
    <cellStyle name="Normal 5 4 4" xfId="58068"/>
    <cellStyle name="Normal 5 4 4 10" xfId="58069"/>
    <cellStyle name="Normal 5 4 4 11" xfId="58070"/>
    <cellStyle name="Normal 5 4 4 12" xfId="58071"/>
    <cellStyle name="Normal 5 4 4 13" xfId="58072"/>
    <cellStyle name="Normal 5 4 4 14" xfId="58073"/>
    <cellStyle name="Normal 5 4 4 2" xfId="58074"/>
    <cellStyle name="Normal 5 4 4 2 2" xfId="58075"/>
    <cellStyle name="Normal 5 4 4 2 3" xfId="58076"/>
    <cellStyle name="Normal 5 4 4 2 4" xfId="58077"/>
    <cellStyle name="Normal 5 4 4 2 5" xfId="58078"/>
    <cellStyle name="Normal 5 4 4 3" xfId="58079"/>
    <cellStyle name="Normal 5 4 4 3 2" xfId="58080"/>
    <cellStyle name="Normal 5 4 4 3 3" xfId="58081"/>
    <cellStyle name="Normal 5 4 4 3 4" xfId="58082"/>
    <cellStyle name="Normal 5 4 4 3 5" xfId="58083"/>
    <cellStyle name="Normal 5 4 4 4" xfId="58084"/>
    <cellStyle name="Normal 5 4 4 4 2" xfId="58085"/>
    <cellStyle name="Normal 5 4 4 4 3" xfId="58086"/>
    <cellStyle name="Normal 5 4 4 4 4" xfId="58087"/>
    <cellStyle name="Normal 5 4 4 4 5" xfId="58088"/>
    <cellStyle name="Normal 5 4 4 5" xfId="58089"/>
    <cellStyle name="Normal 5 4 4 5 2" xfId="58090"/>
    <cellStyle name="Normal 5 4 4 5 3" xfId="58091"/>
    <cellStyle name="Normal 5 4 4 5 4" xfId="58092"/>
    <cellStyle name="Normal 5 4 4 5 5" xfId="58093"/>
    <cellStyle name="Normal 5 4 4 6" xfId="58094"/>
    <cellStyle name="Normal 5 4 4 6 2" xfId="58095"/>
    <cellStyle name="Normal 5 4 4 6 3" xfId="58096"/>
    <cellStyle name="Normal 5 4 4 6 4" xfId="58097"/>
    <cellStyle name="Normal 5 4 4 6 5" xfId="58098"/>
    <cellStyle name="Normal 5 4 4 7" xfId="58099"/>
    <cellStyle name="Normal 5 4 4 7 2" xfId="58100"/>
    <cellStyle name="Normal 5 4 4 7 3" xfId="58101"/>
    <cellStyle name="Normal 5 4 4 7 4" xfId="58102"/>
    <cellStyle name="Normal 5 4 4 7 5" xfId="58103"/>
    <cellStyle name="Normal 5 4 4 8" xfId="58104"/>
    <cellStyle name="Normal 5 4 4 8 2" xfId="58105"/>
    <cellStyle name="Normal 5 4 4 8 3" xfId="58106"/>
    <cellStyle name="Normal 5 4 4 8 4" xfId="58107"/>
    <cellStyle name="Normal 5 4 4 8 5" xfId="58108"/>
    <cellStyle name="Normal 5 4 4 9" xfId="58109"/>
    <cellStyle name="Normal 5 4 5" xfId="58110"/>
    <cellStyle name="Normal 5 4 5 10" xfId="58111"/>
    <cellStyle name="Normal 5 4 5 11" xfId="58112"/>
    <cellStyle name="Normal 5 4 5 12" xfId="58113"/>
    <cellStyle name="Normal 5 4 5 13" xfId="58114"/>
    <cellStyle name="Normal 5 4 5 14" xfId="58115"/>
    <cellStyle name="Normal 5 4 5 2" xfId="58116"/>
    <cellStyle name="Normal 5 4 5 2 2" xfId="58117"/>
    <cellStyle name="Normal 5 4 5 2 3" xfId="58118"/>
    <cellStyle name="Normal 5 4 5 2 4" xfId="58119"/>
    <cellStyle name="Normal 5 4 5 2 5" xfId="58120"/>
    <cellStyle name="Normal 5 4 5 3" xfId="58121"/>
    <cellStyle name="Normal 5 4 5 3 2" xfId="58122"/>
    <cellStyle name="Normal 5 4 5 3 3" xfId="58123"/>
    <cellStyle name="Normal 5 4 5 3 4" xfId="58124"/>
    <cellStyle name="Normal 5 4 5 3 5" xfId="58125"/>
    <cellStyle name="Normal 5 4 5 4" xfId="58126"/>
    <cellStyle name="Normal 5 4 5 4 2" xfId="58127"/>
    <cellStyle name="Normal 5 4 5 4 3" xfId="58128"/>
    <cellStyle name="Normal 5 4 5 4 4" xfId="58129"/>
    <cellStyle name="Normal 5 4 5 4 5" xfId="58130"/>
    <cellStyle name="Normal 5 4 5 5" xfId="58131"/>
    <cellStyle name="Normal 5 4 5 5 2" xfId="58132"/>
    <cellStyle name="Normal 5 4 5 5 3" xfId="58133"/>
    <cellStyle name="Normal 5 4 5 5 4" xfId="58134"/>
    <cellStyle name="Normal 5 4 5 5 5" xfId="58135"/>
    <cellStyle name="Normal 5 4 5 6" xfId="58136"/>
    <cellStyle name="Normal 5 4 5 6 2" xfId="58137"/>
    <cellStyle name="Normal 5 4 5 6 3" xfId="58138"/>
    <cellStyle name="Normal 5 4 5 6 4" xfId="58139"/>
    <cellStyle name="Normal 5 4 5 6 5" xfId="58140"/>
    <cellStyle name="Normal 5 4 5 7" xfId="58141"/>
    <cellStyle name="Normal 5 4 5 7 2" xfId="58142"/>
    <cellStyle name="Normal 5 4 5 7 3" xfId="58143"/>
    <cellStyle name="Normal 5 4 5 7 4" xfId="58144"/>
    <cellStyle name="Normal 5 4 5 7 5" xfId="58145"/>
    <cellStyle name="Normal 5 4 5 8" xfId="58146"/>
    <cellStyle name="Normal 5 4 5 8 2" xfId="58147"/>
    <cellStyle name="Normal 5 4 5 8 3" xfId="58148"/>
    <cellStyle name="Normal 5 4 5 8 4" xfId="58149"/>
    <cellStyle name="Normal 5 4 5 8 5" xfId="58150"/>
    <cellStyle name="Normal 5 4 5 9" xfId="58151"/>
    <cellStyle name="Normal 5 4 6" xfId="58152"/>
    <cellStyle name="Normal 5 4 6 10" xfId="58153"/>
    <cellStyle name="Normal 5 4 6 11" xfId="58154"/>
    <cellStyle name="Normal 5 4 6 12" xfId="58155"/>
    <cellStyle name="Normal 5 4 6 13" xfId="58156"/>
    <cellStyle name="Normal 5 4 6 14" xfId="58157"/>
    <cellStyle name="Normal 5 4 6 2" xfId="58158"/>
    <cellStyle name="Normal 5 4 6 2 2" xfId="58159"/>
    <cellStyle name="Normal 5 4 6 2 3" xfId="58160"/>
    <cellStyle name="Normal 5 4 6 2 4" xfId="58161"/>
    <cellStyle name="Normal 5 4 6 2 5" xfId="58162"/>
    <cellStyle name="Normal 5 4 6 3" xfId="58163"/>
    <cellStyle name="Normal 5 4 6 3 2" xfId="58164"/>
    <cellStyle name="Normal 5 4 6 3 3" xfId="58165"/>
    <cellStyle name="Normal 5 4 6 3 4" xfId="58166"/>
    <cellStyle name="Normal 5 4 6 3 5" xfId="58167"/>
    <cellStyle name="Normal 5 4 6 4" xfId="58168"/>
    <cellStyle name="Normal 5 4 6 4 2" xfId="58169"/>
    <cellStyle name="Normal 5 4 6 4 3" xfId="58170"/>
    <cellStyle name="Normal 5 4 6 4 4" xfId="58171"/>
    <cellStyle name="Normal 5 4 6 4 5" xfId="58172"/>
    <cellStyle name="Normal 5 4 6 5" xfId="58173"/>
    <cellStyle name="Normal 5 4 6 5 2" xfId="58174"/>
    <cellStyle name="Normal 5 4 6 5 3" xfId="58175"/>
    <cellStyle name="Normal 5 4 6 5 4" xfId="58176"/>
    <cellStyle name="Normal 5 4 6 5 5" xfId="58177"/>
    <cellStyle name="Normal 5 4 6 6" xfId="58178"/>
    <cellStyle name="Normal 5 4 6 6 2" xfId="58179"/>
    <cellStyle name="Normal 5 4 6 6 3" xfId="58180"/>
    <cellStyle name="Normal 5 4 6 6 4" xfId="58181"/>
    <cellStyle name="Normal 5 4 6 6 5" xfId="58182"/>
    <cellStyle name="Normal 5 4 6 7" xfId="58183"/>
    <cellStyle name="Normal 5 4 6 7 2" xfId="58184"/>
    <cellStyle name="Normal 5 4 6 7 3" xfId="58185"/>
    <cellStyle name="Normal 5 4 6 7 4" xfId="58186"/>
    <cellStyle name="Normal 5 4 6 7 5" xfId="58187"/>
    <cellStyle name="Normal 5 4 6 8" xfId="58188"/>
    <cellStyle name="Normal 5 4 6 8 2" xfId="58189"/>
    <cellStyle name="Normal 5 4 6 8 3" xfId="58190"/>
    <cellStyle name="Normal 5 4 6 8 4" xfId="58191"/>
    <cellStyle name="Normal 5 4 6 8 5" xfId="58192"/>
    <cellStyle name="Normal 5 4 6 9" xfId="58193"/>
    <cellStyle name="Normal 5 4 7" xfId="58194"/>
    <cellStyle name="Normal 5 4 7 10" xfId="58195"/>
    <cellStyle name="Normal 5 4 7 11" xfId="58196"/>
    <cellStyle name="Normal 5 4 7 12" xfId="58197"/>
    <cellStyle name="Normal 5 4 7 13" xfId="58198"/>
    <cellStyle name="Normal 5 4 7 14" xfId="58199"/>
    <cellStyle name="Normal 5 4 7 2" xfId="58200"/>
    <cellStyle name="Normal 5 4 7 2 2" xfId="58201"/>
    <cellStyle name="Normal 5 4 7 2 3" xfId="58202"/>
    <cellStyle name="Normal 5 4 7 2 4" xfId="58203"/>
    <cellStyle name="Normal 5 4 7 2 5" xfId="58204"/>
    <cellStyle name="Normal 5 4 7 3" xfId="58205"/>
    <cellStyle name="Normal 5 4 7 3 2" xfId="58206"/>
    <cellStyle name="Normal 5 4 7 3 3" xfId="58207"/>
    <cellStyle name="Normal 5 4 7 3 4" xfId="58208"/>
    <cellStyle name="Normal 5 4 7 3 5" xfId="58209"/>
    <cellStyle name="Normal 5 4 7 4" xfId="58210"/>
    <cellStyle name="Normal 5 4 7 4 2" xfId="58211"/>
    <cellStyle name="Normal 5 4 7 4 3" xfId="58212"/>
    <cellStyle name="Normal 5 4 7 4 4" xfId="58213"/>
    <cellStyle name="Normal 5 4 7 4 5" xfId="58214"/>
    <cellStyle name="Normal 5 4 7 5" xfId="58215"/>
    <cellStyle name="Normal 5 4 7 5 2" xfId="58216"/>
    <cellStyle name="Normal 5 4 7 5 3" xfId="58217"/>
    <cellStyle name="Normal 5 4 7 5 4" xfId="58218"/>
    <cellStyle name="Normal 5 4 7 5 5" xfId="58219"/>
    <cellStyle name="Normal 5 4 7 6" xfId="58220"/>
    <cellStyle name="Normal 5 4 7 6 2" xfId="58221"/>
    <cellStyle name="Normal 5 4 7 6 3" xfId="58222"/>
    <cellStyle name="Normal 5 4 7 6 4" xfId="58223"/>
    <cellStyle name="Normal 5 4 7 6 5" xfId="58224"/>
    <cellStyle name="Normal 5 4 7 7" xfId="58225"/>
    <cellStyle name="Normal 5 4 7 7 2" xfId="58226"/>
    <cellStyle name="Normal 5 4 7 7 3" xfId="58227"/>
    <cellStyle name="Normal 5 4 7 7 4" xfId="58228"/>
    <cellStyle name="Normal 5 4 7 7 5" xfId="58229"/>
    <cellStyle name="Normal 5 4 7 8" xfId="58230"/>
    <cellStyle name="Normal 5 4 7 8 2" xfId="58231"/>
    <cellStyle name="Normal 5 4 7 8 3" xfId="58232"/>
    <cellStyle name="Normal 5 4 7 8 4" xfId="58233"/>
    <cellStyle name="Normal 5 4 7 8 5" xfId="58234"/>
    <cellStyle name="Normal 5 4 7 9" xfId="58235"/>
    <cellStyle name="Normal 5 4 8" xfId="58236"/>
    <cellStyle name="Normal 5 4 8 10" xfId="58237"/>
    <cellStyle name="Normal 5 4 8 11" xfId="58238"/>
    <cellStyle name="Normal 5 4 8 12" xfId="58239"/>
    <cellStyle name="Normal 5 4 8 13" xfId="58240"/>
    <cellStyle name="Normal 5 4 8 14" xfId="58241"/>
    <cellStyle name="Normal 5 4 8 2" xfId="58242"/>
    <cellStyle name="Normal 5 4 8 2 2" xfId="58243"/>
    <cellStyle name="Normal 5 4 8 2 3" xfId="58244"/>
    <cellStyle name="Normal 5 4 8 2 4" xfId="58245"/>
    <cellStyle name="Normal 5 4 8 2 5" xfId="58246"/>
    <cellStyle name="Normal 5 4 8 3" xfId="58247"/>
    <cellStyle name="Normal 5 4 8 3 2" xfId="58248"/>
    <cellStyle name="Normal 5 4 8 3 3" xfId="58249"/>
    <cellStyle name="Normal 5 4 8 3 4" xfId="58250"/>
    <cellStyle name="Normal 5 4 8 3 5" xfId="58251"/>
    <cellStyle name="Normal 5 4 8 4" xfId="58252"/>
    <cellStyle name="Normal 5 4 8 4 2" xfId="58253"/>
    <cellStyle name="Normal 5 4 8 4 3" xfId="58254"/>
    <cellStyle name="Normal 5 4 8 4 4" xfId="58255"/>
    <cellStyle name="Normal 5 4 8 4 5" xfId="58256"/>
    <cellStyle name="Normal 5 4 8 5" xfId="58257"/>
    <cellStyle name="Normal 5 4 8 5 2" xfId="58258"/>
    <cellStyle name="Normal 5 4 8 5 3" xfId="58259"/>
    <cellStyle name="Normal 5 4 8 5 4" xfId="58260"/>
    <cellStyle name="Normal 5 4 8 5 5" xfId="58261"/>
    <cellStyle name="Normal 5 4 8 6" xfId="58262"/>
    <cellStyle name="Normal 5 4 8 6 2" xfId="58263"/>
    <cellStyle name="Normal 5 4 8 6 3" xfId="58264"/>
    <cellStyle name="Normal 5 4 8 6 4" xfId="58265"/>
    <cellStyle name="Normal 5 4 8 6 5" xfId="58266"/>
    <cellStyle name="Normal 5 4 8 7" xfId="58267"/>
    <cellStyle name="Normal 5 4 8 7 2" xfId="58268"/>
    <cellStyle name="Normal 5 4 8 7 3" xfId="58269"/>
    <cellStyle name="Normal 5 4 8 7 4" xfId="58270"/>
    <cellStyle name="Normal 5 4 8 7 5" xfId="58271"/>
    <cellStyle name="Normal 5 4 8 8" xfId="58272"/>
    <cellStyle name="Normal 5 4 8 8 2" xfId="58273"/>
    <cellStyle name="Normal 5 4 8 8 3" xfId="58274"/>
    <cellStyle name="Normal 5 4 8 8 4" xfId="58275"/>
    <cellStyle name="Normal 5 4 8 8 5" xfId="58276"/>
    <cellStyle name="Normal 5 4 8 9" xfId="58277"/>
    <cellStyle name="Normal 5 4 9" xfId="58278"/>
    <cellStyle name="Normal 5 4 9 10" xfId="58279"/>
    <cellStyle name="Normal 5 4 9 11" xfId="58280"/>
    <cellStyle name="Normal 5 4 9 12" xfId="58281"/>
    <cellStyle name="Normal 5 4 9 13" xfId="58282"/>
    <cellStyle name="Normal 5 4 9 14" xfId="58283"/>
    <cellStyle name="Normal 5 4 9 2" xfId="58284"/>
    <cellStyle name="Normal 5 4 9 2 2" xfId="58285"/>
    <cellStyle name="Normal 5 4 9 2 3" xfId="58286"/>
    <cellStyle name="Normal 5 4 9 2 4" xfId="58287"/>
    <cellStyle name="Normal 5 4 9 2 5" xfId="58288"/>
    <cellStyle name="Normal 5 4 9 3" xfId="58289"/>
    <cellStyle name="Normal 5 4 9 3 2" xfId="58290"/>
    <cellStyle name="Normal 5 4 9 3 3" xfId="58291"/>
    <cellStyle name="Normal 5 4 9 3 4" xfId="58292"/>
    <cellStyle name="Normal 5 4 9 3 5" xfId="58293"/>
    <cellStyle name="Normal 5 4 9 4" xfId="58294"/>
    <cellStyle name="Normal 5 4 9 4 2" xfId="58295"/>
    <cellStyle name="Normal 5 4 9 4 3" xfId="58296"/>
    <cellStyle name="Normal 5 4 9 4 4" xfId="58297"/>
    <cellStyle name="Normal 5 4 9 4 5" xfId="58298"/>
    <cellStyle name="Normal 5 4 9 5" xfId="58299"/>
    <cellStyle name="Normal 5 4 9 5 2" xfId="58300"/>
    <cellStyle name="Normal 5 4 9 5 3" xfId="58301"/>
    <cellStyle name="Normal 5 4 9 5 4" xfId="58302"/>
    <cellStyle name="Normal 5 4 9 5 5" xfId="58303"/>
    <cellStyle name="Normal 5 4 9 6" xfId="58304"/>
    <cellStyle name="Normal 5 4 9 6 2" xfId="58305"/>
    <cellStyle name="Normal 5 4 9 6 3" xfId="58306"/>
    <cellStyle name="Normal 5 4 9 6 4" xfId="58307"/>
    <cellStyle name="Normal 5 4 9 6 5" xfId="58308"/>
    <cellStyle name="Normal 5 4 9 7" xfId="58309"/>
    <cellStyle name="Normal 5 4 9 7 2" xfId="58310"/>
    <cellStyle name="Normal 5 4 9 7 3" xfId="58311"/>
    <cellStyle name="Normal 5 4 9 7 4" xfId="58312"/>
    <cellStyle name="Normal 5 4 9 7 5" xfId="58313"/>
    <cellStyle name="Normal 5 4 9 8" xfId="58314"/>
    <cellStyle name="Normal 5 4 9 8 2" xfId="58315"/>
    <cellStyle name="Normal 5 4 9 8 3" xfId="58316"/>
    <cellStyle name="Normal 5 4 9 8 4" xfId="58317"/>
    <cellStyle name="Normal 5 4 9 8 5" xfId="58318"/>
    <cellStyle name="Normal 5 4 9 9" xfId="58319"/>
    <cellStyle name="Normal 5 40" xfId="58320"/>
    <cellStyle name="Normal 5 40 2" xfId="58321"/>
    <cellStyle name="Normal 5 40 3" xfId="58322"/>
    <cellStyle name="Normal 5 40 4" xfId="58323"/>
    <cellStyle name="Normal 5 40 5" xfId="58324"/>
    <cellStyle name="Normal 5 41" xfId="58325"/>
    <cellStyle name="Normal 5 42" xfId="58326"/>
    <cellStyle name="Normal 5 43" xfId="58327"/>
    <cellStyle name="Normal 5 44" xfId="58328"/>
    <cellStyle name="Normal 5 45" xfId="58329"/>
    <cellStyle name="Normal 5 46" xfId="58330"/>
    <cellStyle name="Normal 5 47" xfId="62498"/>
    <cellStyle name="Normal 5 48" xfId="254"/>
    <cellStyle name="Normal 5 5" xfId="58331"/>
    <cellStyle name="Normal 5 5 10" xfId="58332"/>
    <cellStyle name="Normal 5 5 10 10" xfId="58333"/>
    <cellStyle name="Normal 5 5 10 11" xfId="58334"/>
    <cellStyle name="Normal 5 5 10 12" xfId="58335"/>
    <cellStyle name="Normal 5 5 10 13" xfId="58336"/>
    <cellStyle name="Normal 5 5 10 14" xfId="58337"/>
    <cellStyle name="Normal 5 5 10 2" xfId="58338"/>
    <cellStyle name="Normal 5 5 10 2 2" xfId="58339"/>
    <cellStyle name="Normal 5 5 10 2 3" xfId="58340"/>
    <cellStyle name="Normal 5 5 10 2 4" xfId="58341"/>
    <cellStyle name="Normal 5 5 10 2 5" xfId="58342"/>
    <cellStyle name="Normal 5 5 10 3" xfId="58343"/>
    <cellStyle name="Normal 5 5 10 3 2" xfId="58344"/>
    <cellStyle name="Normal 5 5 10 3 3" xfId="58345"/>
    <cellStyle name="Normal 5 5 10 3 4" xfId="58346"/>
    <cellStyle name="Normal 5 5 10 3 5" xfId="58347"/>
    <cellStyle name="Normal 5 5 10 4" xfId="58348"/>
    <cellStyle name="Normal 5 5 10 4 2" xfId="58349"/>
    <cellStyle name="Normal 5 5 10 4 3" xfId="58350"/>
    <cellStyle name="Normal 5 5 10 4 4" xfId="58351"/>
    <cellStyle name="Normal 5 5 10 4 5" xfId="58352"/>
    <cellStyle name="Normal 5 5 10 5" xfId="58353"/>
    <cellStyle name="Normal 5 5 10 5 2" xfId="58354"/>
    <cellStyle name="Normal 5 5 10 5 3" xfId="58355"/>
    <cellStyle name="Normal 5 5 10 5 4" xfId="58356"/>
    <cellStyle name="Normal 5 5 10 5 5" xfId="58357"/>
    <cellStyle name="Normal 5 5 10 6" xfId="58358"/>
    <cellStyle name="Normal 5 5 10 6 2" xfId="58359"/>
    <cellStyle name="Normal 5 5 10 6 3" xfId="58360"/>
    <cellStyle name="Normal 5 5 10 6 4" xfId="58361"/>
    <cellStyle name="Normal 5 5 10 6 5" xfId="58362"/>
    <cellStyle name="Normal 5 5 10 7" xfId="58363"/>
    <cellStyle name="Normal 5 5 10 7 2" xfId="58364"/>
    <cellStyle name="Normal 5 5 10 7 3" xfId="58365"/>
    <cellStyle name="Normal 5 5 10 7 4" xfId="58366"/>
    <cellStyle name="Normal 5 5 10 7 5" xfId="58367"/>
    <cellStyle name="Normal 5 5 10 8" xfId="58368"/>
    <cellStyle name="Normal 5 5 10 8 2" xfId="58369"/>
    <cellStyle name="Normal 5 5 10 8 3" xfId="58370"/>
    <cellStyle name="Normal 5 5 10 8 4" xfId="58371"/>
    <cellStyle name="Normal 5 5 10 8 5" xfId="58372"/>
    <cellStyle name="Normal 5 5 10 9" xfId="58373"/>
    <cellStyle name="Normal 5 5 11" xfId="58374"/>
    <cellStyle name="Normal 5 5 11 10" xfId="58375"/>
    <cellStyle name="Normal 5 5 11 11" xfId="58376"/>
    <cellStyle name="Normal 5 5 11 12" xfId="58377"/>
    <cellStyle name="Normal 5 5 11 13" xfId="58378"/>
    <cellStyle name="Normal 5 5 11 14" xfId="58379"/>
    <cellStyle name="Normal 5 5 11 2" xfId="58380"/>
    <cellStyle name="Normal 5 5 11 2 2" xfId="58381"/>
    <cellStyle name="Normal 5 5 11 2 3" xfId="58382"/>
    <cellStyle name="Normal 5 5 11 2 4" xfId="58383"/>
    <cellStyle name="Normal 5 5 11 2 5" xfId="58384"/>
    <cellStyle name="Normal 5 5 11 3" xfId="58385"/>
    <cellStyle name="Normal 5 5 11 3 2" xfId="58386"/>
    <cellStyle name="Normal 5 5 11 3 3" xfId="58387"/>
    <cellStyle name="Normal 5 5 11 3 4" xfId="58388"/>
    <cellStyle name="Normal 5 5 11 3 5" xfId="58389"/>
    <cellStyle name="Normal 5 5 11 4" xfId="58390"/>
    <cellStyle name="Normal 5 5 11 4 2" xfId="58391"/>
    <cellStyle name="Normal 5 5 11 4 3" xfId="58392"/>
    <cellStyle name="Normal 5 5 11 4 4" xfId="58393"/>
    <cellStyle name="Normal 5 5 11 4 5" xfId="58394"/>
    <cellStyle name="Normal 5 5 11 5" xfId="58395"/>
    <cellStyle name="Normal 5 5 11 5 2" xfId="58396"/>
    <cellStyle name="Normal 5 5 11 5 3" xfId="58397"/>
    <cellStyle name="Normal 5 5 11 5 4" xfId="58398"/>
    <cellStyle name="Normal 5 5 11 5 5" xfId="58399"/>
    <cellStyle name="Normal 5 5 11 6" xfId="58400"/>
    <cellStyle name="Normal 5 5 11 6 2" xfId="58401"/>
    <cellStyle name="Normal 5 5 11 6 3" xfId="58402"/>
    <cellStyle name="Normal 5 5 11 6 4" xfId="58403"/>
    <cellStyle name="Normal 5 5 11 6 5" xfId="58404"/>
    <cellStyle name="Normal 5 5 11 7" xfId="58405"/>
    <cellStyle name="Normal 5 5 11 7 2" xfId="58406"/>
    <cellStyle name="Normal 5 5 11 7 3" xfId="58407"/>
    <cellStyle name="Normal 5 5 11 7 4" xfId="58408"/>
    <cellStyle name="Normal 5 5 11 7 5" xfId="58409"/>
    <cellStyle name="Normal 5 5 11 8" xfId="58410"/>
    <cellStyle name="Normal 5 5 11 8 2" xfId="58411"/>
    <cellStyle name="Normal 5 5 11 8 3" xfId="58412"/>
    <cellStyle name="Normal 5 5 11 8 4" xfId="58413"/>
    <cellStyle name="Normal 5 5 11 8 5" xfId="58414"/>
    <cellStyle name="Normal 5 5 11 9" xfId="58415"/>
    <cellStyle name="Normal 5 5 12" xfId="58416"/>
    <cellStyle name="Normal 5 5 12 10" xfId="58417"/>
    <cellStyle name="Normal 5 5 12 11" xfId="58418"/>
    <cellStyle name="Normal 5 5 12 12" xfId="58419"/>
    <cellStyle name="Normal 5 5 12 13" xfId="58420"/>
    <cellStyle name="Normal 5 5 12 14" xfId="58421"/>
    <cellStyle name="Normal 5 5 12 2" xfId="58422"/>
    <cellStyle name="Normal 5 5 12 2 2" xfId="58423"/>
    <cellStyle name="Normal 5 5 12 2 3" xfId="58424"/>
    <cellStyle name="Normal 5 5 12 2 4" xfId="58425"/>
    <cellStyle name="Normal 5 5 12 2 5" xfId="58426"/>
    <cellStyle name="Normal 5 5 12 3" xfId="58427"/>
    <cellStyle name="Normal 5 5 12 3 2" xfId="58428"/>
    <cellStyle name="Normal 5 5 12 3 3" xfId="58429"/>
    <cellStyle name="Normal 5 5 12 3 4" xfId="58430"/>
    <cellStyle name="Normal 5 5 12 3 5" xfId="58431"/>
    <cellStyle name="Normal 5 5 12 4" xfId="58432"/>
    <cellStyle name="Normal 5 5 12 4 2" xfId="58433"/>
    <cellStyle name="Normal 5 5 12 4 3" xfId="58434"/>
    <cellStyle name="Normal 5 5 12 4 4" xfId="58435"/>
    <cellStyle name="Normal 5 5 12 4 5" xfId="58436"/>
    <cellStyle name="Normal 5 5 12 5" xfId="58437"/>
    <cellStyle name="Normal 5 5 12 5 2" xfId="58438"/>
    <cellStyle name="Normal 5 5 12 5 3" xfId="58439"/>
    <cellStyle name="Normal 5 5 12 5 4" xfId="58440"/>
    <cellStyle name="Normal 5 5 12 5 5" xfId="58441"/>
    <cellStyle name="Normal 5 5 12 6" xfId="58442"/>
    <cellStyle name="Normal 5 5 12 6 2" xfId="58443"/>
    <cellStyle name="Normal 5 5 12 6 3" xfId="58444"/>
    <cellStyle name="Normal 5 5 12 6 4" xfId="58445"/>
    <cellStyle name="Normal 5 5 12 6 5" xfId="58446"/>
    <cellStyle name="Normal 5 5 12 7" xfId="58447"/>
    <cellStyle name="Normal 5 5 12 7 2" xfId="58448"/>
    <cellStyle name="Normal 5 5 12 7 3" xfId="58449"/>
    <cellStyle name="Normal 5 5 12 7 4" xfId="58450"/>
    <cellStyle name="Normal 5 5 12 7 5" xfId="58451"/>
    <cellStyle name="Normal 5 5 12 8" xfId="58452"/>
    <cellStyle name="Normal 5 5 12 8 2" xfId="58453"/>
    <cellStyle name="Normal 5 5 12 8 3" xfId="58454"/>
    <cellStyle name="Normal 5 5 12 8 4" xfId="58455"/>
    <cellStyle name="Normal 5 5 12 8 5" xfId="58456"/>
    <cellStyle name="Normal 5 5 12 9" xfId="58457"/>
    <cellStyle name="Normal 5 5 13" xfId="58458"/>
    <cellStyle name="Normal 5 5 13 10" xfId="58459"/>
    <cellStyle name="Normal 5 5 13 11" xfId="58460"/>
    <cellStyle name="Normal 5 5 13 12" xfId="58461"/>
    <cellStyle name="Normal 5 5 13 13" xfId="58462"/>
    <cellStyle name="Normal 5 5 13 14" xfId="58463"/>
    <cellStyle name="Normal 5 5 13 2" xfId="58464"/>
    <cellStyle name="Normal 5 5 13 2 2" xfId="58465"/>
    <cellStyle name="Normal 5 5 13 2 3" xfId="58466"/>
    <cellStyle name="Normal 5 5 13 2 4" xfId="58467"/>
    <cellStyle name="Normal 5 5 13 2 5" xfId="58468"/>
    <cellStyle name="Normal 5 5 13 3" xfId="58469"/>
    <cellStyle name="Normal 5 5 13 3 2" xfId="58470"/>
    <cellStyle name="Normal 5 5 13 3 3" xfId="58471"/>
    <cellStyle name="Normal 5 5 13 3 4" xfId="58472"/>
    <cellStyle name="Normal 5 5 13 3 5" xfId="58473"/>
    <cellStyle name="Normal 5 5 13 4" xfId="58474"/>
    <cellStyle name="Normal 5 5 13 4 2" xfId="58475"/>
    <cellStyle name="Normal 5 5 13 4 3" xfId="58476"/>
    <cellStyle name="Normal 5 5 13 4 4" xfId="58477"/>
    <cellStyle name="Normal 5 5 13 4 5" xfId="58478"/>
    <cellStyle name="Normal 5 5 13 5" xfId="58479"/>
    <cellStyle name="Normal 5 5 13 5 2" xfId="58480"/>
    <cellStyle name="Normal 5 5 13 5 3" xfId="58481"/>
    <cellStyle name="Normal 5 5 13 5 4" xfId="58482"/>
    <cellStyle name="Normal 5 5 13 5 5" xfId="58483"/>
    <cellStyle name="Normal 5 5 13 6" xfId="58484"/>
    <cellStyle name="Normal 5 5 13 6 2" xfId="58485"/>
    <cellStyle name="Normal 5 5 13 6 3" xfId="58486"/>
    <cellStyle name="Normal 5 5 13 6 4" xfId="58487"/>
    <cellStyle name="Normal 5 5 13 6 5" xfId="58488"/>
    <cellStyle name="Normal 5 5 13 7" xfId="58489"/>
    <cellStyle name="Normal 5 5 13 7 2" xfId="58490"/>
    <cellStyle name="Normal 5 5 13 7 3" xfId="58491"/>
    <cellStyle name="Normal 5 5 13 7 4" xfId="58492"/>
    <cellStyle name="Normal 5 5 13 7 5" xfId="58493"/>
    <cellStyle name="Normal 5 5 13 8" xfId="58494"/>
    <cellStyle name="Normal 5 5 13 8 2" xfId="58495"/>
    <cellStyle name="Normal 5 5 13 8 3" xfId="58496"/>
    <cellStyle name="Normal 5 5 13 8 4" xfId="58497"/>
    <cellStyle name="Normal 5 5 13 8 5" xfId="58498"/>
    <cellStyle name="Normal 5 5 13 9" xfId="58499"/>
    <cellStyle name="Normal 5 5 14" xfId="58500"/>
    <cellStyle name="Normal 5 5 14 10" xfId="58501"/>
    <cellStyle name="Normal 5 5 14 11" xfId="58502"/>
    <cellStyle name="Normal 5 5 14 12" xfId="58503"/>
    <cellStyle name="Normal 5 5 14 13" xfId="58504"/>
    <cellStyle name="Normal 5 5 14 14" xfId="58505"/>
    <cellStyle name="Normal 5 5 14 2" xfId="58506"/>
    <cellStyle name="Normal 5 5 14 2 2" xfId="58507"/>
    <cellStyle name="Normal 5 5 14 2 3" xfId="58508"/>
    <cellStyle name="Normal 5 5 14 2 4" xfId="58509"/>
    <cellStyle name="Normal 5 5 14 2 5" xfId="58510"/>
    <cellStyle name="Normal 5 5 14 3" xfId="58511"/>
    <cellStyle name="Normal 5 5 14 3 2" xfId="58512"/>
    <cellStyle name="Normal 5 5 14 3 3" xfId="58513"/>
    <cellStyle name="Normal 5 5 14 3 4" xfId="58514"/>
    <cellStyle name="Normal 5 5 14 3 5" xfId="58515"/>
    <cellStyle name="Normal 5 5 14 4" xfId="58516"/>
    <cellStyle name="Normal 5 5 14 4 2" xfId="58517"/>
    <cellStyle name="Normal 5 5 14 4 3" xfId="58518"/>
    <cellStyle name="Normal 5 5 14 4 4" xfId="58519"/>
    <cellStyle name="Normal 5 5 14 4 5" xfId="58520"/>
    <cellStyle name="Normal 5 5 14 5" xfId="58521"/>
    <cellStyle name="Normal 5 5 14 5 2" xfId="58522"/>
    <cellStyle name="Normal 5 5 14 5 3" xfId="58523"/>
    <cellStyle name="Normal 5 5 14 5 4" xfId="58524"/>
    <cellStyle name="Normal 5 5 14 5 5" xfId="58525"/>
    <cellStyle name="Normal 5 5 14 6" xfId="58526"/>
    <cellStyle name="Normal 5 5 14 6 2" xfId="58527"/>
    <cellStyle name="Normal 5 5 14 6 3" xfId="58528"/>
    <cellStyle name="Normal 5 5 14 6 4" xfId="58529"/>
    <cellStyle name="Normal 5 5 14 6 5" xfId="58530"/>
    <cellStyle name="Normal 5 5 14 7" xfId="58531"/>
    <cellStyle name="Normal 5 5 14 7 2" xfId="58532"/>
    <cellStyle name="Normal 5 5 14 7 3" xfId="58533"/>
    <cellStyle name="Normal 5 5 14 7 4" xfId="58534"/>
    <cellStyle name="Normal 5 5 14 7 5" xfId="58535"/>
    <cellStyle name="Normal 5 5 14 8" xfId="58536"/>
    <cellStyle name="Normal 5 5 14 8 2" xfId="58537"/>
    <cellStyle name="Normal 5 5 14 8 3" xfId="58538"/>
    <cellStyle name="Normal 5 5 14 8 4" xfId="58539"/>
    <cellStyle name="Normal 5 5 14 8 5" xfId="58540"/>
    <cellStyle name="Normal 5 5 14 9" xfId="58541"/>
    <cellStyle name="Normal 5 5 15" xfId="58542"/>
    <cellStyle name="Normal 5 5 15 10" xfId="58543"/>
    <cellStyle name="Normal 5 5 15 11" xfId="58544"/>
    <cellStyle name="Normal 5 5 15 12" xfId="58545"/>
    <cellStyle name="Normal 5 5 15 13" xfId="58546"/>
    <cellStyle name="Normal 5 5 15 14" xfId="58547"/>
    <cellStyle name="Normal 5 5 15 2" xfId="58548"/>
    <cellStyle name="Normal 5 5 15 2 2" xfId="58549"/>
    <cellStyle name="Normal 5 5 15 2 3" xfId="58550"/>
    <cellStyle name="Normal 5 5 15 2 4" xfId="58551"/>
    <cellStyle name="Normal 5 5 15 2 5" xfId="58552"/>
    <cellStyle name="Normal 5 5 15 3" xfId="58553"/>
    <cellStyle name="Normal 5 5 15 3 2" xfId="58554"/>
    <cellStyle name="Normal 5 5 15 3 3" xfId="58555"/>
    <cellStyle name="Normal 5 5 15 3 4" xfId="58556"/>
    <cellStyle name="Normal 5 5 15 3 5" xfId="58557"/>
    <cellStyle name="Normal 5 5 15 4" xfId="58558"/>
    <cellStyle name="Normal 5 5 15 4 2" xfId="58559"/>
    <cellStyle name="Normal 5 5 15 4 3" xfId="58560"/>
    <cellStyle name="Normal 5 5 15 4 4" xfId="58561"/>
    <cellStyle name="Normal 5 5 15 4 5" xfId="58562"/>
    <cellStyle name="Normal 5 5 15 5" xfId="58563"/>
    <cellStyle name="Normal 5 5 15 5 2" xfId="58564"/>
    <cellStyle name="Normal 5 5 15 5 3" xfId="58565"/>
    <cellStyle name="Normal 5 5 15 5 4" xfId="58566"/>
    <cellStyle name="Normal 5 5 15 5 5" xfId="58567"/>
    <cellStyle name="Normal 5 5 15 6" xfId="58568"/>
    <cellStyle name="Normal 5 5 15 6 2" xfId="58569"/>
    <cellStyle name="Normal 5 5 15 6 3" xfId="58570"/>
    <cellStyle name="Normal 5 5 15 6 4" xfId="58571"/>
    <cellStyle name="Normal 5 5 15 6 5" xfId="58572"/>
    <cellStyle name="Normal 5 5 15 7" xfId="58573"/>
    <cellStyle name="Normal 5 5 15 7 2" xfId="58574"/>
    <cellStyle name="Normal 5 5 15 7 3" xfId="58575"/>
    <cellStyle name="Normal 5 5 15 7 4" xfId="58576"/>
    <cellStyle name="Normal 5 5 15 7 5" xfId="58577"/>
    <cellStyle name="Normal 5 5 15 8" xfId="58578"/>
    <cellStyle name="Normal 5 5 15 8 2" xfId="58579"/>
    <cellStyle name="Normal 5 5 15 8 3" xfId="58580"/>
    <cellStyle name="Normal 5 5 15 8 4" xfId="58581"/>
    <cellStyle name="Normal 5 5 15 8 5" xfId="58582"/>
    <cellStyle name="Normal 5 5 15 9" xfId="58583"/>
    <cellStyle name="Normal 5 5 16" xfId="58584"/>
    <cellStyle name="Normal 5 5 16 10" xfId="58585"/>
    <cellStyle name="Normal 5 5 16 11" xfId="58586"/>
    <cellStyle name="Normal 5 5 16 12" xfId="58587"/>
    <cellStyle name="Normal 5 5 16 13" xfId="58588"/>
    <cellStyle name="Normal 5 5 16 14" xfId="58589"/>
    <cellStyle name="Normal 5 5 16 2" xfId="58590"/>
    <cellStyle name="Normal 5 5 16 2 2" xfId="58591"/>
    <cellStyle name="Normal 5 5 16 2 3" xfId="58592"/>
    <cellStyle name="Normal 5 5 16 2 4" xfId="58593"/>
    <cellStyle name="Normal 5 5 16 2 5" xfId="58594"/>
    <cellStyle name="Normal 5 5 16 3" xfId="58595"/>
    <cellStyle name="Normal 5 5 16 3 2" xfId="58596"/>
    <cellStyle name="Normal 5 5 16 3 3" xfId="58597"/>
    <cellStyle name="Normal 5 5 16 3 4" xfId="58598"/>
    <cellStyle name="Normal 5 5 16 3 5" xfId="58599"/>
    <cellStyle name="Normal 5 5 16 4" xfId="58600"/>
    <cellStyle name="Normal 5 5 16 4 2" xfId="58601"/>
    <cellStyle name="Normal 5 5 16 4 3" xfId="58602"/>
    <cellStyle name="Normal 5 5 16 4 4" xfId="58603"/>
    <cellStyle name="Normal 5 5 16 4 5" xfId="58604"/>
    <cellStyle name="Normal 5 5 16 5" xfId="58605"/>
    <cellStyle name="Normal 5 5 16 5 2" xfId="58606"/>
    <cellStyle name="Normal 5 5 16 5 3" xfId="58607"/>
    <cellStyle name="Normal 5 5 16 5 4" xfId="58608"/>
    <cellStyle name="Normal 5 5 16 5 5" xfId="58609"/>
    <cellStyle name="Normal 5 5 16 6" xfId="58610"/>
    <cellStyle name="Normal 5 5 16 6 2" xfId="58611"/>
    <cellStyle name="Normal 5 5 16 6 3" xfId="58612"/>
    <cellStyle name="Normal 5 5 16 6 4" xfId="58613"/>
    <cellStyle name="Normal 5 5 16 6 5" xfId="58614"/>
    <cellStyle name="Normal 5 5 16 7" xfId="58615"/>
    <cellStyle name="Normal 5 5 16 7 2" xfId="58616"/>
    <cellStyle name="Normal 5 5 16 7 3" xfId="58617"/>
    <cellStyle name="Normal 5 5 16 7 4" xfId="58618"/>
    <cellStyle name="Normal 5 5 16 7 5" xfId="58619"/>
    <cellStyle name="Normal 5 5 16 8" xfId="58620"/>
    <cellStyle name="Normal 5 5 16 8 2" xfId="58621"/>
    <cellStyle name="Normal 5 5 16 8 3" xfId="58622"/>
    <cellStyle name="Normal 5 5 16 8 4" xfId="58623"/>
    <cellStyle name="Normal 5 5 16 8 5" xfId="58624"/>
    <cellStyle name="Normal 5 5 16 9" xfId="58625"/>
    <cellStyle name="Normal 5 5 17" xfId="58626"/>
    <cellStyle name="Normal 5 5 17 2" xfId="58627"/>
    <cellStyle name="Normal 5 5 17 3" xfId="58628"/>
    <cellStyle name="Normal 5 5 17 4" xfId="58629"/>
    <cellStyle name="Normal 5 5 17 5" xfId="58630"/>
    <cellStyle name="Normal 5 5 18" xfId="58631"/>
    <cellStyle name="Normal 5 5 18 2" xfId="58632"/>
    <cellStyle name="Normal 5 5 18 3" xfId="58633"/>
    <cellStyle name="Normal 5 5 18 4" xfId="58634"/>
    <cellStyle name="Normal 5 5 18 5" xfId="58635"/>
    <cellStyle name="Normal 5 5 19" xfId="58636"/>
    <cellStyle name="Normal 5 5 19 2" xfId="58637"/>
    <cellStyle name="Normal 5 5 19 3" xfId="58638"/>
    <cellStyle name="Normal 5 5 19 4" xfId="58639"/>
    <cellStyle name="Normal 5 5 19 5" xfId="58640"/>
    <cellStyle name="Normal 5 5 2" xfId="58641"/>
    <cellStyle name="Normal 5 5 2 10" xfId="58642"/>
    <cellStyle name="Normal 5 5 2 11" xfId="58643"/>
    <cellStyle name="Normal 5 5 2 12" xfId="58644"/>
    <cellStyle name="Normal 5 5 2 13" xfId="58645"/>
    <cellStyle name="Normal 5 5 2 14" xfId="58646"/>
    <cellStyle name="Normal 5 5 2 2" xfId="58647"/>
    <cellStyle name="Normal 5 5 2 2 2" xfId="58648"/>
    <cellStyle name="Normal 5 5 2 2 3" xfId="58649"/>
    <cellStyle name="Normal 5 5 2 2 4" xfId="58650"/>
    <cellStyle name="Normal 5 5 2 2 5" xfId="58651"/>
    <cellStyle name="Normal 5 5 2 3" xfId="58652"/>
    <cellStyle name="Normal 5 5 2 3 2" xfId="58653"/>
    <cellStyle name="Normal 5 5 2 3 3" xfId="58654"/>
    <cellStyle name="Normal 5 5 2 3 4" xfId="58655"/>
    <cellStyle name="Normal 5 5 2 3 5" xfId="58656"/>
    <cellStyle name="Normal 5 5 2 4" xfId="58657"/>
    <cellStyle name="Normal 5 5 2 4 2" xfId="58658"/>
    <cellStyle name="Normal 5 5 2 4 3" xfId="58659"/>
    <cellStyle name="Normal 5 5 2 4 4" xfId="58660"/>
    <cellStyle name="Normal 5 5 2 4 5" xfId="58661"/>
    <cellStyle name="Normal 5 5 2 5" xfId="58662"/>
    <cellStyle name="Normal 5 5 2 5 2" xfId="58663"/>
    <cellStyle name="Normal 5 5 2 5 3" xfId="58664"/>
    <cellStyle name="Normal 5 5 2 5 4" xfId="58665"/>
    <cellStyle name="Normal 5 5 2 5 5" xfId="58666"/>
    <cellStyle name="Normal 5 5 2 6" xfId="58667"/>
    <cellStyle name="Normal 5 5 2 6 2" xfId="58668"/>
    <cellStyle name="Normal 5 5 2 6 3" xfId="58669"/>
    <cellStyle name="Normal 5 5 2 6 4" xfId="58670"/>
    <cellStyle name="Normal 5 5 2 6 5" xfId="58671"/>
    <cellStyle name="Normal 5 5 2 7" xfId="58672"/>
    <cellStyle name="Normal 5 5 2 7 2" xfId="58673"/>
    <cellStyle name="Normal 5 5 2 7 3" xfId="58674"/>
    <cellStyle name="Normal 5 5 2 7 4" xfId="58675"/>
    <cellStyle name="Normal 5 5 2 7 5" xfId="58676"/>
    <cellStyle name="Normal 5 5 2 8" xfId="58677"/>
    <cellStyle name="Normal 5 5 2 8 2" xfId="58678"/>
    <cellStyle name="Normal 5 5 2 8 3" xfId="58679"/>
    <cellStyle name="Normal 5 5 2 8 4" xfId="58680"/>
    <cellStyle name="Normal 5 5 2 8 5" xfId="58681"/>
    <cellStyle name="Normal 5 5 2 9" xfId="58682"/>
    <cellStyle name="Normal 5 5 20" xfId="58683"/>
    <cellStyle name="Normal 5 5 20 2" xfId="58684"/>
    <cellStyle name="Normal 5 5 20 3" xfId="58685"/>
    <cellStyle name="Normal 5 5 20 4" xfId="58686"/>
    <cellStyle name="Normal 5 5 20 5" xfId="58687"/>
    <cellStyle name="Normal 5 5 21" xfId="58688"/>
    <cellStyle name="Normal 5 5 21 2" xfId="58689"/>
    <cellStyle name="Normal 5 5 21 3" xfId="58690"/>
    <cellStyle name="Normal 5 5 21 4" xfId="58691"/>
    <cellStyle name="Normal 5 5 21 5" xfId="58692"/>
    <cellStyle name="Normal 5 5 22" xfId="58693"/>
    <cellStyle name="Normal 5 5 22 2" xfId="58694"/>
    <cellStyle name="Normal 5 5 22 3" xfId="58695"/>
    <cellStyle name="Normal 5 5 22 4" xfId="58696"/>
    <cellStyle name="Normal 5 5 22 5" xfId="58697"/>
    <cellStyle name="Normal 5 5 23" xfId="58698"/>
    <cellStyle name="Normal 5 5 23 2" xfId="58699"/>
    <cellStyle name="Normal 5 5 23 3" xfId="58700"/>
    <cellStyle name="Normal 5 5 23 4" xfId="58701"/>
    <cellStyle name="Normal 5 5 23 5" xfId="58702"/>
    <cellStyle name="Normal 5 5 24" xfId="58703"/>
    <cellStyle name="Normal 5 5 25" xfId="58704"/>
    <cellStyle name="Normal 5 5 26" xfId="58705"/>
    <cellStyle name="Normal 5 5 27" xfId="58706"/>
    <cellStyle name="Normal 5 5 28" xfId="58707"/>
    <cellStyle name="Normal 5 5 29" xfId="58708"/>
    <cellStyle name="Normal 5 5 3" xfId="58709"/>
    <cellStyle name="Normal 5 5 3 10" xfId="58710"/>
    <cellStyle name="Normal 5 5 3 11" xfId="58711"/>
    <cellStyle name="Normal 5 5 3 12" xfId="58712"/>
    <cellStyle name="Normal 5 5 3 13" xfId="58713"/>
    <cellStyle name="Normal 5 5 3 14" xfId="58714"/>
    <cellStyle name="Normal 5 5 3 2" xfId="58715"/>
    <cellStyle name="Normal 5 5 3 2 2" xfId="58716"/>
    <cellStyle name="Normal 5 5 3 2 3" xfId="58717"/>
    <cellStyle name="Normal 5 5 3 2 4" xfId="58718"/>
    <cellStyle name="Normal 5 5 3 2 5" xfId="58719"/>
    <cellStyle name="Normal 5 5 3 3" xfId="58720"/>
    <cellStyle name="Normal 5 5 3 3 2" xfId="58721"/>
    <cellStyle name="Normal 5 5 3 3 3" xfId="58722"/>
    <cellStyle name="Normal 5 5 3 3 4" xfId="58723"/>
    <cellStyle name="Normal 5 5 3 3 5" xfId="58724"/>
    <cellStyle name="Normal 5 5 3 4" xfId="58725"/>
    <cellStyle name="Normal 5 5 3 4 2" xfId="58726"/>
    <cellStyle name="Normal 5 5 3 4 3" xfId="58727"/>
    <cellStyle name="Normal 5 5 3 4 4" xfId="58728"/>
    <cellStyle name="Normal 5 5 3 4 5" xfId="58729"/>
    <cellStyle name="Normal 5 5 3 5" xfId="58730"/>
    <cellStyle name="Normal 5 5 3 5 2" xfId="58731"/>
    <cellStyle name="Normal 5 5 3 5 3" xfId="58732"/>
    <cellStyle name="Normal 5 5 3 5 4" xfId="58733"/>
    <cellStyle name="Normal 5 5 3 5 5" xfId="58734"/>
    <cellStyle name="Normal 5 5 3 6" xfId="58735"/>
    <cellStyle name="Normal 5 5 3 6 2" xfId="58736"/>
    <cellStyle name="Normal 5 5 3 6 3" xfId="58737"/>
    <cellStyle name="Normal 5 5 3 6 4" xfId="58738"/>
    <cellStyle name="Normal 5 5 3 6 5" xfId="58739"/>
    <cellStyle name="Normal 5 5 3 7" xfId="58740"/>
    <cellStyle name="Normal 5 5 3 7 2" xfId="58741"/>
    <cellStyle name="Normal 5 5 3 7 3" xfId="58742"/>
    <cellStyle name="Normal 5 5 3 7 4" xfId="58743"/>
    <cellStyle name="Normal 5 5 3 7 5" xfId="58744"/>
    <cellStyle name="Normal 5 5 3 8" xfId="58745"/>
    <cellStyle name="Normal 5 5 3 8 2" xfId="58746"/>
    <cellStyle name="Normal 5 5 3 8 3" xfId="58747"/>
    <cellStyle name="Normal 5 5 3 8 4" xfId="58748"/>
    <cellStyle name="Normal 5 5 3 8 5" xfId="58749"/>
    <cellStyle name="Normal 5 5 3 9" xfId="58750"/>
    <cellStyle name="Normal 5 5 4" xfId="58751"/>
    <cellStyle name="Normal 5 5 4 10" xfId="58752"/>
    <cellStyle name="Normal 5 5 4 11" xfId="58753"/>
    <cellStyle name="Normal 5 5 4 12" xfId="58754"/>
    <cellStyle name="Normal 5 5 4 13" xfId="58755"/>
    <cellStyle name="Normal 5 5 4 14" xfId="58756"/>
    <cellStyle name="Normal 5 5 4 2" xfId="58757"/>
    <cellStyle name="Normal 5 5 4 2 2" xfId="58758"/>
    <cellStyle name="Normal 5 5 4 2 3" xfId="58759"/>
    <cellStyle name="Normal 5 5 4 2 4" xfId="58760"/>
    <cellStyle name="Normal 5 5 4 2 5" xfId="58761"/>
    <cellStyle name="Normal 5 5 4 3" xfId="58762"/>
    <cellStyle name="Normal 5 5 4 3 2" xfId="58763"/>
    <cellStyle name="Normal 5 5 4 3 3" xfId="58764"/>
    <cellStyle name="Normal 5 5 4 3 4" xfId="58765"/>
    <cellStyle name="Normal 5 5 4 3 5" xfId="58766"/>
    <cellStyle name="Normal 5 5 4 4" xfId="58767"/>
    <cellStyle name="Normal 5 5 4 4 2" xfId="58768"/>
    <cellStyle name="Normal 5 5 4 4 3" xfId="58769"/>
    <cellStyle name="Normal 5 5 4 4 4" xfId="58770"/>
    <cellStyle name="Normal 5 5 4 4 5" xfId="58771"/>
    <cellStyle name="Normal 5 5 4 5" xfId="58772"/>
    <cellStyle name="Normal 5 5 4 5 2" xfId="58773"/>
    <cellStyle name="Normal 5 5 4 5 3" xfId="58774"/>
    <cellStyle name="Normal 5 5 4 5 4" xfId="58775"/>
    <cellStyle name="Normal 5 5 4 5 5" xfId="58776"/>
    <cellStyle name="Normal 5 5 4 6" xfId="58777"/>
    <cellStyle name="Normal 5 5 4 6 2" xfId="58778"/>
    <cellStyle name="Normal 5 5 4 6 3" xfId="58779"/>
    <cellStyle name="Normal 5 5 4 6 4" xfId="58780"/>
    <cellStyle name="Normal 5 5 4 6 5" xfId="58781"/>
    <cellStyle name="Normal 5 5 4 7" xfId="58782"/>
    <cellStyle name="Normal 5 5 4 7 2" xfId="58783"/>
    <cellStyle name="Normal 5 5 4 7 3" xfId="58784"/>
    <cellStyle name="Normal 5 5 4 7 4" xfId="58785"/>
    <cellStyle name="Normal 5 5 4 7 5" xfId="58786"/>
    <cellStyle name="Normal 5 5 4 8" xfId="58787"/>
    <cellStyle name="Normal 5 5 4 8 2" xfId="58788"/>
    <cellStyle name="Normal 5 5 4 8 3" xfId="58789"/>
    <cellStyle name="Normal 5 5 4 8 4" xfId="58790"/>
    <cellStyle name="Normal 5 5 4 8 5" xfId="58791"/>
    <cellStyle name="Normal 5 5 4 9" xfId="58792"/>
    <cellStyle name="Normal 5 5 5" xfId="58793"/>
    <cellStyle name="Normal 5 5 5 10" xfId="58794"/>
    <cellStyle name="Normal 5 5 5 11" xfId="58795"/>
    <cellStyle name="Normal 5 5 5 12" xfId="58796"/>
    <cellStyle name="Normal 5 5 5 13" xfId="58797"/>
    <cellStyle name="Normal 5 5 5 14" xfId="58798"/>
    <cellStyle name="Normal 5 5 5 2" xfId="58799"/>
    <cellStyle name="Normal 5 5 5 2 2" xfId="58800"/>
    <cellStyle name="Normal 5 5 5 2 3" xfId="58801"/>
    <cellStyle name="Normal 5 5 5 2 4" xfId="58802"/>
    <cellStyle name="Normal 5 5 5 2 5" xfId="58803"/>
    <cellStyle name="Normal 5 5 5 3" xfId="58804"/>
    <cellStyle name="Normal 5 5 5 3 2" xfId="58805"/>
    <cellStyle name="Normal 5 5 5 3 3" xfId="58806"/>
    <cellStyle name="Normal 5 5 5 3 4" xfId="58807"/>
    <cellStyle name="Normal 5 5 5 3 5" xfId="58808"/>
    <cellStyle name="Normal 5 5 5 4" xfId="58809"/>
    <cellStyle name="Normal 5 5 5 4 2" xfId="58810"/>
    <cellStyle name="Normal 5 5 5 4 3" xfId="58811"/>
    <cellStyle name="Normal 5 5 5 4 4" xfId="58812"/>
    <cellStyle name="Normal 5 5 5 4 5" xfId="58813"/>
    <cellStyle name="Normal 5 5 5 5" xfId="58814"/>
    <cellStyle name="Normal 5 5 5 5 2" xfId="58815"/>
    <cellStyle name="Normal 5 5 5 5 3" xfId="58816"/>
    <cellStyle name="Normal 5 5 5 5 4" xfId="58817"/>
    <cellStyle name="Normal 5 5 5 5 5" xfId="58818"/>
    <cellStyle name="Normal 5 5 5 6" xfId="58819"/>
    <cellStyle name="Normal 5 5 5 6 2" xfId="58820"/>
    <cellStyle name="Normal 5 5 5 6 3" xfId="58821"/>
    <cellStyle name="Normal 5 5 5 6 4" xfId="58822"/>
    <cellStyle name="Normal 5 5 5 6 5" xfId="58823"/>
    <cellStyle name="Normal 5 5 5 7" xfId="58824"/>
    <cellStyle name="Normal 5 5 5 7 2" xfId="58825"/>
    <cellStyle name="Normal 5 5 5 7 3" xfId="58826"/>
    <cellStyle name="Normal 5 5 5 7 4" xfId="58827"/>
    <cellStyle name="Normal 5 5 5 7 5" xfId="58828"/>
    <cellStyle name="Normal 5 5 5 8" xfId="58829"/>
    <cellStyle name="Normal 5 5 5 8 2" xfId="58830"/>
    <cellStyle name="Normal 5 5 5 8 3" xfId="58831"/>
    <cellStyle name="Normal 5 5 5 8 4" xfId="58832"/>
    <cellStyle name="Normal 5 5 5 8 5" xfId="58833"/>
    <cellStyle name="Normal 5 5 5 9" xfId="58834"/>
    <cellStyle name="Normal 5 5 6" xfId="58835"/>
    <cellStyle name="Normal 5 5 6 10" xfId="58836"/>
    <cellStyle name="Normal 5 5 6 11" xfId="58837"/>
    <cellStyle name="Normal 5 5 6 12" xfId="58838"/>
    <cellStyle name="Normal 5 5 6 13" xfId="58839"/>
    <cellStyle name="Normal 5 5 6 14" xfId="58840"/>
    <cellStyle name="Normal 5 5 6 2" xfId="58841"/>
    <cellStyle name="Normal 5 5 6 2 2" xfId="58842"/>
    <cellStyle name="Normal 5 5 6 2 3" xfId="58843"/>
    <cellStyle name="Normal 5 5 6 2 4" xfId="58844"/>
    <cellStyle name="Normal 5 5 6 2 5" xfId="58845"/>
    <cellStyle name="Normal 5 5 6 3" xfId="58846"/>
    <cellStyle name="Normal 5 5 6 3 2" xfId="58847"/>
    <cellStyle name="Normal 5 5 6 3 3" xfId="58848"/>
    <cellStyle name="Normal 5 5 6 3 4" xfId="58849"/>
    <cellStyle name="Normal 5 5 6 3 5" xfId="58850"/>
    <cellStyle name="Normal 5 5 6 4" xfId="58851"/>
    <cellStyle name="Normal 5 5 6 4 2" xfId="58852"/>
    <cellStyle name="Normal 5 5 6 4 3" xfId="58853"/>
    <cellStyle name="Normal 5 5 6 4 4" xfId="58854"/>
    <cellStyle name="Normal 5 5 6 4 5" xfId="58855"/>
    <cellStyle name="Normal 5 5 6 5" xfId="58856"/>
    <cellStyle name="Normal 5 5 6 5 2" xfId="58857"/>
    <cellStyle name="Normal 5 5 6 5 3" xfId="58858"/>
    <cellStyle name="Normal 5 5 6 5 4" xfId="58859"/>
    <cellStyle name="Normal 5 5 6 5 5" xfId="58860"/>
    <cellStyle name="Normal 5 5 6 6" xfId="58861"/>
    <cellStyle name="Normal 5 5 6 6 2" xfId="58862"/>
    <cellStyle name="Normal 5 5 6 6 3" xfId="58863"/>
    <cellStyle name="Normal 5 5 6 6 4" xfId="58864"/>
    <cellStyle name="Normal 5 5 6 6 5" xfId="58865"/>
    <cellStyle name="Normal 5 5 6 7" xfId="58866"/>
    <cellStyle name="Normal 5 5 6 7 2" xfId="58867"/>
    <cellStyle name="Normal 5 5 6 7 3" xfId="58868"/>
    <cellStyle name="Normal 5 5 6 7 4" xfId="58869"/>
    <cellStyle name="Normal 5 5 6 7 5" xfId="58870"/>
    <cellStyle name="Normal 5 5 6 8" xfId="58871"/>
    <cellStyle name="Normal 5 5 6 8 2" xfId="58872"/>
    <cellStyle name="Normal 5 5 6 8 3" xfId="58873"/>
    <cellStyle name="Normal 5 5 6 8 4" xfId="58874"/>
    <cellStyle name="Normal 5 5 6 8 5" xfId="58875"/>
    <cellStyle name="Normal 5 5 6 9" xfId="58876"/>
    <cellStyle name="Normal 5 5 7" xfId="58877"/>
    <cellStyle name="Normal 5 5 7 10" xfId="58878"/>
    <cellStyle name="Normal 5 5 7 11" xfId="58879"/>
    <cellStyle name="Normal 5 5 7 12" xfId="58880"/>
    <cellStyle name="Normal 5 5 7 13" xfId="58881"/>
    <cellStyle name="Normal 5 5 7 14" xfId="58882"/>
    <cellStyle name="Normal 5 5 7 2" xfId="58883"/>
    <cellStyle name="Normal 5 5 7 2 2" xfId="58884"/>
    <cellStyle name="Normal 5 5 7 2 3" xfId="58885"/>
    <cellStyle name="Normal 5 5 7 2 4" xfId="58886"/>
    <cellStyle name="Normal 5 5 7 2 5" xfId="58887"/>
    <cellStyle name="Normal 5 5 7 3" xfId="58888"/>
    <cellStyle name="Normal 5 5 7 3 2" xfId="58889"/>
    <cellStyle name="Normal 5 5 7 3 3" xfId="58890"/>
    <cellStyle name="Normal 5 5 7 3 4" xfId="58891"/>
    <cellStyle name="Normal 5 5 7 3 5" xfId="58892"/>
    <cellStyle name="Normal 5 5 7 4" xfId="58893"/>
    <cellStyle name="Normal 5 5 7 4 2" xfId="58894"/>
    <cellStyle name="Normal 5 5 7 4 3" xfId="58895"/>
    <cellStyle name="Normal 5 5 7 4 4" xfId="58896"/>
    <cellStyle name="Normal 5 5 7 4 5" xfId="58897"/>
    <cellStyle name="Normal 5 5 7 5" xfId="58898"/>
    <cellStyle name="Normal 5 5 7 5 2" xfId="58899"/>
    <cellStyle name="Normal 5 5 7 5 3" xfId="58900"/>
    <cellStyle name="Normal 5 5 7 5 4" xfId="58901"/>
    <cellStyle name="Normal 5 5 7 5 5" xfId="58902"/>
    <cellStyle name="Normal 5 5 7 6" xfId="58903"/>
    <cellStyle name="Normal 5 5 7 6 2" xfId="58904"/>
    <cellStyle name="Normal 5 5 7 6 3" xfId="58905"/>
    <cellStyle name="Normal 5 5 7 6 4" xfId="58906"/>
    <cellStyle name="Normal 5 5 7 6 5" xfId="58907"/>
    <cellStyle name="Normal 5 5 7 7" xfId="58908"/>
    <cellStyle name="Normal 5 5 7 7 2" xfId="58909"/>
    <cellStyle name="Normal 5 5 7 7 3" xfId="58910"/>
    <cellStyle name="Normal 5 5 7 7 4" xfId="58911"/>
    <cellStyle name="Normal 5 5 7 7 5" xfId="58912"/>
    <cellStyle name="Normal 5 5 7 8" xfId="58913"/>
    <cellStyle name="Normal 5 5 7 8 2" xfId="58914"/>
    <cellStyle name="Normal 5 5 7 8 3" xfId="58915"/>
    <cellStyle name="Normal 5 5 7 8 4" xfId="58916"/>
    <cellStyle name="Normal 5 5 7 8 5" xfId="58917"/>
    <cellStyle name="Normal 5 5 7 9" xfId="58918"/>
    <cellStyle name="Normal 5 5 8" xfId="58919"/>
    <cellStyle name="Normal 5 5 8 10" xfId="58920"/>
    <cellStyle name="Normal 5 5 8 11" xfId="58921"/>
    <cellStyle name="Normal 5 5 8 12" xfId="58922"/>
    <cellStyle name="Normal 5 5 8 13" xfId="58923"/>
    <cellStyle name="Normal 5 5 8 14" xfId="58924"/>
    <cellStyle name="Normal 5 5 8 2" xfId="58925"/>
    <cellStyle name="Normal 5 5 8 2 2" xfId="58926"/>
    <cellStyle name="Normal 5 5 8 2 3" xfId="58927"/>
    <cellStyle name="Normal 5 5 8 2 4" xfId="58928"/>
    <cellStyle name="Normal 5 5 8 2 5" xfId="58929"/>
    <cellStyle name="Normal 5 5 8 3" xfId="58930"/>
    <cellStyle name="Normal 5 5 8 3 2" xfId="58931"/>
    <cellStyle name="Normal 5 5 8 3 3" xfId="58932"/>
    <cellStyle name="Normal 5 5 8 3 4" xfId="58933"/>
    <cellStyle name="Normal 5 5 8 3 5" xfId="58934"/>
    <cellStyle name="Normal 5 5 8 4" xfId="58935"/>
    <cellStyle name="Normal 5 5 8 4 2" xfId="58936"/>
    <cellStyle name="Normal 5 5 8 4 3" xfId="58937"/>
    <cellStyle name="Normal 5 5 8 4 4" xfId="58938"/>
    <cellStyle name="Normal 5 5 8 4 5" xfId="58939"/>
    <cellStyle name="Normal 5 5 8 5" xfId="58940"/>
    <cellStyle name="Normal 5 5 8 5 2" xfId="58941"/>
    <cellStyle name="Normal 5 5 8 5 3" xfId="58942"/>
    <cellStyle name="Normal 5 5 8 5 4" xfId="58943"/>
    <cellStyle name="Normal 5 5 8 5 5" xfId="58944"/>
    <cellStyle name="Normal 5 5 8 6" xfId="58945"/>
    <cellStyle name="Normal 5 5 8 6 2" xfId="58946"/>
    <cellStyle name="Normal 5 5 8 6 3" xfId="58947"/>
    <cellStyle name="Normal 5 5 8 6 4" xfId="58948"/>
    <cellStyle name="Normal 5 5 8 6 5" xfId="58949"/>
    <cellStyle name="Normal 5 5 8 7" xfId="58950"/>
    <cellStyle name="Normal 5 5 8 7 2" xfId="58951"/>
    <cellStyle name="Normal 5 5 8 7 3" xfId="58952"/>
    <cellStyle name="Normal 5 5 8 7 4" xfId="58953"/>
    <cellStyle name="Normal 5 5 8 7 5" xfId="58954"/>
    <cellStyle name="Normal 5 5 8 8" xfId="58955"/>
    <cellStyle name="Normal 5 5 8 8 2" xfId="58956"/>
    <cellStyle name="Normal 5 5 8 8 3" xfId="58957"/>
    <cellStyle name="Normal 5 5 8 8 4" xfId="58958"/>
    <cellStyle name="Normal 5 5 8 8 5" xfId="58959"/>
    <cellStyle name="Normal 5 5 8 9" xfId="58960"/>
    <cellStyle name="Normal 5 5 9" xfId="58961"/>
    <cellStyle name="Normal 5 5 9 10" xfId="58962"/>
    <cellStyle name="Normal 5 5 9 11" xfId="58963"/>
    <cellStyle name="Normal 5 5 9 12" xfId="58964"/>
    <cellStyle name="Normal 5 5 9 13" xfId="58965"/>
    <cellStyle name="Normal 5 5 9 14" xfId="58966"/>
    <cellStyle name="Normal 5 5 9 2" xfId="58967"/>
    <cellStyle name="Normal 5 5 9 2 2" xfId="58968"/>
    <cellStyle name="Normal 5 5 9 2 3" xfId="58969"/>
    <cellStyle name="Normal 5 5 9 2 4" xfId="58970"/>
    <cellStyle name="Normal 5 5 9 2 5" xfId="58971"/>
    <cellStyle name="Normal 5 5 9 3" xfId="58972"/>
    <cellStyle name="Normal 5 5 9 3 2" xfId="58973"/>
    <cellStyle name="Normal 5 5 9 3 3" xfId="58974"/>
    <cellStyle name="Normal 5 5 9 3 4" xfId="58975"/>
    <cellStyle name="Normal 5 5 9 3 5" xfId="58976"/>
    <cellStyle name="Normal 5 5 9 4" xfId="58977"/>
    <cellStyle name="Normal 5 5 9 4 2" xfId="58978"/>
    <cellStyle name="Normal 5 5 9 4 3" xfId="58979"/>
    <cellStyle name="Normal 5 5 9 4 4" xfId="58980"/>
    <cellStyle name="Normal 5 5 9 4 5" xfId="58981"/>
    <cellStyle name="Normal 5 5 9 5" xfId="58982"/>
    <cellStyle name="Normal 5 5 9 5 2" xfId="58983"/>
    <cellStyle name="Normal 5 5 9 5 3" xfId="58984"/>
    <cellStyle name="Normal 5 5 9 5 4" xfId="58985"/>
    <cellStyle name="Normal 5 5 9 5 5" xfId="58986"/>
    <cellStyle name="Normal 5 5 9 6" xfId="58987"/>
    <cellStyle name="Normal 5 5 9 6 2" xfId="58988"/>
    <cellStyle name="Normal 5 5 9 6 3" xfId="58989"/>
    <cellStyle name="Normal 5 5 9 6 4" xfId="58990"/>
    <cellStyle name="Normal 5 5 9 6 5" xfId="58991"/>
    <cellStyle name="Normal 5 5 9 7" xfId="58992"/>
    <cellStyle name="Normal 5 5 9 7 2" xfId="58993"/>
    <cellStyle name="Normal 5 5 9 7 3" xfId="58994"/>
    <cellStyle name="Normal 5 5 9 7 4" xfId="58995"/>
    <cellStyle name="Normal 5 5 9 7 5" xfId="58996"/>
    <cellStyle name="Normal 5 5 9 8" xfId="58997"/>
    <cellStyle name="Normal 5 5 9 8 2" xfId="58998"/>
    <cellStyle name="Normal 5 5 9 8 3" xfId="58999"/>
    <cellStyle name="Normal 5 5 9 8 4" xfId="59000"/>
    <cellStyle name="Normal 5 5 9 8 5" xfId="59001"/>
    <cellStyle name="Normal 5 5 9 9" xfId="59002"/>
    <cellStyle name="Normal 5 6" xfId="59003"/>
    <cellStyle name="Normal 5 6 10" xfId="59004"/>
    <cellStyle name="Normal 5 6 11" xfId="59005"/>
    <cellStyle name="Normal 5 6 12" xfId="59006"/>
    <cellStyle name="Normal 5 6 13" xfId="59007"/>
    <cellStyle name="Normal 5 6 14" xfId="59008"/>
    <cellStyle name="Normal 5 6 2" xfId="59009"/>
    <cellStyle name="Normal 5 6 2 2" xfId="59010"/>
    <cellStyle name="Normal 5 6 2 3" xfId="59011"/>
    <cellStyle name="Normal 5 6 2 4" xfId="59012"/>
    <cellStyle name="Normal 5 6 2 5" xfId="59013"/>
    <cellStyle name="Normal 5 6 3" xfId="59014"/>
    <cellStyle name="Normal 5 6 3 2" xfId="59015"/>
    <cellStyle name="Normal 5 6 3 3" xfId="59016"/>
    <cellStyle name="Normal 5 6 3 4" xfId="59017"/>
    <cellStyle name="Normal 5 6 3 5" xfId="59018"/>
    <cellStyle name="Normal 5 6 4" xfId="59019"/>
    <cellStyle name="Normal 5 6 4 2" xfId="59020"/>
    <cellStyle name="Normal 5 6 4 3" xfId="59021"/>
    <cellStyle name="Normal 5 6 4 4" xfId="59022"/>
    <cellStyle name="Normal 5 6 4 5" xfId="59023"/>
    <cellStyle name="Normal 5 6 5" xfId="59024"/>
    <cellStyle name="Normal 5 6 5 2" xfId="59025"/>
    <cellStyle name="Normal 5 6 5 3" xfId="59026"/>
    <cellStyle name="Normal 5 6 5 4" xfId="59027"/>
    <cellStyle name="Normal 5 6 5 5" xfId="59028"/>
    <cellStyle name="Normal 5 6 6" xfId="59029"/>
    <cellStyle name="Normal 5 6 6 2" xfId="59030"/>
    <cellStyle name="Normal 5 6 6 3" xfId="59031"/>
    <cellStyle name="Normal 5 6 6 4" xfId="59032"/>
    <cellStyle name="Normal 5 6 6 5" xfId="59033"/>
    <cellStyle name="Normal 5 6 7" xfId="59034"/>
    <cellStyle name="Normal 5 6 7 2" xfId="59035"/>
    <cellStyle name="Normal 5 6 7 3" xfId="59036"/>
    <cellStyle name="Normal 5 6 7 4" xfId="59037"/>
    <cellStyle name="Normal 5 6 7 5" xfId="59038"/>
    <cellStyle name="Normal 5 6 8" xfId="59039"/>
    <cellStyle name="Normal 5 6 8 2" xfId="59040"/>
    <cellStyle name="Normal 5 6 8 3" xfId="59041"/>
    <cellStyle name="Normal 5 6 8 4" xfId="59042"/>
    <cellStyle name="Normal 5 6 8 5" xfId="59043"/>
    <cellStyle name="Normal 5 6 9" xfId="59044"/>
    <cellStyle name="Normal 5 7" xfId="59045"/>
    <cellStyle name="Normal 5 7 10" xfId="59046"/>
    <cellStyle name="Normal 5 7 11" xfId="59047"/>
    <cellStyle name="Normal 5 7 12" xfId="59048"/>
    <cellStyle name="Normal 5 7 13" xfId="59049"/>
    <cellStyle name="Normal 5 7 14" xfId="59050"/>
    <cellStyle name="Normal 5 7 2" xfId="59051"/>
    <cellStyle name="Normal 5 7 2 2" xfId="59052"/>
    <cellStyle name="Normal 5 7 2 3" xfId="59053"/>
    <cellStyle name="Normal 5 7 2 4" xfId="59054"/>
    <cellStyle name="Normal 5 7 2 5" xfId="59055"/>
    <cellStyle name="Normal 5 7 3" xfId="59056"/>
    <cellStyle name="Normal 5 7 3 2" xfId="59057"/>
    <cellStyle name="Normal 5 7 3 3" xfId="59058"/>
    <cellStyle name="Normal 5 7 3 4" xfId="59059"/>
    <cellStyle name="Normal 5 7 3 5" xfId="59060"/>
    <cellStyle name="Normal 5 7 4" xfId="59061"/>
    <cellStyle name="Normal 5 7 4 2" xfId="59062"/>
    <cellStyle name="Normal 5 7 4 3" xfId="59063"/>
    <cellStyle name="Normal 5 7 4 4" xfId="59064"/>
    <cellStyle name="Normal 5 7 4 5" xfId="59065"/>
    <cellStyle name="Normal 5 7 5" xfId="59066"/>
    <cellStyle name="Normal 5 7 5 2" xfId="59067"/>
    <cellStyle name="Normal 5 7 5 3" xfId="59068"/>
    <cellStyle name="Normal 5 7 5 4" xfId="59069"/>
    <cellStyle name="Normal 5 7 5 5" xfId="59070"/>
    <cellStyle name="Normal 5 7 6" xfId="59071"/>
    <cellStyle name="Normal 5 7 6 2" xfId="59072"/>
    <cellStyle name="Normal 5 7 6 3" xfId="59073"/>
    <cellStyle name="Normal 5 7 6 4" xfId="59074"/>
    <cellStyle name="Normal 5 7 6 5" xfId="59075"/>
    <cellStyle name="Normal 5 7 7" xfId="59076"/>
    <cellStyle name="Normal 5 7 7 2" xfId="59077"/>
    <cellStyle name="Normal 5 7 7 3" xfId="59078"/>
    <cellStyle name="Normal 5 7 7 4" xfId="59079"/>
    <cellStyle name="Normal 5 7 7 5" xfId="59080"/>
    <cellStyle name="Normal 5 7 8" xfId="59081"/>
    <cellStyle name="Normal 5 7 8 2" xfId="59082"/>
    <cellStyle name="Normal 5 7 8 3" xfId="59083"/>
    <cellStyle name="Normal 5 7 8 4" xfId="59084"/>
    <cellStyle name="Normal 5 7 8 5" xfId="59085"/>
    <cellStyle name="Normal 5 7 9" xfId="59086"/>
    <cellStyle name="Normal 5 8" xfId="59087"/>
    <cellStyle name="Normal 5 8 10" xfId="59088"/>
    <cellStyle name="Normal 5 8 11" xfId="59089"/>
    <cellStyle name="Normal 5 8 12" xfId="59090"/>
    <cellStyle name="Normal 5 8 13" xfId="59091"/>
    <cellStyle name="Normal 5 8 14" xfId="59092"/>
    <cellStyle name="Normal 5 8 2" xfId="59093"/>
    <cellStyle name="Normal 5 8 2 2" xfId="59094"/>
    <cellStyle name="Normal 5 8 2 3" xfId="59095"/>
    <cellStyle name="Normal 5 8 2 4" xfId="59096"/>
    <cellStyle name="Normal 5 8 2 5" xfId="59097"/>
    <cellStyle name="Normal 5 8 3" xfId="59098"/>
    <cellStyle name="Normal 5 8 3 2" xfId="59099"/>
    <cellStyle name="Normal 5 8 3 3" xfId="59100"/>
    <cellStyle name="Normal 5 8 3 4" xfId="59101"/>
    <cellStyle name="Normal 5 8 3 5" xfId="59102"/>
    <cellStyle name="Normal 5 8 4" xfId="59103"/>
    <cellStyle name="Normal 5 8 4 2" xfId="59104"/>
    <cellStyle name="Normal 5 8 4 3" xfId="59105"/>
    <cellStyle name="Normal 5 8 4 4" xfId="59106"/>
    <cellStyle name="Normal 5 8 4 5" xfId="59107"/>
    <cellStyle name="Normal 5 8 5" xfId="59108"/>
    <cellStyle name="Normal 5 8 5 2" xfId="59109"/>
    <cellStyle name="Normal 5 8 5 3" xfId="59110"/>
    <cellStyle name="Normal 5 8 5 4" xfId="59111"/>
    <cellStyle name="Normal 5 8 5 5" xfId="59112"/>
    <cellStyle name="Normal 5 8 6" xfId="59113"/>
    <cellStyle name="Normal 5 8 6 2" xfId="59114"/>
    <cellStyle name="Normal 5 8 6 3" xfId="59115"/>
    <cellStyle name="Normal 5 8 6 4" xfId="59116"/>
    <cellStyle name="Normal 5 8 6 5" xfId="59117"/>
    <cellStyle name="Normal 5 8 7" xfId="59118"/>
    <cellStyle name="Normal 5 8 7 2" xfId="59119"/>
    <cellStyle name="Normal 5 8 7 3" xfId="59120"/>
    <cellStyle name="Normal 5 8 7 4" xfId="59121"/>
    <cellStyle name="Normal 5 8 7 5" xfId="59122"/>
    <cellStyle name="Normal 5 8 8" xfId="59123"/>
    <cellStyle name="Normal 5 8 8 2" xfId="59124"/>
    <cellStyle name="Normal 5 8 8 3" xfId="59125"/>
    <cellStyle name="Normal 5 8 8 4" xfId="59126"/>
    <cellStyle name="Normal 5 8 8 5" xfId="59127"/>
    <cellStyle name="Normal 5 8 9" xfId="59128"/>
    <cellStyle name="Normal 5 9" xfId="59129"/>
    <cellStyle name="Normal 5 9 10" xfId="59130"/>
    <cellStyle name="Normal 5 9 11" xfId="59131"/>
    <cellStyle name="Normal 5 9 12" xfId="59132"/>
    <cellStyle name="Normal 5 9 13" xfId="59133"/>
    <cellStyle name="Normal 5 9 14" xfId="59134"/>
    <cellStyle name="Normal 5 9 2" xfId="59135"/>
    <cellStyle name="Normal 5 9 2 2" xfId="59136"/>
    <cellStyle name="Normal 5 9 2 3" xfId="59137"/>
    <cellStyle name="Normal 5 9 2 4" xfId="59138"/>
    <cellStyle name="Normal 5 9 2 5" xfId="59139"/>
    <cellStyle name="Normal 5 9 3" xfId="59140"/>
    <cellStyle name="Normal 5 9 3 2" xfId="59141"/>
    <cellStyle name="Normal 5 9 3 3" xfId="59142"/>
    <cellStyle name="Normal 5 9 3 4" xfId="59143"/>
    <cellStyle name="Normal 5 9 3 5" xfId="59144"/>
    <cellStyle name="Normal 5 9 4" xfId="59145"/>
    <cellStyle name="Normal 5 9 4 2" xfId="59146"/>
    <cellStyle name="Normal 5 9 4 3" xfId="59147"/>
    <cellStyle name="Normal 5 9 4 4" xfId="59148"/>
    <cellStyle name="Normal 5 9 4 5" xfId="59149"/>
    <cellStyle name="Normal 5 9 5" xfId="59150"/>
    <cellStyle name="Normal 5 9 5 2" xfId="59151"/>
    <cellStyle name="Normal 5 9 5 3" xfId="59152"/>
    <cellStyle name="Normal 5 9 5 4" xfId="59153"/>
    <cellStyle name="Normal 5 9 5 5" xfId="59154"/>
    <cellStyle name="Normal 5 9 6" xfId="59155"/>
    <cellStyle name="Normal 5 9 6 2" xfId="59156"/>
    <cellStyle name="Normal 5 9 6 3" xfId="59157"/>
    <cellStyle name="Normal 5 9 6 4" xfId="59158"/>
    <cellStyle name="Normal 5 9 6 5" xfId="59159"/>
    <cellStyle name="Normal 5 9 7" xfId="59160"/>
    <cellStyle name="Normal 5 9 7 2" xfId="59161"/>
    <cellStyle name="Normal 5 9 7 3" xfId="59162"/>
    <cellStyle name="Normal 5 9 7 4" xfId="59163"/>
    <cellStyle name="Normal 5 9 7 5" xfId="59164"/>
    <cellStyle name="Normal 5 9 8" xfId="59165"/>
    <cellStyle name="Normal 5 9 8 2" xfId="59166"/>
    <cellStyle name="Normal 5 9 8 3" xfId="59167"/>
    <cellStyle name="Normal 5 9 8 4" xfId="59168"/>
    <cellStyle name="Normal 5 9 8 5" xfId="59169"/>
    <cellStyle name="Normal 5 9 9" xfId="59170"/>
    <cellStyle name="Normal 6" xfId="159"/>
    <cellStyle name="Normal 6 10" xfId="59171"/>
    <cellStyle name="Normal 6 10 10" xfId="59172"/>
    <cellStyle name="Normal 6 10 11" xfId="59173"/>
    <cellStyle name="Normal 6 10 12" xfId="59174"/>
    <cellStyle name="Normal 6 10 13" xfId="59175"/>
    <cellStyle name="Normal 6 10 14" xfId="59176"/>
    <cellStyle name="Normal 6 10 2" xfId="59177"/>
    <cellStyle name="Normal 6 10 2 2" xfId="59178"/>
    <cellStyle name="Normal 6 10 2 3" xfId="59179"/>
    <cellStyle name="Normal 6 10 2 4" xfId="59180"/>
    <cellStyle name="Normal 6 10 2 5" xfId="59181"/>
    <cellStyle name="Normal 6 10 3" xfId="59182"/>
    <cellStyle name="Normal 6 10 3 2" xfId="59183"/>
    <cellStyle name="Normal 6 10 3 3" xfId="59184"/>
    <cellStyle name="Normal 6 10 3 4" xfId="59185"/>
    <cellStyle name="Normal 6 10 3 5" xfId="59186"/>
    <cellStyle name="Normal 6 10 4" xfId="59187"/>
    <cellStyle name="Normal 6 10 4 2" xfId="59188"/>
    <cellStyle name="Normal 6 10 4 3" xfId="59189"/>
    <cellStyle name="Normal 6 10 4 4" xfId="59190"/>
    <cellStyle name="Normal 6 10 4 5" xfId="59191"/>
    <cellStyle name="Normal 6 10 5" xfId="59192"/>
    <cellStyle name="Normal 6 10 5 2" xfId="59193"/>
    <cellStyle name="Normal 6 10 5 3" xfId="59194"/>
    <cellStyle name="Normal 6 10 5 4" xfId="59195"/>
    <cellStyle name="Normal 6 10 5 5" xfId="59196"/>
    <cellStyle name="Normal 6 10 6" xfId="59197"/>
    <cellStyle name="Normal 6 10 6 2" xfId="59198"/>
    <cellStyle name="Normal 6 10 6 3" xfId="59199"/>
    <cellStyle name="Normal 6 10 6 4" xfId="59200"/>
    <cellStyle name="Normal 6 10 6 5" xfId="59201"/>
    <cellStyle name="Normal 6 10 7" xfId="59202"/>
    <cellStyle name="Normal 6 10 7 2" xfId="59203"/>
    <cellStyle name="Normal 6 10 7 3" xfId="59204"/>
    <cellStyle name="Normal 6 10 7 4" xfId="59205"/>
    <cellStyle name="Normal 6 10 7 5" xfId="59206"/>
    <cellStyle name="Normal 6 10 8" xfId="59207"/>
    <cellStyle name="Normal 6 10 8 2" xfId="59208"/>
    <cellStyle name="Normal 6 10 8 3" xfId="59209"/>
    <cellStyle name="Normal 6 10 8 4" xfId="59210"/>
    <cellStyle name="Normal 6 10 8 5" xfId="59211"/>
    <cellStyle name="Normal 6 10 9" xfId="59212"/>
    <cellStyle name="Normal 6 11" xfId="59213"/>
    <cellStyle name="Normal 6 11 10" xfId="59214"/>
    <cellStyle name="Normal 6 11 11" xfId="59215"/>
    <cellStyle name="Normal 6 11 12" xfId="59216"/>
    <cellStyle name="Normal 6 11 13" xfId="59217"/>
    <cellStyle name="Normal 6 11 14" xfId="59218"/>
    <cellStyle name="Normal 6 11 2" xfId="59219"/>
    <cellStyle name="Normal 6 11 2 2" xfId="59220"/>
    <cellStyle name="Normal 6 11 2 3" xfId="59221"/>
    <cellStyle name="Normal 6 11 2 4" xfId="59222"/>
    <cellStyle name="Normal 6 11 2 5" xfId="59223"/>
    <cellStyle name="Normal 6 11 3" xfId="59224"/>
    <cellStyle name="Normal 6 11 3 2" xfId="59225"/>
    <cellStyle name="Normal 6 11 3 3" xfId="59226"/>
    <cellStyle name="Normal 6 11 3 4" xfId="59227"/>
    <cellStyle name="Normal 6 11 3 5" xfId="59228"/>
    <cellStyle name="Normal 6 11 4" xfId="59229"/>
    <cellStyle name="Normal 6 11 4 2" xfId="59230"/>
    <cellStyle name="Normal 6 11 4 3" xfId="59231"/>
    <cellStyle name="Normal 6 11 4 4" xfId="59232"/>
    <cellStyle name="Normal 6 11 4 5" xfId="59233"/>
    <cellStyle name="Normal 6 11 5" xfId="59234"/>
    <cellStyle name="Normal 6 11 5 2" xfId="59235"/>
    <cellStyle name="Normal 6 11 5 3" xfId="59236"/>
    <cellStyle name="Normal 6 11 5 4" xfId="59237"/>
    <cellStyle name="Normal 6 11 5 5" xfId="59238"/>
    <cellStyle name="Normal 6 11 6" xfId="59239"/>
    <cellStyle name="Normal 6 11 6 2" xfId="59240"/>
    <cellStyle name="Normal 6 11 6 3" xfId="59241"/>
    <cellStyle name="Normal 6 11 6 4" xfId="59242"/>
    <cellStyle name="Normal 6 11 6 5" xfId="59243"/>
    <cellStyle name="Normal 6 11 7" xfId="59244"/>
    <cellStyle name="Normal 6 11 7 2" xfId="59245"/>
    <cellStyle name="Normal 6 11 7 3" xfId="59246"/>
    <cellStyle name="Normal 6 11 7 4" xfId="59247"/>
    <cellStyle name="Normal 6 11 7 5" xfId="59248"/>
    <cellStyle name="Normal 6 11 8" xfId="59249"/>
    <cellStyle name="Normal 6 11 8 2" xfId="59250"/>
    <cellStyle name="Normal 6 11 8 3" xfId="59251"/>
    <cellStyle name="Normal 6 11 8 4" xfId="59252"/>
    <cellStyle name="Normal 6 11 8 5" xfId="59253"/>
    <cellStyle name="Normal 6 11 9" xfId="59254"/>
    <cellStyle name="Normal 6 12" xfId="59255"/>
    <cellStyle name="Normal 6 12 10" xfId="59256"/>
    <cellStyle name="Normal 6 12 11" xfId="59257"/>
    <cellStyle name="Normal 6 12 12" xfId="59258"/>
    <cellStyle name="Normal 6 12 13" xfId="59259"/>
    <cellStyle name="Normal 6 12 14" xfId="59260"/>
    <cellStyle name="Normal 6 12 2" xfId="59261"/>
    <cellStyle name="Normal 6 12 2 2" xfId="59262"/>
    <cellStyle name="Normal 6 12 2 3" xfId="59263"/>
    <cellStyle name="Normal 6 12 2 4" xfId="59264"/>
    <cellStyle name="Normal 6 12 2 5" xfId="59265"/>
    <cellStyle name="Normal 6 12 3" xfId="59266"/>
    <cellStyle name="Normal 6 12 3 2" xfId="59267"/>
    <cellStyle name="Normal 6 12 3 3" xfId="59268"/>
    <cellStyle name="Normal 6 12 3 4" xfId="59269"/>
    <cellStyle name="Normal 6 12 3 5" xfId="59270"/>
    <cellStyle name="Normal 6 12 4" xfId="59271"/>
    <cellStyle name="Normal 6 12 4 2" xfId="59272"/>
    <cellStyle name="Normal 6 12 4 3" xfId="59273"/>
    <cellStyle name="Normal 6 12 4 4" xfId="59274"/>
    <cellStyle name="Normal 6 12 4 5" xfId="59275"/>
    <cellStyle name="Normal 6 12 5" xfId="59276"/>
    <cellStyle name="Normal 6 12 5 2" xfId="59277"/>
    <cellStyle name="Normal 6 12 5 3" xfId="59278"/>
    <cellStyle name="Normal 6 12 5 4" xfId="59279"/>
    <cellStyle name="Normal 6 12 5 5" xfId="59280"/>
    <cellStyle name="Normal 6 12 6" xfId="59281"/>
    <cellStyle name="Normal 6 12 6 2" xfId="59282"/>
    <cellStyle name="Normal 6 12 6 3" xfId="59283"/>
    <cellStyle name="Normal 6 12 6 4" xfId="59284"/>
    <cellStyle name="Normal 6 12 6 5" xfId="59285"/>
    <cellStyle name="Normal 6 12 7" xfId="59286"/>
    <cellStyle name="Normal 6 12 7 2" xfId="59287"/>
    <cellStyle name="Normal 6 12 7 3" xfId="59288"/>
    <cellStyle name="Normal 6 12 7 4" xfId="59289"/>
    <cellStyle name="Normal 6 12 7 5" xfId="59290"/>
    <cellStyle name="Normal 6 12 8" xfId="59291"/>
    <cellStyle name="Normal 6 12 8 2" xfId="59292"/>
    <cellStyle name="Normal 6 12 8 3" xfId="59293"/>
    <cellStyle name="Normal 6 12 8 4" xfId="59294"/>
    <cellStyle name="Normal 6 12 8 5" xfId="59295"/>
    <cellStyle name="Normal 6 12 9" xfId="59296"/>
    <cellStyle name="Normal 6 13" xfId="59297"/>
    <cellStyle name="Normal 6 13 10" xfId="59298"/>
    <cellStyle name="Normal 6 13 11" xfId="59299"/>
    <cellStyle name="Normal 6 13 12" xfId="59300"/>
    <cellStyle name="Normal 6 13 13" xfId="59301"/>
    <cellStyle name="Normal 6 13 14" xfId="59302"/>
    <cellStyle name="Normal 6 13 2" xfId="59303"/>
    <cellStyle name="Normal 6 13 2 2" xfId="59304"/>
    <cellStyle name="Normal 6 13 2 3" xfId="59305"/>
    <cellStyle name="Normal 6 13 2 4" xfId="59306"/>
    <cellStyle name="Normal 6 13 2 5" xfId="59307"/>
    <cellStyle name="Normal 6 13 3" xfId="59308"/>
    <cellStyle name="Normal 6 13 3 2" xfId="59309"/>
    <cellStyle name="Normal 6 13 3 3" xfId="59310"/>
    <cellStyle name="Normal 6 13 3 4" xfId="59311"/>
    <cellStyle name="Normal 6 13 3 5" xfId="59312"/>
    <cellStyle name="Normal 6 13 4" xfId="59313"/>
    <cellStyle name="Normal 6 13 4 2" xfId="59314"/>
    <cellStyle name="Normal 6 13 4 3" xfId="59315"/>
    <cellStyle name="Normal 6 13 4 4" xfId="59316"/>
    <cellStyle name="Normal 6 13 4 5" xfId="59317"/>
    <cellStyle name="Normal 6 13 5" xfId="59318"/>
    <cellStyle name="Normal 6 13 5 2" xfId="59319"/>
    <cellStyle name="Normal 6 13 5 3" xfId="59320"/>
    <cellStyle name="Normal 6 13 5 4" xfId="59321"/>
    <cellStyle name="Normal 6 13 5 5" xfId="59322"/>
    <cellStyle name="Normal 6 13 6" xfId="59323"/>
    <cellStyle name="Normal 6 13 6 2" xfId="59324"/>
    <cellStyle name="Normal 6 13 6 3" xfId="59325"/>
    <cellStyle name="Normal 6 13 6 4" xfId="59326"/>
    <cellStyle name="Normal 6 13 6 5" xfId="59327"/>
    <cellStyle name="Normal 6 13 7" xfId="59328"/>
    <cellStyle name="Normal 6 13 7 2" xfId="59329"/>
    <cellStyle name="Normal 6 13 7 3" xfId="59330"/>
    <cellStyle name="Normal 6 13 7 4" xfId="59331"/>
    <cellStyle name="Normal 6 13 7 5" xfId="59332"/>
    <cellStyle name="Normal 6 13 8" xfId="59333"/>
    <cellStyle name="Normal 6 13 8 2" xfId="59334"/>
    <cellStyle name="Normal 6 13 8 3" xfId="59335"/>
    <cellStyle name="Normal 6 13 8 4" xfId="59336"/>
    <cellStyle name="Normal 6 13 8 5" xfId="59337"/>
    <cellStyle name="Normal 6 13 9" xfId="59338"/>
    <cellStyle name="Normal 6 14" xfId="59339"/>
    <cellStyle name="Normal 6 14 10" xfId="59340"/>
    <cellStyle name="Normal 6 14 11" xfId="59341"/>
    <cellStyle name="Normal 6 14 12" xfId="59342"/>
    <cellStyle name="Normal 6 14 13" xfId="59343"/>
    <cellStyle name="Normal 6 14 14" xfId="59344"/>
    <cellStyle name="Normal 6 14 2" xfId="59345"/>
    <cellStyle name="Normal 6 14 2 2" xfId="59346"/>
    <cellStyle name="Normal 6 14 2 3" xfId="59347"/>
    <cellStyle name="Normal 6 14 2 4" xfId="59348"/>
    <cellStyle name="Normal 6 14 2 5" xfId="59349"/>
    <cellStyle name="Normal 6 14 3" xfId="59350"/>
    <cellStyle name="Normal 6 14 3 2" xfId="59351"/>
    <cellStyle name="Normal 6 14 3 3" xfId="59352"/>
    <cellStyle name="Normal 6 14 3 4" xfId="59353"/>
    <cellStyle name="Normal 6 14 3 5" xfId="59354"/>
    <cellStyle name="Normal 6 14 4" xfId="59355"/>
    <cellStyle name="Normal 6 14 4 2" xfId="59356"/>
    <cellStyle name="Normal 6 14 4 3" xfId="59357"/>
    <cellStyle name="Normal 6 14 4 4" xfId="59358"/>
    <cellStyle name="Normal 6 14 4 5" xfId="59359"/>
    <cellStyle name="Normal 6 14 5" xfId="59360"/>
    <cellStyle name="Normal 6 14 5 2" xfId="59361"/>
    <cellStyle name="Normal 6 14 5 3" xfId="59362"/>
    <cellStyle name="Normal 6 14 5 4" xfId="59363"/>
    <cellStyle name="Normal 6 14 5 5" xfId="59364"/>
    <cellStyle name="Normal 6 14 6" xfId="59365"/>
    <cellStyle name="Normal 6 14 6 2" xfId="59366"/>
    <cellStyle name="Normal 6 14 6 3" xfId="59367"/>
    <cellStyle name="Normal 6 14 6 4" xfId="59368"/>
    <cellStyle name="Normal 6 14 6 5" xfId="59369"/>
    <cellStyle name="Normal 6 14 7" xfId="59370"/>
    <cellStyle name="Normal 6 14 7 2" xfId="59371"/>
    <cellStyle name="Normal 6 14 7 3" xfId="59372"/>
    <cellStyle name="Normal 6 14 7 4" xfId="59373"/>
    <cellStyle name="Normal 6 14 7 5" xfId="59374"/>
    <cellStyle name="Normal 6 14 8" xfId="59375"/>
    <cellStyle name="Normal 6 14 8 2" xfId="59376"/>
    <cellStyle name="Normal 6 14 8 3" xfId="59377"/>
    <cellStyle name="Normal 6 14 8 4" xfId="59378"/>
    <cellStyle name="Normal 6 14 8 5" xfId="59379"/>
    <cellStyle name="Normal 6 14 9" xfId="59380"/>
    <cellStyle name="Normal 6 15" xfId="59381"/>
    <cellStyle name="Normal 6 15 10" xfId="59382"/>
    <cellStyle name="Normal 6 15 11" xfId="59383"/>
    <cellStyle name="Normal 6 15 12" xfId="59384"/>
    <cellStyle name="Normal 6 15 13" xfId="59385"/>
    <cellStyle name="Normal 6 15 14" xfId="59386"/>
    <cellStyle name="Normal 6 15 2" xfId="59387"/>
    <cellStyle name="Normal 6 15 2 2" xfId="59388"/>
    <cellStyle name="Normal 6 15 2 3" xfId="59389"/>
    <cellStyle name="Normal 6 15 2 4" xfId="59390"/>
    <cellStyle name="Normal 6 15 2 5" xfId="59391"/>
    <cellStyle name="Normal 6 15 3" xfId="59392"/>
    <cellStyle name="Normal 6 15 3 2" xfId="59393"/>
    <cellStyle name="Normal 6 15 3 3" xfId="59394"/>
    <cellStyle name="Normal 6 15 3 4" xfId="59395"/>
    <cellStyle name="Normal 6 15 3 5" xfId="59396"/>
    <cellStyle name="Normal 6 15 4" xfId="59397"/>
    <cellStyle name="Normal 6 15 4 2" xfId="59398"/>
    <cellStyle name="Normal 6 15 4 3" xfId="59399"/>
    <cellStyle name="Normal 6 15 4 4" xfId="59400"/>
    <cellStyle name="Normal 6 15 4 5" xfId="59401"/>
    <cellStyle name="Normal 6 15 5" xfId="59402"/>
    <cellStyle name="Normal 6 15 5 2" xfId="59403"/>
    <cellStyle name="Normal 6 15 5 3" xfId="59404"/>
    <cellStyle name="Normal 6 15 5 4" xfId="59405"/>
    <cellStyle name="Normal 6 15 5 5" xfId="59406"/>
    <cellStyle name="Normal 6 15 6" xfId="59407"/>
    <cellStyle name="Normal 6 15 6 2" xfId="59408"/>
    <cellStyle name="Normal 6 15 6 3" xfId="59409"/>
    <cellStyle name="Normal 6 15 6 4" xfId="59410"/>
    <cellStyle name="Normal 6 15 6 5" xfId="59411"/>
    <cellStyle name="Normal 6 15 7" xfId="59412"/>
    <cellStyle name="Normal 6 15 7 2" xfId="59413"/>
    <cellStyle name="Normal 6 15 7 3" xfId="59414"/>
    <cellStyle name="Normal 6 15 7 4" xfId="59415"/>
    <cellStyle name="Normal 6 15 7 5" xfId="59416"/>
    <cellStyle name="Normal 6 15 8" xfId="59417"/>
    <cellStyle name="Normal 6 15 8 2" xfId="59418"/>
    <cellStyle name="Normal 6 15 8 3" xfId="59419"/>
    <cellStyle name="Normal 6 15 8 4" xfId="59420"/>
    <cellStyle name="Normal 6 15 8 5" xfId="59421"/>
    <cellStyle name="Normal 6 15 9" xfId="59422"/>
    <cellStyle name="Normal 6 16" xfId="59423"/>
    <cellStyle name="Normal 6 16 10" xfId="59424"/>
    <cellStyle name="Normal 6 16 11" xfId="59425"/>
    <cellStyle name="Normal 6 16 12" xfId="59426"/>
    <cellStyle name="Normal 6 16 13" xfId="59427"/>
    <cellStyle name="Normal 6 16 14" xfId="59428"/>
    <cellStyle name="Normal 6 16 2" xfId="59429"/>
    <cellStyle name="Normal 6 16 2 2" xfId="59430"/>
    <cellStyle name="Normal 6 16 2 3" xfId="59431"/>
    <cellStyle name="Normal 6 16 2 4" xfId="59432"/>
    <cellStyle name="Normal 6 16 2 5" xfId="59433"/>
    <cellStyle name="Normal 6 16 3" xfId="59434"/>
    <cellStyle name="Normal 6 16 3 2" xfId="59435"/>
    <cellStyle name="Normal 6 16 3 3" xfId="59436"/>
    <cellStyle name="Normal 6 16 3 4" xfId="59437"/>
    <cellStyle name="Normal 6 16 3 5" xfId="59438"/>
    <cellStyle name="Normal 6 16 4" xfId="59439"/>
    <cellStyle name="Normal 6 16 4 2" xfId="59440"/>
    <cellStyle name="Normal 6 16 4 3" xfId="59441"/>
    <cellStyle name="Normal 6 16 4 4" xfId="59442"/>
    <cellStyle name="Normal 6 16 4 5" xfId="59443"/>
    <cellStyle name="Normal 6 16 5" xfId="59444"/>
    <cellStyle name="Normal 6 16 5 2" xfId="59445"/>
    <cellStyle name="Normal 6 16 5 3" xfId="59446"/>
    <cellStyle name="Normal 6 16 5 4" xfId="59447"/>
    <cellStyle name="Normal 6 16 5 5" xfId="59448"/>
    <cellStyle name="Normal 6 16 6" xfId="59449"/>
    <cellStyle name="Normal 6 16 6 2" xfId="59450"/>
    <cellStyle name="Normal 6 16 6 3" xfId="59451"/>
    <cellStyle name="Normal 6 16 6 4" xfId="59452"/>
    <cellStyle name="Normal 6 16 6 5" xfId="59453"/>
    <cellStyle name="Normal 6 16 7" xfId="59454"/>
    <cellStyle name="Normal 6 16 7 2" xfId="59455"/>
    <cellStyle name="Normal 6 16 7 3" xfId="59456"/>
    <cellStyle name="Normal 6 16 7 4" xfId="59457"/>
    <cellStyle name="Normal 6 16 7 5" xfId="59458"/>
    <cellStyle name="Normal 6 16 8" xfId="59459"/>
    <cellStyle name="Normal 6 16 8 2" xfId="59460"/>
    <cellStyle name="Normal 6 16 8 3" xfId="59461"/>
    <cellStyle name="Normal 6 16 8 4" xfId="59462"/>
    <cellStyle name="Normal 6 16 8 5" xfId="59463"/>
    <cellStyle name="Normal 6 16 9" xfId="59464"/>
    <cellStyle name="Normal 6 17" xfId="59465"/>
    <cellStyle name="Normal 6 17 10" xfId="59466"/>
    <cellStyle name="Normal 6 17 11" xfId="59467"/>
    <cellStyle name="Normal 6 17 12" xfId="59468"/>
    <cellStyle name="Normal 6 17 13" xfId="59469"/>
    <cellStyle name="Normal 6 17 14" xfId="59470"/>
    <cellStyle name="Normal 6 17 2" xfId="59471"/>
    <cellStyle name="Normal 6 17 2 2" xfId="59472"/>
    <cellStyle name="Normal 6 17 2 3" xfId="59473"/>
    <cellStyle name="Normal 6 17 2 4" xfId="59474"/>
    <cellStyle name="Normal 6 17 2 5" xfId="59475"/>
    <cellStyle name="Normal 6 17 3" xfId="59476"/>
    <cellStyle name="Normal 6 17 3 2" xfId="59477"/>
    <cellStyle name="Normal 6 17 3 3" xfId="59478"/>
    <cellStyle name="Normal 6 17 3 4" xfId="59479"/>
    <cellStyle name="Normal 6 17 3 5" xfId="59480"/>
    <cellStyle name="Normal 6 17 4" xfId="59481"/>
    <cellStyle name="Normal 6 17 4 2" xfId="59482"/>
    <cellStyle name="Normal 6 17 4 3" xfId="59483"/>
    <cellStyle name="Normal 6 17 4 4" xfId="59484"/>
    <cellStyle name="Normal 6 17 4 5" xfId="59485"/>
    <cellStyle name="Normal 6 17 5" xfId="59486"/>
    <cellStyle name="Normal 6 17 5 2" xfId="59487"/>
    <cellStyle name="Normal 6 17 5 3" xfId="59488"/>
    <cellStyle name="Normal 6 17 5 4" xfId="59489"/>
    <cellStyle name="Normal 6 17 5 5" xfId="59490"/>
    <cellStyle name="Normal 6 17 6" xfId="59491"/>
    <cellStyle name="Normal 6 17 6 2" xfId="59492"/>
    <cellStyle name="Normal 6 17 6 3" xfId="59493"/>
    <cellStyle name="Normal 6 17 6 4" xfId="59494"/>
    <cellStyle name="Normal 6 17 6 5" xfId="59495"/>
    <cellStyle name="Normal 6 17 7" xfId="59496"/>
    <cellStyle name="Normal 6 17 7 2" xfId="59497"/>
    <cellStyle name="Normal 6 17 7 3" xfId="59498"/>
    <cellStyle name="Normal 6 17 7 4" xfId="59499"/>
    <cellStyle name="Normal 6 17 7 5" xfId="59500"/>
    <cellStyle name="Normal 6 17 8" xfId="59501"/>
    <cellStyle name="Normal 6 17 8 2" xfId="59502"/>
    <cellStyle name="Normal 6 17 8 3" xfId="59503"/>
    <cellStyle name="Normal 6 17 8 4" xfId="59504"/>
    <cellStyle name="Normal 6 17 8 5" xfId="59505"/>
    <cellStyle name="Normal 6 17 9" xfId="59506"/>
    <cellStyle name="Normal 6 18" xfId="59507"/>
    <cellStyle name="Normal 6 18 10" xfId="59508"/>
    <cellStyle name="Normal 6 18 11" xfId="59509"/>
    <cellStyle name="Normal 6 18 12" xfId="59510"/>
    <cellStyle name="Normal 6 18 13" xfId="59511"/>
    <cellStyle name="Normal 6 18 2" xfId="59512"/>
    <cellStyle name="Normal 6 18 2 2" xfId="59513"/>
    <cellStyle name="Normal 6 18 2 3" xfId="59514"/>
    <cellStyle name="Normal 6 18 2 4" xfId="59515"/>
    <cellStyle name="Normal 6 18 2 5" xfId="59516"/>
    <cellStyle name="Normal 6 18 3" xfId="59517"/>
    <cellStyle name="Normal 6 18 3 2" xfId="59518"/>
    <cellStyle name="Normal 6 18 3 3" xfId="59519"/>
    <cellStyle name="Normal 6 18 3 4" xfId="59520"/>
    <cellStyle name="Normal 6 18 3 5" xfId="59521"/>
    <cellStyle name="Normal 6 18 4" xfId="59522"/>
    <cellStyle name="Normal 6 18 4 2" xfId="59523"/>
    <cellStyle name="Normal 6 18 4 3" xfId="59524"/>
    <cellStyle name="Normal 6 18 4 4" xfId="59525"/>
    <cellStyle name="Normal 6 18 4 5" xfId="59526"/>
    <cellStyle name="Normal 6 18 5" xfId="59527"/>
    <cellStyle name="Normal 6 18 5 2" xfId="59528"/>
    <cellStyle name="Normal 6 18 5 3" xfId="59529"/>
    <cellStyle name="Normal 6 18 5 4" xfId="59530"/>
    <cellStyle name="Normal 6 18 5 5" xfId="59531"/>
    <cellStyle name="Normal 6 18 6" xfId="59532"/>
    <cellStyle name="Normal 6 18 6 2" xfId="59533"/>
    <cellStyle name="Normal 6 18 6 3" xfId="59534"/>
    <cellStyle name="Normal 6 18 6 4" xfId="59535"/>
    <cellStyle name="Normal 6 18 6 5" xfId="59536"/>
    <cellStyle name="Normal 6 18 7" xfId="59537"/>
    <cellStyle name="Normal 6 18 7 2" xfId="59538"/>
    <cellStyle name="Normal 6 18 7 3" xfId="59539"/>
    <cellStyle name="Normal 6 18 7 4" xfId="59540"/>
    <cellStyle name="Normal 6 18 7 5" xfId="59541"/>
    <cellStyle name="Normal 6 18 8" xfId="59542"/>
    <cellStyle name="Normal 6 18 8 2" xfId="59543"/>
    <cellStyle name="Normal 6 18 8 3" xfId="59544"/>
    <cellStyle name="Normal 6 18 8 4" xfId="59545"/>
    <cellStyle name="Normal 6 18 8 5" xfId="59546"/>
    <cellStyle name="Normal 6 18 9" xfId="59547"/>
    <cellStyle name="Normal 6 19" xfId="59548"/>
    <cellStyle name="Normal 6 19 10" xfId="59549"/>
    <cellStyle name="Normal 6 19 11" xfId="59550"/>
    <cellStyle name="Normal 6 19 12" xfId="59551"/>
    <cellStyle name="Normal 6 19 13" xfId="59552"/>
    <cellStyle name="Normal 6 19 2" xfId="59553"/>
    <cellStyle name="Normal 6 19 2 2" xfId="59554"/>
    <cellStyle name="Normal 6 19 2 3" xfId="59555"/>
    <cellStyle name="Normal 6 19 2 4" xfId="59556"/>
    <cellStyle name="Normal 6 19 2 5" xfId="59557"/>
    <cellStyle name="Normal 6 19 3" xfId="59558"/>
    <cellStyle name="Normal 6 19 3 2" xfId="59559"/>
    <cellStyle name="Normal 6 19 3 3" xfId="59560"/>
    <cellStyle name="Normal 6 19 3 4" xfId="59561"/>
    <cellStyle name="Normal 6 19 3 5" xfId="59562"/>
    <cellStyle name="Normal 6 19 4" xfId="59563"/>
    <cellStyle name="Normal 6 19 4 2" xfId="59564"/>
    <cellStyle name="Normal 6 19 4 3" xfId="59565"/>
    <cellStyle name="Normal 6 19 4 4" xfId="59566"/>
    <cellStyle name="Normal 6 19 4 5" xfId="59567"/>
    <cellStyle name="Normal 6 19 5" xfId="59568"/>
    <cellStyle name="Normal 6 19 5 2" xfId="59569"/>
    <cellStyle name="Normal 6 19 5 3" xfId="59570"/>
    <cellStyle name="Normal 6 19 5 4" xfId="59571"/>
    <cellStyle name="Normal 6 19 5 5" xfId="59572"/>
    <cellStyle name="Normal 6 19 6" xfId="59573"/>
    <cellStyle name="Normal 6 19 6 2" xfId="59574"/>
    <cellStyle name="Normal 6 19 6 3" xfId="59575"/>
    <cellStyle name="Normal 6 19 6 4" xfId="59576"/>
    <cellStyle name="Normal 6 19 6 5" xfId="59577"/>
    <cellStyle name="Normal 6 19 7" xfId="59578"/>
    <cellStyle name="Normal 6 19 7 2" xfId="59579"/>
    <cellStyle name="Normal 6 19 7 3" xfId="59580"/>
    <cellStyle name="Normal 6 19 7 4" xfId="59581"/>
    <cellStyle name="Normal 6 19 7 5" xfId="59582"/>
    <cellStyle name="Normal 6 19 8" xfId="59583"/>
    <cellStyle name="Normal 6 19 8 2" xfId="59584"/>
    <cellStyle name="Normal 6 19 8 3" xfId="59585"/>
    <cellStyle name="Normal 6 19 8 4" xfId="59586"/>
    <cellStyle name="Normal 6 19 8 5" xfId="59587"/>
    <cellStyle name="Normal 6 19 9" xfId="59588"/>
    <cellStyle name="Normal 6 2" xfId="160"/>
    <cellStyle name="Normal 6 2 10" xfId="59589"/>
    <cellStyle name="Normal 6 2 11" xfId="59590"/>
    <cellStyle name="Normal 6 2 12" xfId="59591"/>
    <cellStyle name="Normal 6 2 13" xfId="59592"/>
    <cellStyle name="Normal 6 2 14" xfId="59593"/>
    <cellStyle name="Normal 6 2 15" xfId="62514"/>
    <cellStyle name="Normal 6 2 16" xfId="255"/>
    <cellStyle name="Normal 6 2 2" xfId="238"/>
    <cellStyle name="Normal 6 2 2 2" xfId="59595"/>
    <cellStyle name="Normal 6 2 2 3" xfId="59596"/>
    <cellStyle name="Normal 6 2 2 4" xfId="59597"/>
    <cellStyle name="Normal 6 2 2 5" xfId="59598"/>
    <cellStyle name="Normal 6 2 2 6" xfId="59594"/>
    <cellStyle name="Normal 6 2 3" xfId="59599"/>
    <cellStyle name="Normal 6 2 3 2" xfId="59600"/>
    <cellStyle name="Normal 6 2 3 3" xfId="59601"/>
    <cellStyle name="Normal 6 2 3 4" xfId="59602"/>
    <cellStyle name="Normal 6 2 3 5" xfId="59603"/>
    <cellStyle name="Normal 6 2 4" xfId="59604"/>
    <cellStyle name="Normal 6 2 4 2" xfId="59605"/>
    <cellStyle name="Normal 6 2 4 3" xfId="59606"/>
    <cellStyle name="Normal 6 2 4 4" xfId="59607"/>
    <cellStyle name="Normal 6 2 4 5" xfId="59608"/>
    <cellStyle name="Normal 6 2 5" xfId="59609"/>
    <cellStyle name="Normal 6 2 5 2" xfId="59610"/>
    <cellStyle name="Normal 6 2 5 3" xfId="59611"/>
    <cellStyle name="Normal 6 2 5 4" xfId="59612"/>
    <cellStyle name="Normal 6 2 5 5" xfId="59613"/>
    <cellStyle name="Normal 6 2 6" xfId="59614"/>
    <cellStyle name="Normal 6 2 6 2" xfId="59615"/>
    <cellStyle name="Normal 6 2 6 3" xfId="59616"/>
    <cellStyle name="Normal 6 2 6 4" xfId="59617"/>
    <cellStyle name="Normal 6 2 6 5" xfId="59618"/>
    <cellStyle name="Normal 6 2 7" xfId="59619"/>
    <cellStyle name="Normal 6 2 7 2" xfId="59620"/>
    <cellStyle name="Normal 6 2 7 3" xfId="59621"/>
    <cellStyle name="Normal 6 2 7 4" xfId="59622"/>
    <cellStyle name="Normal 6 2 7 5" xfId="59623"/>
    <cellStyle name="Normal 6 2 8" xfId="59624"/>
    <cellStyle name="Normal 6 2 8 2" xfId="59625"/>
    <cellStyle name="Normal 6 2 8 3" xfId="59626"/>
    <cellStyle name="Normal 6 2 8 4" xfId="59627"/>
    <cellStyle name="Normal 6 2 8 5" xfId="59628"/>
    <cellStyle name="Normal 6 2 9" xfId="59629"/>
    <cellStyle name="Normal 6 20" xfId="59630"/>
    <cellStyle name="Normal 6 20 10" xfId="59631"/>
    <cellStyle name="Normal 6 20 11" xfId="59632"/>
    <cellStyle name="Normal 6 20 12" xfId="59633"/>
    <cellStyle name="Normal 6 20 13" xfId="59634"/>
    <cellStyle name="Normal 6 20 2" xfId="59635"/>
    <cellStyle name="Normal 6 20 2 2" xfId="59636"/>
    <cellStyle name="Normal 6 20 2 3" xfId="59637"/>
    <cellStyle name="Normal 6 20 2 4" xfId="59638"/>
    <cellStyle name="Normal 6 20 2 5" xfId="59639"/>
    <cellStyle name="Normal 6 20 3" xfId="59640"/>
    <cellStyle name="Normal 6 20 3 2" xfId="59641"/>
    <cellStyle name="Normal 6 20 3 3" xfId="59642"/>
    <cellStyle name="Normal 6 20 3 4" xfId="59643"/>
    <cellStyle name="Normal 6 20 3 5" xfId="59644"/>
    <cellStyle name="Normal 6 20 4" xfId="59645"/>
    <cellStyle name="Normal 6 20 4 2" xfId="59646"/>
    <cellStyle name="Normal 6 20 4 3" xfId="59647"/>
    <cellStyle name="Normal 6 20 4 4" xfId="59648"/>
    <cellStyle name="Normal 6 20 4 5" xfId="59649"/>
    <cellStyle name="Normal 6 20 5" xfId="59650"/>
    <cellStyle name="Normal 6 20 5 2" xfId="59651"/>
    <cellStyle name="Normal 6 20 5 3" xfId="59652"/>
    <cellStyle name="Normal 6 20 5 4" xfId="59653"/>
    <cellStyle name="Normal 6 20 5 5" xfId="59654"/>
    <cellStyle name="Normal 6 20 6" xfId="59655"/>
    <cellStyle name="Normal 6 20 6 2" xfId="59656"/>
    <cellStyle name="Normal 6 20 6 3" xfId="59657"/>
    <cellStyle name="Normal 6 20 6 4" xfId="59658"/>
    <cellStyle name="Normal 6 20 6 5" xfId="59659"/>
    <cellStyle name="Normal 6 20 7" xfId="59660"/>
    <cellStyle name="Normal 6 20 7 2" xfId="59661"/>
    <cellStyle name="Normal 6 20 7 3" xfId="59662"/>
    <cellStyle name="Normal 6 20 7 4" xfId="59663"/>
    <cellStyle name="Normal 6 20 7 5" xfId="59664"/>
    <cellStyle name="Normal 6 20 8" xfId="59665"/>
    <cellStyle name="Normal 6 20 8 2" xfId="59666"/>
    <cellStyle name="Normal 6 20 8 3" xfId="59667"/>
    <cellStyle name="Normal 6 20 8 4" xfId="59668"/>
    <cellStyle name="Normal 6 20 8 5" xfId="59669"/>
    <cellStyle name="Normal 6 20 9" xfId="59670"/>
    <cellStyle name="Normal 6 21" xfId="59671"/>
    <cellStyle name="Normal 6 21 10" xfId="59672"/>
    <cellStyle name="Normal 6 21 11" xfId="59673"/>
    <cellStyle name="Normal 6 21 12" xfId="59674"/>
    <cellStyle name="Normal 6 21 13" xfId="59675"/>
    <cellStyle name="Normal 6 21 2" xfId="59676"/>
    <cellStyle name="Normal 6 21 2 2" xfId="59677"/>
    <cellStyle name="Normal 6 21 2 3" xfId="59678"/>
    <cellStyle name="Normal 6 21 2 4" xfId="59679"/>
    <cellStyle name="Normal 6 21 2 5" xfId="59680"/>
    <cellStyle name="Normal 6 21 3" xfId="59681"/>
    <cellStyle name="Normal 6 21 3 2" xfId="59682"/>
    <cellStyle name="Normal 6 21 3 3" xfId="59683"/>
    <cellStyle name="Normal 6 21 3 4" xfId="59684"/>
    <cellStyle name="Normal 6 21 3 5" xfId="59685"/>
    <cellStyle name="Normal 6 21 4" xfId="59686"/>
    <cellStyle name="Normal 6 21 4 2" xfId="59687"/>
    <cellStyle name="Normal 6 21 4 3" xfId="59688"/>
    <cellStyle name="Normal 6 21 4 4" xfId="59689"/>
    <cellStyle name="Normal 6 21 4 5" xfId="59690"/>
    <cellStyle name="Normal 6 21 5" xfId="59691"/>
    <cellStyle name="Normal 6 21 5 2" xfId="59692"/>
    <cellStyle name="Normal 6 21 5 3" xfId="59693"/>
    <cellStyle name="Normal 6 21 5 4" xfId="59694"/>
    <cellStyle name="Normal 6 21 5 5" xfId="59695"/>
    <cellStyle name="Normal 6 21 6" xfId="59696"/>
    <cellStyle name="Normal 6 21 6 2" xfId="59697"/>
    <cellStyle name="Normal 6 21 6 3" xfId="59698"/>
    <cellStyle name="Normal 6 21 6 4" xfId="59699"/>
    <cellStyle name="Normal 6 21 6 5" xfId="59700"/>
    <cellStyle name="Normal 6 21 7" xfId="59701"/>
    <cellStyle name="Normal 6 21 7 2" xfId="59702"/>
    <cellStyle name="Normal 6 21 7 3" xfId="59703"/>
    <cellStyle name="Normal 6 21 7 4" xfId="59704"/>
    <cellStyle name="Normal 6 21 7 5" xfId="59705"/>
    <cellStyle name="Normal 6 21 8" xfId="59706"/>
    <cellStyle name="Normal 6 21 8 2" xfId="59707"/>
    <cellStyle name="Normal 6 21 8 3" xfId="59708"/>
    <cellStyle name="Normal 6 21 8 4" xfId="59709"/>
    <cellStyle name="Normal 6 21 8 5" xfId="59710"/>
    <cellStyle name="Normal 6 21 9" xfId="59711"/>
    <cellStyle name="Normal 6 22" xfId="59712"/>
    <cellStyle name="Normal 6 22 10" xfId="59713"/>
    <cellStyle name="Normal 6 22 11" xfId="59714"/>
    <cellStyle name="Normal 6 22 12" xfId="59715"/>
    <cellStyle name="Normal 6 22 13" xfId="59716"/>
    <cellStyle name="Normal 6 22 2" xfId="59717"/>
    <cellStyle name="Normal 6 22 2 2" xfId="59718"/>
    <cellStyle name="Normal 6 22 2 3" xfId="59719"/>
    <cellStyle name="Normal 6 22 2 4" xfId="59720"/>
    <cellStyle name="Normal 6 22 2 5" xfId="59721"/>
    <cellStyle name="Normal 6 22 3" xfId="59722"/>
    <cellStyle name="Normal 6 22 3 2" xfId="59723"/>
    <cellStyle name="Normal 6 22 3 3" xfId="59724"/>
    <cellStyle name="Normal 6 22 3 4" xfId="59725"/>
    <cellStyle name="Normal 6 22 3 5" xfId="59726"/>
    <cellStyle name="Normal 6 22 4" xfId="59727"/>
    <cellStyle name="Normal 6 22 4 2" xfId="59728"/>
    <cellStyle name="Normal 6 22 4 3" xfId="59729"/>
    <cellStyle name="Normal 6 22 4 4" xfId="59730"/>
    <cellStyle name="Normal 6 22 4 5" xfId="59731"/>
    <cellStyle name="Normal 6 22 5" xfId="59732"/>
    <cellStyle name="Normal 6 22 5 2" xfId="59733"/>
    <cellStyle name="Normal 6 22 5 3" xfId="59734"/>
    <cellStyle name="Normal 6 22 5 4" xfId="59735"/>
    <cellStyle name="Normal 6 22 5 5" xfId="59736"/>
    <cellStyle name="Normal 6 22 6" xfId="59737"/>
    <cellStyle name="Normal 6 22 6 2" xfId="59738"/>
    <cellStyle name="Normal 6 22 6 3" xfId="59739"/>
    <cellStyle name="Normal 6 22 6 4" xfId="59740"/>
    <cellStyle name="Normal 6 22 6 5" xfId="59741"/>
    <cellStyle name="Normal 6 22 7" xfId="59742"/>
    <cellStyle name="Normal 6 22 7 2" xfId="59743"/>
    <cellStyle name="Normal 6 22 7 3" xfId="59744"/>
    <cellStyle name="Normal 6 22 7 4" xfId="59745"/>
    <cellStyle name="Normal 6 22 7 5" xfId="59746"/>
    <cellStyle name="Normal 6 22 8" xfId="59747"/>
    <cellStyle name="Normal 6 22 8 2" xfId="59748"/>
    <cellStyle name="Normal 6 22 8 3" xfId="59749"/>
    <cellStyle name="Normal 6 22 8 4" xfId="59750"/>
    <cellStyle name="Normal 6 22 8 5" xfId="59751"/>
    <cellStyle name="Normal 6 22 9" xfId="59752"/>
    <cellStyle name="Normal 6 23" xfId="59753"/>
    <cellStyle name="Normal 6 23 10" xfId="59754"/>
    <cellStyle name="Normal 6 23 11" xfId="59755"/>
    <cellStyle name="Normal 6 23 12" xfId="59756"/>
    <cellStyle name="Normal 6 23 13" xfId="59757"/>
    <cellStyle name="Normal 6 23 2" xfId="59758"/>
    <cellStyle name="Normal 6 23 2 2" xfId="59759"/>
    <cellStyle name="Normal 6 23 2 3" xfId="59760"/>
    <cellStyle name="Normal 6 23 2 4" xfId="59761"/>
    <cellStyle name="Normal 6 23 2 5" xfId="59762"/>
    <cellStyle name="Normal 6 23 3" xfId="59763"/>
    <cellStyle name="Normal 6 23 3 2" xfId="59764"/>
    <cellStyle name="Normal 6 23 3 3" xfId="59765"/>
    <cellStyle name="Normal 6 23 3 4" xfId="59766"/>
    <cellStyle name="Normal 6 23 3 5" xfId="59767"/>
    <cellStyle name="Normal 6 23 4" xfId="59768"/>
    <cellStyle name="Normal 6 23 4 2" xfId="59769"/>
    <cellStyle name="Normal 6 23 4 3" xfId="59770"/>
    <cellStyle name="Normal 6 23 4 4" xfId="59771"/>
    <cellStyle name="Normal 6 23 4 5" xfId="59772"/>
    <cellStyle name="Normal 6 23 5" xfId="59773"/>
    <cellStyle name="Normal 6 23 5 2" xfId="59774"/>
    <cellStyle name="Normal 6 23 5 3" xfId="59775"/>
    <cellStyle name="Normal 6 23 5 4" xfId="59776"/>
    <cellStyle name="Normal 6 23 5 5" xfId="59777"/>
    <cellStyle name="Normal 6 23 6" xfId="59778"/>
    <cellStyle name="Normal 6 23 6 2" xfId="59779"/>
    <cellStyle name="Normal 6 23 6 3" xfId="59780"/>
    <cellStyle name="Normal 6 23 6 4" xfId="59781"/>
    <cellStyle name="Normal 6 23 6 5" xfId="59782"/>
    <cellStyle name="Normal 6 23 7" xfId="59783"/>
    <cellStyle name="Normal 6 23 7 2" xfId="59784"/>
    <cellStyle name="Normal 6 23 7 3" xfId="59785"/>
    <cellStyle name="Normal 6 23 7 4" xfId="59786"/>
    <cellStyle name="Normal 6 23 7 5" xfId="59787"/>
    <cellStyle name="Normal 6 23 8" xfId="59788"/>
    <cellStyle name="Normal 6 23 8 2" xfId="59789"/>
    <cellStyle name="Normal 6 23 8 3" xfId="59790"/>
    <cellStyle name="Normal 6 23 8 4" xfId="59791"/>
    <cellStyle name="Normal 6 23 8 5" xfId="59792"/>
    <cellStyle name="Normal 6 23 9" xfId="59793"/>
    <cellStyle name="Normal 6 24" xfId="59794"/>
    <cellStyle name="Normal 6 24 10" xfId="59795"/>
    <cellStyle name="Normal 6 24 11" xfId="59796"/>
    <cellStyle name="Normal 6 24 12" xfId="59797"/>
    <cellStyle name="Normal 6 24 13" xfId="59798"/>
    <cellStyle name="Normal 6 24 2" xfId="59799"/>
    <cellStyle name="Normal 6 24 2 2" xfId="59800"/>
    <cellStyle name="Normal 6 24 2 3" xfId="59801"/>
    <cellStyle name="Normal 6 24 2 4" xfId="59802"/>
    <cellStyle name="Normal 6 24 2 5" xfId="59803"/>
    <cellStyle name="Normal 6 24 3" xfId="59804"/>
    <cellStyle name="Normal 6 24 3 2" xfId="59805"/>
    <cellStyle name="Normal 6 24 3 3" xfId="59806"/>
    <cellStyle name="Normal 6 24 3 4" xfId="59807"/>
    <cellStyle name="Normal 6 24 3 5" xfId="59808"/>
    <cellStyle name="Normal 6 24 4" xfId="59809"/>
    <cellStyle name="Normal 6 24 4 2" xfId="59810"/>
    <cellStyle name="Normal 6 24 4 3" xfId="59811"/>
    <cellStyle name="Normal 6 24 4 4" xfId="59812"/>
    <cellStyle name="Normal 6 24 4 5" xfId="59813"/>
    <cellStyle name="Normal 6 24 5" xfId="59814"/>
    <cellStyle name="Normal 6 24 5 2" xfId="59815"/>
    <cellStyle name="Normal 6 24 5 3" xfId="59816"/>
    <cellStyle name="Normal 6 24 5 4" xfId="59817"/>
    <cellStyle name="Normal 6 24 5 5" xfId="59818"/>
    <cellStyle name="Normal 6 24 6" xfId="59819"/>
    <cellStyle name="Normal 6 24 6 2" xfId="59820"/>
    <cellStyle name="Normal 6 24 6 3" xfId="59821"/>
    <cellStyle name="Normal 6 24 6 4" xfId="59822"/>
    <cellStyle name="Normal 6 24 6 5" xfId="59823"/>
    <cellStyle name="Normal 6 24 7" xfId="59824"/>
    <cellStyle name="Normal 6 24 7 2" xfId="59825"/>
    <cellStyle name="Normal 6 24 7 3" xfId="59826"/>
    <cellStyle name="Normal 6 24 7 4" xfId="59827"/>
    <cellStyle name="Normal 6 24 7 5" xfId="59828"/>
    <cellStyle name="Normal 6 24 8" xfId="59829"/>
    <cellStyle name="Normal 6 24 8 2" xfId="59830"/>
    <cellStyle name="Normal 6 24 8 3" xfId="59831"/>
    <cellStyle name="Normal 6 24 8 4" xfId="59832"/>
    <cellStyle name="Normal 6 24 8 5" xfId="59833"/>
    <cellStyle name="Normal 6 24 9" xfId="59834"/>
    <cellStyle name="Normal 6 25" xfId="59835"/>
    <cellStyle name="Normal 6 25 10" xfId="59836"/>
    <cellStyle name="Normal 6 25 11" xfId="59837"/>
    <cellStyle name="Normal 6 25 12" xfId="59838"/>
    <cellStyle name="Normal 6 25 13" xfId="59839"/>
    <cellStyle name="Normal 6 25 2" xfId="59840"/>
    <cellStyle name="Normal 6 25 2 2" xfId="59841"/>
    <cellStyle name="Normal 6 25 2 3" xfId="59842"/>
    <cellStyle name="Normal 6 25 2 4" xfId="59843"/>
    <cellStyle name="Normal 6 25 2 5" xfId="59844"/>
    <cellStyle name="Normal 6 25 3" xfId="59845"/>
    <cellStyle name="Normal 6 25 3 2" xfId="59846"/>
    <cellStyle name="Normal 6 25 3 3" xfId="59847"/>
    <cellStyle name="Normal 6 25 3 4" xfId="59848"/>
    <cellStyle name="Normal 6 25 3 5" xfId="59849"/>
    <cellStyle name="Normal 6 25 4" xfId="59850"/>
    <cellStyle name="Normal 6 25 4 2" xfId="59851"/>
    <cellStyle name="Normal 6 25 4 3" xfId="59852"/>
    <cellStyle name="Normal 6 25 4 4" xfId="59853"/>
    <cellStyle name="Normal 6 25 4 5" xfId="59854"/>
    <cellStyle name="Normal 6 25 5" xfId="59855"/>
    <cellStyle name="Normal 6 25 5 2" xfId="59856"/>
    <cellStyle name="Normal 6 25 5 3" xfId="59857"/>
    <cellStyle name="Normal 6 25 5 4" xfId="59858"/>
    <cellStyle name="Normal 6 25 5 5" xfId="59859"/>
    <cellStyle name="Normal 6 25 6" xfId="59860"/>
    <cellStyle name="Normal 6 25 6 2" xfId="59861"/>
    <cellStyle name="Normal 6 25 6 3" xfId="59862"/>
    <cellStyle name="Normal 6 25 6 4" xfId="59863"/>
    <cellStyle name="Normal 6 25 6 5" xfId="59864"/>
    <cellStyle name="Normal 6 25 7" xfId="59865"/>
    <cellStyle name="Normal 6 25 7 2" xfId="59866"/>
    <cellStyle name="Normal 6 25 7 3" xfId="59867"/>
    <cellStyle name="Normal 6 25 7 4" xfId="59868"/>
    <cellStyle name="Normal 6 25 7 5" xfId="59869"/>
    <cellStyle name="Normal 6 25 8" xfId="59870"/>
    <cellStyle name="Normal 6 25 8 2" xfId="59871"/>
    <cellStyle name="Normal 6 25 8 3" xfId="59872"/>
    <cellStyle name="Normal 6 25 8 4" xfId="59873"/>
    <cellStyle name="Normal 6 25 8 5" xfId="59874"/>
    <cellStyle name="Normal 6 25 9" xfId="59875"/>
    <cellStyle name="Normal 6 26" xfId="59876"/>
    <cellStyle name="Normal 6 26 10" xfId="59877"/>
    <cellStyle name="Normal 6 26 11" xfId="59878"/>
    <cellStyle name="Normal 6 26 12" xfId="59879"/>
    <cellStyle name="Normal 6 26 13" xfId="59880"/>
    <cellStyle name="Normal 6 26 2" xfId="59881"/>
    <cellStyle name="Normal 6 26 2 2" xfId="59882"/>
    <cellStyle name="Normal 6 26 2 3" xfId="59883"/>
    <cellStyle name="Normal 6 26 2 4" xfId="59884"/>
    <cellStyle name="Normal 6 26 2 5" xfId="59885"/>
    <cellStyle name="Normal 6 26 3" xfId="59886"/>
    <cellStyle name="Normal 6 26 3 2" xfId="59887"/>
    <cellStyle name="Normal 6 26 3 3" xfId="59888"/>
    <cellStyle name="Normal 6 26 3 4" xfId="59889"/>
    <cellStyle name="Normal 6 26 3 5" xfId="59890"/>
    <cellStyle name="Normal 6 26 4" xfId="59891"/>
    <cellStyle name="Normal 6 26 4 2" xfId="59892"/>
    <cellStyle name="Normal 6 26 4 3" xfId="59893"/>
    <cellStyle name="Normal 6 26 4 4" xfId="59894"/>
    <cellStyle name="Normal 6 26 4 5" xfId="59895"/>
    <cellStyle name="Normal 6 26 5" xfId="59896"/>
    <cellStyle name="Normal 6 26 5 2" xfId="59897"/>
    <cellStyle name="Normal 6 26 5 3" xfId="59898"/>
    <cellStyle name="Normal 6 26 5 4" xfId="59899"/>
    <cellStyle name="Normal 6 26 5 5" xfId="59900"/>
    <cellStyle name="Normal 6 26 6" xfId="59901"/>
    <cellStyle name="Normal 6 26 6 2" xfId="59902"/>
    <cellStyle name="Normal 6 26 6 3" xfId="59903"/>
    <cellStyle name="Normal 6 26 6 4" xfId="59904"/>
    <cellStyle name="Normal 6 26 6 5" xfId="59905"/>
    <cellStyle name="Normal 6 26 7" xfId="59906"/>
    <cellStyle name="Normal 6 26 7 2" xfId="59907"/>
    <cellStyle name="Normal 6 26 7 3" xfId="59908"/>
    <cellStyle name="Normal 6 26 7 4" xfId="59909"/>
    <cellStyle name="Normal 6 26 7 5" xfId="59910"/>
    <cellStyle name="Normal 6 26 8" xfId="59911"/>
    <cellStyle name="Normal 6 26 8 2" xfId="59912"/>
    <cellStyle name="Normal 6 26 8 3" xfId="59913"/>
    <cellStyle name="Normal 6 26 8 4" xfId="59914"/>
    <cellStyle name="Normal 6 26 8 5" xfId="59915"/>
    <cellStyle name="Normal 6 26 9" xfId="59916"/>
    <cellStyle name="Normal 6 27" xfId="59917"/>
    <cellStyle name="Normal 6 27 10" xfId="59918"/>
    <cellStyle name="Normal 6 27 11" xfId="59919"/>
    <cellStyle name="Normal 6 27 12" xfId="59920"/>
    <cellStyle name="Normal 6 27 13" xfId="59921"/>
    <cellStyle name="Normal 6 27 2" xfId="59922"/>
    <cellStyle name="Normal 6 27 2 2" xfId="59923"/>
    <cellStyle name="Normal 6 27 2 3" xfId="59924"/>
    <cellStyle name="Normal 6 27 2 4" xfId="59925"/>
    <cellStyle name="Normal 6 27 2 5" xfId="59926"/>
    <cellStyle name="Normal 6 27 3" xfId="59927"/>
    <cellStyle name="Normal 6 27 3 2" xfId="59928"/>
    <cellStyle name="Normal 6 27 3 3" xfId="59929"/>
    <cellStyle name="Normal 6 27 3 4" xfId="59930"/>
    <cellStyle name="Normal 6 27 3 5" xfId="59931"/>
    <cellStyle name="Normal 6 27 4" xfId="59932"/>
    <cellStyle name="Normal 6 27 4 2" xfId="59933"/>
    <cellStyle name="Normal 6 27 4 3" xfId="59934"/>
    <cellStyle name="Normal 6 27 4 4" xfId="59935"/>
    <cellStyle name="Normal 6 27 4 5" xfId="59936"/>
    <cellStyle name="Normal 6 27 5" xfId="59937"/>
    <cellStyle name="Normal 6 27 5 2" xfId="59938"/>
    <cellStyle name="Normal 6 27 5 3" xfId="59939"/>
    <cellStyle name="Normal 6 27 5 4" xfId="59940"/>
    <cellStyle name="Normal 6 27 5 5" xfId="59941"/>
    <cellStyle name="Normal 6 27 6" xfId="59942"/>
    <cellStyle name="Normal 6 27 6 2" xfId="59943"/>
    <cellStyle name="Normal 6 27 6 3" xfId="59944"/>
    <cellStyle name="Normal 6 27 6 4" xfId="59945"/>
    <cellStyle name="Normal 6 27 6 5" xfId="59946"/>
    <cellStyle name="Normal 6 27 7" xfId="59947"/>
    <cellStyle name="Normal 6 27 7 2" xfId="59948"/>
    <cellStyle name="Normal 6 27 7 3" xfId="59949"/>
    <cellStyle name="Normal 6 27 7 4" xfId="59950"/>
    <cellStyle name="Normal 6 27 7 5" xfId="59951"/>
    <cellStyle name="Normal 6 27 8" xfId="59952"/>
    <cellStyle name="Normal 6 27 8 2" xfId="59953"/>
    <cellStyle name="Normal 6 27 8 3" xfId="59954"/>
    <cellStyle name="Normal 6 27 8 4" xfId="59955"/>
    <cellStyle name="Normal 6 27 8 5" xfId="59956"/>
    <cellStyle name="Normal 6 27 9" xfId="59957"/>
    <cellStyle name="Normal 6 28" xfId="59958"/>
    <cellStyle name="Normal 6 28 10" xfId="59959"/>
    <cellStyle name="Normal 6 28 11" xfId="59960"/>
    <cellStyle name="Normal 6 28 12" xfId="59961"/>
    <cellStyle name="Normal 6 28 13" xfId="59962"/>
    <cellStyle name="Normal 6 28 2" xfId="59963"/>
    <cellStyle name="Normal 6 28 2 2" xfId="59964"/>
    <cellStyle name="Normal 6 28 2 3" xfId="59965"/>
    <cellStyle name="Normal 6 28 2 4" xfId="59966"/>
    <cellStyle name="Normal 6 28 2 5" xfId="59967"/>
    <cellStyle name="Normal 6 28 3" xfId="59968"/>
    <cellStyle name="Normal 6 28 3 2" xfId="59969"/>
    <cellStyle name="Normal 6 28 3 3" xfId="59970"/>
    <cellStyle name="Normal 6 28 3 4" xfId="59971"/>
    <cellStyle name="Normal 6 28 3 5" xfId="59972"/>
    <cellStyle name="Normal 6 28 4" xfId="59973"/>
    <cellStyle name="Normal 6 28 4 2" xfId="59974"/>
    <cellStyle name="Normal 6 28 4 3" xfId="59975"/>
    <cellStyle name="Normal 6 28 4 4" xfId="59976"/>
    <cellStyle name="Normal 6 28 4 5" xfId="59977"/>
    <cellStyle name="Normal 6 28 5" xfId="59978"/>
    <cellStyle name="Normal 6 28 5 2" xfId="59979"/>
    <cellStyle name="Normal 6 28 5 3" xfId="59980"/>
    <cellStyle name="Normal 6 28 5 4" xfId="59981"/>
    <cellStyle name="Normal 6 28 5 5" xfId="59982"/>
    <cellStyle name="Normal 6 28 6" xfId="59983"/>
    <cellStyle name="Normal 6 28 6 2" xfId="59984"/>
    <cellStyle name="Normal 6 28 6 3" xfId="59985"/>
    <cellStyle name="Normal 6 28 6 4" xfId="59986"/>
    <cellStyle name="Normal 6 28 6 5" xfId="59987"/>
    <cellStyle name="Normal 6 28 7" xfId="59988"/>
    <cellStyle name="Normal 6 28 7 2" xfId="59989"/>
    <cellStyle name="Normal 6 28 7 3" xfId="59990"/>
    <cellStyle name="Normal 6 28 7 4" xfId="59991"/>
    <cellStyle name="Normal 6 28 7 5" xfId="59992"/>
    <cellStyle name="Normal 6 28 8" xfId="59993"/>
    <cellStyle name="Normal 6 28 8 2" xfId="59994"/>
    <cellStyle name="Normal 6 28 8 3" xfId="59995"/>
    <cellStyle name="Normal 6 28 8 4" xfId="59996"/>
    <cellStyle name="Normal 6 28 8 5" xfId="59997"/>
    <cellStyle name="Normal 6 28 9" xfId="59998"/>
    <cellStyle name="Normal 6 29" xfId="59999"/>
    <cellStyle name="Normal 6 29 2" xfId="60000"/>
    <cellStyle name="Normal 6 29 3" xfId="60001"/>
    <cellStyle name="Normal 6 29 4" xfId="60002"/>
    <cellStyle name="Normal 6 29 5" xfId="60003"/>
    <cellStyle name="Normal 6 3" xfId="161"/>
    <cellStyle name="Normal 6 3 10" xfId="60004"/>
    <cellStyle name="Normal 6 3 11" xfId="60005"/>
    <cellStyle name="Normal 6 3 12" xfId="60006"/>
    <cellStyle name="Normal 6 3 13" xfId="60007"/>
    <cellStyle name="Normal 6 3 14" xfId="60008"/>
    <cellStyle name="Normal 6 3 15" xfId="62537"/>
    <cellStyle name="Normal 6 3 16" xfId="259"/>
    <cellStyle name="Normal 6 3 2" xfId="239"/>
    <cellStyle name="Normal 6 3 2 2" xfId="60010"/>
    <cellStyle name="Normal 6 3 2 3" xfId="60011"/>
    <cellStyle name="Normal 6 3 2 4" xfId="60012"/>
    <cellStyle name="Normal 6 3 2 5" xfId="60013"/>
    <cellStyle name="Normal 6 3 2 6" xfId="60009"/>
    <cellStyle name="Normal 6 3 3" xfId="60014"/>
    <cellStyle name="Normal 6 3 3 2" xfId="60015"/>
    <cellStyle name="Normal 6 3 3 3" xfId="60016"/>
    <cellStyle name="Normal 6 3 3 4" xfId="60017"/>
    <cellStyle name="Normal 6 3 3 5" xfId="60018"/>
    <cellStyle name="Normal 6 3 4" xfId="60019"/>
    <cellStyle name="Normal 6 3 4 2" xfId="60020"/>
    <cellStyle name="Normal 6 3 4 3" xfId="60021"/>
    <cellStyle name="Normal 6 3 4 4" xfId="60022"/>
    <cellStyle name="Normal 6 3 4 5" xfId="60023"/>
    <cellStyle name="Normal 6 3 5" xfId="60024"/>
    <cellStyle name="Normal 6 3 5 2" xfId="60025"/>
    <cellStyle name="Normal 6 3 5 3" xfId="60026"/>
    <cellStyle name="Normal 6 3 5 4" xfId="60027"/>
    <cellStyle name="Normal 6 3 5 5" xfId="60028"/>
    <cellStyle name="Normal 6 3 6" xfId="60029"/>
    <cellStyle name="Normal 6 3 6 2" xfId="60030"/>
    <cellStyle name="Normal 6 3 6 3" xfId="60031"/>
    <cellStyle name="Normal 6 3 6 4" xfId="60032"/>
    <cellStyle name="Normal 6 3 6 5" xfId="60033"/>
    <cellStyle name="Normal 6 3 7" xfId="60034"/>
    <cellStyle name="Normal 6 3 7 2" xfId="60035"/>
    <cellStyle name="Normal 6 3 7 3" xfId="60036"/>
    <cellStyle name="Normal 6 3 7 4" xfId="60037"/>
    <cellStyle name="Normal 6 3 7 5" xfId="60038"/>
    <cellStyle name="Normal 6 3 8" xfId="60039"/>
    <cellStyle name="Normal 6 3 8 2" xfId="60040"/>
    <cellStyle name="Normal 6 3 8 3" xfId="60041"/>
    <cellStyle name="Normal 6 3 8 4" xfId="60042"/>
    <cellStyle name="Normal 6 3 8 5" xfId="60043"/>
    <cellStyle name="Normal 6 3 9" xfId="60044"/>
    <cellStyle name="Normal 6 30" xfId="60045"/>
    <cellStyle name="Normal 6 30 2" xfId="60046"/>
    <cellStyle name="Normal 6 30 3" xfId="60047"/>
    <cellStyle name="Normal 6 30 4" xfId="60048"/>
    <cellStyle name="Normal 6 30 5" xfId="60049"/>
    <cellStyle name="Normal 6 31" xfId="60050"/>
    <cellStyle name="Normal 6 31 2" xfId="60051"/>
    <cellStyle name="Normal 6 31 3" xfId="60052"/>
    <cellStyle name="Normal 6 31 4" xfId="60053"/>
    <cellStyle name="Normal 6 31 5" xfId="60054"/>
    <cellStyle name="Normal 6 32" xfId="60055"/>
    <cellStyle name="Normal 6 32 2" xfId="60056"/>
    <cellStyle name="Normal 6 32 3" xfId="60057"/>
    <cellStyle name="Normal 6 32 4" xfId="60058"/>
    <cellStyle name="Normal 6 32 5" xfId="60059"/>
    <cellStyle name="Normal 6 33" xfId="60060"/>
    <cellStyle name="Normal 6 33 2" xfId="60061"/>
    <cellStyle name="Normal 6 33 3" xfId="60062"/>
    <cellStyle name="Normal 6 33 4" xfId="60063"/>
    <cellStyle name="Normal 6 33 5" xfId="60064"/>
    <cellStyle name="Normal 6 34" xfId="60065"/>
    <cellStyle name="Normal 6 34 2" xfId="60066"/>
    <cellStyle name="Normal 6 34 3" xfId="60067"/>
    <cellStyle name="Normal 6 34 4" xfId="60068"/>
    <cellStyle name="Normal 6 34 5" xfId="60069"/>
    <cellStyle name="Normal 6 35" xfId="60070"/>
    <cellStyle name="Normal 6 35 2" xfId="60071"/>
    <cellStyle name="Normal 6 35 3" xfId="60072"/>
    <cellStyle name="Normal 6 35 4" xfId="60073"/>
    <cellStyle name="Normal 6 35 5" xfId="60074"/>
    <cellStyle name="Normal 6 36" xfId="60075"/>
    <cellStyle name="Normal 6 37" xfId="60076"/>
    <cellStyle name="Normal 6 38" xfId="60077"/>
    <cellStyle name="Normal 6 39" xfId="60078"/>
    <cellStyle name="Normal 6 4" xfId="237"/>
    <cellStyle name="Normal 6 4 10" xfId="60080"/>
    <cellStyle name="Normal 6 4 11" xfId="60081"/>
    <cellStyle name="Normal 6 4 12" xfId="60082"/>
    <cellStyle name="Normal 6 4 13" xfId="60083"/>
    <cellStyle name="Normal 6 4 14" xfId="60084"/>
    <cellStyle name="Normal 6 4 15" xfId="60079"/>
    <cellStyle name="Normal 6 4 2" xfId="60085"/>
    <cellStyle name="Normal 6 4 2 2" xfId="60086"/>
    <cellStyle name="Normal 6 4 2 3" xfId="60087"/>
    <cellStyle name="Normal 6 4 2 4" xfId="60088"/>
    <cellStyle name="Normal 6 4 2 5" xfId="60089"/>
    <cellStyle name="Normal 6 4 3" xfId="60090"/>
    <cellStyle name="Normal 6 4 3 2" xfId="60091"/>
    <cellStyle name="Normal 6 4 3 3" xfId="60092"/>
    <cellStyle name="Normal 6 4 3 4" xfId="60093"/>
    <cellStyle name="Normal 6 4 3 5" xfId="60094"/>
    <cellStyle name="Normal 6 4 4" xfId="60095"/>
    <cellStyle name="Normal 6 4 4 2" xfId="60096"/>
    <cellStyle name="Normal 6 4 4 3" xfId="60097"/>
    <cellStyle name="Normal 6 4 4 4" xfId="60098"/>
    <cellStyle name="Normal 6 4 4 5" xfId="60099"/>
    <cellStyle name="Normal 6 4 5" xfId="60100"/>
    <cellStyle name="Normal 6 4 5 2" xfId="60101"/>
    <cellStyle name="Normal 6 4 5 3" xfId="60102"/>
    <cellStyle name="Normal 6 4 5 4" xfId="60103"/>
    <cellStyle name="Normal 6 4 5 5" xfId="60104"/>
    <cellStyle name="Normal 6 4 6" xfId="60105"/>
    <cellStyle name="Normal 6 4 6 2" xfId="60106"/>
    <cellStyle name="Normal 6 4 6 3" xfId="60107"/>
    <cellStyle name="Normal 6 4 6 4" xfId="60108"/>
    <cellStyle name="Normal 6 4 6 5" xfId="60109"/>
    <cellStyle name="Normal 6 4 7" xfId="60110"/>
    <cellStyle name="Normal 6 4 7 2" xfId="60111"/>
    <cellStyle name="Normal 6 4 7 3" xfId="60112"/>
    <cellStyle name="Normal 6 4 7 4" xfId="60113"/>
    <cellStyle name="Normal 6 4 7 5" xfId="60114"/>
    <cellStyle name="Normal 6 4 8" xfId="60115"/>
    <cellStyle name="Normal 6 4 8 2" xfId="60116"/>
    <cellStyle name="Normal 6 4 8 3" xfId="60117"/>
    <cellStyle name="Normal 6 4 8 4" xfId="60118"/>
    <cellStyle name="Normal 6 4 8 5" xfId="60119"/>
    <cellStyle name="Normal 6 4 9" xfId="60120"/>
    <cellStyle name="Normal 6 40" xfId="60121"/>
    <cellStyle name="Normal 6 41" xfId="62501"/>
    <cellStyle name="Normal 6 42" xfId="251"/>
    <cellStyle name="Normal 6 5" xfId="60122"/>
    <cellStyle name="Normal 6 5 10" xfId="60123"/>
    <cellStyle name="Normal 6 5 11" xfId="60124"/>
    <cellStyle name="Normal 6 5 12" xfId="60125"/>
    <cellStyle name="Normal 6 5 13" xfId="60126"/>
    <cellStyle name="Normal 6 5 14" xfId="60127"/>
    <cellStyle name="Normal 6 5 2" xfId="60128"/>
    <cellStyle name="Normal 6 5 2 2" xfId="60129"/>
    <cellStyle name="Normal 6 5 2 3" xfId="60130"/>
    <cellStyle name="Normal 6 5 2 4" xfId="60131"/>
    <cellStyle name="Normal 6 5 2 5" xfId="60132"/>
    <cellStyle name="Normal 6 5 3" xfId="60133"/>
    <cellStyle name="Normal 6 5 3 2" xfId="60134"/>
    <cellStyle name="Normal 6 5 3 3" xfId="60135"/>
    <cellStyle name="Normal 6 5 3 4" xfId="60136"/>
    <cellStyle name="Normal 6 5 3 5" xfId="60137"/>
    <cellStyle name="Normal 6 5 4" xfId="60138"/>
    <cellStyle name="Normal 6 5 4 2" xfId="60139"/>
    <cellStyle name="Normal 6 5 4 3" xfId="60140"/>
    <cellStyle name="Normal 6 5 4 4" xfId="60141"/>
    <cellStyle name="Normal 6 5 4 5" xfId="60142"/>
    <cellStyle name="Normal 6 5 5" xfId="60143"/>
    <cellStyle name="Normal 6 5 5 2" xfId="60144"/>
    <cellStyle name="Normal 6 5 5 3" xfId="60145"/>
    <cellStyle name="Normal 6 5 5 4" xfId="60146"/>
    <cellStyle name="Normal 6 5 5 5" xfId="60147"/>
    <cellStyle name="Normal 6 5 6" xfId="60148"/>
    <cellStyle name="Normal 6 5 6 2" xfId="60149"/>
    <cellStyle name="Normal 6 5 6 3" xfId="60150"/>
    <cellStyle name="Normal 6 5 6 4" xfId="60151"/>
    <cellStyle name="Normal 6 5 6 5" xfId="60152"/>
    <cellStyle name="Normal 6 5 7" xfId="60153"/>
    <cellStyle name="Normal 6 5 7 2" xfId="60154"/>
    <cellStyle name="Normal 6 5 7 3" xfId="60155"/>
    <cellStyle name="Normal 6 5 7 4" xfId="60156"/>
    <cellStyle name="Normal 6 5 7 5" xfId="60157"/>
    <cellStyle name="Normal 6 5 8" xfId="60158"/>
    <cellStyle name="Normal 6 5 8 2" xfId="60159"/>
    <cellStyle name="Normal 6 5 8 3" xfId="60160"/>
    <cellStyle name="Normal 6 5 8 4" xfId="60161"/>
    <cellStyle name="Normal 6 5 8 5" xfId="60162"/>
    <cellStyle name="Normal 6 5 9" xfId="60163"/>
    <cellStyle name="Normal 6 6" xfId="60164"/>
    <cellStyle name="Normal 6 6 10" xfId="60165"/>
    <cellStyle name="Normal 6 6 11" xfId="60166"/>
    <cellStyle name="Normal 6 6 12" xfId="60167"/>
    <cellStyle name="Normal 6 6 13" xfId="60168"/>
    <cellStyle name="Normal 6 6 14" xfId="60169"/>
    <cellStyle name="Normal 6 6 2" xfId="60170"/>
    <cellStyle name="Normal 6 6 2 2" xfId="60171"/>
    <cellStyle name="Normal 6 6 2 3" xfId="60172"/>
    <cellStyle name="Normal 6 6 2 4" xfId="60173"/>
    <cellStyle name="Normal 6 6 2 5" xfId="60174"/>
    <cellStyle name="Normal 6 6 3" xfId="60175"/>
    <cellStyle name="Normal 6 6 3 2" xfId="60176"/>
    <cellStyle name="Normal 6 6 3 3" xfId="60177"/>
    <cellStyle name="Normal 6 6 3 4" xfId="60178"/>
    <cellStyle name="Normal 6 6 3 5" xfId="60179"/>
    <cellStyle name="Normal 6 6 4" xfId="60180"/>
    <cellStyle name="Normal 6 6 4 2" xfId="60181"/>
    <cellStyle name="Normal 6 6 4 3" xfId="60182"/>
    <cellStyle name="Normal 6 6 4 4" xfId="60183"/>
    <cellStyle name="Normal 6 6 4 5" xfId="60184"/>
    <cellStyle name="Normal 6 6 5" xfId="60185"/>
    <cellStyle name="Normal 6 6 5 2" xfId="60186"/>
    <cellStyle name="Normal 6 6 5 3" xfId="60187"/>
    <cellStyle name="Normal 6 6 5 4" xfId="60188"/>
    <cellStyle name="Normal 6 6 5 5" xfId="60189"/>
    <cellStyle name="Normal 6 6 6" xfId="60190"/>
    <cellStyle name="Normal 6 6 6 2" xfId="60191"/>
    <cellStyle name="Normal 6 6 6 3" xfId="60192"/>
    <cellStyle name="Normal 6 6 6 4" xfId="60193"/>
    <cellStyle name="Normal 6 6 6 5" xfId="60194"/>
    <cellStyle name="Normal 6 6 7" xfId="60195"/>
    <cellStyle name="Normal 6 6 7 2" xfId="60196"/>
    <cellStyle name="Normal 6 6 7 3" xfId="60197"/>
    <cellStyle name="Normal 6 6 7 4" xfId="60198"/>
    <cellStyle name="Normal 6 6 7 5" xfId="60199"/>
    <cellStyle name="Normal 6 6 8" xfId="60200"/>
    <cellStyle name="Normal 6 6 8 2" xfId="60201"/>
    <cellStyle name="Normal 6 6 8 3" xfId="60202"/>
    <cellStyle name="Normal 6 6 8 4" xfId="60203"/>
    <cellStyle name="Normal 6 6 8 5" xfId="60204"/>
    <cellStyle name="Normal 6 6 9" xfId="60205"/>
    <cellStyle name="Normal 6 7" xfId="60206"/>
    <cellStyle name="Normal 6 7 10" xfId="60207"/>
    <cellStyle name="Normal 6 7 11" xfId="60208"/>
    <cellStyle name="Normal 6 7 12" xfId="60209"/>
    <cellStyle name="Normal 6 7 13" xfId="60210"/>
    <cellStyle name="Normal 6 7 14" xfId="60211"/>
    <cellStyle name="Normal 6 7 2" xfId="60212"/>
    <cellStyle name="Normal 6 7 2 2" xfId="60213"/>
    <cellStyle name="Normal 6 7 2 3" xfId="60214"/>
    <cellStyle name="Normal 6 7 2 4" xfId="60215"/>
    <cellStyle name="Normal 6 7 2 5" xfId="60216"/>
    <cellStyle name="Normal 6 7 3" xfId="60217"/>
    <cellStyle name="Normal 6 7 3 2" xfId="60218"/>
    <cellStyle name="Normal 6 7 3 3" xfId="60219"/>
    <cellStyle name="Normal 6 7 3 4" xfId="60220"/>
    <cellStyle name="Normal 6 7 3 5" xfId="60221"/>
    <cellStyle name="Normal 6 7 4" xfId="60222"/>
    <cellStyle name="Normal 6 7 4 2" xfId="60223"/>
    <cellStyle name="Normal 6 7 4 3" xfId="60224"/>
    <cellStyle name="Normal 6 7 4 4" xfId="60225"/>
    <cellStyle name="Normal 6 7 4 5" xfId="60226"/>
    <cellStyle name="Normal 6 7 5" xfId="60227"/>
    <cellStyle name="Normal 6 7 5 2" xfId="60228"/>
    <cellStyle name="Normal 6 7 5 3" xfId="60229"/>
    <cellStyle name="Normal 6 7 5 4" xfId="60230"/>
    <cellStyle name="Normal 6 7 5 5" xfId="60231"/>
    <cellStyle name="Normal 6 7 6" xfId="60232"/>
    <cellStyle name="Normal 6 7 6 2" xfId="60233"/>
    <cellStyle name="Normal 6 7 6 3" xfId="60234"/>
    <cellStyle name="Normal 6 7 6 4" xfId="60235"/>
    <cellStyle name="Normal 6 7 6 5" xfId="60236"/>
    <cellStyle name="Normal 6 7 7" xfId="60237"/>
    <cellStyle name="Normal 6 7 7 2" xfId="60238"/>
    <cellStyle name="Normal 6 7 7 3" xfId="60239"/>
    <cellStyle name="Normal 6 7 7 4" xfId="60240"/>
    <cellStyle name="Normal 6 7 7 5" xfId="60241"/>
    <cellStyle name="Normal 6 7 8" xfId="60242"/>
    <cellStyle name="Normal 6 7 8 2" xfId="60243"/>
    <cellStyle name="Normal 6 7 8 3" xfId="60244"/>
    <cellStyle name="Normal 6 7 8 4" xfId="60245"/>
    <cellStyle name="Normal 6 7 8 5" xfId="60246"/>
    <cellStyle name="Normal 6 7 9" xfId="60247"/>
    <cellStyle name="Normal 6 8" xfId="60248"/>
    <cellStyle name="Normal 6 8 10" xfId="60249"/>
    <cellStyle name="Normal 6 8 11" xfId="60250"/>
    <cellStyle name="Normal 6 8 12" xfId="60251"/>
    <cellStyle name="Normal 6 8 13" xfId="60252"/>
    <cellStyle name="Normal 6 8 14" xfId="60253"/>
    <cellStyle name="Normal 6 8 2" xfId="60254"/>
    <cellStyle name="Normal 6 8 2 2" xfId="60255"/>
    <cellStyle name="Normal 6 8 2 3" xfId="60256"/>
    <cellStyle name="Normal 6 8 2 4" xfId="60257"/>
    <cellStyle name="Normal 6 8 2 5" xfId="60258"/>
    <cellStyle name="Normal 6 8 3" xfId="60259"/>
    <cellStyle name="Normal 6 8 3 2" xfId="60260"/>
    <cellStyle name="Normal 6 8 3 3" xfId="60261"/>
    <cellStyle name="Normal 6 8 3 4" xfId="60262"/>
    <cellStyle name="Normal 6 8 3 5" xfId="60263"/>
    <cellStyle name="Normal 6 8 4" xfId="60264"/>
    <cellStyle name="Normal 6 8 4 2" xfId="60265"/>
    <cellStyle name="Normal 6 8 4 3" xfId="60266"/>
    <cellStyle name="Normal 6 8 4 4" xfId="60267"/>
    <cellStyle name="Normal 6 8 4 5" xfId="60268"/>
    <cellStyle name="Normal 6 8 5" xfId="60269"/>
    <cellStyle name="Normal 6 8 5 2" xfId="60270"/>
    <cellStyle name="Normal 6 8 5 3" xfId="60271"/>
    <cellStyle name="Normal 6 8 5 4" xfId="60272"/>
    <cellStyle name="Normal 6 8 5 5" xfId="60273"/>
    <cellStyle name="Normal 6 8 6" xfId="60274"/>
    <cellStyle name="Normal 6 8 6 2" xfId="60275"/>
    <cellStyle name="Normal 6 8 6 3" xfId="60276"/>
    <cellStyle name="Normal 6 8 6 4" xfId="60277"/>
    <cellStyle name="Normal 6 8 6 5" xfId="60278"/>
    <cellStyle name="Normal 6 8 7" xfId="60279"/>
    <cellStyle name="Normal 6 8 7 2" xfId="60280"/>
    <cellStyle name="Normal 6 8 7 3" xfId="60281"/>
    <cellStyle name="Normal 6 8 7 4" xfId="60282"/>
    <cellStyle name="Normal 6 8 7 5" xfId="60283"/>
    <cellStyle name="Normal 6 8 8" xfId="60284"/>
    <cellStyle name="Normal 6 8 8 2" xfId="60285"/>
    <cellStyle name="Normal 6 8 8 3" xfId="60286"/>
    <cellStyle name="Normal 6 8 8 4" xfId="60287"/>
    <cellStyle name="Normal 6 8 8 5" xfId="60288"/>
    <cellStyle name="Normal 6 8 9" xfId="60289"/>
    <cellStyle name="Normal 6 9" xfId="60290"/>
    <cellStyle name="Normal 6 9 10" xfId="60291"/>
    <cellStyle name="Normal 6 9 11" xfId="60292"/>
    <cellStyle name="Normal 6 9 12" xfId="60293"/>
    <cellStyle name="Normal 6 9 13" xfId="60294"/>
    <cellStyle name="Normal 6 9 14" xfId="60295"/>
    <cellStyle name="Normal 6 9 2" xfId="60296"/>
    <cellStyle name="Normal 6 9 2 2" xfId="60297"/>
    <cellStyle name="Normal 6 9 2 3" xfId="60298"/>
    <cellStyle name="Normal 6 9 2 4" xfId="60299"/>
    <cellStyle name="Normal 6 9 2 5" xfId="60300"/>
    <cellStyle name="Normal 6 9 3" xfId="60301"/>
    <cellStyle name="Normal 6 9 3 2" xfId="60302"/>
    <cellStyle name="Normal 6 9 3 3" xfId="60303"/>
    <cellStyle name="Normal 6 9 3 4" xfId="60304"/>
    <cellStyle name="Normal 6 9 3 5" xfId="60305"/>
    <cellStyle name="Normal 6 9 4" xfId="60306"/>
    <cellStyle name="Normal 6 9 4 2" xfId="60307"/>
    <cellStyle name="Normal 6 9 4 3" xfId="60308"/>
    <cellStyle name="Normal 6 9 4 4" xfId="60309"/>
    <cellStyle name="Normal 6 9 4 5" xfId="60310"/>
    <cellStyle name="Normal 6 9 5" xfId="60311"/>
    <cellStyle name="Normal 6 9 5 2" xfId="60312"/>
    <cellStyle name="Normal 6 9 5 3" xfId="60313"/>
    <cellStyle name="Normal 6 9 5 4" xfId="60314"/>
    <cellStyle name="Normal 6 9 5 5" xfId="60315"/>
    <cellStyle name="Normal 6 9 6" xfId="60316"/>
    <cellStyle name="Normal 6 9 6 2" xfId="60317"/>
    <cellStyle name="Normal 6 9 6 3" xfId="60318"/>
    <cellStyle name="Normal 6 9 6 4" xfId="60319"/>
    <cellStyle name="Normal 6 9 6 5" xfId="60320"/>
    <cellStyle name="Normal 6 9 7" xfId="60321"/>
    <cellStyle name="Normal 6 9 7 2" xfId="60322"/>
    <cellStyle name="Normal 6 9 7 3" xfId="60323"/>
    <cellStyle name="Normal 6 9 7 4" xfId="60324"/>
    <cellStyle name="Normal 6 9 7 5" xfId="60325"/>
    <cellStyle name="Normal 6 9 8" xfId="60326"/>
    <cellStyle name="Normal 6 9 8 2" xfId="60327"/>
    <cellStyle name="Normal 6 9 8 3" xfId="60328"/>
    <cellStyle name="Normal 6 9 8 4" xfId="60329"/>
    <cellStyle name="Normal 6 9 8 5" xfId="60330"/>
    <cellStyle name="Normal 6 9 9" xfId="60331"/>
    <cellStyle name="Normal 7" xfId="162"/>
    <cellStyle name="Normal 7 10" xfId="60332"/>
    <cellStyle name="Normal 7 10 10" xfId="60333"/>
    <cellStyle name="Normal 7 10 11" xfId="60334"/>
    <cellStyle name="Normal 7 10 12" xfId="60335"/>
    <cellStyle name="Normal 7 10 13" xfId="60336"/>
    <cellStyle name="Normal 7 10 14" xfId="60337"/>
    <cellStyle name="Normal 7 10 2" xfId="60338"/>
    <cellStyle name="Normal 7 10 2 2" xfId="60339"/>
    <cellStyle name="Normal 7 10 2 3" xfId="60340"/>
    <cellStyle name="Normal 7 10 2 4" xfId="60341"/>
    <cellStyle name="Normal 7 10 2 5" xfId="60342"/>
    <cellStyle name="Normal 7 10 3" xfId="60343"/>
    <cellStyle name="Normal 7 10 3 2" xfId="60344"/>
    <cellStyle name="Normal 7 10 3 3" xfId="60345"/>
    <cellStyle name="Normal 7 10 3 4" xfId="60346"/>
    <cellStyle name="Normal 7 10 3 5" xfId="60347"/>
    <cellStyle name="Normal 7 10 4" xfId="60348"/>
    <cellStyle name="Normal 7 10 4 2" xfId="60349"/>
    <cellStyle name="Normal 7 10 4 3" xfId="60350"/>
    <cellStyle name="Normal 7 10 4 4" xfId="60351"/>
    <cellStyle name="Normal 7 10 4 5" xfId="60352"/>
    <cellStyle name="Normal 7 10 5" xfId="60353"/>
    <cellStyle name="Normal 7 10 5 2" xfId="60354"/>
    <cellStyle name="Normal 7 10 5 3" xfId="60355"/>
    <cellStyle name="Normal 7 10 5 4" xfId="60356"/>
    <cellStyle name="Normal 7 10 5 5" xfId="60357"/>
    <cellStyle name="Normal 7 10 6" xfId="60358"/>
    <cellStyle name="Normal 7 10 6 2" xfId="60359"/>
    <cellStyle name="Normal 7 10 6 3" xfId="60360"/>
    <cellStyle name="Normal 7 10 6 4" xfId="60361"/>
    <cellStyle name="Normal 7 10 6 5" xfId="60362"/>
    <cellStyle name="Normal 7 10 7" xfId="60363"/>
    <cellStyle name="Normal 7 10 7 2" xfId="60364"/>
    <cellStyle name="Normal 7 10 7 3" xfId="60365"/>
    <cellStyle name="Normal 7 10 7 4" xfId="60366"/>
    <cellStyle name="Normal 7 10 7 5" xfId="60367"/>
    <cellStyle name="Normal 7 10 8" xfId="60368"/>
    <cellStyle name="Normal 7 10 8 2" xfId="60369"/>
    <cellStyle name="Normal 7 10 8 3" xfId="60370"/>
    <cellStyle name="Normal 7 10 8 4" xfId="60371"/>
    <cellStyle name="Normal 7 10 8 5" xfId="60372"/>
    <cellStyle name="Normal 7 10 9" xfId="60373"/>
    <cellStyle name="Normal 7 11" xfId="60374"/>
    <cellStyle name="Normal 7 11 10" xfId="60375"/>
    <cellStyle name="Normal 7 11 11" xfId="60376"/>
    <cellStyle name="Normal 7 11 12" xfId="60377"/>
    <cellStyle name="Normal 7 11 13" xfId="60378"/>
    <cellStyle name="Normal 7 11 14" xfId="60379"/>
    <cellStyle name="Normal 7 11 2" xfId="60380"/>
    <cellStyle name="Normal 7 11 2 2" xfId="60381"/>
    <cellStyle name="Normal 7 11 2 3" xfId="60382"/>
    <cellStyle name="Normal 7 11 2 4" xfId="60383"/>
    <cellStyle name="Normal 7 11 2 5" xfId="60384"/>
    <cellStyle name="Normal 7 11 3" xfId="60385"/>
    <cellStyle name="Normal 7 11 3 2" xfId="60386"/>
    <cellStyle name="Normal 7 11 3 3" xfId="60387"/>
    <cellStyle name="Normal 7 11 3 4" xfId="60388"/>
    <cellStyle name="Normal 7 11 3 5" xfId="60389"/>
    <cellStyle name="Normal 7 11 4" xfId="60390"/>
    <cellStyle name="Normal 7 11 4 2" xfId="60391"/>
    <cellStyle name="Normal 7 11 4 3" xfId="60392"/>
    <cellStyle name="Normal 7 11 4 4" xfId="60393"/>
    <cellStyle name="Normal 7 11 4 5" xfId="60394"/>
    <cellStyle name="Normal 7 11 5" xfId="60395"/>
    <cellStyle name="Normal 7 11 5 2" xfId="60396"/>
    <cellStyle name="Normal 7 11 5 3" xfId="60397"/>
    <cellStyle name="Normal 7 11 5 4" xfId="60398"/>
    <cellStyle name="Normal 7 11 5 5" xfId="60399"/>
    <cellStyle name="Normal 7 11 6" xfId="60400"/>
    <cellStyle name="Normal 7 11 6 2" xfId="60401"/>
    <cellStyle name="Normal 7 11 6 3" xfId="60402"/>
    <cellStyle name="Normal 7 11 6 4" xfId="60403"/>
    <cellStyle name="Normal 7 11 6 5" xfId="60404"/>
    <cellStyle name="Normal 7 11 7" xfId="60405"/>
    <cellStyle name="Normal 7 11 7 2" xfId="60406"/>
    <cellStyle name="Normal 7 11 7 3" xfId="60407"/>
    <cellStyle name="Normal 7 11 7 4" xfId="60408"/>
    <cellStyle name="Normal 7 11 7 5" xfId="60409"/>
    <cellStyle name="Normal 7 11 8" xfId="60410"/>
    <cellStyle name="Normal 7 11 8 2" xfId="60411"/>
    <cellStyle name="Normal 7 11 8 3" xfId="60412"/>
    <cellStyle name="Normal 7 11 8 4" xfId="60413"/>
    <cellStyle name="Normal 7 11 8 5" xfId="60414"/>
    <cellStyle name="Normal 7 11 9" xfId="60415"/>
    <cellStyle name="Normal 7 12" xfId="60416"/>
    <cellStyle name="Normal 7 12 10" xfId="60417"/>
    <cellStyle name="Normal 7 12 11" xfId="60418"/>
    <cellStyle name="Normal 7 12 12" xfId="60419"/>
    <cellStyle name="Normal 7 12 13" xfId="60420"/>
    <cellStyle name="Normal 7 12 14" xfId="60421"/>
    <cellStyle name="Normal 7 12 2" xfId="60422"/>
    <cellStyle name="Normal 7 12 2 2" xfId="60423"/>
    <cellStyle name="Normal 7 12 2 3" xfId="60424"/>
    <cellStyle name="Normal 7 12 2 4" xfId="60425"/>
    <cellStyle name="Normal 7 12 2 5" xfId="60426"/>
    <cellStyle name="Normal 7 12 3" xfId="60427"/>
    <cellStyle name="Normal 7 12 3 2" xfId="60428"/>
    <cellStyle name="Normal 7 12 3 3" xfId="60429"/>
    <cellStyle name="Normal 7 12 3 4" xfId="60430"/>
    <cellStyle name="Normal 7 12 3 5" xfId="60431"/>
    <cellStyle name="Normal 7 12 4" xfId="60432"/>
    <cellStyle name="Normal 7 12 4 2" xfId="60433"/>
    <cellStyle name="Normal 7 12 4 3" xfId="60434"/>
    <cellStyle name="Normal 7 12 4 4" xfId="60435"/>
    <cellStyle name="Normal 7 12 4 5" xfId="60436"/>
    <cellStyle name="Normal 7 12 5" xfId="60437"/>
    <cellStyle name="Normal 7 12 5 2" xfId="60438"/>
    <cellStyle name="Normal 7 12 5 3" xfId="60439"/>
    <cellStyle name="Normal 7 12 5 4" xfId="60440"/>
    <cellStyle name="Normal 7 12 5 5" xfId="60441"/>
    <cellStyle name="Normal 7 12 6" xfId="60442"/>
    <cellStyle name="Normal 7 12 6 2" xfId="60443"/>
    <cellStyle name="Normal 7 12 6 3" xfId="60444"/>
    <cellStyle name="Normal 7 12 6 4" xfId="60445"/>
    <cellStyle name="Normal 7 12 6 5" xfId="60446"/>
    <cellStyle name="Normal 7 12 7" xfId="60447"/>
    <cellStyle name="Normal 7 12 7 2" xfId="60448"/>
    <cellStyle name="Normal 7 12 7 3" xfId="60449"/>
    <cellStyle name="Normal 7 12 7 4" xfId="60450"/>
    <cellStyle name="Normal 7 12 7 5" xfId="60451"/>
    <cellStyle name="Normal 7 12 8" xfId="60452"/>
    <cellStyle name="Normal 7 12 8 2" xfId="60453"/>
    <cellStyle name="Normal 7 12 8 3" xfId="60454"/>
    <cellStyle name="Normal 7 12 8 4" xfId="60455"/>
    <cellStyle name="Normal 7 12 8 5" xfId="60456"/>
    <cellStyle name="Normal 7 12 9" xfId="60457"/>
    <cellStyle name="Normal 7 13" xfId="60458"/>
    <cellStyle name="Normal 7 13 10" xfId="60459"/>
    <cellStyle name="Normal 7 13 11" xfId="60460"/>
    <cellStyle name="Normal 7 13 12" xfId="60461"/>
    <cellStyle name="Normal 7 13 13" xfId="60462"/>
    <cellStyle name="Normal 7 13 14" xfId="60463"/>
    <cellStyle name="Normal 7 13 2" xfId="60464"/>
    <cellStyle name="Normal 7 13 2 2" xfId="60465"/>
    <cellStyle name="Normal 7 13 2 3" xfId="60466"/>
    <cellStyle name="Normal 7 13 2 4" xfId="60467"/>
    <cellStyle name="Normal 7 13 2 5" xfId="60468"/>
    <cellStyle name="Normal 7 13 3" xfId="60469"/>
    <cellStyle name="Normal 7 13 3 2" xfId="60470"/>
    <cellStyle name="Normal 7 13 3 3" xfId="60471"/>
    <cellStyle name="Normal 7 13 3 4" xfId="60472"/>
    <cellStyle name="Normal 7 13 3 5" xfId="60473"/>
    <cellStyle name="Normal 7 13 4" xfId="60474"/>
    <cellStyle name="Normal 7 13 4 2" xfId="60475"/>
    <cellStyle name="Normal 7 13 4 3" xfId="60476"/>
    <cellStyle name="Normal 7 13 4 4" xfId="60477"/>
    <cellStyle name="Normal 7 13 4 5" xfId="60478"/>
    <cellStyle name="Normal 7 13 5" xfId="60479"/>
    <cellStyle name="Normal 7 13 5 2" xfId="60480"/>
    <cellStyle name="Normal 7 13 5 3" xfId="60481"/>
    <cellStyle name="Normal 7 13 5 4" xfId="60482"/>
    <cellStyle name="Normal 7 13 5 5" xfId="60483"/>
    <cellStyle name="Normal 7 13 6" xfId="60484"/>
    <cellStyle name="Normal 7 13 6 2" xfId="60485"/>
    <cellStyle name="Normal 7 13 6 3" xfId="60486"/>
    <cellStyle name="Normal 7 13 6 4" xfId="60487"/>
    <cellStyle name="Normal 7 13 6 5" xfId="60488"/>
    <cellStyle name="Normal 7 13 7" xfId="60489"/>
    <cellStyle name="Normal 7 13 7 2" xfId="60490"/>
    <cellStyle name="Normal 7 13 7 3" xfId="60491"/>
    <cellStyle name="Normal 7 13 7 4" xfId="60492"/>
    <cellStyle name="Normal 7 13 7 5" xfId="60493"/>
    <cellStyle name="Normal 7 13 8" xfId="60494"/>
    <cellStyle name="Normal 7 13 8 2" xfId="60495"/>
    <cellStyle name="Normal 7 13 8 3" xfId="60496"/>
    <cellStyle name="Normal 7 13 8 4" xfId="60497"/>
    <cellStyle name="Normal 7 13 8 5" xfId="60498"/>
    <cellStyle name="Normal 7 13 9" xfId="60499"/>
    <cellStyle name="Normal 7 14" xfId="60500"/>
    <cellStyle name="Normal 7 14 10" xfId="60501"/>
    <cellStyle name="Normal 7 14 11" xfId="60502"/>
    <cellStyle name="Normal 7 14 12" xfId="60503"/>
    <cellStyle name="Normal 7 14 13" xfId="60504"/>
    <cellStyle name="Normal 7 14 14" xfId="60505"/>
    <cellStyle name="Normal 7 14 2" xfId="60506"/>
    <cellStyle name="Normal 7 14 2 2" xfId="60507"/>
    <cellStyle name="Normal 7 14 2 3" xfId="60508"/>
    <cellStyle name="Normal 7 14 2 4" xfId="60509"/>
    <cellStyle name="Normal 7 14 2 5" xfId="60510"/>
    <cellStyle name="Normal 7 14 3" xfId="60511"/>
    <cellStyle name="Normal 7 14 3 2" xfId="60512"/>
    <cellStyle name="Normal 7 14 3 3" xfId="60513"/>
    <cellStyle name="Normal 7 14 3 4" xfId="60514"/>
    <cellStyle name="Normal 7 14 3 5" xfId="60515"/>
    <cellStyle name="Normal 7 14 4" xfId="60516"/>
    <cellStyle name="Normal 7 14 4 2" xfId="60517"/>
    <cellStyle name="Normal 7 14 4 3" xfId="60518"/>
    <cellStyle name="Normal 7 14 4 4" xfId="60519"/>
    <cellStyle name="Normal 7 14 4 5" xfId="60520"/>
    <cellStyle name="Normal 7 14 5" xfId="60521"/>
    <cellStyle name="Normal 7 14 5 2" xfId="60522"/>
    <cellStyle name="Normal 7 14 5 3" xfId="60523"/>
    <cellStyle name="Normal 7 14 5 4" xfId="60524"/>
    <cellStyle name="Normal 7 14 5 5" xfId="60525"/>
    <cellStyle name="Normal 7 14 6" xfId="60526"/>
    <cellStyle name="Normal 7 14 6 2" xfId="60527"/>
    <cellStyle name="Normal 7 14 6 3" xfId="60528"/>
    <cellStyle name="Normal 7 14 6 4" xfId="60529"/>
    <cellStyle name="Normal 7 14 6 5" xfId="60530"/>
    <cellStyle name="Normal 7 14 7" xfId="60531"/>
    <cellStyle name="Normal 7 14 7 2" xfId="60532"/>
    <cellStyle name="Normal 7 14 7 3" xfId="60533"/>
    <cellStyle name="Normal 7 14 7 4" xfId="60534"/>
    <cellStyle name="Normal 7 14 7 5" xfId="60535"/>
    <cellStyle name="Normal 7 14 8" xfId="60536"/>
    <cellStyle name="Normal 7 14 8 2" xfId="60537"/>
    <cellStyle name="Normal 7 14 8 3" xfId="60538"/>
    <cellStyle name="Normal 7 14 8 4" xfId="60539"/>
    <cellStyle name="Normal 7 14 8 5" xfId="60540"/>
    <cellStyle name="Normal 7 14 9" xfId="60541"/>
    <cellStyle name="Normal 7 15" xfId="60542"/>
    <cellStyle name="Normal 7 15 10" xfId="60543"/>
    <cellStyle name="Normal 7 15 11" xfId="60544"/>
    <cellStyle name="Normal 7 15 12" xfId="60545"/>
    <cellStyle name="Normal 7 15 13" xfId="60546"/>
    <cellStyle name="Normal 7 15 14" xfId="60547"/>
    <cellStyle name="Normal 7 15 2" xfId="60548"/>
    <cellStyle name="Normal 7 15 2 2" xfId="60549"/>
    <cellStyle name="Normal 7 15 2 3" xfId="60550"/>
    <cellStyle name="Normal 7 15 2 4" xfId="60551"/>
    <cellStyle name="Normal 7 15 2 5" xfId="60552"/>
    <cellStyle name="Normal 7 15 3" xfId="60553"/>
    <cellStyle name="Normal 7 15 3 2" xfId="60554"/>
    <cellStyle name="Normal 7 15 3 3" xfId="60555"/>
    <cellStyle name="Normal 7 15 3 4" xfId="60556"/>
    <cellStyle name="Normal 7 15 3 5" xfId="60557"/>
    <cellStyle name="Normal 7 15 4" xfId="60558"/>
    <cellStyle name="Normal 7 15 4 2" xfId="60559"/>
    <cellStyle name="Normal 7 15 4 3" xfId="60560"/>
    <cellStyle name="Normal 7 15 4 4" xfId="60561"/>
    <cellStyle name="Normal 7 15 4 5" xfId="60562"/>
    <cellStyle name="Normal 7 15 5" xfId="60563"/>
    <cellStyle name="Normal 7 15 5 2" xfId="60564"/>
    <cellStyle name="Normal 7 15 5 3" xfId="60565"/>
    <cellStyle name="Normal 7 15 5 4" xfId="60566"/>
    <cellStyle name="Normal 7 15 5 5" xfId="60567"/>
    <cellStyle name="Normal 7 15 6" xfId="60568"/>
    <cellStyle name="Normal 7 15 6 2" xfId="60569"/>
    <cellStyle name="Normal 7 15 6 3" xfId="60570"/>
    <cellStyle name="Normal 7 15 6 4" xfId="60571"/>
    <cellStyle name="Normal 7 15 6 5" xfId="60572"/>
    <cellStyle name="Normal 7 15 7" xfId="60573"/>
    <cellStyle name="Normal 7 15 7 2" xfId="60574"/>
    <cellStyle name="Normal 7 15 7 3" xfId="60575"/>
    <cellStyle name="Normal 7 15 7 4" xfId="60576"/>
    <cellStyle name="Normal 7 15 7 5" xfId="60577"/>
    <cellStyle name="Normal 7 15 8" xfId="60578"/>
    <cellStyle name="Normal 7 15 8 2" xfId="60579"/>
    <cellStyle name="Normal 7 15 8 3" xfId="60580"/>
    <cellStyle name="Normal 7 15 8 4" xfId="60581"/>
    <cellStyle name="Normal 7 15 8 5" xfId="60582"/>
    <cellStyle name="Normal 7 15 9" xfId="60583"/>
    <cellStyle name="Normal 7 16" xfId="60584"/>
    <cellStyle name="Normal 7 16 10" xfId="60585"/>
    <cellStyle name="Normal 7 16 11" xfId="60586"/>
    <cellStyle name="Normal 7 16 12" xfId="60587"/>
    <cellStyle name="Normal 7 16 13" xfId="60588"/>
    <cellStyle name="Normal 7 16 14" xfId="60589"/>
    <cellStyle name="Normal 7 16 2" xfId="60590"/>
    <cellStyle name="Normal 7 16 2 2" xfId="60591"/>
    <cellStyle name="Normal 7 16 2 3" xfId="60592"/>
    <cellStyle name="Normal 7 16 2 4" xfId="60593"/>
    <cellStyle name="Normal 7 16 2 5" xfId="60594"/>
    <cellStyle name="Normal 7 16 3" xfId="60595"/>
    <cellStyle name="Normal 7 16 3 2" xfId="60596"/>
    <cellStyle name="Normal 7 16 3 3" xfId="60597"/>
    <cellStyle name="Normal 7 16 3 4" xfId="60598"/>
    <cellStyle name="Normal 7 16 3 5" xfId="60599"/>
    <cellStyle name="Normal 7 16 4" xfId="60600"/>
    <cellStyle name="Normal 7 16 4 2" xfId="60601"/>
    <cellStyle name="Normal 7 16 4 3" xfId="60602"/>
    <cellStyle name="Normal 7 16 4 4" xfId="60603"/>
    <cellStyle name="Normal 7 16 4 5" xfId="60604"/>
    <cellStyle name="Normal 7 16 5" xfId="60605"/>
    <cellStyle name="Normal 7 16 5 2" xfId="60606"/>
    <cellStyle name="Normal 7 16 5 3" xfId="60607"/>
    <cellStyle name="Normal 7 16 5 4" xfId="60608"/>
    <cellStyle name="Normal 7 16 5 5" xfId="60609"/>
    <cellStyle name="Normal 7 16 6" xfId="60610"/>
    <cellStyle name="Normal 7 16 6 2" xfId="60611"/>
    <cellStyle name="Normal 7 16 6 3" xfId="60612"/>
    <cellStyle name="Normal 7 16 6 4" xfId="60613"/>
    <cellStyle name="Normal 7 16 6 5" xfId="60614"/>
    <cellStyle name="Normal 7 16 7" xfId="60615"/>
    <cellStyle name="Normal 7 16 7 2" xfId="60616"/>
    <cellStyle name="Normal 7 16 7 3" xfId="60617"/>
    <cellStyle name="Normal 7 16 7 4" xfId="60618"/>
    <cellStyle name="Normal 7 16 7 5" xfId="60619"/>
    <cellStyle name="Normal 7 16 8" xfId="60620"/>
    <cellStyle name="Normal 7 16 8 2" xfId="60621"/>
    <cellStyle name="Normal 7 16 8 3" xfId="60622"/>
    <cellStyle name="Normal 7 16 8 4" xfId="60623"/>
    <cellStyle name="Normal 7 16 8 5" xfId="60624"/>
    <cellStyle name="Normal 7 16 9" xfId="60625"/>
    <cellStyle name="Normal 7 17" xfId="60626"/>
    <cellStyle name="Normal 7 17 10" xfId="60627"/>
    <cellStyle name="Normal 7 17 11" xfId="60628"/>
    <cellStyle name="Normal 7 17 12" xfId="60629"/>
    <cellStyle name="Normal 7 17 13" xfId="60630"/>
    <cellStyle name="Normal 7 17 14" xfId="60631"/>
    <cellStyle name="Normal 7 17 2" xfId="60632"/>
    <cellStyle name="Normal 7 17 2 2" xfId="60633"/>
    <cellStyle name="Normal 7 17 2 3" xfId="60634"/>
    <cellStyle name="Normal 7 17 2 4" xfId="60635"/>
    <cellStyle name="Normal 7 17 2 5" xfId="60636"/>
    <cellStyle name="Normal 7 17 3" xfId="60637"/>
    <cellStyle name="Normal 7 17 3 2" xfId="60638"/>
    <cellStyle name="Normal 7 17 3 3" xfId="60639"/>
    <cellStyle name="Normal 7 17 3 4" xfId="60640"/>
    <cellStyle name="Normal 7 17 3 5" xfId="60641"/>
    <cellStyle name="Normal 7 17 4" xfId="60642"/>
    <cellStyle name="Normal 7 17 4 2" xfId="60643"/>
    <cellStyle name="Normal 7 17 4 3" xfId="60644"/>
    <cellStyle name="Normal 7 17 4 4" xfId="60645"/>
    <cellStyle name="Normal 7 17 4 5" xfId="60646"/>
    <cellStyle name="Normal 7 17 5" xfId="60647"/>
    <cellStyle name="Normal 7 17 5 2" xfId="60648"/>
    <cellStyle name="Normal 7 17 5 3" xfId="60649"/>
    <cellStyle name="Normal 7 17 5 4" xfId="60650"/>
    <cellStyle name="Normal 7 17 5 5" xfId="60651"/>
    <cellStyle name="Normal 7 17 6" xfId="60652"/>
    <cellStyle name="Normal 7 17 6 2" xfId="60653"/>
    <cellStyle name="Normal 7 17 6 3" xfId="60654"/>
    <cellStyle name="Normal 7 17 6 4" xfId="60655"/>
    <cellStyle name="Normal 7 17 6 5" xfId="60656"/>
    <cellStyle name="Normal 7 17 7" xfId="60657"/>
    <cellStyle name="Normal 7 17 7 2" xfId="60658"/>
    <cellStyle name="Normal 7 17 7 3" xfId="60659"/>
    <cellStyle name="Normal 7 17 7 4" xfId="60660"/>
    <cellStyle name="Normal 7 17 7 5" xfId="60661"/>
    <cellStyle name="Normal 7 17 8" xfId="60662"/>
    <cellStyle name="Normal 7 17 8 2" xfId="60663"/>
    <cellStyle name="Normal 7 17 8 3" xfId="60664"/>
    <cellStyle name="Normal 7 17 8 4" xfId="60665"/>
    <cellStyle name="Normal 7 17 8 5" xfId="60666"/>
    <cellStyle name="Normal 7 17 9" xfId="60667"/>
    <cellStyle name="Normal 7 18" xfId="60668"/>
    <cellStyle name="Normal 7 18 2" xfId="60669"/>
    <cellStyle name="Normal 7 18 3" xfId="60670"/>
    <cellStyle name="Normal 7 18 4" xfId="60671"/>
    <cellStyle name="Normal 7 18 5" xfId="60672"/>
    <cellStyle name="Normal 7 19" xfId="60673"/>
    <cellStyle name="Normal 7 19 2" xfId="60674"/>
    <cellStyle name="Normal 7 19 3" xfId="60675"/>
    <cellStyle name="Normal 7 19 4" xfId="60676"/>
    <cellStyle name="Normal 7 19 5" xfId="60677"/>
    <cellStyle name="Normal 7 2" xfId="240"/>
    <cellStyle name="Normal 7 2 10" xfId="60679"/>
    <cellStyle name="Normal 7 2 11" xfId="60680"/>
    <cellStyle name="Normal 7 2 12" xfId="60681"/>
    <cellStyle name="Normal 7 2 13" xfId="60682"/>
    <cellStyle name="Normal 7 2 14" xfId="60683"/>
    <cellStyle name="Normal 7 2 15" xfId="60678"/>
    <cellStyle name="Normal 7 2 2" xfId="60684"/>
    <cellStyle name="Normal 7 2 2 2" xfId="60685"/>
    <cellStyle name="Normal 7 2 2 3" xfId="60686"/>
    <cellStyle name="Normal 7 2 2 4" xfId="60687"/>
    <cellStyle name="Normal 7 2 2 5" xfId="60688"/>
    <cellStyle name="Normal 7 2 3" xfId="60689"/>
    <cellStyle name="Normal 7 2 3 2" xfId="60690"/>
    <cellStyle name="Normal 7 2 3 3" xfId="60691"/>
    <cellStyle name="Normal 7 2 3 4" xfId="60692"/>
    <cellStyle name="Normal 7 2 3 5" xfId="60693"/>
    <cellStyle name="Normal 7 2 4" xfId="60694"/>
    <cellStyle name="Normal 7 2 4 2" xfId="60695"/>
    <cellStyle name="Normal 7 2 4 3" xfId="60696"/>
    <cellStyle name="Normal 7 2 4 4" xfId="60697"/>
    <cellStyle name="Normal 7 2 4 5" xfId="60698"/>
    <cellStyle name="Normal 7 2 5" xfId="60699"/>
    <cellStyle name="Normal 7 2 5 2" xfId="60700"/>
    <cellStyle name="Normal 7 2 5 3" xfId="60701"/>
    <cellStyle name="Normal 7 2 5 4" xfId="60702"/>
    <cellStyle name="Normal 7 2 5 5" xfId="60703"/>
    <cellStyle name="Normal 7 2 6" xfId="60704"/>
    <cellStyle name="Normal 7 2 6 2" xfId="60705"/>
    <cellStyle name="Normal 7 2 6 3" xfId="60706"/>
    <cellStyle name="Normal 7 2 6 4" xfId="60707"/>
    <cellStyle name="Normal 7 2 6 5" xfId="60708"/>
    <cellStyle name="Normal 7 2 7" xfId="60709"/>
    <cellStyle name="Normal 7 2 7 2" xfId="60710"/>
    <cellStyle name="Normal 7 2 7 3" xfId="60711"/>
    <cellStyle name="Normal 7 2 7 4" xfId="60712"/>
    <cellStyle name="Normal 7 2 7 5" xfId="60713"/>
    <cellStyle name="Normal 7 2 8" xfId="60714"/>
    <cellStyle name="Normal 7 2 8 2" xfId="60715"/>
    <cellStyle name="Normal 7 2 8 3" xfId="60716"/>
    <cellStyle name="Normal 7 2 8 4" xfId="60717"/>
    <cellStyle name="Normal 7 2 8 5" xfId="60718"/>
    <cellStyle name="Normal 7 2 9" xfId="60719"/>
    <cellStyle name="Normal 7 20" xfId="60720"/>
    <cellStyle name="Normal 7 20 2" xfId="60721"/>
    <cellStyle name="Normal 7 20 3" xfId="60722"/>
    <cellStyle name="Normal 7 20 4" xfId="60723"/>
    <cellStyle name="Normal 7 20 5" xfId="60724"/>
    <cellStyle name="Normal 7 21" xfId="60725"/>
    <cellStyle name="Normal 7 21 2" xfId="60726"/>
    <cellStyle name="Normal 7 21 3" xfId="60727"/>
    <cellStyle name="Normal 7 21 4" xfId="60728"/>
    <cellStyle name="Normal 7 21 5" xfId="60729"/>
    <cellStyle name="Normal 7 22" xfId="60730"/>
    <cellStyle name="Normal 7 22 2" xfId="60731"/>
    <cellStyle name="Normal 7 22 3" xfId="60732"/>
    <cellStyle name="Normal 7 22 4" xfId="60733"/>
    <cellStyle name="Normal 7 22 5" xfId="60734"/>
    <cellStyle name="Normal 7 23" xfId="60735"/>
    <cellStyle name="Normal 7 23 2" xfId="60736"/>
    <cellStyle name="Normal 7 23 3" xfId="60737"/>
    <cellStyle name="Normal 7 23 4" xfId="60738"/>
    <cellStyle name="Normal 7 23 5" xfId="60739"/>
    <cellStyle name="Normal 7 24" xfId="60740"/>
    <cellStyle name="Normal 7 24 2" xfId="60741"/>
    <cellStyle name="Normal 7 24 3" xfId="60742"/>
    <cellStyle name="Normal 7 24 4" xfId="60743"/>
    <cellStyle name="Normal 7 24 5" xfId="60744"/>
    <cellStyle name="Normal 7 25" xfId="60745"/>
    <cellStyle name="Normal 7 26" xfId="60746"/>
    <cellStyle name="Normal 7 27" xfId="60747"/>
    <cellStyle name="Normal 7 28" xfId="60748"/>
    <cellStyle name="Normal 7 29" xfId="60749"/>
    <cellStyle name="Normal 7 3" xfId="60750"/>
    <cellStyle name="Normal 7 3 10" xfId="60751"/>
    <cellStyle name="Normal 7 3 11" xfId="60752"/>
    <cellStyle name="Normal 7 3 12" xfId="60753"/>
    <cellStyle name="Normal 7 3 13" xfId="60754"/>
    <cellStyle name="Normal 7 3 14" xfId="60755"/>
    <cellStyle name="Normal 7 3 2" xfId="60756"/>
    <cellStyle name="Normal 7 3 2 2" xfId="60757"/>
    <cellStyle name="Normal 7 3 2 3" xfId="60758"/>
    <cellStyle name="Normal 7 3 2 4" xfId="60759"/>
    <cellStyle name="Normal 7 3 2 5" xfId="60760"/>
    <cellStyle name="Normal 7 3 3" xfId="60761"/>
    <cellStyle name="Normal 7 3 3 2" xfId="60762"/>
    <cellStyle name="Normal 7 3 3 3" xfId="60763"/>
    <cellStyle name="Normal 7 3 3 4" xfId="60764"/>
    <cellStyle name="Normal 7 3 3 5" xfId="60765"/>
    <cellStyle name="Normal 7 3 4" xfId="60766"/>
    <cellStyle name="Normal 7 3 4 2" xfId="60767"/>
    <cellStyle name="Normal 7 3 4 3" xfId="60768"/>
    <cellStyle name="Normal 7 3 4 4" xfId="60769"/>
    <cellStyle name="Normal 7 3 4 5" xfId="60770"/>
    <cellStyle name="Normal 7 3 5" xfId="60771"/>
    <cellStyle name="Normal 7 3 5 2" xfId="60772"/>
    <cellStyle name="Normal 7 3 5 3" xfId="60773"/>
    <cellStyle name="Normal 7 3 5 4" xfId="60774"/>
    <cellStyle name="Normal 7 3 5 5" xfId="60775"/>
    <cellStyle name="Normal 7 3 6" xfId="60776"/>
    <cellStyle name="Normal 7 3 6 2" xfId="60777"/>
    <cellStyle name="Normal 7 3 6 3" xfId="60778"/>
    <cellStyle name="Normal 7 3 6 4" xfId="60779"/>
    <cellStyle name="Normal 7 3 6 5" xfId="60780"/>
    <cellStyle name="Normal 7 3 7" xfId="60781"/>
    <cellStyle name="Normal 7 3 7 2" xfId="60782"/>
    <cellStyle name="Normal 7 3 7 3" xfId="60783"/>
    <cellStyle name="Normal 7 3 7 4" xfId="60784"/>
    <cellStyle name="Normal 7 3 7 5" xfId="60785"/>
    <cellStyle name="Normal 7 3 8" xfId="60786"/>
    <cellStyle name="Normal 7 3 8 2" xfId="60787"/>
    <cellStyle name="Normal 7 3 8 3" xfId="60788"/>
    <cellStyle name="Normal 7 3 8 4" xfId="60789"/>
    <cellStyle name="Normal 7 3 8 5" xfId="60790"/>
    <cellStyle name="Normal 7 3 9" xfId="60791"/>
    <cellStyle name="Normal 7 30" xfId="60792"/>
    <cellStyle name="Normal 7 31" xfId="62515"/>
    <cellStyle name="Normal 7 32" xfId="256"/>
    <cellStyle name="Normal 7 4" xfId="60793"/>
    <cellStyle name="Normal 7 4 10" xfId="60794"/>
    <cellStyle name="Normal 7 4 11" xfId="60795"/>
    <cellStyle name="Normal 7 4 12" xfId="60796"/>
    <cellStyle name="Normal 7 4 13" xfId="60797"/>
    <cellStyle name="Normal 7 4 14" xfId="60798"/>
    <cellStyle name="Normal 7 4 2" xfId="60799"/>
    <cellStyle name="Normal 7 4 2 2" xfId="60800"/>
    <cellStyle name="Normal 7 4 2 3" xfId="60801"/>
    <cellStyle name="Normal 7 4 2 4" xfId="60802"/>
    <cellStyle name="Normal 7 4 2 5" xfId="60803"/>
    <cellStyle name="Normal 7 4 3" xfId="60804"/>
    <cellStyle name="Normal 7 4 3 2" xfId="60805"/>
    <cellStyle name="Normal 7 4 3 3" xfId="60806"/>
    <cellStyle name="Normal 7 4 3 4" xfId="60807"/>
    <cellStyle name="Normal 7 4 3 5" xfId="60808"/>
    <cellStyle name="Normal 7 4 4" xfId="60809"/>
    <cellStyle name="Normal 7 4 4 2" xfId="60810"/>
    <cellStyle name="Normal 7 4 4 3" xfId="60811"/>
    <cellStyle name="Normal 7 4 4 4" xfId="60812"/>
    <cellStyle name="Normal 7 4 4 5" xfId="60813"/>
    <cellStyle name="Normal 7 4 5" xfId="60814"/>
    <cellStyle name="Normal 7 4 5 2" xfId="60815"/>
    <cellStyle name="Normal 7 4 5 3" xfId="60816"/>
    <cellStyle name="Normal 7 4 5 4" xfId="60817"/>
    <cellStyle name="Normal 7 4 5 5" xfId="60818"/>
    <cellStyle name="Normal 7 4 6" xfId="60819"/>
    <cellStyle name="Normal 7 4 6 2" xfId="60820"/>
    <cellStyle name="Normal 7 4 6 3" xfId="60821"/>
    <cellStyle name="Normal 7 4 6 4" xfId="60822"/>
    <cellStyle name="Normal 7 4 6 5" xfId="60823"/>
    <cellStyle name="Normal 7 4 7" xfId="60824"/>
    <cellStyle name="Normal 7 4 7 2" xfId="60825"/>
    <cellStyle name="Normal 7 4 7 3" xfId="60826"/>
    <cellStyle name="Normal 7 4 7 4" xfId="60827"/>
    <cellStyle name="Normal 7 4 7 5" xfId="60828"/>
    <cellStyle name="Normal 7 4 8" xfId="60829"/>
    <cellStyle name="Normal 7 4 8 2" xfId="60830"/>
    <cellStyle name="Normal 7 4 8 3" xfId="60831"/>
    <cellStyle name="Normal 7 4 8 4" xfId="60832"/>
    <cellStyle name="Normal 7 4 8 5" xfId="60833"/>
    <cellStyle name="Normal 7 4 9" xfId="60834"/>
    <cellStyle name="Normal 7 5" xfId="60835"/>
    <cellStyle name="Normal 7 5 10" xfId="60836"/>
    <cellStyle name="Normal 7 5 11" xfId="60837"/>
    <cellStyle name="Normal 7 5 12" xfId="60838"/>
    <cellStyle name="Normal 7 5 13" xfId="60839"/>
    <cellStyle name="Normal 7 5 14" xfId="60840"/>
    <cellStyle name="Normal 7 5 2" xfId="60841"/>
    <cellStyle name="Normal 7 5 2 2" xfId="60842"/>
    <cellStyle name="Normal 7 5 2 3" xfId="60843"/>
    <cellStyle name="Normal 7 5 2 4" xfId="60844"/>
    <cellStyle name="Normal 7 5 2 5" xfId="60845"/>
    <cellStyle name="Normal 7 5 3" xfId="60846"/>
    <cellStyle name="Normal 7 5 3 2" xfId="60847"/>
    <cellStyle name="Normal 7 5 3 3" xfId="60848"/>
    <cellStyle name="Normal 7 5 3 4" xfId="60849"/>
    <cellStyle name="Normal 7 5 3 5" xfId="60850"/>
    <cellStyle name="Normal 7 5 4" xfId="60851"/>
    <cellStyle name="Normal 7 5 4 2" xfId="60852"/>
    <cellStyle name="Normal 7 5 4 3" xfId="60853"/>
    <cellStyle name="Normal 7 5 4 4" xfId="60854"/>
    <cellStyle name="Normal 7 5 4 5" xfId="60855"/>
    <cellStyle name="Normal 7 5 5" xfId="60856"/>
    <cellStyle name="Normal 7 5 5 2" xfId="60857"/>
    <cellStyle name="Normal 7 5 5 3" xfId="60858"/>
    <cellStyle name="Normal 7 5 5 4" xfId="60859"/>
    <cellStyle name="Normal 7 5 5 5" xfId="60860"/>
    <cellStyle name="Normal 7 5 6" xfId="60861"/>
    <cellStyle name="Normal 7 5 6 2" xfId="60862"/>
    <cellStyle name="Normal 7 5 6 3" xfId="60863"/>
    <cellStyle name="Normal 7 5 6 4" xfId="60864"/>
    <cellStyle name="Normal 7 5 6 5" xfId="60865"/>
    <cellStyle name="Normal 7 5 7" xfId="60866"/>
    <cellStyle name="Normal 7 5 7 2" xfId="60867"/>
    <cellStyle name="Normal 7 5 7 3" xfId="60868"/>
    <cellStyle name="Normal 7 5 7 4" xfId="60869"/>
    <cellStyle name="Normal 7 5 7 5" xfId="60870"/>
    <cellStyle name="Normal 7 5 8" xfId="60871"/>
    <cellStyle name="Normal 7 5 8 2" xfId="60872"/>
    <cellStyle name="Normal 7 5 8 3" xfId="60873"/>
    <cellStyle name="Normal 7 5 8 4" xfId="60874"/>
    <cellStyle name="Normal 7 5 8 5" xfId="60875"/>
    <cellStyle name="Normal 7 5 9" xfId="60876"/>
    <cellStyle name="Normal 7 6" xfId="60877"/>
    <cellStyle name="Normal 7 6 10" xfId="60878"/>
    <cellStyle name="Normal 7 6 11" xfId="60879"/>
    <cellStyle name="Normal 7 6 12" xfId="60880"/>
    <cellStyle name="Normal 7 6 13" xfId="60881"/>
    <cellStyle name="Normal 7 6 14" xfId="60882"/>
    <cellStyle name="Normal 7 6 2" xfId="60883"/>
    <cellStyle name="Normal 7 6 2 2" xfId="60884"/>
    <cellStyle name="Normal 7 6 2 3" xfId="60885"/>
    <cellStyle name="Normal 7 6 2 4" xfId="60886"/>
    <cellStyle name="Normal 7 6 2 5" xfId="60887"/>
    <cellStyle name="Normal 7 6 3" xfId="60888"/>
    <cellStyle name="Normal 7 6 3 2" xfId="60889"/>
    <cellStyle name="Normal 7 6 3 3" xfId="60890"/>
    <cellStyle name="Normal 7 6 3 4" xfId="60891"/>
    <cellStyle name="Normal 7 6 3 5" xfId="60892"/>
    <cellStyle name="Normal 7 6 4" xfId="60893"/>
    <cellStyle name="Normal 7 6 4 2" xfId="60894"/>
    <cellStyle name="Normal 7 6 4 3" xfId="60895"/>
    <cellStyle name="Normal 7 6 4 4" xfId="60896"/>
    <cellStyle name="Normal 7 6 4 5" xfId="60897"/>
    <cellStyle name="Normal 7 6 5" xfId="60898"/>
    <cellStyle name="Normal 7 6 5 2" xfId="60899"/>
    <cellStyle name="Normal 7 6 5 3" xfId="60900"/>
    <cellStyle name="Normal 7 6 5 4" xfId="60901"/>
    <cellStyle name="Normal 7 6 5 5" xfId="60902"/>
    <cellStyle name="Normal 7 6 6" xfId="60903"/>
    <cellStyle name="Normal 7 6 6 2" xfId="60904"/>
    <cellStyle name="Normal 7 6 6 3" xfId="60905"/>
    <cellStyle name="Normal 7 6 6 4" xfId="60906"/>
    <cellStyle name="Normal 7 6 6 5" xfId="60907"/>
    <cellStyle name="Normal 7 6 7" xfId="60908"/>
    <cellStyle name="Normal 7 6 7 2" xfId="60909"/>
    <cellStyle name="Normal 7 6 7 3" xfId="60910"/>
    <cellStyle name="Normal 7 6 7 4" xfId="60911"/>
    <cellStyle name="Normal 7 6 7 5" xfId="60912"/>
    <cellStyle name="Normal 7 6 8" xfId="60913"/>
    <cellStyle name="Normal 7 6 8 2" xfId="60914"/>
    <cellStyle name="Normal 7 6 8 3" xfId="60915"/>
    <cellStyle name="Normal 7 6 8 4" xfId="60916"/>
    <cellStyle name="Normal 7 6 8 5" xfId="60917"/>
    <cellStyle name="Normal 7 6 9" xfId="60918"/>
    <cellStyle name="Normal 7 7" xfId="60919"/>
    <cellStyle name="Normal 7 7 10" xfId="60920"/>
    <cellStyle name="Normal 7 7 11" xfId="60921"/>
    <cellStyle name="Normal 7 7 12" xfId="60922"/>
    <cellStyle name="Normal 7 7 13" xfId="60923"/>
    <cellStyle name="Normal 7 7 14" xfId="60924"/>
    <cellStyle name="Normal 7 7 2" xfId="60925"/>
    <cellStyle name="Normal 7 7 2 2" xfId="60926"/>
    <cellStyle name="Normal 7 7 2 3" xfId="60927"/>
    <cellStyle name="Normal 7 7 2 4" xfId="60928"/>
    <cellStyle name="Normal 7 7 2 5" xfId="60929"/>
    <cellStyle name="Normal 7 7 3" xfId="60930"/>
    <cellStyle name="Normal 7 7 3 2" xfId="60931"/>
    <cellStyle name="Normal 7 7 3 3" xfId="60932"/>
    <cellStyle name="Normal 7 7 3 4" xfId="60933"/>
    <cellStyle name="Normal 7 7 3 5" xfId="60934"/>
    <cellStyle name="Normal 7 7 4" xfId="60935"/>
    <cellStyle name="Normal 7 7 4 2" xfId="60936"/>
    <cellStyle name="Normal 7 7 4 3" xfId="60937"/>
    <cellStyle name="Normal 7 7 4 4" xfId="60938"/>
    <cellStyle name="Normal 7 7 4 5" xfId="60939"/>
    <cellStyle name="Normal 7 7 5" xfId="60940"/>
    <cellStyle name="Normal 7 7 5 2" xfId="60941"/>
    <cellStyle name="Normal 7 7 5 3" xfId="60942"/>
    <cellStyle name="Normal 7 7 5 4" xfId="60943"/>
    <cellStyle name="Normal 7 7 5 5" xfId="60944"/>
    <cellStyle name="Normal 7 7 6" xfId="60945"/>
    <cellStyle name="Normal 7 7 6 2" xfId="60946"/>
    <cellStyle name="Normal 7 7 6 3" xfId="60947"/>
    <cellStyle name="Normal 7 7 6 4" xfId="60948"/>
    <cellStyle name="Normal 7 7 6 5" xfId="60949"/>
    <cellStyle name="Normal 7 7 7" xfId="60950"/>
    <cellStyle name="Normal 7 7 7 2" xfId="60951"/>
    <cellStyle name="Normal 7 7 7 3" xfId="60952"/>
    <cellStyle name="Normal 7 7 7 4" xfId="60953"/>
    <cellStyle name="Normal 7 7 7 5" xfId="60954"/>
    <cellStyle name="Normal 7 7 8" xfId="60955"/>
    <cellStyle name="Normal 7 7 8 2" xfId="60956"/>
    <cellStyle name="Normal 7 7 8 3" xfId="60957"/>
    <cellStyle name="Normal 7 7 8 4" xfId="60958"/>
    <cellStyle name="Normal 7 7 8 5" xfId="60959"/>
    <cellStyle name="Normal 7 7 9" xfId="60960"/>
    <cellStyle name="Normal 7 8" xfId="60961"/>
    <cellStyle name="Normal 7 8 10" xfId="60962"/>
    <cellStyle name="Normal 7 8 11" xfId="60963"/>
    <cellStyle name="Normal 7 8 12" xfId="60964"/>
    <cellStyle name="Normal 7 8 13" xfId="60965"/>
    <cellStyle name="Normal 7 8 14" xfId="60966"/>
    <cellStyle name="Normal 7 8 2" xfId="60967"/>
    <cellStyle name="Normal 7 8 2 2" xfId="60968"/>
    <cellStyle name="Normal 7 8 2 3" xfId="60969"/>
    <cellStyle name="Normal 7 8 2 4" xfId="60970"/>
    <cellStyle name="Normal 7 8 2 5" xfId="60971"/>
    <cellStyle name="Normal 7 8 3" xfId="60972"/>
    <cellStyle name="Normal 7 8 3 2" xfId="60973"/>
    <cellStyle name="Normal 7 8 3 3" xfId="60974"/>
    <cellStyle name="Normal 7 8 3 4" xfId="60975"/>
    <cellStyle name="Normal 7 8 3 5" xfId="60976"/>
    <cellStyle name="Normal 7 8 4" xfId="60977"/>
    <cellStyle name="Normal 7 8 4 2" xfId="60978"/>
    <cellStyle name="Normal 7 8 4 3" xfId="60979"/>
    <cellStyle name="Normal 7 8 4 4" xfId="60980"/>
    <cellStyle name="Normal 7 8 4 5" xfId="60981"/>
    <cellStyle name="Normal 7 8 5" xfId="60982"/>
    <cellStyle name="Normal 7 8 5 2" xfId="60983"/>
    <cellStyle name="Normal 7 8 5 3" xfId="60984"/>
    <cellStyle name="Normal 7 8 5 4" xfId="60985"/>
    <cellStyle name="Normal 7 8 5 5" xfId="60986"/>
    <cellStyle name="Normal 7 8 6" xfId="60987"/>
    <cellStyle name="Normal 7 8 6 2" xfId="60988"/>
    <cellStyle name="Normal 7 8 6 3" xfId="60989"/>
    <cellStyle name="Normal 7 8 6 4" xfId="60990"/>
    <cellStyle name="Normal 7 8 6 5" xfId="60991"/>
    <cellStyle name="Normal 7 8 7" xfId="60992"/>
    <cellStyle name="Normal 7 8 7 2" xfId="60993"/>
    <cellStyle name="Normal 7 8 7 3" xfId="60994"/>
    <cellStyle name="Normal 7 8 7 4" xfId="60995"/>
    <cellStyle name="Normal 7 8 7 5" xfId="60996"/>
    <cellStyle name="Normal 7 8 8" xfId="60997"/>
    <cellStyle name="Normal 7 8 8 2" xfId="60998"/>
    <cellStyle name="Normal 7 8 8 3" xfId="60999"/>
    <cellStyle name="Normal 7 8 8 4" xfId="61000"/>
    <cellStyle name="Normal 7 8 8 5" xfId="61001"/>
    <cellStyle name="Normal 7 8 9" xfId="61002"/>
    <cellStyle name="Normal 7 9" xfId="61003"/>
    <cellStyle name="Normal 7 9 10" xfId="61004"/>
    <cellStyle name="Normal 7 9 11" xfId="61005"/>
    <cellStyle name="Normal 7 9 12" xfId="61006"/>
    <cellStyle name="Normal 7 9 13" xfId="61007"/>
    <cellStyle name="Normal 7 9 14" xfId="61008"/>
    <cellStyle name="Normal 7 9 2" xfId="61009"/>
    <cellStyle name="Normal 7 9 2 2" xfId="61010"/>
    <cellStyle name="Normal 7 9 2 3" xfId="61011"/>
    <cellStyle name="Normal 7 9 2 4" xfId="61012"/>
    <cellStyle name="Normal 7 9 2 5" xfId="61013"/>
    <cellStyle name="Normal 7 9 3" xfId="61014"/>
    <cellStyle name="Normal 7 9 3 2" xfId="61015"/>
    <cellStyle name="Normal 7 9 3 3" xfId="61016"/>
    <cellStyle name="Normal 7 9 3 4" xfId="61017"/>
    <cellStyle name="Normal 7 9 3 5" xfId="61018"/>
    <cellStyle name="Normal 7 9 4" xfId="61019"/>
    <cellStyle name="Normal 7 9 4 2" xfId="61020"/>
    <cellStyle name="Normal 7 9 4 3" xfId="61021"/>
    <cellStyle name="Normal 7 9 4 4" xfId="61022"/>
    <cellStyle name="Normal 7 9 4 5" xfId="61023"/>
    <cellStyle name="Normal 7 9 5" xfId="61024"/>
    <cellStyle name="Normal 7 9 5 2" xfId="61025"/>
    <cellStyle name="Normal 7 9 5 3" xfId="61026"/>
    <cellStyle name="Normal 7 9 5 4" xfId="61027"/>
    <cellStyle name="Normal 7 9 5 5" xfId="61028"/>
    <cellStyle name="Normal 7 9 6" xfId="61029"/>
    <cellStyle name="Normal 7 9 6 2" xfId="61030"/>
    <cellStyle name="Normal 7 9 6 3" xfId="61031"/>
    <cellStyle name="Normal 7 9 6 4" xfId="61032"/>
    <cellStyle name="Normal 7 9 6 5" xfId="61033"/>
    <cellStyle name="Normal 7 9 7" xfId="61034"/>
    <cellStyle name="Normal 7 9 7 2" xfId="61035"/>
    <cellStyle name="Normal 7 9 7 3" xfId="61036"/>
    <cellStyle name="Normal 7 9 7 4" xfId="61037"/>
    <cellStyle name="Normal 7 9 7 5" xfId="61038"/>
    <cellStyle name="Normal 7 9 8" xfId="61039"/>
    <cellStyle name="Normal 7 9 8 2" xfId="61040"/>
    <cellStyle name="Normal 7 9 8 3" xfId="61041"/>
    <cellStyle name="Normal 7 9 8 4" xfId="61042"/>
    <cellStyle name="Normal 7 9 8 5" xfId="61043"/>
    <cellStyle name="Normal 7 9 9" xfId="61044"/>
    <cellStyle name="Normal 8" xfId="163"/>
    <cellStyle name="Normal 8 10" xfId="61045"/>
    <cellStyle name="Normal 8 10 10" xfId="61046"/>
    <cellStyle name="Normal 8 10 11" xfId="61047"/>
    <cellStyle name="Normal 8 10 12" xfId="61048"/>
    <cellStyle name="Normal 8 10 13" xfId="61049"/>
    <cellStyle name="Normal 8 10 14" xfId="61050"/>
    <cellStyle name="Normal 8 10 2" xfId="61051"/>
    <cellStyle name="Normal 8 10 2 2" xfId="61052"/>
    <cellStyle name="Normal 8 10 2 3" xfId="61053"/>
    <cellStyle name="Normal 8 10 2 4" xfId="61054"/>
    <cellStyle name="Normal 8 10 2 5" xfId="61055"/>
    <cellStyle name="Normal 8 10 3" xfId="61056"/>
    <cellStyle name="Normal 8 10 3 2" xfId="61057"/>
    <cellStyle name="Normal 8 10 3 3" xfId="61058"/>
    <cellStyle name="Normal 8 10 3 4" xfId="61059"/>
    <cellStyle name="Normal 8 10 3 5" xfId="61060"/>
    <cellStyle name="Normal 8 10 4" xfId="61061"/>
    <cellStyle name="Normal 8 10 4 2" xfId="61062"/>
    <cellStyle name="Normal 8 10 4 3" xfId="61063"/>
    <cellStyle name="Normal 8 10 4 4" xfId="61064"/>
    <cellStyle name="Normal 8 10 4 5" xfId="61065"/>
    <cellStyle name="Normal 8 10 5" xfId="61066"/>
    <cellStyle name="Normal 8 10 5 2" xfId="61067"/>
    <cellStyle name="Normal 8 10 5 3" xfId="61068"/>
    <cellStyle name="Normal 8 10 5 4" xfId="61069"/>
    <cellStyle name="Normal 8 10 5 5" xfId="61070"/>
    <cellStyle name="Normal 8 10 6" xfId="61071"/>
    <cellStyle name="Normal 8 10 6 2" xfId="61072"/>
    <cellStyle name="Normal 8 10 6 3" xfId="61073"/>
    <cellStyle name="Normal 8 10 6 4" xfId="61074"/>
    <cellStyle name="Normal 8 10 6 5" xfId="61075"/>
    <cellStyle name="Normal 8 10 7" xfId="61076"/>
    <cellStyle name="Normal 8 10 7 2" xfId="61077"/>
    <cellStyle name="Normal 8 10 7 3" xfId="61078"/>
    <cellStyle name="Normal 8 10 7 4" xfId="61079"/>
    <cellStyle name="Normal 8 10 7 5" xfId="61080"/>
    <cellStyle name="Normal 8 10 8" xfId="61081"/>
    <cellStyle name="Normal 8 10 8 2" xfId="61082"/>
    <cellStyle name="Normal 8 10 8 3" xfId="61083"/>
    <cellStyle name="Normal 8 10 8 4" xfId="61084"/>
    <cellStyle name="Normal 8 10 8 5" xfId="61085"/>
    <cellStyle name="Normal 8 10 9" xfId="61086"/>
    <cellStyle name="Normal 8 11" xfId="61087"/>
    <cellStyle name="Normal 8 11 10" xfId="61088"/>
    <cellStyle name="Normal 8 11 11" xfId="61089"/>
    <cellStyle name="Normal 8 11 12" xfId="61090"/>
    <cellStyle name="Normal 8 11 13" xfId="61091"/>
    <cellStyle name="Normal 8 11 14" xfId="61092"/>
    <cellStyle name="Normal 8 11 2" xfId="61093"/>
    <cellStyle name="Normal 8 11 2 2" xfId="61094"/>
    <cellStyle name="Normal 8 11 2 3" xfId="61095"/>
    <cellStyle name="Normal 8 11 2 4" xfId="61096"/>
    <cellStyle name="Normal 8 11 2 5" xfId="61097"/>
    <cellStyle name="Normal 8 11 3" xfId="61098"/>
    <cellStyle name="Normal 8 11 3 2" xfId="61099"/>
    <cellStyle name="Normal 8 11 3 3" xfId="61100"/>
    <cellStyle name="Normal 8 11 3 4" xfId="61101"/>
    <cellStyle name="Normal 8 11 3 5" xfId="61102"/>
    <cellStyle name="Normal 8 11 4" xfId="61103"/>
    <cellStyle name="Normal 8 11 4 2" xfId="61104"/>
    <cellStyle name="Normal 8 11 4 3" xfId="61105"/>
    <cellStyle name="Normal 8 11 4 4" xfId="61106"/>
    <cellStyle name="Normal 8 11 4 5" xfId="61107"/>
    <cellStyle name="Normal 8 11 5" xfId="61108"/>
    <cellStyle name="Normal 8 11 5 2" xfId="61109"/>
    <cellStyle name="Normal 8 11 5 3" xfId="61110"/>
    <cellStyle name="Normal 8 11 5 4" xfId="61111"/>
    <cellStyle name="Normal 8 11 5 5" xfId="61112"/>
    <cellStyle name="Normal 8 11 6" xfId="61113"/>
    <cellStyle name="Normal 8 11 6 2" xfId="61114"/>
    <cellStyle name="Normal 8 11 6 3" xfId="61115"/>
    <cellStyle name="Normal 8 11 6 4" xfId="61116"/>
    <cellStyle name="Normal 8 11 6 5" xfId="61117"/>
    <cellStyle name="Normal 8 11 7" xfId="61118"/>
    <cellStyle name="Normal 8 11 7 2" xfId="61119"/>
    <cellStyle name="Normal 8 11 7 3" xfId="61120"/>
    <cellStyle name="Normal 8 11 7 4" xfId="61121"/>
    <cellStyle name="Normal 8 11 7 5" xfId="61122"/>
    <cellStyle name="Normal 8 11 8" xfId="61123"/>
    <cellStyle name="Normal 8 11 8 2" xfId="61124"/>
    <cellStyle name="Normal 8 11 8 3" xfId="61125"/>
    <cellStyle name="Normal 8 11 8 4" xfId="61126"/>
    <cellStyle name="Normal 8 11 8 5" xfId="61127"/>
    <cellStyle name="Normal 8 11 9" xfId="61128"/>
    <cellStyle name="Normal 8 12" xfId="61129"/>
    <cellStyle name="Normal 8 12 10" xfId="61130"/>
    <cellStyle name="Normal 8 12 11" xfId="61131"/>
    <cellStyle name="Normal 8 12 12" xfId="61132"/>
    <cellStyle name="Normal 8 12 13" xfId="61133"/>
    <cellStyle name="Normal 8 12 14" xfId="61134"/>
    <cellStyle name="Normal 8 12 2" xfId="61135"/>
    <cellStyle name="Normal 8 12 2 2" xfId="61136"/>
    <cellStyle name="Normal 8 12 2 3" xfId="61137"/>
    <cellStyle name="Normal 8 12 2 4" xfId="61138"/>
    <cellStyle name="Normal 8 12 2 5" xfId="61139"/>
    <cellStyle name="Normal 8 12 3" xfId="61140"/>
    <cellStyle name="Normal 8 12 3 2" xfId="61141"/>
    <cellStyle name="Normal 8 12 3 3" xfId="61142"/>
    <cellStyle name="Normal 8 12 3 4" xfId="61143"/>
    <cellStyle name="Normal 8 12 3 5" xfId="61144"/>
    <cellStyle name="Normal 8 12 4" xfId="61145"/>
    <cellStyle name="Normal 8 12 4 2" xfId="61146"/>
    <cellStyle name="Normal 8 12 4 3" xfId="61147"/>
    <cellStyle name="Normal 8 12 4 4" xfId="61148"/>
    <cellStyle name="Normal 8 12 4 5" xfId="61149"/>
    <cellStyle name="Normal 8 12 5" xfId="61150"/>
    <cellStyle name="Normal 8 12 5 2" xfId="61151"/>
    <cellStyle name="Normal 8 12 5 3" xfId="61152"/>
    <cellStyle name="Normal 8 12 5 4" xfId="61153"/>
    <cellStyle name="Normal 8 12 5 5" xfId="61154"/>
    <cellStyle name="Normal 8 12 6" xfId="61155"/>
    <cellStyle name="Normal 8 12 6 2" xfId="61156"/>
    <cellStyle name="Normal 8 12 6 3" xfId="61157"/>
    <cellStyle name="Normal 8 12 6 4" xfId="61158"/>
    <cellStyle name="Normal 8 12 6 5" xfId="61159"/>
    <cellStyle name="Normal 8 12 7" xfId="61160"/>
    <cellStyle name="Normal 8 12 7 2" xfId="61161"/>
    <cellStyle name="Normal 8 12 7 3" xfId="61162"/>
    <cellStyle name="Normal 8 12 7 4" xfId="61163"/>
    <cellStyle name="Normal 8 12 7 5" xfId="61164"/>
    <cellStyle name="Normal 8 12 8" xfId="61165"/>
    <cellStyle name="Normal 8 12 8 2" xfId="61166"/>
    <cellStyle name="Normal 8 12 8 3" xfId="61167"/>
    <cellStyle name="Normal 8 12 8 4" xfId="61168"/>
    <cellStyle name="Normal 8 12 8 5" xfId="61169"/>
    <cellStyle name="Normal 8 12 9" xfId="61170"/>
    <cellStyle name="Normal 8 13" xfId="61171"/>
    <cellStyle name="Normal 8 13 10" xfId="61172"/>
    <cellStyle name="Normal 8 13 11" xfId="61173"/>
    <cellStyle name="Normal 8 13 12" xfId="61174"/>
    <cellStyle name="Normal 8 13 13" xfId="61175"/>
    <cellStyle name="Normal 8 13 14" xfId="61176"/>
    <cellStyle name="Normal 8 13 2" xfId="61177"/>
    <cellStyle name="Normal 8 13 2 2" xfId="61178"/>
    <cellStyle name="Normal 8 13 2 3" xfId="61179"/>
    <cellStyle name="Normal 8 13 2 4" xfId="61180"/>
    <cellStyle name="Normal 8 13 2 5" xfId="61181"/>
    <cellStyle name="Normal 8 13 3" xfId="61182"/>
    <cellStyle name="Normal 8 13 3 2" xfId="61183"/>
    <cellStyle name="Normal 8 13 3 3" xfId="61184"/>
    <cellStyle name="Normal 8 13 3 4" xfId="61185"/>
    <cellStyle name="Normal 8 13 3 5" xfId="61186"/>
    <cellStyle name="Normal 8 13 4" xfId="61187"/>
    <cellStyle name="Normal 8 13 4 2" xfId="61188"/>
    <cellStyle name="Normal 8 13 4 3" xfId="61189"/>
    <cellStyle name="Normal 8 13 4 4" xfId="61190"/>
    <cellStyle name="Normal 8 13 4 5" xfId="61191"/>
    <cellStyle name="Normal 8 13 5" xfId="61192"/>
    <cellStyle name="Normal 8 13 5 2" xfId="61193"/>
    <cellStyle name="Normal 8 13 5 3" xfId="61194"/>
    <cellStyle name="Normal 8 13 5 4" xfId="61195"/>
    <cellStyle name="Normal 8 13 5 5" xfId="61196"/>
    <cellStyle name="Normal 8 13 6" xfId="61197"/>
    <cellStyle name="Normal 8 13 6 2" xfId="61198"/>
    <cellStyle name="Normal 8 13 6 3" xfId="61199"/>
    <cellStyle name="Normal 8 13 6 4" xfId="61200"/>
    <cellStyle name="Normal 8 13 6 5" xfId="61201"/>
    <cellStyle name="Normal 8 13 7" xfId="61202"/>
    <cellStyle name="Normal 8 13 7 2" xfId="61203"/>
    <cellStyle name="Normal 8 13 7 3" xfId="61204"/>
    <cellStyle name="Normal 8 13 7 4" xfId="61205"/>
    <cellStyle name="Normal 8 13 7 5" xfId="61206"/>
    <cellStyle name="Normal 8 13 8" xfId="61207"/>
    <cellStyle name="Normal 8 13 8 2" xfId="61208"/>
    <cellStyle name="Normal 8 13 8 3" xfId="61209"/>
    <cellStyle name="Normal 8 13 8 4" xfId="61210"/>
    <cellStyle name="Normal 8 13 8 5" xfId="61211"/>
    <cellStyle name="Normal 8 13 9" xfId="61212"/>
    <cellStyle name="Normal 8 14" xfId="61213"/>
    <cellStyle name="Normal 8 14 10" xfId="61214"/>
    <cellStyle name="Normal 8 14 11" xfId="61215"/>
    <cellStyle name="Normal 8 14 12" xfId="61216"/>
    <cellStyle name="Normal 8 14 13" xfId="61217"/>
    <cellStyle name="Normal 8 14 14" xfId="61218"/>
    <cellStyle name="Normal 8 14 2" xfId="61219"/>
    <cellStyle name="Normal 8 14 2 2" xfId="61220"/>
    <cellStyle name="Normal 8 14 2 3" xfId="61221"/>
    <cellStyle name="Normal 8 14 2 4" xfId="61222"/>
    <cellStyle name="Normal 8 14 2 5" xfId="61223"/>
    <cellStyle name="Normal 8 14 3" xfId="61224"/>
    <cellStyle name="Normal 8 14 3 2" xfId="61225"/>
    <cellStyle name="Normal 8 14 3 3" xfId="61226"/>
    <cellStyle name="Normal 8 14 3 4" xfId="61227"/>
    <cellStyle name="Normal 8 14 3 5" xfId="61228"/>
    <cellStyle name="Normal 8 14 4" xfId="61229"/>
    <cellStyle name="Normal 8 14 4 2" xfId="61230"/>
    <cellStyle name="Normal 8 14 4 3" xfId="61231"/>
    <cellStyle name="Normal 8 14 4 4" xfId="61232"/>
    <cellStyle name="Normal 8 14 4 5" xfId="61233"/>
    <cellStyle name="Normal 8 14 5" xfId="61234"/>
    <cellStyle name="Normal 8 14 5 2" xfId="61235"/>
    <cellStyle name="Normal 8 14 5 3" xfId="61236"/>
    <cellStyle name="Normal 8 14 5 4" xfId="61237"/>
    <cellStyle name="Normal 8 14 5 5" xfId="61238"/>
    <cellStyle name="Normal 8 14 6" xfId="61239"/>
    <cellStyle name="Normal 8 14 6 2" xfId="61240"/>
    <cellStyle name="Normal 8 14 6 3" xfId="61241"/>
    <cellStyle name="Normal 8 14 6 4" xfId="61242"/>
    <cellStyle name="Normal 8 14 6 5" xfId="61243"/>
    <cellStyle name="Normal 8 14 7" xfId="61244"/>
    <cellStyle name="Normal 8 14 7 2" xfId="61245"/>
    <cellStyle name="Normal 8 14 7 3" xfId="61246"/>
    <cellStyle name="Normal 8 14 7 4" xfId="61247"/>
    <cellStyle name="Normal 8 14 7 5" xfId="61248"/>
    <cellStyle name="Normal 8 14 8" xfId="61249"/>
    <cellStyle name="Normal 8 14 8 2" xfId="61250"/>
    <cellStyle name="Normal 8 14 8 3" xfId="61251"/>
    <cellStyle name="Normal 8 14 8 4" xfId="61252"/>
    <cellStyle name="Normal 8 14 8 5" xfId="61253"/>
    <cellStyle name="Normal 8 14 9" xfId="61254"/>
    <cellStyle name="Normal 8 15" xfId="61255"/>
    <cellStyle name="Normal 8 15 10" xfId="61256"/>
    <cellStyle name="Normal 8 15 11" xfId="61257"/>
    <cellStyle name="Normal 8 15 12" xfId="61258"/>
    <cellStyle name="Normal 8 15 13" xfId="61259"/>
    <cellStyle name="Normal 8 15 14" xfId="61260"/>
    <cellStyle name="Normal 8 15 2" xfId="61261"/>
    <cellStyle name="Normal 8 15 2 2" xfId="61262"/>
    <cellStyle name="Normal 8 15 2 3" xfId="61263"/>
    <cellStyle name="Normal 8 15 2 4" xfId="61264"/>
    <cellStyle name="Normal 8 15 2 5" xfId="61265"/>
    <cellStyle name="Normal 8 15 3" xfId="61266"/>
    <cellStyle name="Normal 8 15 3 2" xfId="61267"/>
    <cellStyle name="Normal 8 15 3 3" xfId="61268"/>
    <cellStyle name="Normal 8 15 3 4" xfId="61269"/>
    <cellStyle name="Normal 8 15 3 5" xfId="61270"/>
    <cellStyle name="Normal 8 15 4" xfId="61271"/>
    <cellStyle name="Normal 8 15 4 2" xfId="61272"/>
    <cellStyle name="Normal 8 15 4 3" xfId="61273"/>
    <cellStyle name="Normal 8 15 4 4" xfId="61274"/>
    <cellStyle name="Normal 8 15 4 5" xfId="61275"/>
    <cellStyle name="Normal 8 15 5" xfId="61276"/>
    <cellStyle name="Normal 8 15 5 2" xfId="61277"/>
    <cellStyle name="Normal 8 15 5 3" xfId="61278"/>
    <cellStyle name="Normal 8 15 5 4" xfId="61279"/>
    <cellStyle name="Normal 8 15 5 5" xfId="61280"/>
    <cellStyle name="Normal 8 15 6" xfId="61281"/>
    <cellStyle name="Normal 8 15 6 2" xfId="61282"/>
    <cellStyle name="Normal 8 15 6 3" xfId="61283"/>
    <cellStyle name="Normal 8 15 6 4" xfId="61284"/>
    <cellStyle name="Normal 8 15 6 5" xfId="61285"/>
    <cellStyle name="Normal 8 15 7" xfId="61286"/>
    <cellStyle name="Normal 8 15 7 2" xfId="61287"/>
    <cellStyle name="Normal 8 15 7 3" xfId="61288"/>
    <cellStyle name="Normal 8 15 7 4" xfId="61289"/>
    <cellStyle name="Normal 8 15 7 5" xfId="61290"/>
    <cellStyle name="Normal 8 15 8" xfId="61291"/>
    <cellStyle name="Normal 8 15 8 2" xfId="61292"/>
    <cellStyle name="Normal 8 15 8 3" xfId="61293"/>
    <cellStyle name="Normal 8 15 8 4" xfId="61294"/>
    <cellStyle name="Normal 8 15 8 5" xfId="61295"/>
    <cellStyle name="Normal 8 15 9" xfId="61296"/>
    <cellStyle name="Normal 8 16" xfId="61297"/>
    <cellStyle name="Normal 8 16 10" xfId="61298"/>
    <cellStyle name="Normal 8 16 11" xfId="61299"/>
    <cellStyle name="Normal 8 16 12" xfId="61300"/>
    <cellStyle name="Normal 8 16 13" xfId="61301"/>
    <cellStyle name="Normal 8 16 14" xfId="61302"/>
    <cellStyle name="Normal 8 16 2" xfId="61303"/>
    <cellStyle name="Normal 8 16 2 2" xfId="61304"/>
    <cellStyle name="Normal 8 16 2 3" xfId="61305"/>
    <cellStyle name="Normal 8 16 2 4" xfId="61306"/>
    <cellStyle name="Normal 8 16 2 5" xfId="61307"/>
    <cellStyle name="Normal 8 16 3" xfId="61308"/>
    <cellStyle name="Normal 8 16 3 2" xfId="61309"/>
    <cellStyle name="Normal 8 16 3 3" xfId="61310"/>
    <cellStyle name="Normal 8 16 3 4" xfId="61311"/>
    <cellStyle name="Normal 8 16 3 5" xfId="61312"/>
    <cellStyle name="Normal 8 16 4" xfId="61313"/>
    <cellStyle name="Normal 8 16 4 2" xfId="61314"/>
    <cellStyle name="Normal 8 16 4 3" xfId="61315"/>
    <cellStyle name="Normal 8 16 4 4" xfId="61316"/>
    <cellStyle name="Normal 8 16 4 5" xfId="61317"/>
    <cellStyle name="Normal 8 16 5" xfId="61318"/>
    <cellStyle name="Normal 8 16 5 2" xfId="61319"/>
    <cellStyle name="Normal 8 16 5 3" xfId="61320"/>
    <cellStyle name="Normal 8 16 5 4" xfId="61321"/>
    <cellStyle name="Normal 8 16 5 5" xfId="61322"/>
    <cellStyle name="Normal 8 16 6" xfId="61323"/>
    <cellStyle name="Normal 8 16 6 2" xfId="61324"/>
    <cellStyle name="Normal 8 16 6 3" xfId="61325"/>
    <cellStyle name="Normal 8 16 6 4" xfId="61326"/>
    <cellStyle name="Normal 8 16 6 5" xfId="61327"/>
    <cellStyle name="Normal 8 16 7" xfId="61328"/>
    <cellStyle name="Normal 8 16 7 2" xfId="61329"/>
    <cellStyle name="Normal 8 16 7 3" xfId="61330"/>
    <cellStyle name="Normal 8 16 7 4" xfId="61331"/>
    <cellStyle name="Normal 8 16 7 5" xfId="61332"/>
    <cellStyle name="Normal 8 16 8" xfId="61333"/>
    <cellStyle name="Normal 8 16 8 2" xfId="61334"/>
    <cellStyle name="Normal 8 16 8 3" xfId="61335"/>
    <cellStyle name="Normal 8 16 8 4" xfId="61336"/>
    <cellStyle name="Normal 8 16 8 5" xfId="61337"/>
    <cellStyle name="Normal 8 16 9" xfId="61338"/>
    <cellStyle name="Normal 8 17" xfId="61339"/>
    <cellStyle name="Normal 8 17 10" xfId="61340"/>
    <cellStyle name="Normal 8 17 11" xfId="61341"/>
    <cellStyle name="Normal 8 17 12" xfId="61342"/>
    <cellStyle name="Normal 8 17 13" xfId="61343"/>
    <cellStyle name="Normal 8 17 14" xfId="61344"/>
    <cellStyle name="Normal 8 17 2" xfId="61345"/>
    <cellStyle name="Normal 8 17 2 2" xfId="61346"/>
    <cellStyle name="Normal 8 17 2 3" xfId="61347"/>
    <cellStyle name="Normal 8 17 2 4" xfId="61348"/>
    <cellStyle name="Normal 8 17 2 5" xfId="61349"/>
    <cellStyle name="Normal 8 17 3" xfId="61350"/>
    <cellStyle name="Normal 8 17 3 2" xfId="61351"/>
    <cellStyle name="Normal 8 17 3 3" xfId="61352"/>
    <cellStyle name="Normal 8 17 3 4" xfId="61353"/>
    <cellStyle name="Normal 8 17 3 5" xfId="61354"/>
    <cellStyle name="Normal 8 17 4" xfId="61355"/>
    <cellStyle name="Normal 8 17 4 2" xfId="61356"/>
    <cellStyle name="Normal 8 17 4 3" xfId="61357"/>
    <cellStyle name="Normal 8 17 4 4" xfId="61358"/>
    <cellStyle name="Normal 8 17 4 5" xfId="61359"/>
    <cellStyle name="Normal 8 17 5" xfId="61360"/>
    <cellStyle name="Normal 8 17 5 2" xfId="61361"/>
    <cellStyle name="Normal 8 17 5 3" xfId="61362"/>
    <cellStyle name="Normal 8 17 5 4" xfId="61363"/>
    <cellStyle name="Normal 8 17 5 5" xfId="61364"/>
    <cellStyle name="Normal 8 17 6" xfId="61365"/>
    <cellStyle name="Normal 8 17 6 2" xfId="61366"/>
    <cellStyle name="Normal 8 17 6 3" xfId="61367"/>
    <cellStyle name="Normal 8 17 6 4" xfId="61368"/>
    <cellStyle name="Normal 8 17 6 5" xfId="61369"/>
    <cellStyle name="Normal 8 17 7" xfId="61370"/>
    <cellStyle name="Normal 8 17 7 2" xfId="61371"/>
    <cellStyle name="Normal 8 17 7 3" xfId="61372"/>
    <cellStyle name="Normal 8 17 7 4" xfId="61373"/>
    <cellStyle name="Normal 8 17 7 5" xfId="61374"/>
    <cellStyle name="Normal 8 17 8" xfId="61375"/>
    <cellStyle name="Normal 8 17 8 2" xfId="61376"/>
    <cellStyle name="Normal 8 17 8 3" xfId="61377"/>
    <cellStyle name="Normal 8 17 8 4" xfId="61378"/>
    <cellStyle name="Normal 8 17 8 5" xfId="61379"/>
    <cellStyle name="Normal 8 17 9" xfId="61380"/>
    <cellStyle name="Normal 8 18" xfId="61381"/>
    <cellStyle name="Normal 8 18 2" xfId="61382"/>
    <cellStyle name="Normal 8 18 3" xfId="61383"/>
    <cellStyle name="Normal 8 18 4" xfId="61384"/>
    <cellStyle name="Normal 8 18 5" xfId="61385"/>
    <cellStyle name="Normal 8 19" xfId="61386"/>
    <cellStyle name="Normal 8 19 2" xfId="61387"/>
    <cellStyle name="Normal 8 19 3" xfId="61388"/>
    <cellStyle name="Normal 8 19 4" xfId="61389"/>
    <cellStyle name="Normal 8 19 5" xfId="61390"/>
    <cellStyle name="Normal 8 2" xfId="61391"/>
    <cellStyle name="Normal 8 2 10" xfId="61392"/>
    <cellStyle name="Normal 8 2 11" xfId="61393"/>
    <cellStyle name="Normal 8 2 12" xfId="61394"/>
    <cellStyle name="Normal 8 2 13" xfId="61395"/>
    <cellStyle name="Normal 8 2 14" xfId="61396"/>
    <cellStyle name="Normal 8 2 2" xfId="61397"/>
    <cellStyle name="Normal 8 2 2 2" xfId="61398"/>
    <cellStyle name="Normal 8 2 2 3" xfId="61399"/>
    <cellStyle name="Normal 8 2 2 4" xfId="61400"/>
    <cellStyle name="Normal 8 2 2 5" xfId="61401"/>
    <cellStyle name="Normal 8 2 3" xfId="61402"/>
    <cellStyle name="Normal 8 2 3 2" xfId="61403"/>
    <cellStyle name="Normal 8 2 3 3" xfId="61404"/>
    <cellStyle name="Normal 8 2 3 4" xfId="61405"/>
    <cellStyle name="Normal 8 2 3 5" xfId="61406"/>
    <cellStyle name="Normal 8 2 4" xfId="61407"/>
    <cellStyle name="Normal 8 2 4 2" xfId="61408"/>
    <cellStyle name="Normal 8 2 4 3" xfId="61409"/>
    <cellStyle name="Normal 8 2 4 4" xfId="61410"/>
    <cellStyle name="Normal 8 2 4 5" xfId="61411"/>
    <cellStyle name="Normal 8 2 5" xfId="61412"/>
    <cellStyle name="Normal 8 2 5 2" xfId="61413"/>
    <cellStyle name="Normal 8 2 5 3" xfId="61414"/>
    <cellStyle name="Normal 8 2 5 4" xfId="61415"/>
    <cellStyle name="Normal 8 2 5 5" xfId="61416"/>
    <cellStyle name="Normal 8 2 6" xfId="61417"/>
    <cellStyle name="Normal 8 2 6 2" xfId="61418"/>
    <cellStyle name="Normal 8 2 6 3" xfId="61419"/>
    <cellStyle name="Normal 8 2 6 4" xfId="61420"/>
    <cellStyle name="Normal 8 2 6 5" xfId="61421"/>
    <cellStyle name="Normal 8 2 7" xfId="61422"/>
    <cellStyle name="Normal 8 2 7 2" xfId="61423"/>
    <cellStyle name="Normal 8 2 7 3" xfId="61424"/>
    <cellStyle name="Normal 8 2 7 4" xfId="61425"/>
    <cellStyle name="Normal 8 2 7 5" xfId="61426"/>
    <cellStyle name="Normal 8 2 8" xfId="61427"/>
    <cellStyle name="Normal 8 2 8 2" xfId="61428"/>
    <cellStyle name="Normal 8 2 8 3" xfId="61429"/>
    <cellStyle name="Normal 8 2 8 4" xfId="61430"/>
    <cellStyle name="Normal 8 2 8 5" xfId="61431"/>
    <cellStyle name="Normal 8 2 9" xfId="61432"/>
    <cellStyle name="Normal 8 20" xfId="61433"/>
    <cellStyle name="Normal 8 20 2" xfId="61434"/>
    <cellStyle name="Normal 8 20 3" xfId="61435"/>
    <cellStyle name="Normal 8 20 4" xfId="61436"/>
    <cellStyle name="Normal 8 20 5" xfId="61437"/>
    <cellStyle name="Normal 8 21" xfId="61438"/>
    <cellStyle name="Normal 8 21 2" xfId="61439"/>
    <cellStyle name="Normal 8 21 3" xfId="61440"/>
    <cellStyle name="Normal 8 21 4" xfId="61441"/>
    <cellStyle name="Normal 8 21 5" xfId="61442"/>
    <cellStyle name="Normal 8 22" xfId="61443"/>
    <cellStyle name="Normal 8 22 2" xfId="61444"/>
    <cellStyle name="Normal 8 22 3" xfId="61445"/>
    <cellStyle name="Normal 8 22 4" xfId="61446"/>
    <cellStyle name="Normal 8 22 5" xfId="61447"/>
    <cellStyle name="Normal 8 23" xfId="61448"/>
    <cellStyle name="Normal 8 23 2" xfId="61449"/>
    <cellStyle name="Normal 8 23 3" xfId="61450"/>
    <cellStyle name="Normal 8 23 4" xfId="61451"/>
    <cellStyle name="Normal 8 23 5" xfId="61452"/>
    <cellStyle name="Normal 8 24" xfId="61453"/>
    <cellStyle name="Normal 8 24 2" xfId="61454"/>
    <cellStyle name="Normal 8 24 3" xfId="61455"/>
    <cellStyle name="Normal 8 24 4" xfId="61456"/>
    <cellStyle name="Normal 8 24 5" xfId="61457"/>
    <cellStyle name="Normal 8 25" xfId="61458"/>
    <cellStyle name="Normal 8 26" xfId="61459"/>
    <cellStyle name="Normal 8 27" xfId="61460"/>
    <cellStyle name="Normal 8 28" xfId="61461"/>
    <cellStyle name="Normal 8 29" xfId="61462"/>
    <cellStyle name="Normal 8 3" xfId="61463"/>
    <cellStyle name="Normal 8 3 10" xfId="61464"/>
    <cellStyle name="Normal 8 3 11" xfId="61465"/>
    <cellStyle name="Normal 8 3 12" xfId="61466"/>
    <cellStyle name="Normal 8 3 13" xfId="61467"/>
    <cellStyle name="Normal 8 3 14" xfId="61468"/>
    <cellStyle name="Normal 8 3 2" xfId="61469"/>
    <cellStyle name="Normal 8 3 2 2" xfId="61470"/>
    <cellStyle name="Normal 8 3 2 3" xfId="61471"/>
    <cellStyle name="Normal 8 3 2 4" xfId="61472"/>
    <cellStyle name="Normal 8 3 2 5" xfId="61473"/>
    <cellStyle name="Normal 8 3 3" xfId="61474"/>
    <cellStyle name="Normal 8 3 3 2" xfId="61475"/>
    <cellStyle name="Normal 8 3 3 3" xfId="61476"/>
    <cellStyle name="Normal 8 3 3 4" xfId="61477"/>
    <cellStyle name="Normal 8 3 3 5" xfId="61478"/>
    <cellStyle name="Normal 8 3 4" xfId="61479"/>
    <cellStyle name="Normal 8 3 4 2" xfId="61480"/>
    <cellStyle name="Normal 8 3 4 3" xfId="61481"/>
    <cellStyle name="Normal 8 3 4 4" xfId="61482"/>
    <cellStyle name="Normal 8 3 4 5" xfId="61483"/>
    <cellStyle name="Normal 8 3 5" xfId="61484"/>
    <cellStyle name="Normal 8 3 5 2" xfId="61485"/>
    <cellStyle name="Normal 8 3 5 3" xfId="61486"/>
    <cellStyle name="Normal 8 3 5 4" xfId="61487"/>
    <cellStyle name="Normal 8 3 5 5" xfId="61488"/>
    <cellStyle name="Normal 8 3 6" xfId="61489"/>
    <cellStyle name="Normal 8 3 6 2" xfId="61490"/>
    <cellStyle name="Normal 8 3 6 3" xfId="61491"/>
    <cellStyle name="Normal 8 3 6 4" xfId="61492"/>
    <cellStyle name="Normal 8 3 6 5" xfId="61493"/>
    <cellStyle name="Normal 8 3 7" xfId="61494"/>
    <cellStyle name="Normal 8 3 7 2" xfId="61495"/>
    <cellStyle name="Normal 8 3 7 3" xfId="61496"/>
    <cellStyle name="Normal 8 3 7 4" xfId="61497"/>
    <cellStyle name="Normal 8 3 7 5" xfId="61498"/>
    <cellStyle name="Normal 8 3 8" xfId="61499"/>
    <cellStyle name="Normal 8 3 8 2" xfId="61500"/>
    <cellStyle name="Normal 8 3 8 3" xfId="61501"/>
    <cellStyle name="Normal 8 3 8 4" xfId="61502"/>
    <cellStyle name="Normal 8 3 8 5" xfId="61503"/>
    <cellStyle name="Normal 8 3 9" xfId="61504"/>
    <cellStyle name="Normal 8 30" xfId="61505"/>
    <cellStyle name="Normal 8 4" xfId="61506"/>
    <cellStyle name="Normal 8 4 10" xfId="61507"/>
    <cellStyle name="Normal 8 4 11" xfId="61508"/>
    <cellStyle name="Normal 8 4 12" xfId="61509"/>
    <cellStyle name="Normal 8 4 13" xfId="61510"/>
    <cellStyle name="Normal 8 4 14" xfId="61511"/>
    <cellStyle name="Normal 8 4 2" xfId="61512"/>
    <cellStyle name="Normal 8 4 2 2" xfId="61513"/>
    <cellStyle name="Normal 8 4 2 3" xfId="61514"/>
    <cellStyle name="Normal 8 4 2 4" xfId="61515"/>
    <cellStyle name="Normal 8 4 2 5" xfId="61516"/>
    <cellStyle name="Normal 8 4 3" xfId="61517"/>
    <cellStyle name="Normal 8 4 3 2" xfId="61518"/>
    <cellStyle name="Normal 8 4 3 3" xfId="61519"/>
    <cellStyle name="Normal 8 4 3 4" xfId="61520"/>
    <cellStyle name="Normal 8 4 3 5" xfId="61521"/>
    <cellStyle name="Normal 8 4 4" xfId="61522"/>
    <cellStyle name="Normal 8 4 4 2" xfId="61523"/>
    <cellStyle name="Normal 8 4 4 3" xfId="61524"/>
    <cellStyle name="Normal 8 4 4 4" xfId="61525"/>
    <cellStyle name="Normal 8 4 4 5" xfId="61526"/>
    <cellStyle name="Normal 8 4 5" xfId="61527"/>
    <cellStyle name="Normal 8 4 5 2" xfId="61528"/>
    <cellStyle name="Normal 8 4 5 3" xfId="61529"/>
    <cellStyle name="Normal 8 4 5 4" xfId="61530"/>
    <cellStyle name="Normal 8 4 5 5" xfId="61531"/>
    <cellStyle name="Normal 8 4 6" xfId="61532"/>
    <cellStyle name="Normal 8 4 6 2" xfId="61533"/>
    <cellStyle name="Normal 8 4 6 3" xfId="61534"/>
    <cellStyle name="Normal 8 4 6 4" xfId="61535"/>
    <cellStyle name="Normal 8 4 6 5" xfId="61536"/>
    <cellStyle name="Normal 8 4 7" xfId="61537"/>
    <cellStyle name="Normal 8 4 7 2" xfId="61538"/>
    <cellStyle name="Normal 8 4 7 3" xfId="61539"/>
    <cellStyle name="Normal 8 4 7 4" xfId="61540"/>
    <cellStyle name="Normal 8 4 7 5" xfId="61541"/>
    <cellStyle name="Normal 8 4 8" xfId="61542"/>
    <cellStyle name="Normal 8 4 8 2" xfId="61543"/>
    <cellStyle name="Normal 8 4 8 3" xfId="61544"/>
    <cellStyle name="Normal 8 4 8 4" xfId="61545"/>
    <cellStyle name="Normal 8 4 8 5" xfId="61546"/>
    <cellStyle name="Normal 8 4 9" xfId="61547"/>
    <cellStyle name="Normal 8 5" xfId="61548"/>
    <cellStyle name="Normal 8 5 10" xfId="61549"/>
    <cellStyle name="Normal 8 5 11" xfId="61550"/>
    <cellStyle name="Normal 8 5 12" xfId="61551"/>
    <cellStyle name="Normal 8 5 13" xfId="61552"/>
    <cellStyle name="Normal 8 5 14" xfId="61553"/>
    <cellStyle name="Normal 8 5 2" xfId="61554"/>
    <cellStyle name="Normal 8 5 2 2" xfId="61555"/>
    <cellStyle name="Normal 8 5 2 3" xfId="61556"/>
    <cellStyle name="Normal 8 5 2 4" xfId="61557"/>
    <cellStyle name="Normal 8 5 2 5" xfId="61558"/>
    <cellStyle name="Normal 8 5 3" xfId="61559"/>
    <cellStyle name="Normal 8 5 3 2" xfId="61560"/>
    <cellStyle name="Normal 8 5 3 3" xfId="61561"/>
    <cellStyle name="Normal 8 5 3 4" xfId="61562"/>
    <cellStyle name="Normal 8 5 3 5" xfId="61563"/>
    <cellStyle name="Normal 8 5 4" xfId="61564"/>
    <cellStyle name="Normal 8 5 4 2" xfId="61565"/>
    <cellStyle name="Normal 8 5 4 3" xfId="61566"/>
    <cellStyle name="Normal 8 5 4 4" xfId="61567"/>
    <cellStyle name="Normal 8 5 4 5" xfId="61568"/>
    <cellStyle name="Normal 8 5 5" xfId="61569"/>
    <cellStyle name="Normal 8 5 5 2" xfId="61570"/>
    <cellStyle name="Normal 8 5 5 3" xfId="61571"/>
    <cellStyle name="Normal 8 5 5 4" xfId="61572"/>
    <cellStyle name="Normal 8 5 5 5" xfId="61573"/>
    <cellStyle name="Normal 8 5 6" xfId="61574"/>
    <cellStyle name="Normal 8 5 6 2" xfId="61575"/>
    <cellStyle name="Normal 8 5 6 3" xfId="61576"/>
    <cellStyle name="Normal 8 5 6 4" xfId="61577"/>
    <cellStyle name="Normal 8 5 6 5" xfId="61578"/>
    <cellStyle name="Normal 8 5 7" xfId="61579"/>
    <cellStyle name="Normal 8 5 7 2" xfId="61580"/>
    <cellStyle name="Normal 8 5 7 3" xfId="61581"/>
    <cellStyle name="Normal 8 5 7 4" xfId="61582"/>
    <cellStyle name="Normal 8 5 7 5" xfId="61583"/>
    <cellStyle name="Normal 8 5 8" xfId="61584"/>
    <cellStyle name="Normal 8 5 8 2" xfId="61585"/>
    <cellStyle name="Normal 8 5 8 3" xfId="61586"/>
    <cellStyle name="Normal 8 5 8 4" xfId="61587"/>
    <cellStyle name="Normal 8 5 8 5" xfId="61588"/>
    <cellStyle name="Normal 8 5 9" xfId="61589"/>
    <cellStyle name="Normal 8 6" xfId="61590"/>
    <cellStyle name="Normal 8 6 10" xfId="61591"/>
    <cellStyle name="Normal 8 6 11" xfId="61592"/>
    <cellStyle name="Normal 8 6 12" xfId="61593"/>
    <cellStyle name="Normal 8 6 13" xfId="61594"/>
    <cellStyle name="Normal 8 6 14" xfId="61595"/>
    <cellStyle name="Normal 8 6 2" xfId="61596"/>
    <cellStyle name="Normal 8 6 2 2" xfId="61597"/>
    <cellStyle name="Normal 8 6 2 3" xfId="61598"/>
    <cellStyle name="Normal 8 6 2 4" xfId="61599"/>
    <cellStyle name="Normal 8 6 2 5" xfId="61600"/>
    <cellStyle name="Normal 8 6 3" xfId="61601"/>
    <cellStyle name="Normal 8 6 3 2" xfId="61602"/>
    <cellStyle name="Normal 8 6 3 3" xfId="61603"/>
    <cellStyle name="Normal 8 6 3 4" xfId="61604"/>
    <cellStyle name="Normal 8 6 3 5" xfId="61605"/>
    <cellStyle name="Normal 8 6 4" xfId="61606"/>
    <cellStyle name="Normal 8 6 4 2" xfId="61607"/>
    <cellStyle name="Normal 8 6 4 3" xfId="61608"/>
    <cellStyle name="Normal 8 6 4 4" xfId="61609"/>
    <cellStyle name="Normal 8 6 4 5" xfId="61610"/>
    <cellStyle name="Normal 8 6 5" xfId="61611"/>
    <cellStyle name="Normal 8 6 5 2" xfId="61612"/>
    <cellStyle name="Normal 8 6 5 3" xfId="61613"/>
    <cellStyle name="Normal 8 6 5 4" xfId="61614"/>
    <cellStyle name="Normal 8 6 5 5" xfId="61615"/>
    <cellStyle name="Normal 8 6 6" xfId="61616"/>
    <cellStyle name="Normal 8 6 6 2" xfId="61617"/>
    <cellStyle name="Normal 8 6 6 3" xfId="61618"/>
    <cellStyle name="Normal 8 6 6 4" xfId="61619"/>
    <cellStyle name="Normal 8 6 6 5" xfId="61620"/>
    <cellStyle name="Normal 8 6 7" xfId="61621"/>
    <cellStyle name="Normal 8 6 7 2" xfId="61622"/>
    <cellStyle name="Normal 8 6 7 3" xfId="61623"/>
    <cellStyle name="Normal 8 6 7 4" xfId="61624"/>
    <cellStyle name="Normal 8 6 7 5" xfId="61625"/>
    <cellStyle name="Normal 8 6 8" xfId="61626"/>
    <cellStyle name="Normal 8 6 8 2" xfId="61627"/>
    <cellStyle name="Normal 8 6 8 3" xfId="61628"/>
    <cellStyle name="Normal 8 6 8 4" xfId="61629"/>
    <cellStyle name="Normal 8 6 8 5" xfId="61630"/>
    <cellStyle name="Normal 8 6 9" xfId="61631"/>
    <cellStyle name="Normal 8 7" xfId="61632"/>
    <cellStyle name="Normal 8 7 10" xfId="61633"/>
    <cellStyle name="Normal 8 7 11" xfId="61634"/>
    <cellStyle name="Normal 8 7 12" xfId="61635"/>
    <cellStyle name="Normal 8 7 13" xfId="61636"/>
    <cellStyle name="Normal 8 7 14" xfId="61637"/>
    <cellStyle name="Normal 8 7 2" xfId="61638"/>
    <cellStyle name="Normal 8 7 2 2" xfId="61639"/>
    <cellStyle name="Normal 8 7 2 3" xfId="61640"/>
    <cellStyle name="Normal 8 7 2 4" xfId="61641"/>
    <cellStyle name="Normal 8 7 2 5" xfId="61642"/>
    <cellStyle name="Normal 8 7 3" xfId="61643"/>
    <cellStyle name="Normal 8 7 3 2" xfId="61644"/>
    <cellStyle name="Normal 8 7 3 3" xfId="61645"/>
    <cellStyle name="Normal 8 7 3 4" xfId="61646"/>
    <cellStyle name="Normal 8 7 3 5" xfId="61647"/>
    <cellStyle name="Normal 8 7 4" xfId="61648"/>
    <cellStyle name="Normal 8 7 4 2" xfId="61649"/>
    <cellStyle name="Normal 8 7 4 3" xfId="61650"/>
    <cellStyle name="Normal 8 7 4 4" xfId="61651"/>
    <cellStyle name="Normal 8 7 4 5" xfId="61652"/>
    <cellStyle name="Normal 8 7 5" xfId="61653"/>
    <cellStyle name="Normal 8 7 5 2" xfId="61654"/>
    <cellStyle name="Normal 8 7 5 3" xfId="61655"/>
    <cellStyle name="Normal 8 7 5 4" xfId="61656"/>
    <cellStyle name="Normal 8 7 5 5" xfId="61657"/>
    <cellStyle name="Normal 8 7 6" xfId="61658"/>
    <cellStyle name="Normal 8 7 6 2" xfId="61659"/>
    <cellStyle name="Normal 8 7 6 3" xfId="61660"/>
    <cellStyle name="Normal 8 7 6 4" xfId="61661"/>
    <cellStyle name="Normal 8 7 6 5" xfId="61662"/>
    <cellStyle name="Normal 8 7 7" xfId="61663"/>
    <cellStyle name="Normal 8 7 7 2" xfId="61664"/>
    <cellStyle name="Normal 8 7 7 3" xfId="61665"/>
    <cellStyle name="Normal 8 7 7 4" xfId="61666"/>
    <cellStyle name="Normal 8 7 7 5" xfId="61667"/>
    <cellStyle name="Normal 8 7 8" xfId="61668"/>
    <cellStyle name="Normal 8 7 8 2" xfId="61669"/>
    <cellStyle name="Normal 8 7 8 3" xfId="61670"/>
    <cellStyle name="Normal 8 7 8 4" xfId="61671"/>
    <cellStyle name="Normal 8 7 8 5" xfId="61672"/>
    <cellStyle name="Normal 8 7 9" xfId="61673"/>
    <cellStyle name="Normal 8 8" xfId="61674"/>
    <cellStyle name="Normal 8 8 10" xfId="61675"/>
    <cellStyle name="Normal 8 8 11" xfId="61676"/>
    <cellStyle name="Normal 8 8 12" xfId="61677"/>
    <cellStyle name="Normal 8 8 13" xfId="61678"/>
    <cellStyle name="Normal 8 8 14" xfId="61679"/>
    <cellStyle name="Normal 8 8 2" xfId="61680"/>
    <cellStyle name="Normal 8 8 2 2" xfId="61681"/>
    <cellStyle name="Normal 8 8 2 3" xfId="61682"/>
    <cellStyle name="Normal 8 8 2 4" xfId="61683"/>
    <cellStyle name="Normal 8 8 2 5" xfId="61684"/>
    <cellStyle name="Normal 8 8 3" xfId="61685"/>
    <cellStyle name="Normal 8 8 3 2" xfId="61686"/>
    <cellStyle name="Normal 8 8 3 3" xfId="61687"/>
    <cellStyle name="Normal 8 8 3 4" xfId="61688"/>
    <cellStyle name="Normal 8 8 3 5" xfId="61689"/>
    <cellStyle name="Normal 8 8 4" xfId="61690"/>
    <cellStyle name="Normal 8 8 4 2" xfId="61691"/>
    <cellStyle name="Normal 8 8 4 3" xfId="61692"/>
    <cellStyle name="Normal 8 8 4 4" xfId="61693"/>
    <cellStyle name="Normal 8 8 4 5" xfId="61694"/>
    <cellStyle name="Normal 8 8 5" xfId="61695"/>
    <cellStyle name="Normal 8 8 5 2" xfId="61696"/>
    <cellStyle name="Normal 8 8 5 3" xfId="61697"/>
    <cellStyle name="Normal 8 8 5 4" xfId="61698"/>
    <cellStyle name="Normal 8 8 5 5" xfId="61699"/>
    <cellStyle name="Normal 8 8 6" xfId="61700"/>
    <cellStyle name="Normal 8 8 6 2" xfId="61701"/>
    <cellStyle name="Normal 8 8 6 3" xfId="61702"/>
    <cellStyle name="Normal 8 8 6 4" xfId="61703"/>
    <cellStyle name="Normal 8 8 6 5" xfId="61704"/>
    <cellStyle name="Normal 8 8 7" xfId="61705"/>
    <cellStyle name="Normal 8 8 7 2" xfId="61706"/>
    <cellStyle name="Normal 8 8 7 3" xfId="61707"/>
    <cellStyle name="Normal 8 8 7 4" xfId="61708"/>
    <cellStyle name="Normal 8 8 7 5" xfId="61709"/>
    <cellStyle name="Normal 8 8 8" xfId="61710"/>
    <cellStyle name="Normal 8 8 8 2" xfId="61711"/>
    <cellStyle name="Normal 8 8 8 3" xfId="61712"/>
    <cellStyle name="Normal 8 8 8 4" xfId="61713"/>
    <cellStyle name="Normal 8 8 8 5" xfId="61714"/>
    <cellStyle name="Normal 8 8 9" xfId="61715"/>
    <cellStyle name="Normal 8 9" xfId="61716"/>
    <cellStyle name="Normal 8 9 10" xfId="61717"/>
    <cellStyle name="Normal 8 9 11" xfId="61718"/>
    <cellStyle name="Normal 8 9 12" xfId="61719"/>
    <cellStyle name="Normal 8 9 13" xfId="61720"/>
    <cellStyle name="Normal 8 9 14" xfId="61721"/>
    <cellStyle name="Normal 8 9 2" xfId="61722"/>
    <cellStyle name="Normal 8 9 2 2" xfId="61723"/>
    <cellStyle name="Normal 8 9 2 3" xfId="61724"/>
    <cellStyle name="Normal 8 9 2 4" xfId="61725"/>
    <cellStyle name="Normal 8 9 2 5" xfId="61726"/>
    <cellStyle name="Normal 8 9 3" xfId="61727"/>
    <cellStyle name="Normal 8 9 3 2" xfId="61728"/>
    <cellStyle name="Normal 8 9 3 3" xfId="61729"/>
    <cellStyle name="Normal 8 9 3 4" xfId="61730"/>
    <cellStyle name="Normal 8 9 3 5" xfId="61731"/>
    <cellStyle name="Normal 8 9 4" xfId="61732"/>
    <cellStyle name="Normal 8 9 4 2" xfId="61733"/>
    <cellStyle name="Normal 8 9 4 3" xfId="61734"/>
    <cellStyle name="Normal 8 9 4 4" xfId="61735"/>
    <cellStyle name="Normal 8 9 4 5" xfId="61736"/>
    <cellStyle name="Normal 8 9 5" xfId="61737"/>
    <cellStyle name="Normal 8 9 5 2" xfId="61738"/>
    <cellStyle name="Normal 8 9 5 3" xfId="61739"/>
    <cellStyle name="Normal 8 9 5 4" xfId="61740"/>
    <cellStyle name="Normal 8 9 5 5" xfId="61741"/>
    <cellStyle name="Normal 8 9 6" xfId="61742"/>
    <cellStyle name="Normal 8 9 6 2" xfId="61743"/>
    <cellStyle name="Normal 8 9 6 3" xfId="61744"/>
    <cellStyle name="Normal 8 9 6 4" xfId="61745"/>
    <cellStyle name="Normal 8 9 6 5" xfId="61746"/>
    <cellStyle name="Normal 8 9 7" xfId="61747"/>
    <cellStyle name="Normal 8 9 7 2" xfId="61748"/>
    <cellStyle name="Normal 8 9 7 3" xfId="61749"/>
    <cellStyle name="Normal 8 9 7 4" xfId="61750"/>
    <cellStyle name="Normal 8 9 7 5" xfId="61751"/>
    <cellStyle name="Normal 8 9 8" xfId="61752"/>
    <cellStyle name="Normal 8 9 8 2" xfId="61753"/>
    <cellStyle name="Normal 8 9 8 3" xfId="61754"/>
    <cellStyle name="Normal 8 9 8 4" xfId="61755"/>
    <cellStyle name="Normal 8 9 8 5" xfId="61756"/>
    <cellStyle name="Normal 8 9 9" xfId="61757"/>
    <cellStyle name="Normal 9" xfId="164"/>
    <cellStyle name="Normal 9 10" xfId="61758"/>
    <cellStyle name="Normal 9 10 10" xfId="61759"/>
    <cellStyle name="Normal 9 10 11" xfId="61760"/>
    <cellStyle name="Normal 9 10 12" xfId="61761"/>
    <cellStyle name="Normal 9 10 13" xfId="61762"/>
    <cellStyle name="Normal 9 10 14" xfId="61763"/>
    <cellStyle name="Normal 9 10 2" xfId="61764"/>
    <cellStyle name="Normal 9 10 2 2" xfId="61765"/>
    <cellStyle name="Normal 9 10 2 3" xfId="61766"/>
    <cellStyle name="Normal 9 10 2 4" xfId="61767"/>
    <cellStyle name="Normal 9 10 2 5" xfId="61768"/>
    <cellStyle name="Normal 9 10 3" xfId="61769"/>
    <cellStyle name="Normal 9 10 3 2" xfId="61770"/>
    <cellStyle name="Normal 9 10 3 3" xfId="61771"/>
    <cellStyle name="Normal 9 10 3 4" xfId="61772"/>
    <cellStyle name="Normal 9 10 3 5" xfId="61773"/>
    <cellStyle name="Normal 9 10 4" xfId="61774"/>
    <cellStyle name="Normal 9 10 4 2" xfId="61775"/>
    <cellStyle name="Normal 9 10 4 3" xfId="61776"/>
    <cellStyle name="Normal 9 10 4 4" xfId="61777"/>
    <cellStyle name="Normal 9 10 4 5" xfId="61778"/>
    <cellStyle name="Normal 9 10 5" xfId="61779"/>
    <cellStyle name="Normal 9 10 5 2" xfId="61780"/>
    <cellStyle name="Normal 9 10 5 3" xfId="61781"/>
    <cellStyle name="Normal 9 10 5 4" xfId="61782"/>
    <cellStyle name="Normal 9 10 5 5" xfId="61783"/>
    <cellStyle name="Normal 9 10 6" xfId="61784"/>
    <cellStyle name="Normal 9 10 6 2" xfId="61785"/>
    <cellStyle name="Normal 9 10 6 3" xfId="61786"/>
    <cellStyle name="Normal 9 10 6 4" xfId="61787"/>
    <cellStyle name="Normal 9 10 6 5" xfId="61788"/>
    <cellStyle name="Normal 9 10 7" xfId="61789"/>
    <cellStyle name="Normal 9 10 7 2" xfId="61790"/>
    <cellStyle name="Normal 9 10 7 3" xfId="61791"/>
    <cellStyle name="Normal 9 10 7 4" xfId="61792"/>
    <cellStyle name="Normal 9 10 7 5" xfId="61793"/>
    <cellStyle name="Normal 9 10 8" xfId="61794"/>
    <cellStyle name="Normal 9 10 8 2" xfId="61795"/>
    <cellStyle name="Normal 9 10 8 3" xfId="61796"/>
    <cellStyle name="Normal 9 10 8 4" xfId="61797"/>
    <cellStyle name="Normal 9 10 8 5" xfId="61798"/>
    <cellStyle name="Normal 9 10 9" xfId="61799"/>
    <cellStyle name="Normal 9 11" xfId="61800"/>
    <cellStyle name="Normal 9 11 10" xfId="61801"/>
    <cellStyle name="Normal 9 11 11" xfId="61802"/>
    <cellStyle name="Normal 9 11 12" xfId="61803"/>
    <cellStyle name="Normal 9 11 13" xfId="61804"/>
    <cellStyle name="Normal 9 11 14" xfId="61805"/>
    <cellStyle name="Normal 9 11 2" xfId="61806"/>
    <cellStyle name="Normal 9 11 2 2" xfId="61807"/>
    <cellStyle name="Normal 9 11 2 3" xfId="61808"/>
    <cellStyle name="Normal 9 11 2 4" xfId="61809"/>
    <cellStyle name="Normal 9 11 2 5" xfId="61810"/>
    <cellStyle name="Normal 9 11 3" xfId="61811"/>
    <cellStyle name="Normal 9 11 3 2" xfId="61812"/>
    <cellStyle name="Normal 9 11 3 3" xfId="61813"/>
    <cellStyle name="Normal 9 11 3 4" xfId="61814"/>
    <cellStyle name="Normal 9 11 3 5" xfId="61815"/>
    <cellStyle name="Normal 9 11 4" xfId="61816"/>
    <cellStyle name="Normal 9 11 4 2" xfId="61817"/>
    <cellStyle name="Normal 9 11 4 3" xfId="61818"/>
    <cellStyle name="Normal 9 11 4 4" xfId="61819"/>
    <cellStyle name="Normal 9 11 4 5" xfId="61820"/>
    <cellStyle name="Normal 9 11 5" xfId="61821"/>
    <cellStyle name="Normal 9 11 5 2" xfId="61822"/>
    <cellStyle name="Normal 9 11 5 3" xfId="61823"/>
    <cellStyle name="Normal 9 11 5 4" xfId="61824"/>
    <cellStyle name="Normal 9 11 5 5" xfId="61825"/>
    <cellStyle name="Normal 9 11 6" xfId="61826"/>
    <cellStyle name="Normal 9 11 6 2" xfId="61827"/>
    <cellStyle name="Normal 9 11 6 3" xfId="61828"/>
    <cellStyle name="Normal 9 11 6 4" xfId="61829"/>
    <cellStyle name="Normal 9 11 6 5" xfId="61830"/>
    <cellStyle name="Normal 9 11 7" xfId="61831"/>
    <cellStyle name="Normal 9 11 7 2" xfId="61832"/>
    <cellStyle name="Normal 9 11 7 3" xfId="61833"/>
    <cellStyle name="Normal 9 11 7 4" xfId="61834"/>
    <cellStyle name="Normal 9 11 7 5" xfId="61835"/>
    <cellStyle name="Normal 9 11 8" xfId="61836"/>
    <cellStyle name="Normal 9 11 8 2" xfId="61837"/>
    <cellStyle name="Normal 9 11 8 3" xfId="61838"/>
    <cellStyle name="Normal 9 11 8 4" xfId="61839"/>
    <cellStyle name="Normal 9 11 8 5" xfId="61840"/>
    <cellStyle name="Normal 9 11 9" xfId="61841"/>
    <cellStyle name="Normal 9 12" xfId="61842"/>
    <cellStyle name="Normal 9 12 10" xfId="61843"/>
    <cellStyle name="Normal 9 12 11" xfId="61844"/>
    <cellStyle name="Normal 9 12 12" xfId="61845"/>
    <cellStyle name="Normal 9 12 13" xfId="61846"/>
    <cellStyle name="Normal 9 12 14" xfId="61847"/>
    <cellStyle name="Normal 9 12 2" xfId="61848"/>
    <cellStyle name="Normal 9 12 2 2" xfId="61849"/>
    <cellStyle name="Normal 9 12 2 3" xfId="61850"/>
    <cellStyle name="Normal 9 12 2 4" xfId="61851"/>
    <cellStyle name="Normal 9 12 2 5" xfId="61852"/>
    <cellStyle name="Normal 9 12 3" xfId="61853"/>
    <cellStyle name="Normal 9 12 3 2" xfId="61854"/>
    <cellStyle name="Normal 9 12 3 3" xfId="61855"/>
    <cellStyle name="Normal 9 12 3 4" xfId="61856"/>
    <cellStyle name="Normal 9 12 3 5" xfId="61857"/>
    <cellStyle name="Normal 9 12 4" xfId="61858"/>
    <cellStyle name="Normal 9 12 4 2" xfId="61859"/>
    <cellStyle name="Normal 9 12 4 3" xfId="61860"/>
    <cellStyle name="Normal 9 12 4 4" xfId="61861"/>
    <cellStyle name="Normal 9 12 4 5" xfId="61862"/>
    <cellStyle name="Normal 9 12 5" xfId="61863"/>
    <cellStyle name="Normal 9 12 5 2" xfId="61864"/>
    <cellStyle name="Normal 9 12 5 3" xfId="61865"/>
    <cellStyle name="Normal 9 12 5 4" xfId="61866"/>
    <cellStyle name="Normal 9 12 5 5" xfId="61867"/>
    <cellStyle name="Normal 9 12 6" xfId="61868"/>
    <cellStyle name="Normal 9 12 6 2" xfId="61869"/>
    <cellStyle name="Normal 9 12 6 3" xfId="61870"/>
    <cellStyle name="Normal 9 12 6 4" xfId="61871"/>
    <cellStyle name="Normal 9 12 6 5" xfId="61872"/>
    <cellStyle name="Normal 9 12 7" xfId="61873"/>
    <cellStyle name="Normal 9 12 7 2" xfId="61874"/>
    <cellStyle name="Normal 9 12 7 3" xfId="61875"/>
    <cellStyle name="Normal 9 12 7 4" xfId="61876"/>
    <cellStyle name="Normal 9 12 7 5" xfId="61877"/>
    <cellStyle name="Normal 9 12 8" xfId="61878"/>
    <cellStyle name="Normal 9 12 8 2" xfId="61879"/>
    <cellStyle name="Normal 9 12 8 3" xfId="61880"/>
    <cellStyle name="Normal 9 12 8 4" xfId="61881"/>
    <cellStyle name="Normal 9 12 8 5" xfId="61882"/>
    <cellStyle name="Normal 9 12 9" xfId="61883"/>
    <cellStyle name="Normal 9 13" xfId="61884"/>
    <cellStyle name="Normal 9 13 10" xfId="61885"/>
    <cellStyle name="Normal 9 13 11" xfId="61886"/>
    <cellStyle name="Normal 9 13 12" xfId="61887"/>
    <cellStyle name="Normal 9 13 13" xfId="61888"/>
    <cellStyle name="Normal 9 13 14" xfId="61889"/>
    <cellStyle name="Normal 9 13 2" xfId="61890"/>
    <cellStyle name="Normal 9 13 2 2" xfId="61891"/>
    <cellStyle name="Normal 9 13 2 3" xfId="61892"/>
    <cellStyle name="Normal 9 13 2 4" xfId="61893"/>
    <cellStyle name="Normal 9 13 2 5" xfId="61894"/>
    <cellStyle name="Normal 9 13 3" xfId="61895"/>
    <cellStyle name="Normal 9 13 3 2" xfId="61896"/>
    <cellStyle name="Normal 9 13 3 3" xfId="61897"/>
    <cellStyle name="Normal 9 13 3 4" xfId="61898"/>
    <cellStyle name="Normal 9 13 3 5" xfId="61899"/>
    <cellStyle name="Normal 9 13 4" xfId="61900"/>
    <cellStyle name="Normal 9 13 4 2" xfId="61901"/>
    <cellStyle name="Normal 9 13 4 3" xfId="61902"/>
    <cellStyle name="Normal 9 13 4 4" xfId="61903"/>
    <cellStyle name="Normal 9 13 4 5" xfId="61904"/>
    <cellStyle name="Normal 9 13 5" xfId="61905"/>
    <cellStyle name="Normal 9 13 5 2" xfId="61906"/>
    <cellStyle name="Normal 9 13 5 3" xfId="61907"/>
    <cellStyle name="Normal 9 13 5 4" xfId="61908"/>
    <cellStyle name="Normal 9 13 5 5" xfId="61909"/>
    <cellStyle name="Normal 9 13 6" xfId="61910"/>
    <cellStyle name="Normal 9 13 6 2" xfId="61911"/>
    <cellStyle name="Normal 9 13 6 3" xfId="61912"/>
    <cellStyle name="Normal 9 13 6 4" xfId="61913"/>
    <cellStyle name="Normal 9 13 6 5" xfId="61914"/>
    <cellStyle name="Normal 9 13 7" xfId="61915"/>
    <cellStyle name="Normal 9 13 7 2" xfId="61916"/>
    <cellStyle name="Normal 9 13 7 3" xfId="61917"/>
    <cellStyle name="Normal 9 13 7 4" xfId="61918"/>
    <cellStyle name="Normal 9 13 7 5" xfId="61919"/>
    <cellStyle name="Normal 9 13 8" xfId="61920"/>
    <cellStyle name="Normal 9 13 8 2" xfId="61921"/>
    <cellStyle name="Normal 9 13 8 3" xfId="61922"/>
    <cellStyle name="Normal 9 13 8 4" xfId="61923"/>
    <cellStyle name="Normal 9 13 8 5" xfId="61924"/>
    <cellStyle name="Normal 9 13 9" xfId="61925"/>
    <cellStyle name="Normal 9 14" xfId="61926"/>
    <cellStyle name="Normal 9 14 10" xfId="61927"/>
    <cellStyle name="Normal 9 14 11" xfId="61928"/>
    <cellStyle name="Normal 9 14 12" xfId="61929"/>
    <cellStyle name="Normal 9 14 13" xfId="61930"/>
    <cellStyle name="Normal 9 14 14" xfId="61931"/>
    <cellStyle name="Normal 9 14 2" xfId="61932"/>
    <cellStyle name="Normal 9 14 2 2" xfId="61933"/>
    <cellStyle name="Normal 9 14 2 3" xfId="61934"/>
    <cellStyle name="Normal 9 14 2 4" xfId="61935"/>
    <cellStyle name="Normal 9 14 2 5" xfId="61936"/>
    <cellStyle name="Normal 9 14 3" xfId="61937"/>
    <cellStyle name="Normal 9 14 3 2" xfId="61938"/>
    <cellStyle name="Normal 9 14 3 3" xfId="61939"/>
    <cellStyle name="Normal 9 14 3 4" xfId="61940"/>
    <cellStyle name="Normal 9 14 3 5" xfId="61941"/>
    <cellStyle name="Normal 9 14 4" xfId="61942"/>
    <cellStyle name="Normal 9 14 4 2" xfId="61943"/>
    <cellStyle name="Normal 9 14 4 3" xfId="61944"/>
    <cellStyle name="Normal 9 14 4 4" xfId="61945"/>
    <cellStyle name="Normal 9 14 4 5" xfId="61946"/>
    <cellStyle name="Normal 9 14 5" xfId="61947"/>
    <cellStyle name="Normal 9 14 5 2" xfId="61948"/>
    <cellStyle name="Normal 9 14 5 3" xfId="61949"/>
    <cellStyle name="Normal 9 14 5 4" xfId="61950"/>
    <cellStyle name="Normal 9 14 5 5" xfId="61951"/>
    <cellStyle name="Normal 9 14 6" xfId="61952"/>
    <cellStyle name="Normal 9 14 6 2" xfId="61953"/>
    <cellStyle name="Normal 9 14 6 3" xfId="61954"/>
    <cellStyle name="Normal 9 14 6 4" xfId="61955"/>
    <cellStyle name="Normal 9 14 6 5" xfId="61956"/>
    <cellStyle name="Normal 9 14 7" xfId="61957"/>
    <cellStyle name="Normal 9 14 7 2" xfId="61958"/>
    <cellStyle name="Normal 9 14 7 3" xfId="61959"/>
    <cellStyle name="Normal 9 14 7 4" xfId="61960"/>
    <cellStyle name="Normal 9 14 7 5" xfId="61961"/>
    <cellStyle name="Normal 9 14 8" xfId="61962"/>
    <cellStyle name="Normal 9 14 8 2" xfId="61963"/>
    <cellStyle name="Normal 9 14 8 3" xfId="61964"/>
    <cellStyle name="Normal 9 14 8 4" xfId="61965"/>
    <cellStyle name="Normal 9 14 8 5" xfId="61966"/>
    <cellStyle name="Normal 9 14 9" xfId="61967"/>
    <cellStyle name="Normal 9 15" xfId="61968"/>
    <cellStyle name="Normal 9 15 10" xfId="61969"/>
    <cellStyle name="Normal 9 15 11" xfId="61970"/>
    <cellStyle name="Normal 9 15 12" xfId="61971"/>
    <cellStyle name="Normal 9 15 13" xfId="61972"/>
    <cellStyle name="Normal 9 15 14" xfId="61973"/>
    <cellStyle name="Normal 9 15 2" xfId="61974"/>
    <cellStyle name="Normal 9 15 2 2" xfId="61975"/>
    <cellStyle name="Normal 9 15 2 3" xfId="61976"/>
    <cellStyle name="Normal 9 15 2 4" xfId="61977"/>
    <cellStyle name="Normal 9 15 2 5" xfId="61978"/>
    <cellStyle name="Normal 9 15 3" xfId="61979"/>
    <cellStyle name="Normal 9 15 3 2" xfId="61980"/>
    <cellStyle name="Normal 9 15 3 3" xfId="61981"/>
    <cellStyle name="Normal 9 15 3 4" xfId="61982"/>
    <cellStyle name="Normal 9 15 3 5" xfId="61983"/>
    <cellStyle name="Normal 9 15 4" xfId="61984"/>
    <cellStyle name="Normal 9 15 4 2" xfId="61985"/>
    <cellStyle name="Normal 9 15 4 3" xfId="61986"/>
    <cellStyle name="Normal 9 15 4 4" xfId="61987"/>
    <cellStyle name="Normal 9 15 4 5" xfId="61988"/>
    <cellStyle name="Normal 9 15 5" xfId="61989"/>
    <cellStyle name="Normal 9 15 5 2" xfId="61990"/>
    <cellStyle name="Normal 9 15 5 3" xfId="61991"/>
    <cellStyle name="Normal 9 15 5 4" xfId="61992"/>
    <cellStyle name="Normal 9 15 5 5" xfId="61993"/>
    <cellStyle name="Normal 9 15 6" xfId="61994"/>
    <cellStyle name="Normal 9 15 6 2" xfId="61995"/>
    <cellStyle name="Normal 9 15 6 3" xfId="61996"/>
    <cellStyle name="Normal 9 15 6 4" xfId="61997"/>
    <cellStyle name="Normal 9 15 6 5" xfId="61998"/>
    <cellStyle name="Normal 9 15 7" xfId="61999"/>
    <cellStyle name="Normal 9 15 7 2" xfId="62000"/>
    <cellStyle name="Normal 9 15 7 3" xfId="62001"/>
    <cellStyle name="Normal 9 15 7 4" xfId="62002"/>
    <cellStyle name="Normal 9 15 7 5" xfId="62003"/>
    <cellStyle name="Normal 9 15 8" xfId="62004"/>
    <cellStyle name="Normal 9 15 8 2" xfId="62005"/>
    <cellStyle name="Normal 9 15 8 3" xfId="62006"/>
    <cellStyle name="Normal 9 15 8 4" xfId="62007"/>
    <cellStyle name="Normal 9 15 8 5" xfId="62008"/>
    <cellStyle name="Normal 9 15 9" xfId="62009"/>
    <cellStyle name="Normal 9 16" xfId="62010"/>
    <cellStyle name="Normal 9 16 10" xfId="62011"/>
    <cellStyle name="Normal 9 16 11" xfId="62012"/>
    <cellStyle name="Normal 9 16 12" xfId="62013"/>
    <cellStyle name="Normal 9 16 13" xfId="62014"/>
    <cellStyle name="Normal 9 16 14" xfId="62015"/>
    <cellStyle name="Normal 9 16 2" xfId="62016"/>
    <cellStyle name="Normal 9 16 2 2" xfId="62017"/>
    <cellStyle name="Normal 9 16 2 3" xfId="62018"/>
    <cellStyle name="Normal 9 16 2 4" xfId="62019"/>
    <cellStyle name="Normal 9 16 2 5" xfId="62020"/>
    <cellStyle name="Normal 9 16 3" xfId="62021"/>
    <cellStyle name="Normal 9 16 3 2" xfId="62022"/>
    <cellStyle name="Normal 9 16 3 3" xfId="62023"/>
    <cellStyle name="Normal 9 16 3 4" xfId="62024"/>
    <cellStyle name="Normal 9 16 3 5" xfId="62025"/>
    <cellStyle name="Normal 9 16 4" xfId="62026"/>
    <cellStyle name="Normal 9 16 4 2" xfId="62027"/>
    <cellStyle name="Normal 9 16 4 3" xfId="62028"/>
    <cellStyle name="Normal 9 16 4 4" xfId="62029"/>
    <cellStyle name="Normal 9 16 4 5" xfId="62030"/>
    <cellStyle name="Normal 9 16 5" xfId="62031"/>
    <cellStyle name="Normal 9 16 5 2" xfId="62032"/>
    <cellStyle name="Normal 9 16 5 3" xfId="62033"/>
    <cellStyle name="Normal 9 16 5 4" xfId="62034"/>
    <cellStyle name="Normal 9 16 5 5" xfId="62035"/>
    <cellStyle name="Normal 9 16 6" xfId="62036"/>
    <cellStyle name="Normal 9 16 6 2" xfId="62037"/>
    <cellStyle name="Normal 9 16 6 3" xfId="62038"/>
    <cellStyle name="Normal 9 16 6 4" xfId="62039"/>
    <cellStyle name="Normal 9 16 6 5" xfId="62040"/>
    <cellStyle name="Normal 9 16 7" xfId="62041"/>
    <cellStyle name="Normal 9 16 7 2" xfId="62042"/>
    <cellStyle name="Normal 9 16 7 3" xfId="62043"/>
    <cellStyle name="Normal 9 16 7 4" xfId="62044"/>
    <cellStyle name="Normal 9 16 7 5" xfId="62045"/>
    <cellStyle name="Normal 9 16 8" xfId="62046"/>
    <cellStyle name="Normal 9 16 8 2" xfId="62047"/>
    <cellStyle name="Normal 9 16 8 3" xfId="62048"/>
    <cellStyle name="Normal 9 16 8 4" xfId="62049"/>
    <cellStyle name="Normal 9 16 8 5" xfId="62050"/>
    <cellStyle name="Normal 9 16 9" xfId="62051"/>
    <cellStyle name="Normal 9 17" xfId="62052"/>
    <cellStyle name="Normal 9 17 10" xfId="62053"/>
    <cellStyle name="Normal 9 17 11" xfId="62054"/>
    <cellStyle name="Normal 9 17 12" xfId="62055"/>
    <cellStyle name="Normal 9 17 13" xfId="62056"/>
    <cellStyle name="Normal 9 17 14" xfId="62057"/>
    <cellStyle name="Normal 9 17 2" xfId="62058"/>
    <cellStyle name="Normal 9 17 2 2" xfId="62059"/>
    <cellStyle name="Normal 9 17 2 3" xfId="62060"/>
    <cellStyle name="Normal 9 17 2 4" xfId="62061"/>
    <cellStyle name="Normal 9 17 2 5" xfId="62062"/>
    <cellStyle name="Normal 9 17 3" xfId="62063"/>
    <cellStyle name="Normal 9 17 3 2" xfId="62064"/>
    <cellStyle name="Normal 9 17 3 3" xfId="62065"/>
    <cellStyle name="Normal 9 17 3 4" xfId="62066"/>
    <cellStyle name="Normal 9 17 3 5" xfId="62067"/>
    <cellStyle name="Normal 9 17 4" xfId="62068"/>
    <cellStyle name="Normal 9 17 4 2" xfId="62069"/>
    <cellStyle name="Normal 9 17 4 3" xfId="62070"/>
    <cellStyle name="Normal 9 17 4 4" xfId="62071"/>
    <cellStyle name="Normal 9 17 4 5" xfId="62072"/>
    <cellStyle name="Normal 9 17 5" xfId="62073"/>
    <cellStyle name="Normal 9 17 5 2" xfId="62074"/>
    <cellStyle name="Normal 9 17 5 3" xfId="62075"/>
    <cellStyle name="Normal 9 17 5 4" xfId="62076"/>
    <cellStyle name="Normal 9 17 5 5" xfId="62077"/>
    <cellStyle name="Normal 9 17 6" xfId="62078"/>
    <cellStyle name="Normal 9 17 6 2" xfId="62079"/>
    <cellStyle name="Normal 9 17 6 3" xfId="62080"/>
    <cellStyle name="Normal 9 17 6 4" xfId="62081"/>
    <cellStyle name="Normal 9 17 6 5" xfId="62082"/>
    <cellStyle name="Normal 9 17 7" xfId="62083"/>
    <cellStyle name="Normal 9 17 7 2" xfId="62084"/>
    <cellStyle name="Normal 9 17 7 3" xfId="62085"/>
    <cellStyle name="Normal 9 17 7 4" xfId="62086"/>
    <cellStyle name="Normal 9 17 7 5" xfId="62087"/>
    <cellStyle name="Normal 9 17 8" xfId="62088"/>
    <cellStyle name="Normal 9 17 8 2" xfId="62089"/>
    <cellStyle name="Normal 9 17 8 3" xfId="62090"/>
    <cellStyle name="Normal 9 17 8 4" xfId="62091"/>
    <cellStyle name="Normal 9 17 8 5" xfId="62092"/>
    <cellStyle name="Normal 9 17 9" xfId="62093"/>
    <cellStyle name="Normal 9 18" xfId="62094"/>
    <cellStyle name="Normal 9 18 2" xfId="62095"/>
    <cellStyle name="Normal 9 18 3" xfId="62096"/>
    <cellStyle name="Normal 9 18 4" xfId="62097"/>
    <cellStyle name="Normal 9 18 5" xfId="62098"/>
    <cellStyle name="Normal 9 19" xfId="62099"/>
    <cellStyle name="Normal 9 19 2" xfId="62100"/>
    <cellStyle name="Normal 9 19 3" xfId="62101"/>
    <cellStyle name="Normal 9 19 4" xfId="62102"/>
    <cellStyle name="Normal 9 19 5" xfId="62103"/>
    <cellStyle name="Normal 9 2" xfId="62104"/>
    <cellStyle name="Normal 9 2 10" xfId="62105"/>
    <cellStyle name="Normal 9 2 11" xfId="62106"/>
    <cellStyle name="Normal 9 2 12" xfId="62107"/>
    <cellStyle name="Normal 9 2 13" xfId="62108"/>
    <cellStyle name="Normal 9 2 14" xfId="62109"/>
    <cellStyle name="Normal 9 2 2" xfId="62110"/>
    <cellStyle name="Normal 9 2 2 2" xfId="62111"/>
    <cellStyle name="Normal 9 2 2 3" xfId="62112"/>
    <cellStyle name="Normal 9 2 2 4" xfId="62113"/>
    <cellStyle name="Normal 9 2 2 5" xfId="62114"/>
    <cellStyle name="Normal 9 2 3" xfId="62115"/>
    <cellStyle name="Normal 9 2 3 2" xfId="62116"/>
    <cellStyle name="Normal 9 2 3 3" xfId="62117"/>
    <cellStyle name="Normal 9 2 3 4" xfId="62118"/>
    <cellStyle name="Normal 9 2 3 5" xfId="62119"/>
    <cellStyle name="Normal 9 2 4" xfId="62120"/>
    <cellStyle name="Normal 9 2 4 2" xfId="62121"/>
    <cellStyle name="Normal 9 2 4 3" xfId="62122"/>
    <cellStyle name="Normal 9 2 4 4" xfId="62123"/>
    <cellStyle name="Normal 9 2 4 5" xfId="62124"/>
    <cellStyle name="Normal 9 2 5" xfId="62125"/>
    <cellStyle name="Normal 9 2 5 2" xfId="62126"/>
    <cellStyle name="Normal 9 2 5 3" xfId="62127"/>
    <cellStyle name="Normal 9 2 5 4" xfId="62128"/>
    <cellStyle name="Normal 9 2 5 5" xfId="62129"/>
    <cellStyle name="Normal 9 2 6" xfId="62130"/>
    <cellStyle name="Normal 9 2 6 2" xfId="62131"/>
    <cellStyle name="Normal 9 2 6 3" xfId="62132"/>
    <cellStyle name="Normal 9 2 6 4" xfId="62133"/>
    <cellStyle name="Normal 9 2 6 5" xfId="62134"/>
    <cellStyle name="Normal 9 2 7" xfId="62135"/>
    <cellStyle name="Normal 9 2 7 2" xfId="62136"/>
    <cellStyle name="Normal 9 2 7 3" xfId="62137"/>
    <cellStyle name="Normal 9 2 7 4" xfId="62138"/>
    <cellStyle name="Normal 9 2 7 5" xfId="62139"/>
    <cellStyle name="Normal 9 2 8" xfId="62140"/>
    <cellStyle name="Normal 9 2 8 2" xfId="62141"/>
    <cellStyle name="Normal 9 2 8 3" xfId="62142"/>
    <cellStyle name="Normal 9 2 8 4" xfId="62143"/>
    <cellStyle name="Normal 9 2 8 5" xfId="62144"/>
    <cellStyle name="Normal 9 2 9" xfId="62145"/>
    <cellStyle name="Normal 9 20" xfId="62146"/>
    <cellStyle name="Normal 9 20 2" xfId="62147"/>
    <cellStyle name="Normal 9 20 3" xfId="62148"/>
    <cellStyle name="Normal 9 20 4" xfId="62149"/>
    <cellStyle name="Normal 9 20 5" xfId="62150"/>
    <cellStyle name="Normal 9 21" xfId="62151"/>
    <cellStyle name="Normal 9 21 2" xfId="62152"/>
    <cellStyle name="Normal 9 21 3" xfId="62153"/>
    <cellStyle name="Normal 9 21 4" xfId="62154"/>
    <cellStyle name="Normal 9 21 5" xfId="62155"/>
    <cellStyle name="Normal 9 22" xfId="62156"/>
    <cellStyle name="Normal 9 22 2" xfId="62157"/>
    <cellStyle name="Normal 9 22 3" xfId="62158"/>
    <cellStyle name="Normal 9 22 4" xfId="62159"/>
    <cellStyle name="Normal 9 22 5" xfId="62160"/>
    <cellStyle name="Normal 9 23" xfId="62161"/>
    <cellStyle name="Normal 9 23 2" xfId="62162"/>
    <cellStyle name="Normal 9 23 3" xfId="62163"/>
    <cellStyle name="Normal 9 23 4" xfId="62164"/>
    <cellStyle name="Normal 9 23 5" xfId="62165"/>
    <cellStyle name="Normal 9 24" xfId="62166"/>
    <cellStyle name="Normal 9 24 2" xfId="62167"/>
    <cellStyle name="Normal 9 24 3" xfId="62168"/>
    <cellStyle name="Normal 9 24 4" xfId="62169"/>
    <cellStyle name="Normal 9 24 5" xfId="62170"/>
    <cellStyle name="Normal 9 25" xfId="62171"/>
    <cellStyle name="Normal 9 26" xfId="62172"/>
    <cellStyle name="Normal 9 27" xfId="62173"/>
    <cellStyle name="Normal 9 28" xfId="62174"/>
    <cellStyle name="Normal 9 29" xfId="62175"/>
    <cellStyle name="Normal 9 3" xfId="62176"/>
    <cellStyle name="Normal 9 3 10" xfId="62177"/>
    <cellStyle name="Normal 9 3 11" xfId="62178"/>
    <cellStyle name="Normal 9 3 12" xfId="62179"/>
    <cellStyle name="Normal 9 3 13" xfId="62180"/>
    <cellStyle name="Normal 9 3 14" xfId="62181"/>
    <cellStyle name="Normal 9 3 2" xfId="62182"/>
    <cellStyle name="Normal 9 3 2 2" xfId="62183"/>
    <cellStyle name="Normal 9 3 2 3" xfId="62184"/>
    <cellStyle name="Normal 9 3 2 4" xfId="62185"/>
    <cellStyle name="Normal 9 3 2 5" xfId="62186"/>
    <cellStyle name="Normal 9 3 3" xfId="62187"/>
    <cellStyle name="Normal 9 3 3 2" xfId="62188"/>
    <cellStyle name="Normal 9 3 3 3" xfId="62189"/>
    <cellStyle name="Normal 9 3 3 4" xfId="62190"/>
    <cellStyle name="Normal 9 3 3 5" xfId="62191"/>
    <cellStyle name="Normal 9 3 4" xfId="62192"/>
    <cellStyle name="Normal 9 3 4 2" xfId="62193"/>
    <cellStyle name="Normal 9 3 4 3" xfId="62194"/>
    <cellStyle name="Normal 9 3 4 4" xfId="62195"/>
    <cellStyle name="Normal 9 3 4 5" xfId="62196"/>
    <cellStyle name="Normal 9 3 5" xfId="62197"/>
    <cellStyle name="Normal 9 3 5 2" xfId="62198"/>
    <cellStyle name="Normal 9 3 5 3" xfId="62199"/>
    <cellStyle name="Normal 9 3 5 4" xfId="62200"/>
    <cellStyle name="Normal 9 3 5 5" xfId="62201"/>
    <cellStyle name="Normal 9 3 6" xfId="62202"/>
    <cellStyle name="Normal 9 3 6 2" xfId="62203"/>
    <cellStyle name="Normal 9 3 6 3" xfId="62204"/>
    <cellStyle name="Normal 9 3 6 4" xfId="62205"/>
    <cellStyle name="Normal 9 3 6 5" xfId="62206"/>
    <cellStyle name="Normal 9 3 7" xfId="62207"/>
    <cellStyle name="Normal 9 3 7 2" xfId="62208"/>
    <cellStyle name="Normal 9 3 7 3" xfId="62209"/>
    <cellStyle name="Normal 9 3 7 4" xfId="62210"/>
    <cellStyle name="Normal 9 3 7 5" xfId="62211"/>
    <cellStyle name="Normal 9 3 8" xfId="62212"/>
    <cellStyle name="Normal 9 3 8 2" xfId="62213"/>
    <cellStyle name="Normal 9 3 8 3" xfId="62214"/>
    <cellStyle name="Normal 9 3 8 4" xfId="62215"/>
    <cellStyle name="Normal 9 3 8 5" xfId="62216"/>
    <cellStyle name="Normal 9 3 9" xfId="62217"/>
    <cellStyle name="Normal 9 30" xfId="62218"/>
    <cellStyle name="Normal 9 4" xfId="62219"/>
    <cellStyle name="Normal 9 4 10" xfId="62220"/>
    <cellStyle name="Normal 9 4 11" xfId="62221"/>
    <cellStyle name="Normal 9 4 12" xfId="62222"/>
    <cellStyle name="Normal 9 4 13" xfId="62223"/>
    <cellStyle name="Normal 9 4 14" xfId="62224"/>
    <cellStyle name="Normal 9 4 2" xfId="62225"/>
    <cellStyle name="Normal 9 4 2 2" xfId="62226"/>
    <cellStyle name="Normal 9 4 2 3" xfId="62227"/>
    <cellStyle name="Normal 9 4 2 4" xfId="62228"/>
    <cellStyle name="Normal 9 4 2 5" xfId="62229"/>
    <cellStyle name="Normal 9 4 3" xfId="62230"/>
    <cellStyle name="Normal 9 4 3 2" xfId="62231"/>
    <cellStyle name="Normal 9 4 3 3" xfId="62232"/>
    <cellStyle name="Normal 9 4 3 4" xfId="62233"/>
    <cellStyle name="Normal 9 4 3 5" xfId="62234"/>
    <cellStyle name="Normal 9 4 4" xfId="62235"/>
    <cellStyle name="Normal 9 4 4 2" xfId="62236"/>
    <cellStyle name="Normal 9 4 4 3" xfId="62237"/>
    <cellStyle name="Normal 9 4 4 4" xfId="62238"/>
    <cellStyle name="Normal 9 4 4 5" xfId="62239"/>
    <cellStyle name="Normal 9 4 5" xfId="62240"/>
    <cellStyle name="Normal 9 4 5 2" xfId="62241"/>
    <cellStyle name="Normal 9 4 5 3" xfId="62242"/>
    <cellStyle name="Normal 9 4 5 4" xfId="62243"/>
    <cellStyle name="Normal 9 4 5 5" xfId="62244"/>
    <cellStyle name="Normal 9 4 6" xfId="62245"/>
    <cellStyle name="Normal 9 4 6 2" xfId="62246"/>
    <cellStyle name="Normal 9 4 6 3" xfId="62247"/>
    <cellStyle name="Normal 9 4 6 4" xfId="62248"/>
    <cellStyle name="Normal 9 4 6 5" xfId="62249"/>
    <cellStyle name="Normal 9 4 7" xfId="62250"/>
    <cellStyle name="Normal 9 4 7 2" xfId="62251"/>
    <cellStyle name="Normal 9 4 7 3" xfId="62252"/>
    <cellStyle name="Normal 9 4 7 4" xfId="62253"/>
    <cellStyle name="Normal 9 4 7 5" xfId="62254"/>
    <cellStyle name="Normal 9 4 8" xfId="62255"/>
    <cellStyle name="Normal 9 4 8 2" xfId="62256"/>
    <cellStyle name="Normal 9 4 8 3" xfId="62257"/>
    <cellStyle name="Normal 9 4 8 4" xfId="62258"/>
    <cellStyle name="Normal 9 4 8 5" xfId="62259"/>
    <cellStyle name="Normal 9 4 9" xfId="62260"/>
    <cellStyle name="Normal 9 5" xfId="62261"/>
    <cellStyle name="Normal 9 5 10" xfId="62262"/>
    <cellStyle name="Normal 9 5 11" xfId="62263"/>
    <cellStyle name="Normal 9 5 12" xfId="62264"/>
    <cellStyle name="Normal 9 5 13" xfId="62265"/>
    <cellStyle name="Normal 9 5 14" xfId="62266"/>
    <cellStyle name="Normal 9 5 2" xfId="62267"/>
    <cellStyle name="Normal 9 5 2 2" xfId="62268"/>
    <cellStyle name="Normal 9 5 2 3" xfId="62269"/>
    <cellStyle name="Normal 9 5 2 4" xfId="62270"/>
    <cellStyle name="Normal 9 5 2 5" xfId="62271"/>
    <cellStyle name="Normal 9 5 3" xfId="62272"/>
    <cellStyle name="Normal 9 5 3 2" xfId="62273"/>
    <cellStyle name="Normal 9 5 3 3" xfId="62274"/>
    <cellStyle name="Normal 9 5 3 4" xfId="62275"/>
    <cellStyle name="Normal 9 5 3 5" xfId="62276"/>
    <cellStyle name="Normal 9 5 4" xfId="62277"/>
    <cellStyle name="Normal 9 5 4 2" xfId="62278"/>
    <cellStyle name="Normal 9 5 4 3" xfId="62279"/>
    <cellStyle name="Normal 9 5 4 4" xfId="62280"/>
    <cellStyle name="Normal 9 5 4 5" xfId="62281"/>
    <cellStyle name="Normal 9 5 5" xfId="62282"/>
    <cellStyle name="Normal 9 5 5 2" xfId="62283"/>
    <cellStyle name="Normal 9 5 5 3" xfId="62284"/>
    <cellStyle name="Normal 9 5 5 4" xfId="62285"/>
    <cellStyle name="Normal 9 5 5 5" xfId="62286"/>
    <cellStyle name="Normal 9 5 6" xfId="62287"/>
    <cellStyle name="Normal 9 5 6 2" xfId="62288"/>
    <cellStyle name="Normal 9 5 6 3" xfId="62289"/>
    <cellStyle name="Normal 9 5 6 4" xfId="62290"/>
    <cellStyle name="Normal 9 5 6 5" xfId="62291"/>
    <cellStyle name="Normal 9 5 7" xfId="62292"/>
    <cellStyle name="Normal 9 5 7 2" xfId="62293"/>
    <cellStyle name="Normal 9 5 7 3" xfId="62294"/>
    <cellStyle name="Normal 9 5 7 4" xfId="62295"/>
    <cellStyle name="Normal 9 5 7 5" xfId="62296"/>
    <cellStyle name="Normal 9 5 8" xfId="62297"/>
    <cellStyle name="Normal 9 5 8 2" xfId="62298"/>
    <cellStyle name="Normal 9 5 8 3" xfId="62299"/>
    <cellStyle name="Normal 9 5 8 4" xfId="62300"/>
    <cellStyle name="Normal 9 5 8 5" xfId="62301"/>
    <cellStyle name="Normal 9 5 9" xfId="62302"/>
    <cellStyle name="Normal 9 6" xfId="62303"/>
    <cellStyle name="Normal 9 6 10" xfId="62304"/>
    <cellStyle name="Normal 9 6 11" xfId="62305"/>
    <cellStyle name="Normal 9 6 12" xfId="62306"/>
    <cellStyle name="Normal 9 6 13" xfId="62307"/>
    <cellStyle name="Normal 9 6 14" xfId="62308"/>
    <cellStyle name="Normal 9 6 2" xfId="62309"/>
    <cellStyle name="Normal 9 6 2 2" xfId="62310"/>
    <cellStyle name="Normal 9 6 2 3" xfId="62311"/>
    <cellStyle name="Normal 9 6 2 4" xfId="62312"/>
    <cellStyle name="Normal 9 6 2 5" xfId="62313"/>
    <cellStyle name="Normal 9 6 3" xfId="62314"/>
    <cellStyle name="Normal 9 6 3 2" xfId="62315"/>
    <cellStyle name="Normal 9 6 3 3" xfId="62316"/>
    <cellStyle name="Normal 9 6 3 4" xfId="62317"/>
    <cellStyle name="Normal 9 6 3 5" xfId="62318"/>
    <cellStyle name="Normal 9 6 4" xfId="62319"/>
    <cellStyle name="Normal 9 6 4 2" xfId="62320"/>
    <cellStyle name="Normal 9 6 4 3" xfId="62321"/>
    <cellStyle name="Normal 9 6 4 4" xfId="62322"/>
    <cellStyle name="Normal 9 6 4 5" xfId="62323"/>
    <cellStyle name="Normal 9 6 5" xfId="62324"/>
    <cellStyle name="Normal 9 6 5 2" xfId="62325"/>
    <cellStyle name="Normal 9 6 5 3" xfId="62326"/>
    <cellStyle name="Normal 9 6 5 4" xfId="62327"/>
    <cellStyle name="Normal 9 6 5 5" xfId="62328"/>
    <cellStyle name="Normal 9 6 6" xfId="62329"/>
    <cellStyle name="Normal 9 6 6 2" xfId="62330"/>
    <cellStyle name="Normal 9 6 6 3" xfId="62331"/>
    <cellStyle name="Normal 9 6 6 4" xfId="62332"/>
    <cellStyle name="Normal 9 6 6 5" xfId="62333"/>
    <cellStyle name="Normal 9 6 7" xfId="62334"/>
    <cellStyle name="Normal 9 6 7 2" xfId="62335"/>
    <cellStyle name="Normal 9 6 7 3" xfId="62336"/>
    <cellStyle name="Normal 9 6 7 4" xfId="62337"/>
    <cellStyle name="Normal 9 6 7 5" xfId="62338"/>
    <cellStyle name="Normal 9 6 8" xfId="62339"/>
    <cellStyle name="Normal 9 6 8 2" xfId="62340"/>
    <cellStyle name="Normal 9 6 8 3" xfId="62341"/>
    <cellStyle name="Normal 9 6 8 4" xfId="62342"/>
    <cellStyle name="Normal 9 6 8 5" xfId="62343"/>
    <cellStyle name="Normal 9 6 9" xfId="62344"/>
    <cellStyle name="Normal 9 7" xfId="62345"/>
    <cellStyle name="Normal 9 7 10" xfId="62346"/>
    <cellStyle name="Normal 9 7 11" xfId="62347"/>
    <cellStyle name="Normal 9 7 12" xfId="62348"/>
    <cellStyle name="Normal 9 7 13" xfId="62349"/>
    <cellStyle name="Normal 9 7 14" xfId="62350"/>
    <cellStyle name="Normal 9 7 2" xfId="62351"/>
    <cellStyle name="Normal 9 7 2 2" xfId="62352"/>
    <cellStyle name="Normal 9 7 2 3" xfId="62353"/>
    <cellStyle name="Normal 9 7 2 4" xfId="62354"/>
    <cellStyle name="Normal 9 7 2 5" xfId="62355"/>
    <cellStyle name="Normal 9 7 3" xfId="62356"/>
    <cellStyle name="Normal 9 7 3 2" xfId="62357"/>
    <cellStyle name="Normal 9 7 3 3" xfId="62358"/>
    <cellStyle name="Normal 9 7 3 4" xfId="62359"/>
    <cellStyle name="Normal 9 7 3 5" xfId="62360"/>
    <cellStyle name="Normal 9 7 4" xfId="62361"/>
    <cellStyle name="Normal 9 7 4 2" xfId="62362"/>
    <cellStyle name="Normal 9 7 4 3" xfId="62363"/>
    <cellStyle name="Normal 9 7 4 4" xfId="62364"/>
    <cellStyle name="Normal 9 7 4 5" xfId="62365"/>
    <cellStyle name="Normal 9 7 5" xfId="62366"/>
    <cellStyle name="Normal 9 7 5 2" xfId="62367"/>
    <cellStyle name="Normal 9 7 5 3" xfId="62368"/>
    <cellStyle name="Normal 9 7 5 4" xfId="62369"/>
    <cellStyle name="Normal 9 7 5 5" xfId="62370"/>
    <cellStyle name="Normal 9 7 6" xfId="62371"/>
    <cellStyle name="Normal 9 7 6 2" xfId="62372"/>
    <cellStyle name="Normal 9 7 6 3" xfId="62373"/>
    <cellStyle name="Normal 9 7 6 4" xfId="62374"/>
    <cellStyle name="Normal 9 7 6 5" xfId="62375"/>
    <cellStyle name="Normal 9 7 7" xfId="62376"/>
    <cellStyle name="Normal 9 7 7 2" xfId="62377"/>
    <cellStyle name="Normal 9 7 7 3" xfId="62378"/>
    <cellStyle name="Normal 9 7 7 4" xfId="62379"/>
    <cellStyle name="Normal 9 7 7 5" xfId="62380"/>
    <cellStyle name="Normal 9 7 8" xfId="62381"/>
    <cellStyle name="Normal 9 7 8 2" xfId="62382"/>
    <cellStyle name="Normal 9 7 8 3" xfId="62383"/>
    <cellStyle name="Normal 9 7 8 4" xfId="62384"/>
    <cellStyle name="Normal 9 7 8 5" xfId="62385"/>
    <cellStyle name="Normal 9 7 9" xfId="62386"/>
    <cellStyle name="Normal 9 8" xfId="62387"/>
    <cellStyle name="Normal 9 8 10" xfId="62388"/>
    <cellStyle name="Normal 9 8 11" xfId="62389"/>
    <cellStyle name="Normal 9 8 12" xfId="62390"/>
    <cellStyle name="Normal 9 8 13" xfId="62391"/>
    <cellStyle name="Normal 9 8 14" xfId="62392"/>
    <cellStyle name="Normal 9 8 2" xfId="62393"/>
    <cellStyle name="Normal 9 8 2 2" xfId="62394"/>
    <cellStyle name="Normal 9 8 2 3" xfId="62395"/>
    <cellStyle name="Normal 9 8 2 4" xfId="62396"/>
    <cellStyle name="Normal 9 8 2 5" xfId="62397"/>
    <cellStyle name="Normal 9 8 3" xfId="62398"/>
    <cellStyle name="Normal 9 8 3 2" xfId="62399"/>
    <cellStyle name="Normal 9 8 3 3" xfId="62400"/>
    <cellStyle name="Normal 9 8 3 4" xfId="62401"/>
    <cellStyle name="Normal 9 8 3 5" xfId="62402"/>
    <cellStyle name="Normal 9 8 4" xfId="62403"/>
    <cellStyle name="Normal 9 8 4 2" xfId="62404"/>
    <cellStyle name="Normal 9 8 4 3" xfId="62405"/>
    <cellStyle name="Normal 9 8 4 4" xfId="62406"/>
    <cellStyle name="Normal 9 8 4 5" xfId="62407"/>
    <cellStyle name="Normal 9 8 5" xfId="62408"/>
    <cellStyle name="Normal 9 8 5 2" xfId="62409"/>
    <cellStyle name="Normal 9 8 5 3" xfId="62410"/>
    <cellStyle name="Normal 9 8 5 4" xfId="62411"/>
    <cellStyle name="Normal 9 8 5 5" xfId="62412"/>
    <cellStyle name="Normal 9 8 6" xfId="62413"/>
    <cellStyle name="Normal 9 8 6 2" xfId="62414"/>
    <cellStyle name="Normal 9 8 6 3" xfId="62415"/>
    <cellStyle name="Normal 9 8 6 4" xfId="62416"/>
    <cellStyle name="Normal 9 8 6 5" xfId="62417"/>
    <cellStyle name="Normal 9 8 7" xfId="62418"/>
    <cellStyle name="Normal 9 8 7 2" xfId="62419"/>
    <cellStyle name="Normal 9 8 7 3" xfId="62420"/>
    <cellStyle name="Normal 9 8 7 4" xfId="62421"/>
    <cellStyle name="Normal 9 8 7 5" xfId="62422"/>
    <cellStyle name="Normal 9 8 8" xfId="62423"/>
    <cellStyle name="Normal 9 8 8 2" xfId="62424"/>
    <cellStyle name="Normal 9 8 8 3" xfId="62425"/>
    <cellStyle name="Normal 9 8 8 4" xfId="62426"/>
    <cellStyle name="Normal 9 8 8 5" xfId="62427"/>
    <cellStyle name="Normal 9 8 9" xfId="62428"/>
    <cellStyle name="Normal 9 9" xfId="62429"/>
    <cellStyle name="Normal 9 9 10" xfId="62430"/>
    <cellStyle name="Normal 9 9 11" xfId="62431"/>
    <cellStyle name="Normal 9 9 12" xfId="62432"/>
    <cellStyle name="Normal 9 9 13" xfId="62433"/>
    <cellStyle name="Normal 9 9 14" xfId="62434"/>
    <cellStyle name="Normal 9 9 2" xfId="62435"/>
    <cellStyle name="Normal 9 9 2 2" xfId="62436"/>
    <cellStyle name="Normal 9 9 2 3" xfId="62437"/>
    <cellStyle name="Normal 9 9 2 4" xfId="62438"/>
    <cellStyle name="Normal 9 9 2 5" xfId="62439"/>
    <cellStyle name="Normal 9 9 3" xfId="62440"/>
    <cellStyle name="Normal 9 9 3 2" xfId="62441"/>
    <cellStyle name="Normal 9 9 3 3" xfId="62442"/>
    <cellStyle name="Normal 9 9 3 4" xfId="62443"/>
    <cellStyle name="Normal 9 9 3 5" xfId="62444"/>
    <cellStyle name="Normal 9 9 4" xfId="62445"/>
    <cellStyle name="Normal 9 9 4 2" xfId="62446"/>
    <cellStyle name="Normal 9 9 4 3" xfId="62447"/>
    <cellStyle name="Normal 9 9 4 4" xfId="62448"/>
    <cellStyle name="Normal 9 9 4 5" xfId="62449"/>
    <cellStyle name="Normal 9 9 5" xfId="62450"/>
    <cellStyle name="Normal 9 9 5 2" xfId="62451"/>
    <cellStyle name="Normal 9 9 5 3" xfId="62452"/>
    <cellStyle name="Normal 9 9 5 4" xfId="62453"/>
    <cellStyle name="Normal 9 9 5 5" xfId="62454"/>
    <cellStyle name="Normal 9 9 6" xfId="62455"/>
    <cellStyle name="Normal 9 9 6 2" xfId="62456"/>
    <cellStyle name="Normal 9 9 6 3" xfId="62457"/>
    <cellStyle name="Normal 9 9 6 4" xfId="62458"/>
    <cellStyle name="Normal 9 9 6 5" xfId="62459"/>
    <cellStyle name="Normal 9 9 7" xfId="62460"/>
    <cellStyle name="Normal 9 9 7 2" xfId="62461"/>
    <cellStyle name="Normal 9 9 7 3" xfId="62462"/>
    <cellStyle name="Normal 9 9 7 4" xfId="62463"/>
    <cellStyle name="Normal 9 9 7 5" xfId="62464"/>
    <cellStyle name="Normal 9 9 8" xfId="62465"/>
    <cellStyle name="Normal 9 9 8 2" xfId="62466"/>
    <cellStyle name="Normal 9 9 8 3" xfId="62467"/>
    <cellStyle name="Normal 9 9 8 4" xfId="62468"/>
    <cellStyle name="Normal 9 9 8 5" xfId="62469"/>
    <cellStyle name="Normal 9 9 9" xfId="62470"/>
    <cellStyle name="Note 2" xfId="62471"/>
    <cellStyle name="Note 3" xfId="62472"/>
    <cellStyle name="Note 4" xfId="62473"/>
    <cellStyle name="Output 2" xfId="62474"/>
    <cellStyle name="Output 3" xfId="62475"/>
    <cellStyle name="Output 4" xfId="62476"/>
    <cellStyle name="Percent [2]" xfId="165"/>
    <cellStyle name="Percent [2] 2" xfId="62516"/>
    <cellStyle name="Percent 10" xfId="62538"/>
    <cellStyle name="Percent 11" xfId="257"/>
    <cellStyle name="Percent 2" xfId="12"/>
    <cellStyle name="Percent 2 2" xfId="166"/>
    <cellStyle name="Percent 2 2 2" xfId="269"/>
    <cellStyle name="Percent 2 2 2 2" xfId="62477"/>
    <cellStyle name="Percent 2 3" xfId="62478"/>
    <cellStyle name="Percent 3" xfId="167"/>
    <cellStyle name="Percent 3 2" xfId="168"/>
    <cellStyle name="Percent 3 2 2" xfId="62517"/>
    <cellStyle name="Percent 3 3" xfId="62499"/>
    <cellStyle name="Percent 4" xfId="169"/>
    <cellStyle name="Percent 4 2" xfId="62479"/>
    <cellStyle name="Percent 4 3" xfId="62500"/>
    <cellStyle name="Percent 5" xfId="170"/>
    <cellStyle name="Percent 5 2" xfId="62480"/>
    <cellStyle name="Percent 6" xfId="171"/>
    <cellStyle name="Percent 7" xfId="224"/>
    <cellStyle name="Percent 7 2" xfId="263"/>
    <cellStyle name="Percent 8" xfId="246"/>
    <cellStyle name="Percent 8 2" xfId="62482"/>
    <cellStyle name="Percent 8 3" xfId="62481"/>
    <cellStyle name="Percent 9" xfId="247"/>
    <cellStyle name="Percent 9 2" xfId="62483"/>
    <cellStyle name="PSChar" xfId="172"/>
    <cellStyle name="PSDate" xfId="173"/>
    <cellStyle name="PSDec" xfId="174"/>
    <cellStyle name="PSdesc" xfId="175"/>
    <cellStyle name="PSdesc 2" xfId="62518"/>
    <cellStyle name="PSHeading" xfId="176"/>
    <cellStyle name="PSInt" xfId="177"/>
    <cellStyle name="PSSpacer" xfId="178"/>
    <cellStyle name="PStest" xfId="179"/>
    <cellStyle name="PStest 2" xfId="62519"/>
    <cellStyle name="R00A" xfId="180"/>
    <cellStyle name="R00B" xfId="181"/>
    <cellStyle name="R00L" xfId="182"/>
    <cellStyle name="R01A" xfId="183"/>
    <cellStyle name="R01B" xfId="184"/>
    <cellStyle name="R01H" xfId="185"/>
    <cellStyle name="R01L" xfId="186"/>
    <cellStyle name="R02A" xfId="187"/>
    <cellStyle name="R02B" xfId="188"/>
    <cellStyle name="R02B 2" xfId="62520"/>
    <cellStyle name="R02H" xfId="189"/>
    <cellStyle name="R02L" xfId="190"/>
    <cellStyle name="R03A" xfId="191"/>
    <cellStyle name="R03B" xfId="192"/>
    <cellStyle name="R03B 2" xfId="62521"/>
    <cellStyle name="R03H" xfId="193"/>
    <cellStyle name="R03L" xfId="194"/>
    <cellStyle name="R04A" xfId="195"/>
    <cellStyle name="R04B" xfId="196"/>
    <cellStyle name="R04B 2" xfId="62522"/>
    <cellStyle name="R04H" xfId="197"/>
    <cellStyle name="R04L" xfId="198"/>
    <cellStyle name="R05A" xfId="199"/>
    <cellStyle name="R05B" xfId="200"/>
    <cellStyle name="R05B 2" xfId="62523"/>
    <cellStyle name="R05H" xfId="201"/>
    <cellStyle name="R05L" xfId="202"/>
    <cellStyle name="R05L 2" xfId="62524"/>
    <cellStyle name="R06A" xfId="203"/>
    <cellStyle name="R06B" xfId="204"/>
    <cellStyle name="R06B 2" xfId="62525"/>
    <cellStyle name="R06H" xfId="205"/>
    <cellStyle name="R06L" xfId="206"/>
    <cellStyle name="R07A" xfId="207"/>
    <cellStyle name="R07B" xfId="208"/>
    <cellStyle name="R07B 2" xfId="62526"/>
    <cellStyle name="R07H" xfId="209"/>
    <cellStyle name="R07L" xfId="210"/>
    <cellStyle name="STYLE1" xfId="211"/>
    <cellStyle name="STYLE2" xfId="212"/>
    <cellStyle name="STYLE3" xfId="213"/>
    <cellStyle name="STYLE4" xfId="214"/>
    <cellStyle name="Title 2" xfId="62484"/>
    <cellStyle name="Title 3" xfId="62485"/>
    <cellStyle name="Title 4" xfId="62486"/>
    <cellStyle name="Total 2" xfId="62487"/>
    <cellStyle name="Total 3" xfId="62488"/>
    <cellStyle name="Total 4" xfId="62489"/>
    <cellStyle name="Warning Text 2" xfId="62490"/>
    <cellStyle name="Warning Text 3" xfId="62491"/>
    <cellStyle name="Warning Text 4" xfId="62492"/>
  </cellStyles>
  <dxfs count="0"/>
  <tableStyles count="0" defaultTableStyle="TableStyleMedium9" defaultPivotStyle="PivotStyleLight16"/>
  <colors>
    <mruColors>
      <color rgb="FFFFFF99"/>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externalLink" Target="externalLinks/externalLink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a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ande%202_5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ande%202_64.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GF%202003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Brewster%202013%2006_includes%202012%20wapa%20mres%20split%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Wgton_Study_Approved%20Rates%202013-1205.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Capital%20Financing%20Model%20Slower%20Pace03-03-0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Plato%20Billing6_205%20Dec%201%20201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Summary"/>
      <sheetName val="Detail"/>
    </sheetNames>
    <sheetDataSet>
      <sheetData sheetId="0" refreshError="1"/>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002_004"/>
      <sheetName val="M002_005"/>
      <sheetName val="M002_006"/>
      <sheetName val="M002_001"/>
      <sheetName val="DANDE"/>
      <sheetName val="TG 9-21"/>
      <sheetName val="M002_002"/>
      <sheetName val="M002_003"/>
      <sheetName val="M002_006 (2)"/>
      <sheetName val="M002_011"/>
      <sheetName val="M002_007"/>
      <sheetName val="M002_008"/>
      <sheetName val="M002_009"/>
      <sheetName val="Adrian TG Nov"/>
      <sheetName val="lmu"/>
      <sheetName val="M002_010"/>
    </sheetNames>
    <sheetDataSet>
      <sheetData sheetId="0" refreshError="1"/>
      <sheetData sheetId="1" refreshError="1"/>
      <sheetData sheetId="2" refreshError="1"/>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003_001"/>
      <sheetName val="DANDE"/>
      <sheetName val="Sheet1"/>
      <sheetName val="M002_001"/>
      <sheetName val="M002_002"/>
      <sheetName val="M002_003"/>
      <sheetName val="M002_004"/>
      <sheetName val="M002_005"/>
      <sheetName val="M002_007"/>
      <sheetName val="M002_006"/>
      <sheetName val="M002_008"/>
      <sheetName val="M003_002"/>
      <sheetName val="M003_004b tg"/>
      <sheetName val="M003_003"/>
      <sheetName val="M003_004"/>
      <sheetName val="M002_009"/>
      <sheetName val="M002_010"/>
      <sheetName val="M003_005"/>
      <sheetName val="M003_006 (2)"/>
      <sheetName val="M001_058"/>
      <sheetName val="M001_057"/>
      <sheetName val="M001_056"/>
      <sheetName val="M001_055"/>
      <sheetName val="M001_054"/>
      <sheetName val="M001_053"/>
      <sheetName val="M001_052"/>
      <sheetName val="M001_051"/>
      <sheetName val="M001_050"/>
      <sheetName val="M001_049"/>
      <sheetName val="M001_048"/>
      <sheetName val="M001_047"/>
      <sheetName val="M001_046"/>
      <sheetName val="M001_045"/>
      <sheetName val="M001_044"/>
      <sheetName val="M001_043"/>
      <sheetName val="M001_042"/>
      <sheetName val="M001_041"/>
      <sheetName val="M001_040"/>
      <sheetName val="M001_039"/>
      <sheetName val="M001_038"/>
      <sheetName val="M001_037"/>
      <sheetName val="M001_036"/>
      <sheetName val="M001_035"/>
      <sheetName val="M001_034"/>
      <sheetName val="M001_033"/>
      <sheetName val="M001_032"/>
      <sheetName val="M001_031"/>
      <sheetName val="M001_030"/>
      <sheetName val="M001_029"/>
      <sheetName val="M001_028"/>
      <sheetName val="M001_027"/>
      <sheetName val="M001_026"/>
      <sheetName val="M001_025"/>
      <sheetName val="M001_024"/>
      <sheetName val="M001_023"/>
      <sheetName val="M001_022"/>
      <sheetName val="M001_021"/>
      <sheetName val="M001_020"/>
      <sheetName val="M001_019"/>
      <sheetName val="M001_018"/>
      <sheetName val="M001_016"/>
      <sheetName val="M001_015"/>
      <sheetName val="M001_014"/>
      <sheetName val="M001_013"/>
      <sheetName val="M001_012"/>
      <sheetName val="M001_011"/>
      <sheetName val="M001_010"/>
      <sheetName val="M001_009"/>
      <sheetName val="M001_008"/>
      <sheetName val="M001_007"/>
      <sheetName val="M001_006"/>
      <sheetName val="M001_005"/>
      <sheetName val="M001_004"/>
      <sheetName val="M001_003"/>
      <sheetName val="M001_002"/>
      <sheetName val="M001_001"/>
      <sheetName val="M002_011"/>
      <sheetName val="Sales Nov"/>
      <sheetName val="Towngate Nov"/>
      <sheetName val="M002_016"/>
      <sheetName val="M002_024"/>
      <sheetName val="M002_023"/>
      <sheetName val="M002_022"/>
      <sheetName val="M002_021"/>
      <sheetName val="M002_020"/>
      <sheetName val="M002_019"/>
      <sheetName val="M002_018"/>
      <sheetName val="M002_017"/>
      <sheetName val="M002_015"/>
      <sheetName val="M002_014"/>
      <sheetName val="M002_013"/>
      <sheetName val="M002_012"/>
      <sheetName val="M002_025"/>
      <sheetName val="M003_006"/>
      <sheetName val="M003_007"/>
      <sheetName val="M003_008"/>
      <sheetName val="Luverne"/>
      <sheetName val="St James"/>
      <sheetName val="Towngate"/>
      <sheetName val="M003_009"/>
      <sheetName val="M003_010"/>
      <sheetName val="M002_026"/>
      <sheetName val="mmu"/>
      <sheetName val="Denison"/>
    </sheetNames>
    <sheetDataSet>
      <sheetData sheetId="0"/>
      <sheetData sheetId="1"/>
      <sheetData sheetId="2"/>
      <sheetData sheetId="3"/>
      <sheetData sheetId="4"/>
      <sheetData sheetId="5"/>
      <sheetData sheetId="6" refreshError="1"/>
      <sheetData sheetId="7" refreshError="1"/>
      <sheetData sheetId="8" refreshError="1"/>
      <sheetData sheetId="9" refreshError="1"/>
      <sheetData sheetId="10" refreshError="1"/>
      <sheetData sheetId="11"/>
      <sheetData sheetId="12" refreshError="1"/>
      <sheetData sheetId="13"/>
      <sheetData sheetId="14" refreshError="1"/>
      <sheetData sheetId="15" refreshError="1"/>
      <sheetData sheetId="16" refreshError="1"/>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sheetData sheetId="102"/>
      <sheetData sheetId="10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x Capacity 2003"/>
      <sheetName val="Levy Limit"/>
      <sheetName val="Rev Summary"/>
      <sheetName val="Rev Detail"/>
      <sheetName val="2003 Summary"/>
      <sheetName val="Exp Summary"/>
      <sheetName val="Exp Detail"/>
      <sheetName val="Dept Summary (2)"/>
      <sheetName val="$200K Home"/>
      <sheetName val="Per Capita"/>
    </sheetNames>
    <sheetDataSet>
      <sheetData sheetId="0"/>
      <sheetData sheetId="1"/>
      <sheetData sheetId="2"/>
      <sheetData sheetId="3"/>
      <sheetData sheetId="4"/>
      <sheetData sheetId="5"/>
      <sheetData sheetId="6" refreshError="1"/>
      <sheetData sheetId="7"/>
      <sheetData sheetId="8"/>
      <sheetData sheetId="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ATIONS"/>
      <sheetName val="TRANSMISSION"/>
      <sheetName val="Brewster Purchases"/>
      <sheetName val="Statement"/>
      <sheetName val="Reads"/>
    </sheetNames>
    <sheetDataSet>
      <sheetData sheetId="0">
        <row r="8">
          <cell r="C8">
            <v>41456</v>
          </cell>
        </row>
        <row r="11">
          <cell r="C11">
            <v>744</v>
          </cell>
        </row>
        <row r="16">
          <cell r="C16">
            <v>91234</v>
          </cell>
        </row>
        <row r="19">
          <cell r="C19">
            <v>326400</v>
          </cell>
        </row>
        <row r="21">
          <cell r="C21">
            <v>329664</v>
          </cell>
        </row>
        <row r="29">
          <cell r="C29">
            <v>1044</v>
          </cell>
        </row>
        <row r="32">
          <cell r="C32">
            <v>179107</v>
          </cell>
        </row>
        <row r="33">
          <cell r="C33">
            <v>392</v>
          </cell>
        </row>
        <row r="38">
          <cell r="C38">
            <v>652</v>
          </cell>
          <cell r="E38">
            <v>150557</v>
          </cell>
        </row>
        <row r="40">
          <cell r="B40">
            <v>3.3000000000000002E-2</v>
          </cell>
          <cell r="C40">
            <v>22</v>
          </cell>
          <cell r="E40">
            <v>4968</v>
          </cell>
        </row>
        <row r="41">
          <cell r="C41">
            <v>674</v>
          </cell>
          <cell r="E41">
            <v>155525</v>
          </cell>
        </row>
      </sheetData>
      <sheetData sheetId="1">
        <row r="15">
          <cell r="C15">
            <v>1202</v>
          </cell>
        </row>
      </sheetData>
      <sheetData sheetId="2" refreshError="1"/>
      <sheetData sheetId="3" refreshError="1"/>
      <sheetData sheetId="4">
        <row r="1">
          <cell r="F1">
            <v>600</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wer Rates aug 2013"/>
      <sheetName val="Power Cost Detail"/>
      <sheetName val="Proposed PCA 2014"/>
      <sheetName val="PCA 2015"/>
      <sheetName val="PCA 2016"/>
      <sheetName val="PCA 2017"/>
      <sheetName val="2013 PCA Proj &amp; Brewster"/>
      <sheetName val="Load forecast towngate"/>
      <sheetName val="Power rates"/>
      <sheetName val="DCP"/>
      <sheetName val="Financials"/>
      <sheetName val="reserves rec (2)"/>
      <sheetName val="Op_Results"/>
      <sheetName val="Op_Results Proposed"/>
      <sheetName val="Requirements"/>
      <sheetName val="kWhs_Losses"/>
      <sheetName val="Rev_Proj"/>
      <sheetName val="Rates for Report"/>
      <sheetName val="Dave's rates"/>
      <sheetName val="Brewster Purchases"/>
      <sheetName val="Monthly Transfer"/>
      <sheetName val="2011 Transfers"/>
      <sheetName val="Transfers"/>
      <sheetName val="Reserves comp"/>
      <sheetName val="Industrial"/>
      <sheetName val="Residential"/>
      <sheetName val="Seasonal"/>
      <sheetName val="Loss comp"/>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44">
          <cell r="Q44">
            <v>3234</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Electric Fund Historical"/>
      <sheetName val="Electric Fund"/>
      <sheetName val="Water Fund Historical"/>
      <sheetName val="Water Fund"/>
      <sheetName val="Combined Utility"/>
      <sheetName val="Investments-Electric"/>
      <sheetName val="Investments-Water"/>
      <sheetName val="New Electric CIP Debt"/>
      <sheetName val="New Water CIP Debt"/>
      <sheetName val="Reserve Fund Estimate"/>
      <sheetName val="Existing Debt Service Schedule"/>
      <sheetName val="CIP Link"/>
      <sheetName val="CIPInput"/>
      <sheetName val="Year 1"/>
      <sheetName val="Year 2"/>
      <sheetName val="Year 3"/>
      <sheetName val="Year 4"/>
      <sheetName val="Year 5"/>
      <sheetName val="Year 6"/>
      <sheetName val="Year 7"/>
      <sheetName val="Year 8"/>
      <sheetName val="Year 9"/>
      <sheetName val="Year 10"/>
      <sheetName val="Year 11"/>
      <sheetName val="Year 12"/>
      <sheetName val="Year 13"/>
      <sheetName val="Year 14"/>
      <sheetName val="Year 15"/>
      <sheetName val="Electric Depreciation"/>
      <sheetName val="Water Depreciation"/>
      <sheetName val="Elec Exp"/>
      <sheetName val="Elec Rev"/>
      <sheetName val="Water Exp"/>
      <sheetName val="Water Rev"/>
    </sheetNames>
    <sheetDataSet>
      <sheetData sheetId="0"/>
      <sheetData sheetId="1"/>
      <sheetData sheetId="2">
        <row r="1">
          <cell r="D1">
            <v>2009</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250TotCost_001"/>
      <sheetName val="000250Billing_001"/>
      <sheetName val="000256TotCost_001"/>
      <sheetName val="000256Billing_001"/>
      <sheetName val="000257TotCost_001"/>
      <sheetName val="000257TotCost_002"/>
      <sheetName val="000258TotCost_001"/>
      <sheetName val="000258Billing_001"/>
      <sheetName val="000257TotCost_003"/>
      <sheetName val="000257Billing_001"/>
      <sheetName val="000258TotCost_002"/>
      <sheetName val="000257TotCost_004"/>
      <sheetName val="000257Billing_002"/>
      <sheetName val="000258TotCost_003"/>
      <sheetName val="000258Billing_002"/>
      <sheetName val="000260TotCost_001"/>
      <sheetName val="000260Billing_001"/>
      <sheetName val="000261EM_001"/>
      <sheetName val="RateEdit"/>
      <sheetName val="000261TotCost_001"/>
      <sheetName val="000261Billing_001"/>
      <sheetName val="000261TotCost_002"/>
      <sheetName val="000261Billing_002"/>
      <sheetName val="Billing"/>
      <sheetName val="FibroQueries"/>
      <sheetName val="RelNotes"/>
      <sheetName val="Bill Tbls"/>
      <sheetName val="Pl Tbls"/>
      <sheetName val="Sheet25"/>
      <sheetName val="Sheet1"/>
      <sheetName val="Plato Billing6_205 Dec 1 2014"/>
      <sheetName val="000251TotCost_001"/>
      <sheetName val="000251Billing_001"/>
      <sheetName val="000252TotCost_002"/>
      <sheetName val="000252Billing_002"/>
      <sheetName val="000252TotCost_001"/>
      <sheetName val="000252Billing_001"/>
      <sheetName val="000252TotCost_003"/>
      <sheetName val="000252Billing_003"/>
      <sheetName val="000244Billing_001"/>
      <sheetName val="000244TotCost_002"/>
      <sheetName val="000244Billing_002"/>
      <sheetName val="000246EM_001"/>
      <sheetName val="000246TotCost_001"/>
      <sheetName val="000246Billing_001"/>
      <sheetName val="000246TotCost_002"/>
      <sheetName val="000246Billing_002"/>
      <sheetName val="000246TotCost_003"/>
      <sheetName val="000246Billing_003"/>
      <sheetName val="000246TotCost_004"/>
      <sheetName val="000254TotCost_001"/>
      <sheetName val="000254Billing_001"/>
      <sheetName val="000254TotCost_002"/>
      <sheetName val="000254Billing_002"/>
      <sheetName val="000255TotCost_001"/>
      <sheetName val="000255Billing_001"/>
      <sheetName val="000270EM_001"/>
      <sheetName val="000270TotCost_001"/>
      <sheetName val="000270Billing_001"/>
      <sheetName val="000270TotCost_002"/>
      <sheetName val="000270Billing_002"/>
      <sheetName val="Sheet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sheetData sheetId="19"/>
      <sheetData sheetId="20"/>
      <sheetData sheetId="21"/>
      <sheetData sheetId="22"/>
      <sheetData sheetId="23"/>
      <sheetData sheetId="24"/>
      <sheetData sheetId="25"/>
      <sheetData sheetId="26"/>
      <sheetData sheetId="27"/>
      <sheetData sheetId="28"/>
      <sheetData sheetId="29"/>
      <sheetData sheetId="30" refreshError="1"/>
      <sheetData sheetId="31"/>
      <sheetData sheetId="32"/>
      <sheetData sheetId="33"/>
      <sheetData sheetId="34"/>
      <sheetData sheetId="35"/>
      <sheetData sheetId="36"/>
      <sheetData sheetId="37"/>
      <sheetData sheetId="38"/>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sheetData sheetId="51">
        <row r="24">
          <cell r="AM24">
            <v>15247966.41</v>
          </cell>
        </row>
      </sheetData>
      <sheetData sheetId="52" refreshError="1"/>
      <sheetData sheetId="53" refreshError="1"/>
      <sheetData sheetId="54" refreshError="1"/>
      <sheetData sheetId="55"/>
      <sheetData sheetId="56"/>
      <sheetData sheetId="57"/>
      <sheetData sheetId="58"/>
      <sheetData sheetId="59"/>
      <sheetData sheetId="60"/>
      <sheetData sheetId="6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Z341"/>
  <sheetViews>
    <sheetView tabSelected="1" zoomScale="80" zoomScaleNormal="80" zoomScaleSheetLayoutView="85" workbookViewId="0">
      <selection activeCell="I24" sqref="I24"/>
    </sheetView>
  </sheetViews>
  <sheetFormatPr defaultColWidth="10.88671875" defaultRowHeight="15.6"/>
  <cols>
    <col min="1" max="1" width="7.33203125" style="213" customWidth="1"/>
    <col min="2" max="2" width="34.6640625" style="213" customWidth="1"/>
    <col min="3" max="3" width="39.6640625" style="213" customWidth="1"/>
    <col min="4" max="4" width="21.44140625" style="213" customWidth="1"/>
    <col min="5" max="5" width="6.88671875" style="213" customWidth="1"/>
    <col min="6" max="6" width="5.6640625" style="213" customWidth="1"/>
    <col min="7" max="7" width="11.44140625" style="213" customWidth="1"/>
    <col min="8" max="8" width="4.6640625" style="213" customWidth="1"/>
    <col min="9" max="9" width="18.33203125" style="213" customWidth="1"/>
    <col min="10" max="10" width="2.5546875" style="213" customWidth="1"/>
    <col min="11" max="11" width="14.109375" style="213" customWidth="1"/>
    <col min="12" max="13" width="10.88671875" style="213"/>
    <col min="14" max="14" width="20.5546875" style="213" customWidth="1"/>
    <col min="15" max="15" width="12.77734375" style="213" bestFit="1" customWidth="1"/>
    <col min="16" max="17" width="10.88671875" style="213"/>
    <col min="18" max="18" width="31.33203125" style="213" customWidth="1"/>
    <col min="19" max="16384" width="10.88671875" style="213"/>
  </cols>
  <sheetData>
    <row r="1" spans="1:18">
      <c r="K1" s="214" t="s">
        <v>463</v>
      </c>
      <c r="N1" s="215"/>
      <c r="O1" s="215"/>
      <c r="P1" s="215"/>
      <c r="Q1" s="215"/>
      <c r="R1" s="215"/>
    </row>
    <row r="2" spans="1:18">
      <c r="B2" s="216"/>
      <c r="C2" s="216"/>
      <c r="D2" s="217"/>
      <c r="E2" s="216"/>
      <c r="F2" s="216"/>
      <c r="G2" s="216"/>
      <c r="H2" s="218"/>
      <c r="I2" s="218"/>
      <c r="K2" s="219" t="s">
        <v>181</v>
      </c>
      <c r="L2" s="218"/>
      <c r="N2" s="215"/>
      <c r="O2" s="215"/>
      <c r="P2" s="215"/>
      <c r="Q2" s="215"/>
      <c r="R2" s="215"/>
    </row>
    <row r="3" spans="1:18">
      <c r="B3" s="216"/>
      <c r="C3" s="216"/>
      <c r="D3" s="217"/>
      <c r="E3" s="216"/>
      <c r="F3" s="216"/>
      <c r="G3" s="216"/>
      <c r="H3" s="218"/>
      <c r="I3" s="218"/>
      <c r="J3" s="218"/>
      <c r="K3" s="220"/>
      <c r="L3" s="218"/>
      <c r="N3" s="215"/>
      <c r="O3" s="215"/>
      <c r="P3" s="215"/>
      <c r="Q3" s="215"/>
      <c r="R3" s="215"/>
    </row>
    <row r="4" spans="1:18">
      <c r="B4" s="216" t="s">
        <v>182</v>
      </c>
      <c r="C4" s="216"/>
      <c r="D4" s="217" t="s">
        <v>183</v>
      </c>
      <c r="E4" s="216"/>
      <c r="F4" s="216"/>
      <c r="G4" s="216"/>
      <c r="H4" s="221"/>
      <c r="I4" s="222"/>
      <c r="J4" s="221"/>
      <c r="K4" s="223" t="s">
        <v>817</v>
      </c>
      <c r="L4" s="218"/>
      <c r="N4" s="215"/>
      <c r="O4" s="215"/>
      <c r="P4" s="215"/>
      <c r="Q4" s="215"/>
      <c r="R4" s="215"/>
    </row>
    <row r="5" spans="1:18">
      <c r="B5" s="216"/>
      <c r="C5" s="224" t="s">
        <v>169</v>
      </c>
      <c r="D5" s="224" t="s">
        <v>184</v>
      </c>
      <c r="E5" s="224"/>
      <c r="F5" s="224"/>
      <c r="G5" s="224"/>
      <c r="H5" s="218"/>
      <c r="I5" s="218"/>
      <c r="J5" s="218"/>
      <c r="K5" s="218"/>
      <c r="L5" s="218"/>
      <c r="N5" s="225"/>
      <c r="O5" s="225"/>
      <c r="P5" s="225"/>
      <c r="Q5" s="226"/>
      <c r="R5" s="226"/>
    </row>
    <row r="6" spans="1:18">
      <c r="B6" s="218"/>
      <c r="C6" s="218"/>
      <c r="D6" s="218"/>
      <c r="E6" s="218"/>
      <c r="F6" s="218"/>
      <c r="G6" s="218"/>
      <c r="H6" s="218"/>
      <c r="I6" s="218"/>
      <c r="J6" s="218"/>
      <c r="K6" s="218"/>
      <c r="L6" s="218"/>
      <c r="N6" s="227"/>
      <c r="O6" s="227"/>
      <c r="P6" s="227"/>
      <c r="Q6" s="227"/>
      <c r="R6" s="227"/>
    </row>
    <row r="7" spans="1:18">
      <c r="A7" s="220"/>
      <c r="B7" s="218"/>
      <c r="C7" s="218"/>
      <c r="D7" s="228" t="s">
        <v>185</v>
      </c>
      <c r="E7" s="221"/>
      <c r="F7" s="218"/>
      <c r="G7" s="218"/>
      <c r="H7" s="218"/>
      <c r="I7" s="218"/>
      <c r="J7" s="218"/>
      <c r="K7" s="218"/>
      <c r="L7" s="218"/>
      <c r="N7" s="227"/>
      <c r="O7" s="227"/>
      <c r="P7" s="227"/>
      <c r="Q7" s="227"/>
      <c r="R7" s="227"/>
    </row>
    <row r="8" spans="1:18">
      <c r="A8" s="220"/>
      <c r="B8" s="218"/>
      <c r="C8" s="218"/>
      <c r="D8" s="229"/>
      <c r="E8" s="218"/>
      <c r="F8" s="218"/>
      <c r="G8" s="218"/>
      <c r="H8" s="218"/>
      <c r="I8" s="218"/>
      <c r="J8" s="218"/>
      <c r="K8" s="218"/>
      <c r="L8" s="218"/>
    </row>
    <row r="9" spans="1:18">
      <c r="A9" s="220" t="s">
        <v>1</v>
      </c>
      <c r="B9" s="218"/>
      <c r="C9" s="218"/>
      <c r="D9" s="229"/>
      <c r="E9" s="218"/>
      <c r="F9" s="218"/>
      <c r="G9" s="218"/>
      <c r="H9" s="218"/>
      <c r="I9" s="220" t="s">
        <v>186</v>
      </c>
      <c r="J9" s="218"/>
      <c r="K9" s="218"/>
      <c r="L9" s="218"/>
      <c r="O9" s="409"/>
      <c r="P9" s="409"/>
      <c r="Q9" s="410"/>
    </row>
    <row r="10" spans="1:18" ht="18" thickBot="1">
      <c r="A10" s="230" t="s">
        <v>2</v>
      </c>
      <c r="B10" s="218"/>
      <c r="C10" s="218"/>
      <c r="D10" s="218"/>
      <c r="E10" s="218"/>
      <c r="F10" s="218"/>
      <c r="G10" s="218"/>
      <c r="H10" s="218"/>
      <c r="I10" s="230" t="s">
        <v>91</v>
      </c>
      <c r="J10" s="218"/>
      <c r="K10" s="218"/>
      <c r="L10" s="218"/>
      <c r="O10" s="411"/>
      <c r="P10" s="411"/>
      <c r="Q10" s="410"/>
    </row>
    <row r="11" spans="1:18">
      <c r="A11" s="220">
        <v>1</v>
      </c>
      <c r="B11" s="218" t="s">
        <v>187</v>
      </c>
      <c r="C11" s="218"/>
      <c r="D11" s="231"/>
      <c r="E11" s="218"/>
      <c r="F11" s="218"/>
      <c r="G11" s="218"/>
      <c r="H11" s="218"/>
      <c r="I11" s="232">
        <f>+I201</f>
        <v>82998.420368708583</v>
      </c>
      <c r="J11" s="218"/>
      <c r="K11" s="218"/>
      <c r="L11" s="218"/>
      <c r="N11" s="218"/>
      <c r="O11" s="409"/>
      <c r="P11" s="409"/>
      <c r="Q11" s="412"/>
    </row>
    <row r="12" spans="1:18">
      <c r="A12" s="220"/>
      <c r="B12" s="218"/>
      <c r="C12" s="218"/>
      <c r="D12" s="218"/>
      <c r="E12" s="218"/>
      <c r="F12" s="218"/>
      <c r="G12" s="218"/>
      <c r="H12" s="218"/>
      <c r="I12" s="231"/>
      <c r="J12" s="218"/>
      <c r="K12" s="218"/>
      <c r="L12" s="218"/>
      <c r="N12" s="218"/>
      <c r="O12" s="409"/>
      <c r="P12" s="409"/>
      <c r="Q12" s="410"/>
    </row>
    <row r="13" spans="1:18" ht="16.2" thickBot="1">
      <c r="A13" s="220" t="s">
        <v>169</v>
      </c>
      <c r="B13" s="216" t="s">
        <v>188</v>
      </c>
      <c r="C13" s="224" t="s">
        <v>189</v>
      </c>
      <c r="D13" s="230" t="s">
        <v>142</v>
      </c>
      <c r="E13" s="224"/>
      <c r="F13" s="233" t="s">
        <v>190</v>
      </c>
      <c r="G13" s="233"/>
      <c r="H13" s="218"/>
      <c r="I13" s="231"/>
      <c r="J13" s="218"/>
      <c r="K13" s="218"/>
      <c r="L13" s="218"/>
      <c r="N13" s="218"/>
      <c r="O13" s="409"/>
      <c r="P13" s="409"/>
      <c r="Q13" s="410"/>
    </row>
    <row r="14" spans="1:18">
      <c r="A14" s="220">
        <v>2</v>
      </c>
      <c r="B14" s="216" t="s">
        <v>191</v>
      </c>
      <c r="C14" s="224" t="s">
        <v>192</v>
      </c>
      <c r="D14" s="224">
        <f>I261</f>
        <v>0</v>
      </c>
      <c r="E14" s="224"/>
      <c r="F14" s="224" t="s">
        <v>193</v>
      </c>
      <c r="G14" s="234">
        <f>I220</f>
        <v>1</v>
      </c>
      <c r="H14" s="224"/>
      <c r="I14" s="224">
        <f>+G14*D14</f>
        <v>0</v>
      </c>
      <c r="J14" s="218"/>
      <c r="K14" s="218"/>
      <c r="L14" s="218"/>
      <c r="N14" s="218"/>
      <c r="O14" s="409"/>
      <c r="P14" s="409"/>
      <c r="Q14" s="410"/>
    </row>
    <row r="15" spans="1:18">
      <c r="A15" s="220">
        <v>3</v>
      </c>
      <c r="B15" s="216" t="s">
        <v>194</v>
      </c>
      <c r="C15" s="224" t="s">
        <v>195</v>
      </c>
      <c r="D15" s="224">
        <f>I268</f>
        <v>3689.150000000001</v>
      </c>
      <c r="E15" s="224"/>
      <c r="F15" s="224" t="str">
        <f>+F14</f>
        <v>TP</v>
      </c>
      <c r="G15" s="234">
        <f>+G14</f>
        <v>1</v>
      </c>
      <c r="H15" s="224"/>
      <c r="I15" s="224">
        <f>+G15*D15</f>
        <v>3689.150000000001</v>
      </c>
      <c r="J15" s="218"/>
      <c r="K15" s="218"/>
      <c r="N15" s="218"/>
      <c r="O15" s="409"/>
      <c r="P15" s="409"/>
      <c r="Q15" s="410"/>
    </row>
    <row r="16" spans="1:18">
      <c r="A16" s="220">
        <v>4</v>
      </c>
      <c r="B16" s="216" t="s">
        <v>196</v>
      </c>
      <c r="C16" s="224"/>
      <c r="D16" s="235">
        <v>0</v>
      </c>
      <c r="E16" s="224"/>
      <c r="F16" s="224" t="s">
        <v>193</v>
      </c>
      <c r="G16" s="234">
        <f>+G14</f>
        <v>1</v>
      </c>
      <c r="H16" s="224"/>
      <c r="I16" s="224">
        <f>+G16*D16</f>
        <v>0</v>
      </c>
      <c r="J16" s="218"/>
      <c r="K16" s="218"/>
      <c r="L16" s="236"/>
      <c r="N16" s="218"/>
      <c r="O16" s="409"/>
      <c r="P16" s="409"/>
      <c r="Q16" s="410"/>
    </row>
    <row r="17" spans="1:17" ht="16.2" thickBot="1">
      <c r="A17" s="220">
        <v>5</v>
      </c>
      <c r="B17" s="216" t="s">
        <v>197</v>
      </c>
      <c r="C17" s="224"/>
      <c r="D17" s="235">
        <v>0</v>
      </c>
      <c r="E17" s="224"/>
      <c r="F17" s="224" t="s">
        <v>193</v>
      </c>
      <c r="G17" s="234">
        <f>+G14</f>
        <v>1</v>
      </c>
      <c r="H17" s="224"/>
      <c r="I17" s="237">
        <f>+G17*D17</f>
        <v>0</v>
      </c>
      <c r="J17" s="218"/>
      <c r="K17" s="218"/>
      <c r="L17" s="236"/>
      <c r="N17" s="218"/>
      <c r="O17" s="409"/>
      <c r="P17" s="409"/>
      <c r="Q17" s="410"/>
    </row>
    <row r="18" spans="1:17">
      <c r="A18" s="220">
        <v>6</v>
      </c>
      <c r="B18" s="216" t="s">
        <v>198</v>
      </c>
      <c r="C18" s="218"/>
      <c r="D18" s="238" t="s">
        <v>169</v>
      </c>
      <c r="E18" s="224"/>
      <c r="F18" s="224"/>
      <c r="G18" s="234"/>
      <c r="H18" s="224"/>
      <c r="I18" s="224">
        <f>SUM(I14:I17)</f>
        <v>3689.150000000001</v>
      </c>
      <c r="J18" s="218"/>
      <c r="K18" s="218"/>
      <c r="L18" s="218"/>
      <c r="N18" s="218"/>
      <c r="O18" s="409"/>
      <c r="P18" s="409"/>
      <c r="Q18" s="412"/>
    </row>
    <row r="19" spans="1:17">
      <c r="A19" s="220"/>
      <c r="B19" s="216"/>
      <c r="C19" s="218"/>
      <c r="I19" s="224"/>
      <c r="J19" s="218"/>
      <c r="K19" s="218"/>
      <c r="L19" s="218"/>
      <c r="N19" s="218"/>
      <c r="O19" s="409"/>
      <c r="P19" s="409"/>
      <c r="Q19" s="410"/>
    </row>
    <row r="20" spans="1:17">
      <c r="A20" s="220" t="s">
        <v>783</v>
      </c>
      <c r="B20" s="216" t="s">
        <v>784</v>
      </c>
      <c r="I20" s="239">
        <v>0</v>
      </c>
      <c r="J20" s="218"/>
      <c r="K20" s="218"/>
      <c r="L20" s="218"/>
      <c r="N20" s="218"/>
      <c r="O20" s="409"/>
      <c r="P20" s="409"/>
      <c r="Q20" s="410"/>
    </row>
    <row r="21" spans="1:17">
      <c r="A21" s="220" t="s">
        <v>785</v>
      </c>
      <c r="B21" s="216" t="s">
        <v>786</v>
      </c>
      <c r="I21" s="239">
        <v>0</v>
      </c>
      <c r="J21" s="218"/>
      <c r="K21" s="218"/>
      <c r="L21" s="218"/>
      <c r="N21" s="218"/>
      <c r="O21" s="409"/>
      <c r="P21" s="409"/>
      <c r="Q21" s="410"/>
    </row>
    <row r="22" spans="1:17" ht="16.2" thickBot="1">
      <c r="A22" s="220" t="s">
        <v>787</v>
      </c>
      <c r="B22" s="216" t="s">
        <v>788</v>
      </c>
      <c r="I22" s="240">
        <f>I20+I21</f>
        <v>0</v>
      </c>
      <c r="J22" s="218"/>
      <c r="K22" s="218"/>
      <c r="L22" s="218"/>
      <c r="N22" s="218"/>
      <c r="O22" s="409"/>
      <c r="P22" s="409"/>
      <c r="Q22" s="410"/>
    </row>
    <row r="23" spans="1:17">
      <c r="A23" s="220"/>
      <c r="B23" s="216"/>
      <c r="C23" s="218"/>
      <c r="I23" s="224"/>
      <c r="J23" s="218"/>
      <c r="K23" s="218"/>
      <c r="L23" s="218"/>
      <c r="N23" s="218"/>
      <c r="O23" s="409"/>
      <c r="P23" s="409"/>
      <c r="Q23" s="410"/>
    </row>
    <row r="24" spans="1:17" ht="16.2" thickBot="1">
      <c r="A24" s="220">
        <v>7</v>
      </c>
      <c r="B24" s="216" t="s">
        <v>199</v>
      </c>
      <c r="C24" s="218" t="s">
        <v>818</v>
      </c>
      <c r="D24" s="238" t="s">
        <v>169</v>
      </c>
      <c r="E24" s="224"/>
      <c r="F24" s="224"/>
      <c r="G24" s="224"/>
      <c r="H24" s="224"/>
      <c r="I24" s="241">
        <f>+I11-I18+I22</f>
        <v>79309.270368708589</v>
      </c>
      <c r="J24" s="218"/>
      <c r="K24" s="218"/>
      <c r="L24" s="218"/>
      <c r="N24" s="218"/>
      <c r="O24" s="409"/>
      <c r="P24" s="409"/>
      <c r="Q24" s="412"/>
    </row>
    <row r="25" spans="1:17" ht="16.2" thickTop="1">
      <c r="A25" s="220"/>
      <c r="B25" s="216"/>
      <c r="C25" s="224"/>
      <c r="I25" s="224"/>
      <c r="J25" s="218"/>
      <c r="K25" s="218"/>
      <c r="L25" s="218"/>
      <c r="N25" s="218"/>
      <c r="O25" s="218"/>
      <c r="P25" s="218"/>
    </row>
    <row r="26" spans="1:17">
      <c r="A26" s="220" t="s">
        <v>169</v>
      </c>
      <c r="B26" s="216" t="s">
        <v>200</v>
      </c>
      <c r="C26" s="218"/>
      <c r="D26" s="231"/>
      <c r="E26" s="218"/>
      <c r="F26" s="218"/>
      <c r="G26" s="218"/>
      <c r="H26" s="218"/>
      <c r="I26" s="231"/>
      <c r="J26" s="218"/>
      <c r="K26" s="218"/>
      <c r="L26" s="218"/>
      <c r="N26" s="218"/>
      <c r="O26" s="218"/>
      <c r="P26" s="218"/>
    </row>
    <row r="27" spans="1:17">
      <c r="A27" s="220">
        <v>8</v>
      </c>
      <c r="B27" s="216" t="s">
        <v>201</v>
      </c>
      <c r="D27" s="231"/>
      <c r="E27" s="218"/>
      <c r="F27" s="218"/>
      <c r="G27" s="218" t="s">
        <v>202</v>
      </c>
      <c r="H27" s="218"/>
      <c r="I27" s="235">
        <v>0</v>
      </c>
      <c r="J27" s="218"/>
      <c r="K27" s="218"/>
      <c r="L27" s="426" t="s">
        <v>848</v>
      </c>
      <c r="O27" s="218"/>
      <c r="P27" s="218"/>
    </row>
    <row r="28" spans="1:17">
      <c r="A28" s="220">
        <v>9</v>
      </c>
      <c r="B28" s="216" t="s">
        <v>203</v>
      </c>
      <c r="C28" s="224"/>
      <c r="D28" s="224"/>
      <c r="E28" s="224"/>
      <c r="F28" s="224"/>
      <c r="G28" s="224" t="s">
        <v>204</v>
      </c>
      <c r="H28" s="224"/>
      <c r="I28" s="235">
        <v>0</v>
      </c>
      <c r="J28" s="218"/>
      <c r="K28" s="218"/>
      <c r="L28" s="218"/>
      <c r="O28" s="218"/>
      <c r="P28" s="218"/>
    </row>
    <row r="29" spans="1:17">
      <c r="A29" s="220">
        <v>10</v>
      </c>
      <c r="B29" s="216" t="s">
        <v>205</v>
      </c>
      <c r="C29" s="218"/>
      <c r="D29" s="218"/>
      <c r="E29" s="218"/>
      <c r="F29" s="218"/>
      <c r="G29" s="218" t="s">
        <v>206</v>
      </c>
      <c r="H29" s="218"/>
      <c r="I29" s="235">
        <v>0</v>
      </c>
      <c r="J29" s="218"/>
      <c r="K29" s="218"/>
      <c r="L29" s="218"/>
      <c r="O29" s="218"/>
      <c r="P29" s="218"/>
    </row>
    <row r="30" spans="1:17">
      <c r="A30" s="220">
        <v>11</v>
      </c>
      <c r="B30" s="242" t="s">
        <v>207</v>
      </c>
      <c r="C30" s="218"/>
      <c r="D30" s="218"/>
      <c r="E30" s="218"/>
      <c r="F30" s="218"/>
      <c r="G30" s="218" t="s">
        <v>208</v>
      </c>
      <c r="H30" s="218"/>
      <c r="I30" s="235">
        <v>0</v>
      </c>
      <c r="J30" s="218"/>
      <c r="K30" s="218"/>
      <c r="L30" s="218"/>
      <c r="O30" s="218"/>
      <c r="P30" s="218"/>
    </row>
    <row r="31" spans="1:17">
      <c r="A31" s="220">
        <v>12</v>
      </c>
      <c r="B31" s="242" t="s">
        <v>209</v>
      </c>
      <c r="C31" s="218"/>
      <c r="D31" s="218"/>
      <c r="E31" s="218"/>
      <c r="F31" s="218"/>
      <c r="G31" s="218"/>
      <c r="H31" s="218"/>
      <c r="I31" s="235">
        <v>0</v>
      </c>
      <c r="J31" s="218"/>
      <c r="K31" s="218"/>
      <c r="L31" s="218"/>
      <c r="O31" s="218"/>
      <c r="P31" s="218"/>
    </row>
    <row r="32" spans="1:17">
      <c r="A32" s="220">
        <v>13</v>
      </c>
      <c r="B32" s="242" t="s">
        <v>210</v>
      </c>
      <c r="C32" s="218"/>
      <c r="D32" s="218"/>
      <c r="E32" s="218"/>
      <c r="F32" s="218"/>
      <c r="G32" s="218"/>
      <c r="H32" s="218"/>
      <c r="I32" s="243">
        <v>0</v>
      </c>
      <c r="J32" s="218"/>
      <c r="K32" s="218"/>
      <c r="L32" s="218"/>
      <c r="O32" s="218"/>
      <c r="P32" s="218"/>
    </row>
    <row r="33" spans="1:16" ht="16.2" thickBot="1">
      <c r="A33" s="220">
        <v>14</v>
      </c>
      <c r="B33" s="216" t="s">
        <v>211</v>
      </c>
      <c r="C33" s="218"/>
      <c r="D33" s="218"/>
      <c r="E33" s="218"/>
      <c r="F33" s="218"/>
      <c r="G33" s="218"/>
      <c r="H33" s="218"/>
      <c r="I33" s="244">
        <v>0</v>
      </c>
      <c r="J33" s="218"/>
      <c r="K33" s="218"/>
      <c r="L33" s="218"/>
      <c r="O33" s="218"/>
      <c r="P33" s="218"/>
    </row>
    <row r="34" spans="1:16">
      <c r="A34" s="220">
        <v>15</v>
      </c>
      <c r="B34" s="216" t="s">
        <v>212</v>
      </c>
      <c r="C34" s="218"/>
      <c r="D34" s="218"/>
      <c r="E34" s="218"/>
      <c r="F34" s="218"/>
      <c r="G34" s="218"/>
      <c r="H34" s="218"/>
      <c r="I34" s="231">
        <f>SUM(I27:I33)</f>
        <v>0</v>
      </c>
      <c r="J34" s="218"/>
      <c r="K34" s="218"/>
      <c r="L34" s="218"/>
      <c r="O34" s="218"/>
      <c r="P34" s="218"/>
    </row>
    <row r="35" spans="1:16">
      <c r="A35" s="220"/>
      <c r="B35" s="216"/>
      <c r="C35" s="218"/>
      <c r="D35" s="218"/>
      <c r="E35" s="218"/>
      <c r="F35" s="218"/>
      <c r="G35" s="218"/>
      <c r="H35" s="218"/>
      <c r="I35" s="231"/>
      <c r="J35" s="218"/>
      <c r="K35" s="218"/>
      <c r="L35" s="218"/>
      <c r="N35" s="218"/>
      <c r="O35" s="218"/>
      <c r="P35" s="218"/>
    </row>
    <row r="36" spans="1:16">
      <c r="A36" s="220">
        <v>16</v>
      </c>
      <c r="B36" s="216" t="s">
        <v>213</v>
      </c>
      <c r="C36" s="218" t="s">
        <v>214</v>
      </c>
      <c r="D36" s="245">
        <f>IF(I34&gt;0,I24/I34,0)</f>
        <v>0</v>
      </c>
      <c r="E36" s="218"/>
      <c r="F36" s="218"/>
      <c r="G36" s="218"/>
      <c r="H36" s="218"/>
      <c r="J36" s="218"/>
      <c r="K36" s="218"/>
      <c r="L36" s="218"/>
      <c r="N36" s="218"/>
      <c r="O36" s="218"/>
      <c r="P36" s="218"/>
    </row>
    <row r="37" spans="1:16">
      <c r="A37" s="220">
        <v>17</v>
      </c>
      <c r="B37" s="216" t="s">
        <v>215</v>
      </c>
      <c r="C37" s="218"/>
      <c r="D37" s="245">
        <f>+D36/12</f>
        <v>0</v>
      </c>
      <c r="E37" s="218"/>
      <c r="F37" s="218"/>
      <c r="G37" s="218"/>
      <c r="H37" s="218"/>
      <c r="J37" s="218"/>
      <c r="K37" s="218"/>
      <c r="L37" s="218"/>
      <c r="N37" s="218"/>
      <c r="O37" s="218"/>
      <c r="P37" s="218"/>
    </row>
    <row r="38" spans="1:16">
      <c r="A38" s="220"/>
      <c r="B38" s="216"/>
      <c r="C38" s="218"/>
      <c r="D38" s="245"/>
      <c r="E38" s="218"/>
      <c r="F38" s="218"/>
      <c r="G38" s="218"/>
      <c r="H38" s="218"/>
      <c r="J38" s="218"/>
      <c r="K38" s="218"/>
      <c r="L38" s="218"/>
      <c r="N38" s="218"/>
      <c r="O38" s="218"/>
      <c r="P38" s="218"/>
    </row>
    <row r="39" spans="1:16">
      <c r="A39" s="220"/>
      <c r="B39" s="216"/>
      <c r="C39" s="218"/>
      <c r="D39" s="246" t="s">
        <v>216</v>
      </c>
      <c r="E39" s="218"/>
      <c r="F39" s="218"/>
      <c r="G39" s="218"/>
      <c r="H39" s="218"/>
      <c r="I39" s="247" t="s">
        <v>217</v>
      </c>
      <c r="J39" s="218"/>
      <c r="K39" s="218"/>
      <c r="L39" s="218"/>
      <c r="N39" s="218"/>
      <c r="O39" s="218"/>
      <c r="P39" s="218"/>
    </row>
    <row r="40" spans="1:16">
      <c r="A40" s="220">
        <v>18</v>
      </c>
      <c r="B40" s="216" t="s">
        <v>218</v>
      </c>
      <c r="C40" s="218" t="s">
        <v>219</v>
      </c>
      <c r="D40" s="245">
        <f>+D36/52</f>
        <v>0</v>
      </c>
      <c r="E40" s="218"/>
      <c r="F40" s="218"/>
      <c r="G40" s="218"/>
      <c r="H40" s="218"/>
      <c r="I40" s="248">
        <f>+D36/52</f>
        <v>0</v>
      </c>
      <c r="J40" s="218"/>
      <c r="K40" s="218"/>
      <c r="L40" s="218"/>
      <c r="N40" s="218"/>
      <c r="O40" s="218"/>
      <c r="P40" s="218"/>
    </row>
    <row r="41" spans="1:16">
      <c r="A41" s="220">
        <v>19</v>
      </c>
      <c r="B41" s="216" t="s">
        <v>220</v>
      </c>
      <c r="C41" s="218" t="s">
        <v>221</v>
      </c>
      <c r="D41" s="245">
        <f>+D36/260</f>
        <v>0</v>
      </c>
      <c r="E41" s="218" t="s">
        <v>222</v>
      </c>
      <c r="G41" s="218"/>
      <c r="H41" s="218"/>
      <c r="I41" s="248">
        <f>+D36/365</f>
        <v>0</v>
      </c>
      <c r="J41" s="218"/>
      <c r="K41" s="218"/>
      <c r="L41" s="218"/>
      <c r="N41" s="218"/>
      <c r="O41" s="218"/>
      <c r="P41" s="218"/>
    </row>
    <row r="42" spans="1:16">
      <c r="A42" s="220">
        <v>20</v>
      </c>
      <c r="B42" s="216" t="s">
        <v>223</v>
      </c>
      <c r="C42" s="218" t="s">
        <v>224</v>
      </c>
      <c r="D42" s="245">
        <f>+D36/4160*1000</f>
        <v>0</v>
      </c>
      <c r="E42" s="218" t="s">
        <v>225</v>
      </c>
      <c r="G42" s="218"/>
      <c r="H42" s="218"/>
      <c r="I42" s="248">
        <f>+D36/8760*1000</f>
        <v>0</v>
      </c>
      <c r="J42" s="218"/>
      <c r="K42" s="218" t="s">
        <v>169</v>
      </c>
      <c r="L42" s="218"/>
      <c r="N42" s="218"/>
      <c r="O42" s="218"/>
      <c r="P42" s="218"/>
    </row>
    <row r="43" spans="1:16">
      <c r="A43" s="220"/>
      <c r="B43" s="216"/>
      <c r="C43" s="218" t="s">
        <v>226</v>
      </c>
      <c r="D43" s="218"/>
      <c r="E43" s="218" t="s">
        <v>227</v>
      </c>
      <c r="G43" s="218"/>
      <c r="H43" s="218"/>
      <c r="J43" s="218"/>
      <c r="K43" s="218" t="s">
        <v>169</v>
      </c>
      <c r="L43" s="218"/>
      <c r="N43" s="218"/>
      <c r="O43" s="218"/>
      <c r="P43" s="218"/>
    </row>
    <row r="44" spans="1:16">
      <c r="A44" s="220"/>
      <c r="B44" s="216"/>
      <c r="C44" s="218"/>
      <c r="D44" s="218"/>
      <c r="E44" s="218"/>
      <c r="G44" s="218"/>
      <c r="H44" s="218"/>
      <c r="J44" s="218"/>
      <c r="K44" s="218" t="s">
        <v>169</v>
      </c>
      <c r="L44" s="218"/>
      <c r="N44" s="218"/>
      <c r="O44" s="218"/>
      <c r="P44" s="218"/>
    </row>
    <row r="45" spans="1:16">
      <c r="A45" s="220">
        <v>21</v>
      </c>
      <c r="B45" s="216" t="s">
        <v>228</v>
      </c>
      <c r="C45" s="218" t="s">
        <v>229</v>
      </c>
      <c r="D45" s="249">
        <v>0</v>
      </c>
      <c r="E45" s="250" t="s">
        <v>230</v>
      </c>
      <c r="F45" s="250"/>
      <c r="G45" s="250"/>
      <c r="H45" s="250"/>
      <c r="I45" s="250">
        <f>D45</f>
        <v>0</v>
      </c>
      <c r="J45" s="250" t="s">
        <v>230</v>
      </c>
      <c r="K45" s="218"/>
      <c r="L45" s="218"/>
      <c r="N45" s="218"/>
      <c r="O45" s="218"/>
      <c r="P45" s="218"/>
    </row>
    <row r="46" spans="1:16">
      <c r="A46" s="220">
        <v>22</v>
      </c>
      <c r="B46" s="216"/>
      <c r="C46" s="218"/>
      <c r="D46" s="249">
        <v>0</v>
      </c>
      <c r="E46" s="250" t="s">
        <v>231</v>
      </c>
      <c r="F46" s="250"/>
      <c r="G46" s="250"/>
      <c r="H46" s="250"/>
      <c r="I46" s="250">
        <f>D46</f>
        <v>0</v>
      </c>
      <c r="J46" s="250" t="s">
        <v>231</v>
      </c>
      <c r="K46" s="218"/>
      <c r="L46" s="218"/>
      <c r="N46" s="218"/>
      <c r="O46" s="218"/>
      <c r="P46" s="218"/>
    </row>
    <row r="47" spans="1:16">
      <c r="J47" s="218"/>
      <c r="K47" s="218"/>
      <c r="L47" s="218"/>
      <c r="N47" s="218"/>
      <c r="O47" s="218"/>
      <c r="P47" s="218"/>
    </row>
    <row r="48" spans="1:16">
      <c r="J48" s="218"/>
      <c r="K48" s="218"/>
      <c r="L48" s="218"/>
      <c r="N48" s="218"/>
      <c r="O48" s="218"/>
      <c r="P48" s="218"/>
    </row>
    <row r="49" spans="10:16">
      <c r="J49" s="218"/>
      <c r="K49" s="218"/>
      <c r="L49" s="218"/>
      <c r="N49" s="218"/>
      <c r="O49" s="218"/>
      <c r="P49" s="218"/>
    </row>
    <row r="50" spans="10:16">
      <c r="J50" s="218"/>
      <c r="K50" s="218"/>
      <c r="L50" s="218"/>
      <c r="N50" s="218"/>
      <c r="O50" s="218"/>
      <c r="P50" s="218"/>
    </row>
    <row r="51" spans="10:16">
      <c r="J51" s="218"/>
      <c r="K51" s="218"/>
      <c r="L51" s="218"/>
      <c r="N51" s="218"/>
      <c r="O51" s="218"/>
      <c r="P51" s="218"/>
    </row>
    <row r="52" spans="10:16">
      <c r="J52" s="218"/>
      <c r="K52" s="218"/>
      <c r="L52" s="218"/>
      <c r="N52" s="218"/>
      <c r="O52" s="218"/>
      <c r="P52" s="218"/>
    </row>
    <row r="53" spans="10:16">
      <c r="J53" s="218"/>
      <c r="K53" s="218"/>
      <c r="L53" s="218"/>
      <c r="N53" s="218"/>
      <c r="O53" s="218"/>
      <c r="P53" s="218"/>
    </row>
    <row r="54" spans="10:16">
      <c r="J54" s="218"/>
      <c r="K54" s="218"/>
      <c r="L54" s="218"/>
      <c r="N54" s="218"/>
      <c r="O54" s="218"/>
      <c r="P54" s="218"/>
    </row>
    <row r="55" spans="10:16">
      <c r="J55" s="218"/>
      <c r="K55" s="218"/>
      <c r="L55" s="218"/>
      <c r="N55" s="218"/>
      <c r="O55" s="218"/>
      <c r="P55" s="218"/>
    </row>
    <row r="56" spans="10:16">
      <c r="J56" s="218"/>
      <c r="K56" s="218"/>
      <c r="L56" s="218"/>
      <c r="N56" s="218"/>
      <c r="O56" s="218"/>
      <c r="P56" s="218"/>
    </row>
    <row r="57" spans="10:16">
      <c r="J57" s="218"/>
      <c r="K57" s="218"/>
      <c r="L57" s="218"/>
      <c r="N57" s="218"/>
      <c r="O57" s="218"/>
      <c r="P57" s="218"/>
    </row>
    <row r="58" spans="10:16">
      <c r="J58" s="218"/>
      <c r="K58" s="218"/>
      <c r="L58" s="218"/>
      <c r="N58" s="218"/>
      <c r="O58" s="218"/>
      <c r="P58" s="218"/>
    </row>
    <row r="59" spans="10:16">
      <c r="J59" s="218"/>
      <c r="K59" s="218"/>
      <c r="L59" s="218"/>
      <c r="N59" s="218"/>
      <c r="O59" s="218"/>
      <c r="P59" s="218"/>
    </row>
    <row r="60" spans="10:16">
      <c r="J60" s="218"/>
      <c r="K60" s="218"/>
      <c r="L60" s="218"/>
      <c r="N60" s="218"/>
      <c r="O60" s="218"/>
      <c r="P60" s="218"/>
    </row>
    <row r="61" spans="10:16">
      <c r="J61" s="218"/>
      <c r="K61" s="218"/>
      <c r="L61" s="218"/>
      <c r="N61" s="218"/>
      <c r="O61" s="218"/>
      <c r="P61" s="218"/>
    </row>
    <row r="62" spans="10:16">
      <c r="J62" s="218"/>
      <c r="K62" s="218"/>
      <c r="L62" s="218"/>
      <c r="N62" s="218"/>
      <c r="O62" s="218"/>
      <c r="P62" s="218"/>
    </row>
    <row r="63" spans="10:16">
      <c r="J63" s="218"/>
      <c r="K63" s="218"/>
      <c r="L63" s="218"/>
      <c r="N63" s="218"/>
      <c r="O63" s="218"/>
      <c r="P63" s="218"/>
    </row>
    <row r="64" spans="10:16">
      <c r="J64" s="218"/>
      <c r="K64" s="218"/>
      <c r="L64" s="218"/>
      <c r="N64" s="218"/>
      <c r="O64" s="218"/>
      <c r="P64" s="218"/>
    </row>
    <row r="65" spans="1:17">
      <c r="J65" s="218"/>
      <c r="K65" s="218"/>
      <c r="L65" s="218"/>
      <c r="N65" s="218"/>
      <c r="O65" s="218"/>
      <c r="P65" s="218"/>
    </row>
    <row r="66" spans="1:17">
      <c r="J66" s="218"/>
      <c r="K66" s="218"/>
      <c r="L66" s="218"/>
      <c r="N66" s="218"/>
      <c r="O66" s="218"/>
      <c r="P66" s="218"/>
    </row>
    <row r="67" spans="1:17">
      <c r="J67" s="218"/>
      <c r="K67" s="218"/>
      <c r="L67" s="218"/>
      <c r="N67" s="218"/>
      <c r="O67" s="218"/>
      <c r="P67" s="218"/>
    </row>
    <row r="68" spans="1:17">
      <c r="J68" s="218"/>
      <c r="K68" s="218"/>
      <c r="L68" s="218"/>
      <c r="N68" s="218"/>
      <c r="O68" s="218"/>
      <c r="P68" s="218"/>
    </row>
    <row r="69" spans="1:17">
      <c r="J69" s="218"/>
      <c r="K69" s="218"/>
      <c r="L69" s="218"/>
      <c r="N69" s="218"/>
      <c r="O69" s="218"/>
      <c r="P69" s="218"/>
    </row>
    <row r="70" spans="1:17">
      <c r="J70" s="218"/>
      <c r="K70" s="218"/>
      <c r="L70" s="218"/>
      <c r="N70" s="218"/>
      <c r="O70" s="218"/>
      <c r="P70" s="218"/>
    </row>
    <row r="71" spans="1:17">
      <c r="J71" s="218"/>
      <c r="K71" s="218"/>
      <c r="L71" s="218"/>
      <c r="N71" s="218"/>
      <c r="O71" s="218"/>
      <c r="P71" s="218"/>
    </row>
    <row r="72" spans="1:17">
      <c r="J72" s="218"/>
      <c r="K72" s="214" t="s">
        <v>463</v>
      </c>
      <c r="L72" s="218"/>
      <c r="N72" s="218"/>
      <c r="O72" s="218"/>
      <c r="P72" s="218"/>
    </row>
    <row r="73" spans="1:17">
      <c r="B73" s="216"/>
      <c r="C73" s="216"/>
      <c r="D73" s="217"/>
      <c r="E73" s="216"/>
      <c r="F73" s="216"/>
      <c r="G73" s="216"/>
      <c r="H73" s="218"/>
      <c r="I73" s="218"/>
      <c r="K73" s="219" t="s">
        <v>232</v>
      </c>
      <c r="L73" s="219"/>
      <c r="N73" s="218"/>
      <c r="O73" s="218"/>
      <c r="P73" s="218"/>
    </row>
    <row r="74" spans="1:17">
      <c r="B74" s="218"/>
      <c r="C74" s="218"/>
      <c r="D74" s="218"/>
      <c r="E74" s="218"/>
      <c r="F74" s="218"/>
      <c r="G74" s="218"/>
      <c r="H74" s="218"/>
      <c r="I74" s="218"/>
      <c r="J74" s="218"/>
      <c r="K74" s="218"/>
      <c r="L74" s="218"/>
      <c r="N74" s="218"/>
      <c r="O74" s="218"/>
      <c r="P74" s="218"/>
    </row>
    <row r="75" spans="1:17">
      <c r="B75" s="216" t="str">
        <f>B4</f>
        <v xml:space="preserve">Formula Rate - Non-Levelized </v>
      </c>
      <c r="C75" s="216"/>
      <c r="D75" s="217" t="str">
        <f>D4</f>
        <v xml:space="preserve">   Rate Formula Template</v>
      </c>
      <c r="E75" s="216"/>
      <c r="F75" s="216"/>
      <c r="G75" s="216"/>
      <c r="H75" s="216"/>
      <c r="J75" s="216"/>
      <c r="K75" s="219" t="str">
        <f>K4</f>
        <v>For the 12 months ended 12/31/15</v>
      </c>
      <c r="L75" s="218"/>
      <c r="N75" s="216"/>
      <c r="O75" s="216"/>
      <c r="P75" s="216"/>
    </row>
    <row r="76" spans="1:17">
      <c r="B76" s="216"/>
      <c r="C76" s="224" t="s">
        <v>169</v>
      </c>
      <c r="D76" s="224" t="str">
        <f>D5</f>
        <v>Utilizing EIA Form 412 Data</v>
      </c>
      <c r="E76" s="224"/>
      <c r="F76" s="224"/>
      <c r="G76" s="224"/>
      <c r="H76" s="224"/>
      <c r="I76" s="224"/>
      <c r="J76" s="224"/>
      <c r="K76" s="224"/>
      <c r="L76" s="218"/>
      <c r="N76" s="218"/>
      <c r="O76" s="224"/>
      <c r="P76" s="216"/>
    </row>
    <row r="77" spans="1:17">
      <c r="B77" s="216"/>
      <c r="C77" s="224" t="s">
        <v>169</v>
      </c>
      <c r="D77" s="224" t="s">
        <v>169</v>
      </c>
      <c r="E77" s="224"/>
      <c r="F77" s="224"/>
      <c r="G77" s="224" t="s">
        <v>169</v>
      </c>
      <c r="H77" s="224"/>
      <c r="I77" s="224"/>
      <c r="J77" s="224"/>
      <c r="K77" s="224"/>
      <c r="L77" s="216"/>
      <c r="N77" s="224"/>
      <c r="O77" s="224"/>
      <c r="P77" s="216"/>
    </row>
    <row r="78" spans="1:17">
      <c r="B78" s="216"/>
      <c r="C78" s="218"/>
      <c r="D78" s="224" t="str">
        <f>D7</f>
        <v>Benson (Minnesota) Municipal Utilities</v>
      </c>
      <c r="E78" s="224"/>
      <c r="F78" s="224"/>
      <c r="G78" s="224"/>
      <c r="H78" s="224"/>
      <c r="I78" s="224"/>
      <c r="J78" s="224"/>
      <c r="K78" s="224"/>
      <c r="L78" s="216"/>
      <c r="N78" s="224"/>
      <c r="O78" s="224"/>
      <c r="P78" s="216"/>
    </row>
    <row r="79" spans="1:17">
      <c r="B79" s="220" t="s">
        <v>233</v>
      </c>
      <c r="C79" s="220" t="s">
        <v>234</v>
      </c>
      <c r="D79" s="220" t="s">
        <v>235</v>
      </c>
      <c r="E79" s="224" t="s">
        <v>169</v>
      </c>
      <c r="F79" s="224"/>
      <c r="G79" s="251" t="s">
        <v>236</v>
      </c>
      <c r="H79" s="224"/>
      <c r="I79" s="252" t="s">
        <v>237</v>
      </c>
      <c r="J79" s="224"/>
      <c r="K79" s="220"/>
      <c r="L79" s="216"/>
      <c r="N79" s="220"/>
      <c r="O79" s="224"/>
      <c r="P79" s="216"/>
    </row>
    <row r="80" spans="1:17">
      <c r="A80" s="220" t="s">
        <v>1</v>
      </c>
      <c r="B80" s="216"/>
      <c r="C80" s="253" t="s">
        <v>238</v>
      </c>
      <c r="D80" s="224"/>
      <c r="E80" s="224"/>
      <c r="F80" s="224"/>
      <c r="G80" s="220"/>
      <c r="H80" s="224"/>
      <c r="I80" s="254" t="s">
        <v>239</v>
      </c>
      <c r="J80" s="224"/>
      <c r="K80" s="220"/>
      <c r="L80" s="216"/>
      <c r="N80" s="220"/>
      <c r="O80" s="409"/>
      <c r="P80" s="409"/>
      <c r="Q80" s="410"/>
    </row>
    <row r="81" spans="1:17" ht="18" thickBot="1">
      <c r="A81" s="230" t="s">
        <v>2</v>
      </c>
      <c r="B81" s="255" t="s">
        <v>240</v>
      </c>
      <c r="C81" s="256" t="s">
        <v>241</v>
      </c>
      <c r="D81" s="254" t="s">
        <v>242</v>
      </c>
      <c r="E81" s="257"/>
      <c r="F81" s="254" t="s">
        <v>243</v>
      </c>
      <c r="H81" s="257"/>
      <c r="I81" s="220" t="s">
        <v>244</v>
      </c>
      <c r="J81" s="224"/>
      <c r="K81" s="220"/>
      <c r="L81" s="216"/>
      <c r="N81" s="220"/>
      <c r="O81" s="411"/>
      <c r="P81" s="411"/>
      <c r="Q81" s="410"/>
    </row>
    <row r="82" spans="1:17">
      <c r="A82" s="220"/>
      <c r="B82" s="216" t="s">
        <v>245</v>
      </c>
      <c r="C82" s="224"/>
      <c r="D82" s="224"/>
      <c r="E82" s="224"/>
      <c r="F82" s="224"/>
      <c r="G82" s="224"/>
      <c r="H82" s="224"/>
      <c r="I82" s="224"/>
      <c r="J82" s="224"/>
      <c r="K82" s="224"/>
      <c r="L82" s="216"/>
      <c r="N82" s="224"/>
      <c r="O82" s="413"/>
      <c r="P82" s="413"/>
      <c r="Q82" s="410"/>
    </row>
    <row r="83" spans="1:17">
      <c r="A83" s="220">
        <v>1</v>
      </c>
      <c r="B83" s="216" t="s">
        <v>246</v>
      </c>
      <c r="C83" s="224" t="s">
        <v>247</v>
      </c>
      <c r="D83" s="258">
        <f>+'Schedule 4'!G14</f>
        <v>4277310</v>
      </c>
      <c r="E83" s="224"/>
      <c r="F83" s="224" t="s">
        <v>248</v>
      </c>
      <c r="G83" s="259" t="s">
        <v>169</v>
      </c>
      <c r="H83" s="224"/>
      <c r="I83" s="224" t="s">
        <v>169</v>
      </c>
      <c r="J83" s="224"/>
      <c r="K83" s="224"/>
      <c r="L83" s="216"/>
      <c r="O83" s="413"/>
      <c r="P83" s="413"/>
      <c r="Q83" s="410"/>
    </row>
    <row r="84" spans="1:17">
      <c r="A84" s="220">
        <v>2</v>
      </c>
      <c r="B84" s="216" t="s">
        <v>249</v>
      </c>
      <c r="C84" s="224" t="s">
        <v>250</v>
      </c>
      <c r="D84" s="258">
        <f>+'Schedule 4'!G17</f>
        <v>676120.5</v>
      </c>
      <c r="E84" s="224"/>
      <c r="F84" s="224" t="s">
        <v>193</v>
      </c>
      <c r="G84" s="259">
        <f>I220</f>
        <v>1</v>
      </c>
      <c r="H84" s="224"/>
      <c r="I84" s="224">
        <f>+G84*D84</f>
        <v>676120.5</v>
      </c>
      <c r="J84" s="224"/>
      <c r="K84" s="224"/>
      <c r="L84" s="216"/>
      <c r="O84" s="413"/>
      <c r="P84" s="409"/>
      <c r="Q84" s="410"/>
    </row>
    <row r="85" spans="1:17">
      <c r="A85" s="220">
        <v>3</v>
      </c>
      <c r="B85" s="216" t="s">
        <v>251</v>
      </c>
      <c r="C85" s="224" t="s">
        <v>252</v>
      </c>
      <c r="D85" s="258">
        <f>+'Schedule 4'!G18</f>
        <v>8847754</v>
      </c>
      <c r="E85" s="224"/>
      <c r="F85" s="224" t="s">
        <v>248</v>
      </c>
      <c r="G85" s="259" t="s">
        <v>169</v>
      </c>
      <c r="H85" s="224"/>
      <c r="I85" s="224" t="s">
        <v>169</v>
      </c>
      <c r="J85" s="224"/>
      <c r="K85" s="224"/>
      <c r="L85" s="216"/>
      <c r="O85" s="413"/>
      <c r="P85" s="413"/>
      <c r="Q85" s="410"/>
    </row>
    <row r="86" spans="1:17">
      <c r="A86" s="220">
        <v>4</v>
      </c>
      <c r="B86" s="216" t="s">
        <v>253</v>
      </c>
      <c r="C86" s="224" t="s">
        <v>254</v>
      </c>
      <c r="D86" s="258">
        <f>+'Schedule 4'!G19</f>
        <v>409463</v>
      </c>
      <c r="E86" s="224"/>
      <c r="F86" s="224" t="s">
        <v>255</v>
      </c>
      <c r="G86" s="259">
        <f>I236</f>
        <v>0</v>
      </c>
      <c r="H86" s="224"/>
      <c r="I86" s="224">
        <f>+G86*D86</f>
        <v>0</v>
      </c>
      <c r="J86" s="224"/>
      <c r="K86" s="224"/>
      <c r="L86" s="216"/>
      <c r="O86" s="414"/>
      <c r="P86" s="413"/>
      <c r="Q86" s="410"/>
    </row>
    <row r="87" spans="1:17" ht="16.2" thickBot="1">
      <c r="A87" s="220">
        <v>5</v>
      </c>
      <c r="B87" s="216" t="s">
        <v>256</v>
      </c>
      <c r="C87" s="224"/>
      <c r="D87" s="260">
        <v>0</v>
      </c>
      <c r="E87" s="224"/>
      <c r="F87" s="224" t="s">
        <v>257</v>
      </c>
      <c r="G87" s="259">
        <f>K240</f>
        <v>0</v>
      </c>
      <c r="H87" s="224"/>
      <c r="I87" s="237">
        <f>+G87*D87</f>
        <v>0</v>
      </c>
      <c r="J87" s="224"/>
      <c r="K87" s="224"/>
      <c r="L87" s="216"/>
      <c r="O87" s="414"/>
      <c r="P87" s="413"/>
      <c r="Q87" s="410"/>
    </row>
    <row r="88" spans="1:17">
      <c r="A88" s="220">
        <v>6</v>
      </c>
      <c r="B88" s="216" t="s">
        <v>258</v>
      </c>
      <c r="C88" s="224"/>
      <c r="D88" s="224">
        <f>SUM(D83:D87)</f>
        <v>14210647.5</v>
      </c>
      <c r="E88" s="224"/>
      <c r="F88" s="224" t="s">
        <v>259</v>
      </c>
      <c r="G88" s="261">
        <f>IF(I88&gt;0,I88/D88,0)</f>
        <v>4.7578444261600322E-2</v>
      </c>
      <c r="H88" s="224"/>
      <c r="I88" s="224">
        <f>SUM(I83:I87)</f>
        <v>676120.5</v>
      </c>
      <c r="J88" s="224"/>
      <c r="K88" s="261"/>
      <c r="L88" s="216"/>
      <c r="N88" s="224"/>
      <c r="O88" s="413"/>
      <c r="P88" s="413"/>
      <c r="Q88" s="410"/>
    </row>
    <row r="89" spans="1:17">
      <c r="B89" s="216"/>
      <c r="C89" s="224"/>
      <c r="D89" s="224"/>
      <c r="E89" s="224"/>
      <c r="F89" s="224"/>
      <c r="G89" s="261"/>
      <c r="H89" s="224"/>
      <c r="I89" s="224"/>
      <c r="J89" s="224"/>
      <c r="K89" s="261"/>
      <c r="L89" s="216"/>
      <c r="N89" s="224"/>
      <c r="O89" s="413"/>
      <c r="P89" s="413"/>
      <c r="Q89" s="410"/>
    </row>
    <row r="90" spans="1:17">
      <c r="B90" s="216" t="s">
        <v>260</v>
      </c>
      <c r="C90" s="224"/>
      <c r="D90" s="224"/>
      <c r="E90" s="224"/>
      <c r="F90" s="224"/>
      <c r="G90" s="224"/>
      <c r="H90" s="224"/>
      <c r="I90" s="224"/>
      <c r="J90" s="224"/>
      <c r="K90" s="224"/>
      <c r="L90" s="216"/>
      <c r="N90" s="224"/>
      <c r="O90" s="413"/>
      <c r="P90" s="413"/>
      <c r="Q90" s="410"/>
    </row>
    <row r="91" spans="1:17">
      <c r="A91" s="220">
        <v>7</v>
      </c>
      <c r="B91" s="216" t="str">
        <f>+B83</f>
        <v xml:space="preserve">  Production</v>
      </c>
      <c r="D91" s="262">
        <f>+'Schedule 4'!I14</f>
        <v>2986465</v>
      </c>
      <c r="E91" s="224"/>
      <c r="F91" s="224" t="str">
        <f t="shared" ref="F91:G95" si="0">+F83</f>
        <v>NA</v>
      </c>
      <c r="G91" s="259" t="str">
        <f t="shared" si="0"/>
        <v xml:space="preserve"> </v>
      </c>
      <c r="H91" s="224"/>
      <c r="I91" s="224" t="s">
        <v>169</v>
      </c>
      <c r="J91" s="224"/>
      <c r="K91" s="224"/>
      <c r="L91" s="216"/>
      <c r="N91" s="224"/>
      <c r="O91" s="413"/>
      <c r="P91" s="413"/>
      <c r="Q91" s="410"/>
    </row>
    <row r="92" spans="1:17">
      <c r="A92" s="220">
        <v>8</v>
      </c>
      <c r="B92" s="216" t="str">
        <f>+B84</f>
        <v xml:space="preserve">  Transmission</v>
      </c>
      <c r="D92" s="262">
        <f>+'Schedule 4'!I17</f>
        <v>141986</v>
      </c>
      <c r="E92" s="224"/>
      <c r="F92" s="224" t="str">
        <f t="shared" si="0"/>
        <v>TP</v>
      </c>
      <c r="G92" s="259">
        <f t="shared" si="0"/>
        <v>1</v>
      </c>
      <c r="H92" s="224"/>
      <c r="I92" s="224">
        <f>+G92*D92</f>
        <v>141986</v>
      </c>
      <c r="J92" s="224"/>
      <c r="K92" s="224"/>
      <c r="L92" s="216"/>
      <c r="N92" s="224"/>
      <c r="O92" s="413"/>
      <c r="P92" s="409"/>
      <c r="Q92" s="412"/>
    </row>
    <row r="93" spans="1:17">
      <c r="A93" s="220">
        <v>9</v>
      </c>
      <c r="B93" s="216" t="str">
        <f>+B85</f>
        <v xml:space="preserve">  Distribution</v>
      </c>
      <c r="D93" s="262">
        <f>+'Schedule 4'!I18</f>
        <v>4293441</v>
      </c>
      <c r="E93" s="224"/>
      <c r="F93" s="224" t="str">
        <f t="shared" si="0"/>
        <v>NA</v>
      </c>
      <c r="G93" s="259" t="str">
        <f t="shared" si="0"/>
        <v xml:space="preserve"> </v>
      </c>
      <c r="H93" s="224"/>
      <c r="I93" s="224" t="s">
        <v>169</v>
      </c>
      <c r="J93" s="224"/>
      <c r="K93" s="224"/>
      <c r="L93" s="216"/>
      <c r="N93" s="224"/>
      <c r="O93" s="413"/>
      <c r="P93" s="413"/>
      <c r="Q93" s="410"/>
    </row>
    <row r="94" spans="1:17">
      <c r="A94" s="220">
        <v>10</v>
      </c>
      <c r="B94" s="216" t="str">
        <f>+B86</f>
        <v xml:space="preserve">  General &amp; Intangible</v>
      </c>
      <c r="D94" s="262">
        <f>+'Schedule 4'!I19</f>
        <v>370271</v>
      </c>
      <c r="E94" s="224"/>
      <c r="F94" s="224" t="str">
        <f t="shared" si="0"/>
        <v>W/S</v>
      </c>
      <c r="G94" s="259">
        <f t="shared" si="0"/>
        <v>0</v>
      </c>
      <c r="H94" s="224"/>
      <c r="I94" s="224">
        <f>+G94*D94</f>
        <v>0</v>
      </c>
      <c r="J94" s="224"/>
      <c r="K94" s="224"/>
      <c r="L94" s="216"/>
      <c r="N94" s="224"/>
      <c r="O94" s="414"/>
      <c r="P94" s="413"/>
      <c r="Q94" s="410"/>
    </row>
    <row r="95" spans="1:17" ht="16.2" thickBot="1">
      <c r="A95" s="220">
        <v>11</v>
      </c>
      <c r="B95" s="216" t="str">
        <f>+B87</f>
        <v xml:space="preserve">  Common</v>
      </c>
      <c r="C95" s="224"/>
      <c r="D95" s="260">
        <v>0</v>
      </c>
      <c r="E95" s="224"/>
      <c r="F95" s="224" t="str">
        <f t="shared" si="0"/>
        <v>CE</v>
      </c>
      <c r="G95" s="259">
        <f t="shared" si="0"/>
        <v>0</v>
      </c>
      <c r="H95" s="224"/>
      <c r="I95" s="237">
        <f>+G95*D95</f>
        <v>0</v>
      </c>
      <c r="J95" s="224"/>
      <c r="K95" s="224"/>
      <c r="L95" s="216"/>
      <c r="N95" s="224"/>
      <c r="O95" s="414"/>
      <c r="P95" s="413"/>
      <c r="Q95" s="410"/>
    </row>
    <row r="96" spans="1:17">
      <c r="A96" s="220">
        <v>12</v>
      </c>
      <c r="B96" s="216" t="s">
        <v>261</v>
      </c>
      <c r="C96" s="224"/>
      <c r="D96" s="224">
        <f>SUM(D91:D95)</f>
        <v>7792163</v>
      </c>
      <c r="E96" s="224"/>
      <c r="F96" s="224"/>
      <c r="G96" s="224"/>
      <c r="H96" s="224"/>
      <c r="I96" s="224">
        <f>SUM(I91:I95)</f>
        <v>141986</v>
      </c>
      <c r="J96" s="224"/>
      <c r="K96" s="224"/>
      <c r="L96" s="216"/>
      <c r="N96" s="263"/>
      <c r="O96" s="413"/>
      <c r="P96" s="413"/>
      <c r="Q96" s="410"/>
    </row>
    <row r="97" spans="1:17">
      <c r="A97" s="220"/>
      <c r="C97" s="224" t="s">
        <v>169</v>
      </c>
      <c r="E97" s="224"/>
      <c r="F97" s="224"/>
      <c r="G97" s="261"/>
      <c r="H97" s="224"/>
      <c r="J97" s="224"/>
      <c r="K97" s="261"/>
      <c r="L97" s="216"/>
      <c r="N97" s="224"/>
      <c r="O97" s="413"/>
      <c r="P97" s="413"/>
      <c r="Q97" s="410"/>
    </row>
    <row r="98" spans="1:17">
      <c r="A98" s="220"/>
      <c r="B98" s="216" t="s">
        <v>262</v>
      </c>
      <c r="C98" s="224"/>
      <c r="D98" s="224"/>
      <c r="E98" s="224"/>
      <c r="F98" s="224"/>
      <c r="G98" s="224"/>
      <c r="H98" s="224"/>
      <c r="I98" s="224"/>
      <c r="J98" s="224"/>
      <c r="K98" s="224"/>
      <c r="L98" s="216"/>
      <c r="N98" s="224"/>
      <c r="O98" s="413"/>
      <c r="P98" s="413"/>
      <c r="Q98" s="410"/>
    </row>
    <row r="99" spans="1:17">
      <c r="A99" s="220">
        <v>13</v>
      </c>
      <c r="B99" s="216" t="str">
        <f>+B91</f>
        <v xml:space="preserve">  Production</v>
      </c>
      <c r="C99" s="224" t="s">
        <v>263</v>
      </c>
      <c r="D99" s="224">
        <f>D83-D91</f>
        <v>1290845</v>
      </c>
      <c r="E99" s="224"/>
      <c r="F99" s="224"/>
      <c r="G99" s="261"/>
      <c r="H99" s="224"/>
      <c r="I99" s="224" t="s">
        <v>169</v>
      </c>
      <c r="J99" s="224"/>
      <c r="K99" s="261"/>
      <c r="L99" s="216"/>
      <c r="N99" s="224"/>
      <c r="O99" s="413"/>
      <c r="P99" s="413"/>
      <c r="Q99" s="410"/>
    </row>
    <row r="100" spans="1:17">
      <c r="A100" s="220">
        <v>14</v>
      </c>
      <c r="B100" s="216" t="str">
        <f>+B92</f>
        <v xml:space="preserve">  Transmission</v>
      </c>
      <c r="C100" s="224" t="s">
        <v>264</v>
      </c>
      <c r="D100" s="224">
        <f>D84-D92</f>
        <v>534134.5</v>
      </c>
      <c r="E100" s="224"/>
      <c r="F100" s="224"/>
      <c r="G100" s="259"/>
      <c r="H100" s="224"/>
      <c r="I100" s="224">
        <f>I84-I92</f>
        <v>534134.5</v>
      </c>
      <c r="J100" s="224"/>
      <c r="K100" s="261"/>
      <c r="L100" s="216"/>
      <c r="N100" s="224"/>
      <c r="O100" s="413"/>
      <c r="P100" s="409"/>
      <c r="Q100" s="412"/>
    </row>
    <row r="101" spans="1:17">
      <c r="A101" s="220">
        <v>15</v>
      </c>
      <c r="B101" s="216" t="str">
        <f>+B93</f>
        <v xml:space="preserve">  Distribution</v>
      </c>
      <c r="C101" s="224" t="s">
        <v>265</v>
      </c>
      <c r="D101" s="224">
        <f>D85-D93</f>
        <v>4554313</v>
      </c>
      <c r="E101" s="224"/>
      <c r="F101" s="224"/>
      <c r="G101" s="261"/>
      <c r="H101" s="224"/>
      <c r="I101" s="224" t="s">
        <v>169</v>
      </c>
      <c r="J101" s="224"/>
      <c r="K101" s="261"/>
      <c r="L101" s="216"/>
      <c r="N101" s="224"/>
      <c r="O101" s="413"/>
      <c r="P101" s="413"/>
      <c r="Q101" s="410"/>
    </row>
    <row r="102" spans="1:17">
      <c r="A102" s="220">
        <v>16</v>
      </c>
      <c r="B102" s="216" t="str">
        <f>+B94</f>
        <v xml:space="preserve">  General &amp; Intangible</v>
      </c>
      <c r="C102" s="224" t="s">
        <v>266</v>
      </c>
      <c r="D102" s="224">
        <f>D86-D94</f>
        <v>39192</v>
      </c>
      <c r="E102" s="224"/>
      <c r="F102" s="224"/>
      <c r="G102" s="261"/>
      <c r="H102" s="224"/>
      <c r="I102" s="224">
        <f>I86-I94</f>
        <v>0</v>
      </c>
      <c r="J102" s="224"/>
      <c r="K102" s="261"/>
      <c r="L102" s="216"/>
      <c r="N102" s="224"/>
      <c r="O102" s="414"/>
      <c r="P102" s="413"/>
      <c r="Q102" s="410"/>
    </row>
    <row r="103" spans="1:17" ht="16.2" thickBot="1">
      <c r="A103" s="220">
        <v>17</v>
      </c>
      <c r="B103" s="216" t="str">
        <f>+B95</f>
        <v xml:space="preserve">  Common</v>
      </c>
      <c r="C103" s="224" t="s">
        <v>267</v>
      </c>
      <c r="D103" s="237">
        <f>D87-D95</f>
        <v>0</v>
      </c>
      <c r="E103" s="224"/>
      <c r="F103" s="224"/>
      <c r="G103" s="261"/>
      <c r="H103" s="224"/>
      <c r="I103" s="237">
        <f>I87-I95</f>
        <v>0</v>
      </c>
      <c r="J103" s="224"/>
      <c r="K103" s="261"/>
      <c r="L103" s="216"/>
      <c r="N103" s="224"/>
      <c r="O103" s="414"/>
      <c r="P103" s="413"/>
      <c r="Q103" s="410"/>
    </row>
    <row r="104" spans="1:17">
      <c r="A104" s="220">
        <v>18</v>
      </c>
      <c r="B104" s="216" t="s">
        <v>268</v>
      </c>
      <c r="C104" s="224"/>
      <c r="D104" s="224">
        <f>SUM(D99:D103)</f>
        <v>6418484.5</v>
      </c>
      <c r="E104" s="224"/>
      <c r="F104" s="224" t="s">
        <v>269</v>
      </c>
      <c r="G104" s="261">
        <f>IF(I104&gt;0,I104/D104,0)</f>
        <v>8.3218164661767124E-2</v>
      </c>
      <c r="H104" s="224"/>
      <c r="I104" s="224">
        <f>SUM(I99:I103)</f>
        <v>534134.5</v>
      </c>
      <c r="J104" s="224"/>
      <c r="K104" s="224"/>
      <c r="L104" s="216"/>
      <c r="N104" s="238"/>
      <c r="O104" s="413"/>
      <c r="P104" s="409"/>
      <c r="Q104" s="412"/>
    </row>
    <row r="105" spans="1:17">
      <c r="A105" s="220"/>
      <c r="C105" s="224"/>
      <c r="E105" s="224"/>
      <c r="H105" s="224"/>
      <c r="J105" s="224"/>
      <c r="K105" s="261"/>
      <c r="L105" s="216"/>
      <c r="N105" s="224"/>
      <c r="O105" s="413"/>
      <c r="P105" s="413"/>
      <c r="Q105" s="410"/>
    </row>
    <row r="106" spans="1:17">
      <c r="A106" s="220"/>
      <c r="B106" s="216" t="s">
        <v>270</v>
      </c>
      <c r="C106" s="224"/>
      <c r="D106" s="224"/>
      <c r="E106" s="224"/>
      <c r="F106" s="224"/>
      <c r="G106" s="224"/>
      <c r="H106" s="224"/>
      <c r="I106" s="224"/>
      <c r="J106" s="224"/>
      <c r="K106" s="224"/>
      <c r="L106" s="216"/>
      <c r="N106" s="224"/>
      <c r="O106" s="413"/>
      <c r="P106" s="413"/>
      <c r="Q106" s="410"/>
    </row>
    <row r="107" spans="1:17">
      <c r="A107" s="220">
        <v>19</v>
      </c>
      <c r="B107" s="216" t="s">
        <v>271</v>
      </c>
      <c r="C107" s="224"/>
      <c r="D107" s="262">
        <v>0</v>
      </c>
      <c r="E107" s="224"/>
      <c r="F107" s="224"/>
      <c r="G107" s="264" t="s">
        <v>272</v>
      </c>
      <c r="H107" s="224"/>
      <c r="I107" s="224">
        <v>0</v>
      </c>
      <c r="J107" s="224"/>
      <c r="K107" s="261"/>
      <c r="L107" s="216"/>
      <c r="N107" s="261"/>
      <c r="O107" s="414"/>
      <c r="P107" s="413"/>
      <c r="Q107" s="410"/>
    </row>
    <row r="108" spans="1:17">
      <c r="A108" s="220">
        <v>20</v>
      </c>
      <c r="B108" s="216" t="s">
        <v>273</v>
      </c>
      <c r="C108" s="224"/>
      <c r="D108" s="262">
        <v>0</v>
      </c>
      <c r="E108" s="224"/>
      <c r="F108" s="224" t="s">
        <v>274</v>
      </c>
      <c r="G108" s="259">
        <f>+G104</f>
        <v>8.3218164661767124E-2</v>
      </c>
      <c r="H108" s="224"/>
      <c r="I108" s="224">
        <f>D108*G108</f>
        <v>0</v>
      </c>
      <c r="J108" s="224"/>
      <c r="K108" s="261"/>
      <c r="L108" s="216"/>
      <c r="N108" s="261"/>
      <c r="O108" s="414"/>
      <c r="P108" s="413"/>
      <c r="Q108" s="410"/>
    </row>
    <row r="109" spans="1:17">
      <c r="A109" s="220">
        <v>21</v>
      </c>
      <c r="B109" s="216" t="s">
        <v>275</v>
      </c>
      <c r="C109" s="224"/>
      <c r="D109" s="258">
        <v>0</v>
      </c>
      <c r="E109" s="224"/>
      <c r="F109" s="224" t="s">
        <v>274</v>
      </c>
      <c r="G109" s="259">
        <f>+G108</f>
        <v>8.3218164661767124E-2</v>
      </c>
      <c r="H109" s="224"/>
      <c r="I109" s="224">
        <f>D109*G109</f>
        <v>0</v>
      </c>
      <c r="J109" s="224"/>
      <c r="K109" s="261"/>
      <c r="L109" s="216"/>
      <c r="N109" s="261"/>
      <c r="O109" s="414"/>
      <c r="P109" s="413"/>
      <c r="Q109" s="410"/>
    </row>
    <row r="110" spans="1:17">
      <c r="A110" s="220">
        <v>22</v>
      </c>
      <c r="B110" s="216" t="s">
        <v>276</v>
      </c>
      <c r="C110" s="224"/>
      <c r="D110" s="258">
        <v>0</v>
      </c>
      <c r="E110" s="224"/>
      <c r="F110" s="224" t="str">
        <f>+F109</f>
        <v>NP</v>
      </c>
      <c r="G110" s="259">
        <f>+G109</f>
        <v>8.3218164661767124E-2</v>
      </c>
      <c r="H110" s="224"/>
      <c r="I110" s="224">
        <f>D110*G110</f>
        <v>0</v>
      </c>
      <c r="J110" s="224"/>
      <c r="K110" s="261"/>
      <c r="L110" s="216"/>
      <c r="N110" s="261"/>
      <c r="O110" s="414"/>
      <c r="P110" s="413"/>
      <c r="Q110" s="410"/>
    </row>
    <row r="111" spans="1:17" ht="16.2" thickBot="1">
      <c r="A111" s="220">
        <v>23</v>
      </c>
      <c r="B111" s="213" t="s">
        <v>277</v>
      </c>
      <c r="D111" s="260">
        <v>0</v>
      </c>
      <c r="E111" s="224"/>
      <c r="F111" s="224" t="s">
        <v>274</v>
      </c>
      <c r="G111" s="259">
        <f>+G109</f>
        <v>8.3218164661767124E-2</v>
      </c>
      <c r="H111" s="224"/>
      <c r="I111" s="237">
        <f>D111*G111</f>
        <v>0</v>
      </c>
      <c r="J111" s="224"/>
      <c r="K111" s="224"/>
      <c r="L111" s="216"/>
      <c r="N111" s="263"/>
      <c r="O111" s="413"/>
      <c r="P111" s="413"/>
      <c r="Q111" s="410"/>
    </row>
    <row r="112" spans="1:17">
      <c r="A112" s="220">
        <v>24</v>
      </c>
      <c r="B112" s="216" t="s">
        <v>278</v>
      </c>
      <c r="C112" s="224"/>
      <c r="D112" s="224">
        <f>SUM(D107:D111)</f>
        <v>0</v>
      </c>
      <c r="E112" s="224"/>
      <c r="F112" s="224"/>
      <c r="G112" s="224"/>
      <c r="H112" s="224"/>
      <c r="I112" s="224">
        <f>SUM(I107:I111)</f>
        <v>0</v>
      </c>
      <c r="J112" s="224"/>
      <c r="K112" s="261"/>
      <c r="L112" s="216"/>
      <c r="N112" s="224"/>
      <c r="O112" s="413"/>
      <c r="P112" s="413"/>
      <c r="Q112" s="410"/>
    </row>
    <row r="113" spans="1:17">
      <c r="A113" s="220"/>
      <c r="B113" s="216"/>
      <c r="C113" s="224"/>
      <c r="D113" s="224"/>
      <c r="E113" s="224"/>
      <c r="F113" s="224"/>
      <c r="G113" s="224"/>
      <c r="H113" s="224"/>
      <c r="I113" s="224"/>
      <c r="J113" s="224"/>
      <c r="K113" s="261"/>
      <c r="L113" s="216"/>
      <c r="N113" s="224"/>
      <c r="O113" s="413"/>
      <c r="P113" s="413"/>
      <c r="Q113" s="410"/>
    </row>
    <row r="114" spans="1:17">
      <c r="A114" s="220">
        <v>25</v>
      </c>
      <c r="B114" s="216" t="s">
        <v>279</v>
      </c>
      <c r="C114" s="224" t="s">
        <v>280</v>
      </c>
      <c r="D114" s="262">
        <v>0</v>
      </c>
      <c r="E114" s="224"/>
      <c r="F114" s="224" t="str">
        <f>+F92</f>
        <v>TP</v>
      </c>
      <c r="G114" s="259">
        <f>+G92</f>
        <v>1</v>
      </c>
      <c r="H114" s="224"/>
      <c r="I114" s="224">
        <f>+G114*D114</f>
        <v>0</v>
      </c>
      <c r="J114" s="224"/>
      <c r="K114" s="224"/>
      <c r="L114" s="216"/>
      <c r="N114" s="224"/>
      <c r="O114" s="413"/>
      <c r="P114" s="409"/>
      <c r="Q114" s="410"/>
    </row>
    <row r="115" spans="1:17">
      <c r="A115" s="220"/>
      <c r="B115" s="216"/>
      <c r="C115" s="224"/>
      <c r="D115" s="224"/>
      <c r="E115" s="224"/>
      <c r="F115" s="224"/>
      <c r="G115" s="224"/>
      <c r="H115" s="224"/>
      <c r="I115" s="224"/>
      <c r="J115" s="224"/>
      <c r="K115" s="224"/>
      <c r="L115" s="216"/>
      <c r="N115" s="224"/>
      <c r="O115" s="413"/>
      <c r="P115" s="413"/>
      <c r="Q115" s="410"/>
    </row>
    <row r="116" spans="1:17">
      <c r="A116" s="220"/>
      <c r="B116" s="216" t="s">
        <v>281</v>
      </c>
      <c r="C116" s="224" t="s">
        <v>282</v>
      </c>
      <c r="D116" s="224"/>
      <c r="E116" s="224"/>
      <c r="F116" s="224"/>
      <c r="G116" s="224"/>
      <c r="H116" s="224"/>
      <c r="I116" s="224"/>
      <c r="J116" s="224"/>
      <c r="K116" s="224"/>
      <c r="L116" s="216"/>
      <c r="N116" s="224"/>
      <c r="O116" s="413"/>
      <c r="P116" s="413"/>
      <c r="Q116" s="410"/>
    </row>
    <row r="117" spans="1:17">
      <c r="A117" s="220">
        <v>26</v>
      </c>
      <c r="B117" s="216" t="s">
        <v>283</v>
      </c>
      <c r="D117" s="224">
        <f>D158/8</f>
        <v>23633.375</v>
      </c>
      <c r="E117" s="224"/>
      <c r="F117" s="224"/>
      <c r="G117" s="261"/>
      <c r="H117" s="224"/>
      <c r="I117" s="224">
        <f>I158/8</f>
        <v>2347.5</v>
      </c>
      <c r="J117" s="218"/>
      <c r="K117" s="261"/>
      <c r="L117" s="216"/>
      <c r="N117" s="265"/>
      <c r="O117" s="415"/>
      <c r="P117" s="409"/>
      <c r="Q117" s="412"/>
    </row>
    <row r="118" spans="1:17">
      <c r="A118" s="220">
        <v>27</v>
      </c>
      <c r="B118" s="216" t="s">
        <v>284</v>
      </c>
      <c r="C118" s="213" t="s">
        <v>285</v>
      </c>
      <c r="D118" s="262">
        <f>+'Other Data'!D15</f>
        <v>0</v>
      </c>
      <c r="E118" s="224"/>
      <c r="F118" s="224" t="s">
        <v>286</v>
      </c>
      <c r="G118" s="259">
        <f>I229</f>
        <v>1</v>
      </c>
      <c r="H118" s="224"/>
      <c r="I118" s="224">
        <f>G118*D118</f>
        <v>0</v>
      </c>
      <c r="J118" s="224" t="s">
        <v>169</v>
      </c>
      <c r="K118" s="261"/>
      <c r="L118" s="216"/>
      <c r="N118" s="265"/>
      <c r="O118" s="414"/>
      <c r="P118" s="413"/>
      <c r="Q118" s="410"/>
    </row>
    <row r="119" spans="1:17" ht="18" thickBot="1">
      <c r="A119" s="220">
        <v>28</v>
      </c>
      <c r="B119" s="216" t="s">
        <v>287</v>
      </c>
      <c r="C119" s="213" t="s">
        <v>288</v>
      </c>
      <c r="D119" s="260">
        <f>+'Schedule 2'!C43</f>
        <v>58391</v>
      </c>
      <c r="E119" s="224"/>
      <c r="F119" s="224" t="s">
        <v>289</v>
      </c>
      <c r="G119" s="259">
        <f>+G88</f>
        <v>4.7578444261600322E-2</v>
      </c>
      <c r="H119" s="224"/>
      <c r="I119" s="237">
        <f>+G119*D119</f>
        <v>2778.1529388791046</v>
      </c>
      <c r="J119" s="224"/>
      <c r="K119" s="261"/>
      <c r="L119" s="216"/>
      <c r="N119" s="265"/>
      <c r="O119" s="416"/>
      <c r="P119" s="409"/>
      <c r="Q119" s="412"/>
    </row>
    <row r="120" spans="1:17">
      <c r="A120" s="220">
        <v>29</v>
      </c>
      <c r="B120" s="216" t="s">
        <v>290</v>
      </c>
      <c r="C120" s="218"/>
      <c r="D120" s="224">
        <f>D117+D118+D119</f>
        <v>82024.375</v>
      </c>
      <c r="E120" s="218"/>
      <c r="F120" s="218"/>
      <c r="G120" s="218"/>
      <c r="H120" s="218"/>
      <c r="I120" s="224">
        <f>I117+I118+I119</f>
        <v>5125.6529388791041</v>
      </c>
      <c r="J120" s="218"/>
      <c r="K120" s="218"/>
      <c r="L120" s="216"/>
      <c r="N120" s="263"/>
      <c r="O120" s="413"/>
      <c r="P120" s="409"/>
      <c r="Q120" s="412"/>
    </row>
    <row r="121" spans="1:17" ht="16.2" thickBot="1">
      <c r="C121" s="224"/>
      <c r="D121" s="266"/>
      <c r="E121" s="224"/>
      <c r="F121" s="224"/>
      <c r="G121" s="224"/>
      <c r="H121" s="224"/>
      <c r="I121" s="266"/>
      <c r="J121" s="224"/>
      <c r="K121" s="224"/>
      <c r="L121" s="216"/>
      <c r="N121" s="224"/>
      <c r="O121" s="413"/>
      <c r="P121" s="413"/>
      <c r="Q121" s="410"/>
    </row>
    <row r="122" spans="1:17" ht="16.2" thickBot="1">
      <c r="A122" s="220">
        <v>30</v>
      </c>
      <c r="B122" s="216" t="s">
        <v>291</v>
      </c>
      <c r="C122" s="224"/>
      <c r="D122" s="267">
        <f>+D120+D114+D112+D104</f>
        <v>6500508.875</v>
      </c>
      <c r="E122" s="224"/>
      <c r="F122" s="224"/>
      <c r="G122" s="261"/>
      <c r="H122" s="224"/>
      <c r="I122" s="267">
        <f>+I120+I114+I112+I104</f>
        <v>539260.1529388791</v>
      </c>
      <c r="J122" s="224"/>
      <c r="K122" s="261"/>
      <c r="L122" s="216"/>
      <c r="N122" s="224"/>
      <c r="O122" s="413"/>
      <c r="P122" s="409"/>
      <c r="Q122" s="412"/>
    </row>
    <row r="123" spans="1:17" ht="16.2" thickTop="1">
      <c r="A123" s="220"/>
      <c r="B123" s="216"/>
      <c r="C123" s="224"/>
      <c r="D123" s="224"/>
      <c r="E123" s="224"/>
      <c r="F123" s="224"/>
      <c r="G123" s="224"/>
      <c r="H123" s="224"/>
      <c r="I123" s="224"/>
      <c r="J123" s="224"/>
      <c r="K123" s="224"/>
      <c r="L123" s="218"/>
      <c r="N123" s="224"/>
      <c r="O123" s="224"/>
      <c r="P123" s="216"/>
    </row>
    <row r="124" spans="1:17">
      <c r="A124" s="220"/>
      <c r="B124" s="216"/>
      <c r="C124" s="224"/>
      <c r="D124" s="224"/>
      <c r="E124" s="224"/>
      <c r="F124" s="224"/>
      <c r="G124" s="224"/>
      <c r="H124" s="224"/>
      <c r="I124" s="224"/>
      <c r="J124" s="224"/>
      <c r="K124" s="224"/>
      <c r="L124" s="218"/>
      <c r="N124" s="224"/>
      <c r="O124" s="224"/>
      <c r="P124" s="216"/>
    </row>
    <row r="125" spans="1:17">
      <c r="A125" s="220"/>
      <c r="B125" s="216"/>
      <c r="C125" s="224"/>
      <c r="D125" s="224"/>
      <c r="E125" s="224"/>
      <c r="F125" s="224"/>
      <c r="G125" s="224"/>
      <c r="H125" s="224"/>
      <c r="I125" s="224"/>
      <c r="J125" s="224"/>
      <c r="K125" s="224"/>
      <c r="L125" s="218"/>
      <c r="N125" s="224"/>
      <c r="O125" s="224"/>
      <c r="P125" s="216"/>
    </row>
    <row r="126" spans="1:17">
      <c r="A126" s="220"/>
      <c r="B126" s="216"/>
      <c r="C126" s="224"/>
      <c r="D126" s="224"/>
      <c r="E126" s="224"/>
      <c r="F126" s="224"/>
      <c r="G126" s="224"/>
      <c r="H126" s="224"/>
      <c r="I126" s="224"/>
      <c r="J126" s="224"/>
      <c r="K126" s="224"/>
      <c r="L126" s="218"/>
      <c r="N126" s="224"/>
      <c r="O126" s="224"/>
      <c r="P126" s="216"/>
    </row>
    <row r="127" spans="1:17">
      <c r="A127" s="220"/>
      <c r="B127" s="216"/>
      <c r="C127" s="224"/>
      <c r="D127" s="224"/>
      <c r="E127" s="224"/>
      <c r="F127" s="224"/>
      <c r="G127" s="224"/>
      <c r="H127" s="224"/>
      <c r="I127" s="224"/>
      <c r="J127" s="224"/>
      <c r="K127" s="224"/>
      <c r="L127" s="218"/>
      <c r="N127" s="224"/>
      <c r="O127" s="224"/>
      <c r="P127" s="216"/>
    </row>
    <row r="128" spans="1:17">
      <c r="A128" s="220"/>
      <c r="B128" s="216"/>
      <c r="C128" s="224"/>
      <c r="D128" s="224"/>
      <c r="E128" s="224"/>
      <c r="F128" s="224"/>
      <c r="G128" s="224"/>
      <c r="H128" s="224"/>
      <c r="I128" s="224"/>
      <c r="J128" s="224"/>
      <c r="K128" s="224"/>
      <c r="L128" s="218"/>
      <c r="N128" s="224"/>
      <c r="O128" s="224"/>
      <c r="P128" s="216"/>
    </row>
    <row r="129" spans="1:16">
      <c r="A129" s="220"/>
      <c r="B129" s="216"/>
      <c r="C129" s="224"/>
      <c r="D129" s="224"/>
      <c r="E129" s="224"/>
      <c r="F129" s="224"/>
      <c r="G129" s="224"/>
      <c r="H129" s="224"/>
      <c r="I129" s="224"/>
      <c r="J129" s="224"/>
      <c r="K129" s="224"/>
      <c r="L129" s="218"/>
      <c r="N129" s="224"/>
      <c r="O129" s="224"/>
      <c r="P129" s="216"/>
    </row>
    <row r="130" spans="1:16">
      <c r="A130" s="220"/>
      <c r="B130" s="216"/>
      <c r="C130" s="224"/>
      <c r="D130" s="224"/>
      <c r="E130" s="224"/>
      <c r="F130" s="224"/>
      <c r="G130" s="224"/>
      <c r="H130" s="224"/>
      <c r="I130" s="224"/>
      <c r="J130" s="224"/>
      <c r="K130" s="224"/>
      <c r="L130" s="218"/>
      <c r="N130" s="224"/>
      <c r="O130" s="224"/>
      <c r="P130" s="216"/>
    </row>
    <row r="131" spans="1:16">
      <c r="A131" s="220"/>
      <c r="B131" s="216"/>
      <c r="C131" s="224"/>
      <c r="D131" s="224"/>
      <c r="E131" s="224"/>
      <c r="F131" s="224"/>
      <c r="G131" s="224"/>
      <c r="H131" s="224"/>
      <c r="I131" s="224"/>
      <c r="J131" s="224"/>
      <c r="K131" s="224"/>
      <c r="L131" s="218"/>
      <c r="N131" s="224"/>
      <c r="O131" s="224"/>
      <c r="P131" s="216"/>
    </row>
    <row r="132" spans="1:16">
      <c r="A132" s="220"/>
      <c r="B132" s="216"/>
      <c r="C132" s="224"/>
      <c r="D132" s="224"/>
      <c r="E132" s="224"/>
      <c r="F132" s="224"/>
      <c r="G132" s="224"/>
      <c r="H132" s="224"/>
      <c r="I132" s="224"/>
      <c r="J132" s="224"/>
      <c r="K132" s="224"/>
      <c r="L132" s="218"/>
      <c r="N132" s="224"/>
      <c r="O132" s="224"/>
      <c r="P132" s="216"/>
    </row>
    <row r="133" spans="1:16">
      <c r="A133" s="220"/>
      <c r="B133" s="216"/>
      <c r="C133" s="224"/>
      <c r="D133" s="224"/>
      <c r="E133" s="224"/>
      <c r="F133" s="224"/>
      <c r="G133" s="224"/>
      <c r="H133" s="224"/>
      <c r="I133" s="224"/>
      <c r="J133" s="224"/>
      <c r="K133" s="224"/>
      <c r="L133" s="218"/>
      <c r="N133" s="224"/>
      <c r="O133" s="224"/>
      <c r="P133" s="216"/>
    </row>
    <row r="134" spans="1:16">
      <c r="A134" s="220"/>
      <c r="B134" s="216"/>
      <c r="C134" s="224"/>
      <c r="D134" s="224"/>
      <c r="E134" s="224"/>
      <c r="F134" s="224"/>
      <c r="G134" s="224"/>
      <c r="H134" s="224"/>
      <c r="I134" s="224"/>
      <c r="J134" s="224"/>
      <c r="K134" s="224"/>
      <c r="L134" s="218"/>
      <c r="N134" s="224"/>
      <c r="O134" s="224"/>
      <c r="P134" s="216"/>
    </row>
    <row r="135" spans="1:16">
      <c r="A135" s="220"/>
      <c r="B135" s="216"/>
      <c r="C135" s="224"/>
      <c r="D135" s="224"/>
      <c r="E135" s="224"/>
      <c r="F135" s="224"/>
      <c r="G135" s="224"/>
      <c r="H135" s="224"/>
      <c r="I135" s="224"/>
      <c r="J135" s="224"/>
      <c r="K135" s="224"/>
      <c r="L135" s="218"/>
      <c r="N135" s="224"/>
      <c r="O135" s="224"/>
      <c r="P135" s="216"/>
    </row>
    <row r="136" spans="1:16">
      <c r="A136" s="220"/>
      <c r="B136" s="216"/>
      <c r="C136" s="224"/>
      <c r="D136" s="224"/>
      <c r="E136" s="224"/>
      <c r="F136" s="224"/>
      <c r="G136" s="224"/>
      <c r="H136" s="224"/>
      <c r="I136" s="224"/>
      <c r="J136" s="224"/>
      <c r="K136" s="224"/>
      <c r="L136" s="218"/>
      <c r="N136" s="224"/>
      <c r="O136" s="224"/>
      <c r="P136" s="216"/>
    </row>
    <row r="137" spans="1:16">
      <c r="A137" s="220"/>
      <c r="B137" s="216"/>
      <c r="C137" s="224"/>
      <c r="D137" s="224"/>
      <c r="E137" s="224"/>
      <c r="F137" s="224"/>
      <c r="G137" s="224"/>
      <c r="H137" s="224"/>
      <c r="I137" s="224"/>
      <c r="J137" s="224"/>
      <c r="K137" s="224"/>
      <c r="L137" s="218"/>
      <c r="N137" s="224"/>
      <c r="O137" s="224"/>
      <c r="P137" s="216"/>
    </row>
    <row r="138" spans="1:16">
      <c r="A138" s="220"/>
      <c r="B138" s="216"/>
      <c r="C138" s="224"/>
      <c r="D138" s="224"/>
      <c r="E138" s="224"/>
      <c r="F138" s="224"/>
      <c r="G138" s="224"/>
      <c r="H138" s="224"/>
      <c r="I138" s="224"/>
      <c r="J138" s="224"/>
      <c r="K138" s="214" t="s">
        <v>463</v>
      </c>
      <c r="L138" s="218"/>
      <c r="N138" s="224"/>
      <c r="O138" s="224"/>
      <c r="P138" s="216"/>
    </row>
    <row r="139" spans="1:16">
      <c r="B139" s="216"/>
      <c r="C139" s="216"/>
      <c r="D139" s="217"/>
      <c r="E139" s="216"/>
      <c r="F139" s="216"/>
      <c r="G139" s="216"/>
      <c r="H139" s="218"/>
      <c r="I139" s="218"/>
      <c r="K139" s="219" t="s">
        <v>292</v>
      </c>
      <c r="L139" s="218"/>
      <c r="N139" s="218"/>
      <c r="O139" s="218"/>
      <c r="P139" s="218"/>
    </row>
    <row r="140" spans="1:16">
      <c r="A140" s="220"/>
      <c r="B140" s="216"/>
      <c r="C140" s="224"/>
      <c r="D140" s="224"/>
      <c r="E140" s="224"/>
      <c r="F140" s="224"/>
      <c r="G140" s="224"/>
      <c r="H140" s="224"/>
      <c r="I140" s="224"/>
      <c r="J140" s="224"/>
      <c r="K140" s="224"/>
      <c r="L140" s="218"/>
      <c r="N140" s="224"/>
      <c r="O140" s="224"/>
      <c r="P140" s="216"/>
    </row>
    <row r="141" spans="1:16">
      <c r="A141" s="220"/>
      <c r="B141" s="216" t="str">
        <f>B4</f>
        <v xml:space="preserve">Formula Rate - Non-Levelized </v>
      </c>
      <c r="C141" s="224"/>
      <c r="D141" s="224" t="str">
        <f>D4</f>
        <v xml:space="preserve">   Rate Formula Template</v>
      </c>
      <c r="E141" s="224"/>
      <c r="F141" s="224"/>
      <c r="G141" s="224"/>
      <c r="H141" s="224"/>
      <c r="J141" s="224"/>
      <c r="K141" s="268" t="str">
        <f>K4</f>
        <v>For the 12 months ended 12/31/15</v>
      </c>
      <c r="L141" s="216"/>
      <c r="N141" s="224"/>
      <c r="O141" s="224"/>
      <c r="P141" s="216"/>
    </row>
    <row r="142" spans="1:16">
      <c r="A142" s="220"/>
      <c r="B142" s="216"/>
      <c r="C142" s="224"/>
      <c r="D142" s="224" t="str">
        <f>D5</f>
        <v>Utilizing EIA Form 412 Data</v>
      </c>
      <c r="E142" s="224"/>
      <c r="F142" s="224"/>
      <c r="G142" s="224"/>
      <c r="H142" s="224"/>
      <c r="I142" s="224"/>
      <c r="J142" s="224"/>
      <c r="K142" s="224"/>
      <c r="L142" s="216"/>
      <c r="N142" s="224"/>
      <c r="O142" s="224"/>
      <c r="P142" s="216"/>
    </row>
    <row r="143" spans="1:16">
      <c r="A143" s="220"/>
      <c r="C143" s="224"/>
      <c r="D143" s="224"/>
      <c r="E143" s="224"/>
      <c r="F143" s="224"/>
      <c r="G143" s="224"/>
      <c r="H143" s="224"/>
      <c r="I143" s="224"/>
      <c r="J143" s="224"/>
      <c r="K143" s="224"/>
      <c r="L143" s="216"/>
      <c r="N143" s="224"/>
      <c r="O143" s="224"/>
      <c r="P143" s="216"/>
    </row>
    <row r="144" spans="1:16">
      <c r="A144" s="220"/>
      <c r="D144" s="213" t="str">
        <f>D7</f>
        <v>Benson (Minnesota) Municipal Utilities</v>
      </c>
      <c r="J144" s="224"/>
      <c r="K144" s="224"/>
      <c r="L144" s="216"/>
      <c r="N144" s="224"/>
      <c r="O144" s="224"/>
      <c r="P144" s="216"/>
    </row>
    <row r="145" spans="1:18">
      <c r="A145" s="220"/>
      <c r="B145" s="220" t="s">
        <v>233</v>
      </c>
      <c r="C145" s="220" t="s">
        <v>234</v>
      </c>
      <c r="D145" s="220" t="s">
        <v>235</v>
      </c>
      <c r="E145" s="224" t="s">
        <v>169</v>
      </c>
      <c r="F145" s="224"/>
      <c r="G145" s="251" t="s">
        <v>236</v>
      </c>
      <c r="H145" s="224"/>
      <c r="I145" s="252" t="s">
        <v>237</v>
      </c>
      <c r="J145" s="224"/>
      <c r="K145" s="224"/>
      <c r="L145" s="216"/>
      <c r="N145" s="218"/>
      <c r="O145" s="224"/>
      <c r="P145" s="216"/>
    </row>
    <row r="146" spans="1:18">
      <c r="A146" s="220" t="s">
        <v>1</v>
      </c>
      <c r="B146" s="216"/>
      <c r="C146" s="253" t="s">
        <v>238</v>
      </c>
      <c r="D146" s="224"/>
      <c r="E146" s="224"/>
      <c r="F146" s="224"/>
      <c r="G146" s="220"/>
      <c r="H146" s="224"/>
      <c r="I146" s="254" t="s">
        <v>239</v>
      </c>
      <c r="J146" s="224"/>
      <c r="K146" s="254"/>
      <c r="L146" s="216"/>
      <c r="N146" s="220"/>
      <c r="O146" s="409"/>
      <c r="P146" s="409"/>
      <c r="Q146" s="410"/>
      <c r="R146" s="410"/>
    </row>
    <row r="147" spans="1:18" ht="18" thickBot="1">
      <c r="A147" s="230" t="s">
        <v>2</v>
      </c>
      <c r="B147" s="216"/>
      <c r="C147" s="256" t="s">
        <v>241</v>
      </c>
      <c r="D147" s="254" t="s">
        <v>242</v>
      </c>
      <c r="E147" s="257"/>
      <c r="F147" s="254" t="s">
        <v>243</v>
      </c>
      <c r="H147" s="257"/>
      <c r="I147" s="220" t="s">
        <v>244</v>
      </c>
      <c r="J147" s="224"/>
      <c r="K147" s="254"/>
      <c r="L147" s="224"/>
      <c r="N147" s="254"/>
      <c r="O147" s="411"/>
      <c r="P147" s="411"/>
      <c r="Q147" s="410"/>
      <c r="R147" s="410"/>
    </row>
    <row r="148" spans="1:18">
      <c r="A148" s="220"/>
      <c r="B148" s="216" t="s">
        <v>293</v>
      </c>
      <c r="C148" s="224"/>
      <c r="D148" s="224"/>
      <c r="E148" s="224"/>
      <c r="F148" s="224"/>
      <c r="G148" s="224"/>
      <c r="H148" s="224"/>
      <c r="I148" s="224"/>
      <c r="J148" s="224"/>
      <c r="K148" s="224"/>
      <c r="L148" s="216"/>
      <c r="N148" s="224"/>
      <c r="O148" s="413"/>
      <c r="P148" s="413"/>
      <c r="Q148" s="410"/>
      <c r="R148" s="410"/>
    </row>
    <row r="149" spans="1:18">
      <c r="A149" s="220">
        <v>1</v>
      </c>
      <c r="B149" s="216" t="s">
        <v>294</v>
      </c>
      <c r="C149" s="213" t="s">
        <v>295</v>
      </c>
      <c r="D149" s="262">
        <f>+'Schedule 7'!F21</f>
        <v>357454</v>
      </c>
      <c r="E149" s="224"/>
      <c r="F149" s="224" t="s">
        <v>286</v>
      </c>
      <c r="G149" s="259">
        <f>I229</f>
        <v>1</v>
      </c>
      <c r="H149" s="224"/>
      <c r="I149" s="224">
        <f t="shared" ref="I149:I157" si="1">+G149*D149</f>
        <v>357454</v>
      </c>
      <c r="J149" s="218"/>
      <c r="K149" s="224"/>
      <c r="L149" s="216"/>
      <c r="N149" s="224"/>
      <c r="O149" s="414"/>
      <c r="P149" s="409"/>
      <c r="Q149" s="412"/>
      <c r="R149" s="410"/>
    </row>
    <row r="150" spans="1:18">
      <c r="A150" s="269" t="s">
        <v>296</v>
      </c>
      <c r="B150" s="270" t="s">
        <v>297</v>
      </c>
      <c r="C150" s="271"/>
      <c r="D150" s="262">
        <v>0</v>
      </c>
      <c r="E150" s="224"/>
      <c r="F150" s="272"/>
      <c r="G150" s="259">
        <v>1</v>
      </c>
      <c r="H150" s="224"/>
      <c r="I150" s="224">
        <f>+G150*D150</f>
        <v>0</v>
      </c>
      <c r="J150" s="218"/>
      <c r="K150" s="224"/>
      <c r="L150" s="216"/>
      <c r="N150" s="224"/>
      <c r="O150" s="414"/>
      <c r="P150" s="413"/>
      <c r="Q150" s="410"/>
      <c r="R150" s="410"/>
    </row>
    <row r="151" spans="1:18">
      <c r="A151" s="220">
        <v>2</v>
      </c>
      <c r="B151" s="216" t="s">
        <v>298</v>
      </c>
      <c r="C151" s="213" t="s">
        <v>169</v>
      </c>
      <c r="D151" s="262">
        <f>+'Schedule 7'!D21</f>
        <v>338674</v>
      </c>
      <c r="E151" s="224"/>
      <c r="F151" s="224" t="s">
        <v>286</v>
      </c>
      <c r="G151" s="259">
        <f>+G149</f>
        <v>1</v>
      </c>
      <c r="H151" s="224"/>
      <c r="I151" s="224">
        <f t="shared" si="1"/>
        <v>338674</v>
      </c>
      <c r="J151" s="218"/>
      <c r="K151" s="224"/>
      <c r="L151" s="216"/>
      <c r="N151" s="224"/>
      <c r="O151" s="414"/>
      <c r="P151" s="409"/>
      <c r="Q151" s="412"/>
      <c r="R151" s="410"/>
    </row>
    <row r="152" spans="1:18">
      <c r="A152" s="220">
        <v>3</v>
      </c>
      <c r="B152" s="216" t="s">
        <v>299</v>
      </c>
      <c r="C152" s="213" t="s">
        <v>300</v>
      </c>
      <c r="D152" s="262">
        <f>+'Schedule 7'!K30</f>
        <v>179511</v>
      </c>
      <c r="E152" s="224"/>
      <c r="F152" s="224" t="s">
        <v>255</v>
      </c>
      <c r="G152" s="259">
        <f>I236</f>
        <v>0</v>
      </c>
      <c r="H152" s="224"/>
      <c r="I152" s="224">
        <f t="shared" si="1"/>
        <v>0</v>
      </c>
      <c r="J152" s="224"/>
      <c r="K152" s="224" t="s">
        <v>169</v>
      </c>
      <c r="L152" s="216"/>
      <c r="N152" s="224"/>
      <c r="O152" s="414"/>
      <c r="P152" s="413"/>
      <c r="Q152" s="410"/>
      <c r="R152" s="410"/>
    </row>
    <row r="153" spans="1:18">
      <c r="A153" s="220">
        <v>4</v>
      </c>
      <c r="B153" s="216" t="s">
        <v>301</v>
      </c>
      <c r="C153" s="224"/>
      <c r="D153" s="262">
        <v>0</v>
      </c>
      <c r="E153" s="224"/>
      <c r="F153" s="224" t="str">
        <f>+F152</f>
        <v>W/S</v>
      </c>
      <c r="G153" s="259">
        <f>I236</f>
        <v>0</v>
      </c>
      <c r="H153" s="224"/>
      <c r="I153" s="224">
        <f t="shared" si="1"/>
        <v>0</v>
      </c>
      <c r="J153" s="224"/>
      <c r="K153" s="224"/>
      <c r="L153" s="216"/>
      <c r="N153" s="224"/>
      <c r="O153" s="414"/>
      <c r="P153" s="413"/>
      <c r="Q153" s="410"/>
      <c r="R153" s="410"/>
    </row>
    <row r="154" spans="1:18">
      <c r="A154" s="220">
        <v>5</v>
      </c>
      <c r="B154" s="216" t="s">
        <v>302</v>
      </c>
      <c r="C154" s="224"/>
      <c r="D154" s="262">
        <f>+'Other Data'!D17+'Other Data'!D27</f>
        <v>9224</v>
      </c>
      <c r="E154" s="224"/>
      <c r="F154" s="224" t="str">
        <f>+F153</f>
        <v>W/S</v>
      </c>
      <c r="G154" s="259">
        <f>I236</f>
        <v>0</v>
      </c>
      <c r="H154" s="224"/>
      <c r="I154" s="224">
        <f t="shared" si="1"/>
        <v>0</v>
      </c>
      <c r="J154" s="224"/>
      <c r="K154" s="224"/>
      <c r="L154" s="216"/>
      <c r="N154" s="224"/>
      <c r="O154" s="414"/>
      <c r="P154" s="413"/>
      <c r="Q154" s="410"/>
      <c r="R154" s="410"/>
    </row>
    <row r="155" spans="1:18">
      <c r="A155" s="220" t="s">
        <v>303</v>
      </c>
      <c r="B155" s="216" t="s">
        <v>304</v>
      </c>
      <c r="C155" s="224"/>
      <c r="D155" s="262">
        <f>+'Other Data'!D20</f>
        <v>0</v>
      </c>
      <c r="E155" s="224"/>
      <c r="F155" s="224" t="str">
        <f>+F149</f>
        <v>TE</v>
      </c>
      <c r="G155" s="259">
        <f>+G149</f>
        <v>1</v>
      </c>
      <c r="H155" s="224"/>
      <c r="I155" s="224">
        <f t="shared" si="1"/>
        <v>0</v>
      </c>
      <c r="J155" s="224"/>
      <c r="K155" s="224"/>
      <c r="L155" s="216"/>
      <c r="N155" s="224"/>
      <c r="O155" s="414"/>
      <c r="P155" s="413"/>
      <c r="Q155" s="410"/>
      <c r="R155" s="410"/>
    </row>
    <row r="156" spans="1:18">
      <c r="A156" s="220">
        <v>6</v>
      </c>
      <c r="B156" s="216" t="s">
        <v>256</v>
      </c>
      <c r="C156" s="224"/>
      <c r="D156" s="262">
        <v>0</v>
      </c>
      <c r="E156" s="224"/>
      <c r="F156" s="224" t="s">
        <v>257</v>
      </c>
      <c r="G156" s="259">
        <f>K240</f>
        <v>0</v>
      </c>
      <c r="H156" s="224"/>
      <c r="I156" s="224">
        <f t="shared" si="1"/>
        <v>0</v>
      </c>
      <c r="J156" s="224"/>
      <c r="K156" s="224"/>
      <c r="L156" s="216"/>
      <c r="N156" s="224"/>
      <c r="O156" s="414"/>
      <c r="P156" s="413"/>
      <c r="Q156" s="410"/>
      <c r="R156" s="410"/>
    </row>
    <row r="157" spans="1:18" ht="16.2" thickBot="1">
      <c r="A157" s="220">
        <v>7</v>
      </c>
      <c r="B157" s="216" t="s">
        <v>305</v>
      </c>
      <c r="C157" s="224"/>
      <c r="D157" s="260">
        <v>0</v>
      </c>
      <c r="E157" s="224"/>
      <c r="F157" s="224" t="s">
        <v>248</v>
      </c>
      <c r="G157" s="259">
        <v>1</v>
      </c>
      <c r="H157" s="224"/>
      <c r="I157" s="237">
        <f t="shared" si="1"/>
        <v>0</v>
      </c>
      <c r="J157" s="224"/>
      <c r="K157" s="224"/>
      <c r="L157" s="216"/>
      <c r="N157" s="224"/>
      <c r="O157" s="415"/>
      <c r="P157" s="413"/>
      <c r="Q157" s="410"/>
      <c r="R157" s="410"/>
    </row>
    <row r="158" spans="1:18">
      <c r="A158" s="269">
        <v>8</v>
      </c>
      <c r="B158" s="270" t="s">
        <v>306</v>
      </c>
      <c r="C158" s="273"/>
      <c r="D158" s="273">
        <f>+D149-D151+D152-D153-D154+D155+D156+D157-D150</f>
        <v>189067</v>
      </c>
      <c r="E158" s="273"/>
      <c r="F158" s="273"/>
      <c r="G158" s="273"/>
      <c r="H158" s="273"/>
      <c r="I158" s="273">
        <f>+I149-I151+I152-I153-I154+I155+I156+I157-I150</f>
        <v>18780</v>
      </c>
      <c r="J158" s="273"/>
      <c r="K158" s="273"/>
      <c r="L158" s="273"/>
      <c r="M158" s="271"/>
      <c r="N158" s="274"/>
      <c r="O158" s="415"/>
      <c r="P158" s="409"/>
      <c r="Q158" s="412"/>
      <c r="R158" s="410"/>
    </row>
    <row r="159" spans="1:18">
      <c r="A159" s="220"/>
      <c r="C159" s="224"/>
      <c r="E159" s="224"/>
      <c r="F159" s="224"/>
      <c r="G159" s="224"/>
      <c r="H159" s="224"/>
      <c r="J159" s="224"/>
      <c r="K159" s="224"/>
      <c r="L159" s="224"/>
      <c r="N159" s="224"/>
      <c r="O159" s="413"/>
      <c r="P159" s="413"/>
      <c r="Q159" s="410"/>
      <c r="R159" s="410"/>
    </row>
    <row r="160" spans="1:18">
      <c r="A160" s="220"/>
      <c r="B160" s="216" t="s">
        <v>307</v>
      </c>
      <c r="C160" s="224"/>
      <c r="D160" s="224"/>
      <c r="E160" s="224"/>
      <c r="F160" s="224"/>
      <c r="G160" s="224"/>
      <c r="H160" s="224"/>
      <c r="I160" s="224"/>
      <c r="J160" s="224"/>
      <c r="K160" s="224"/>
      <c r="L160" s="224"/>
      <c r="N160" s="224"/>
      <c r="O160" s="413"/>
      <c r="P160" s="413"/>
      <c r="Q160" s="410"/>
      <c r="R160" s="410"/>
    </row>
    <row r="161" spans="1:18">
      <c r="A161" s="220">
        <v>9</v>
      </c>
      <c r="B161" s="216" t="str">
        <f>+B149</f>
        <v xml:space="preserve">  Transmission </v>
      </c>
      <c r="C161" s="213" t="s">
        <v>169</v>
      </c>
      <c r="D161" s="262">
        <f>+'Schedule 4'!M17</f>
        <v>20285</v>
      </c>
      <c r="E161" s="224"/>
      <c r="F161" s="224" t="s">
        <v>193</v>
      </c>
      <c r="G161" s="259">
        <f>+G114</f>
        <v>1</v>
      </c>
      <c r="H161" s="224"/>
      <c r="I161" s="224">
        <f>+G161*D161</f>
        <v>20285</v>
      </c>
      <c r="J161" s="224"/>
      <c r="K161" s="261"/>
      <c r="L161" s="216"/>
      <c r="N161" s="224"/>
      <c r="O161" s="414"/>
      <c r="P161" s="413"/>
      <c r="Q161" s="412"/>
      <c r="R161" s="410"/>
    </row>
    <row r="162" spans="1:18">
      <c r="A162" s="220">
        <v>10</v>
      </c>
      <c r="B162" s="216" t="s">
        <v>308</v>
      </c>
      <c r="C162" s="213" t="s">
        <v>169</v>
      </c>
      <c r="D162" s="262">
        <f>+'Schedule 4'!M19</f>
        <v>4420</v>
      </c>
      <c r="E162" s="224"/>
      <c r="F162" s="224" t="s">
        <v>255</v>
      </c>
      <c r="G162" s="259">
        <f>+G152</f>
        <v>0</v>
      </c>
      <c r="H162" s="224"/>
      <c r="I162" s="224">
        <f>+G162*D162</f>
        <v>0</v>
      </c>
      <c r="J162" s="224"/>
      <c r="K162" s="261"/>
      <c r="L162" s="216"/>
      <c r="N162" s="224"/>
      <c r="O162" s="414"/>
      <c r="P162" s="413"/>
      <c r="Q162" s="412"/>
      <c r="R162" s="410"/>
    </row>
    <row r="163" spans="1:18" ht="18" thickBot="1">
      <c r="A163" s="220">
        <v>11</v>
      </c>
      <c r="B163" s="216" t="str">
        <f>+B156</f>
        <v xml:space="preserve">  Common</v>
      </c>
      <c r="C163" s="224"/>
      <c r="D163" s="260">
        <v>0</v>
      </c>
      <c r="E163" s="224"/>
      <c r="F163" s="224" t="s">
        <v>257</v>
      </c>
      <c r="G163" s="259">
        <f>+G156</f>
        <v>0</v>
      </c>
      <c r="H163" s="224"/>
      <c r="I163" s="237">
        <f>+G163*D163</f>
        <v>0</v>
      </c>
      <c r="J163" s="224"/>
      <c r="K163" s="261"/>
      <c r="L163" s="216"/>
      <c r="N163" s="224"/>
      <c r="O163" s="416"/>
      <c r="P163" s="413"/>
      <c r="Q163" s="410"/>
      <c r="R163" s="410"/>
    </row>
    <row r="164" spans="1:18">
      <c r="A164" s="220">
        <v>12</v>
      </c>
      <c r="B164" s="216" t="s">
        <v>309</v>
      </c>
      <c r="C164" s="224"/>
      <c r="D164" s="224">
        <f>SUM(D161:D163)</f>
        <v>24705</v>
      </c>
      <c r="E164" s="224"/>
      <c r="F164" s="224"/>
      <c r="G164" s="224"/>
      <c r="H164" s="224"/>
      <c r="I164" s="224">
        <f>SUM(I161:I163)</f>
        <v>20285</v>
      </c>
      <c r="J164" s="224"/>
      <c r="K164" s="224"/>
      <c r="L164" s="216"/>
      <c r="N164" s="263"/>
      <c r="O164" s="413"/>
      <c r="P164" s="413"/>
      <c r="Q164" s="412"/>
      <c r="R164" s="410"/>
    </row>
    <row r="165" spans="1:18">
      <c r="A165" s="220"/>
      <c r="B165" s="216"/>
      <c r="C165" s="224"/>
      <c r="D165" s="224"/>
      <c r="E165" s="224"/>
      <c r="F165" s="224"/>
      <c r="G165" s="224"/>
      <c r="H165" s="224"/>
      <c r="I165" s="224"/>
      <c r="J165" s="224"/>
      <c r="K165" s="224"/>
      <c r="L165" s="216"/>
      <c r="N165" s="224"/>
      <c r="O165" s="224"/>
      <c r="P165" s="216"/>
    </row>
    <row r="166" spans="1:18">
      <c r="A166" s="220" t="s">
        <v>169</v>
      </c>
      <c r="B166" s="216" t="s">
        <v>310</v>
      </c>
      <c r="D166" s="224"/>
      <c r="E166" s="224"/>
      <c r="F166" s="224"/>
      <c r="G166" s="224"/>
      <c r="H166" s="224"/>
      <c r="I166" s="224"/>
      <c r="J166" s="224"/>
      <c r="K166" s="224"/>
      <c r="L166" s="216"/>
      <c r="N166" s="224"/>
      <c r="O166" s="224"/>
      <c r="P166" s="216"/>
    </row>
    <row r="167" spans="1:18">
      <c r="A167" s="220"/>
      <c r="B167" s="216" t="s">
        <v>311</v>
      </c>
      <c r="E167" s="224"/>
      <c r="F167" s="224"/>
      <c r="H167" s="224"/>
      <c r="J167" s="224"/>
      <c r="K167" s="261"/>
      <c r="L167" s="216"/>
      <c r="N167" s="265"/>
      <c r="O167" s="220"/>
      <c r="P167" s="216"/>
    </row>
    <row r="168" spans="1:18">
      <c r="A168" s="220">
        <v>13</v>
      </c>
      <c r="B168" s="216" t="s">
        <v>312</v>
      </c>
      <c r="C168" s="224"/>
      <c r="D168" s="262">
        <f>+'Schedule 5'!C10</f>
        <v>8857</v>
      </c>
      <c r="E168" s="224"/>
      <c r="F168" s="224" t="s">
        <v>255</v>
      </c>
      <c r="G168" s="234">
        <f>+G162</f>
        <v>0</v>
      </c>
      <c r="H168" s="224"/>
      <c r="I168" s="224">
        <f>+G168*D168</f>
        <v>0</v>
      </c>
      <c r="J168" s="224"/>
      <c r="K168" s="261"/>
      <c r="L168" s="216"/>
      <c r="N168" s="265"/>
      <c r="O168" s="220"/>
      <c r="P168" s="413"/>
      <c r="Q168" s="412"/>
    </row>
    <row r="169" spans="1:18">
      <c r="A169" s="220">
        <v>14</v>
      </c>
      <c r="B169" s="216" t="s">
        <v>313</v>
      </c>
      <c r="C169" s="224"/>
      <c r="D169" s="262">
        <v>0</v>
      </c>
      <c r="E169" s="224"/>
      <c r="F169" s="224" t="str">
        <f>+F168</f>
        <v>W/S</v>
      </c>
      <c r="G169" s="234">
        <f>+G168</f>
        <v>0</v>
      </c>
      <c r="H169" s="224"/>
      <c r="I169" s="224">
        <f>+G169*D169</f>
        <v>0</v>
      </c>
      <c r="J169" s="224"/>
      <c r="K169" s="261"/>
      <c r="L169" s="216"/>
      <c r="N169" s="265"/>
      <c r="O169" s="220"/>
      <c r="P169" s="216"/>
    </row>
    <row r="170" spans="1:18">
      <c r="A170" s="220">
        <v>15</v>
      </c>
      <c r="B170" s="216" t="s">
        <v>314</v>
      </c>
      <c r="C170" s="224"/>
      <c r="E170" s="224"/>
      <c r="F170" s="224"/>
      <c r="H170" s="224"/>
      <c r="J170" s="224"/>
      <c r="K170" s="261"/>
      <c r="L170" s="216"/>
      <c r="N170" s="265"/>
      <c r="O170" s="220"/>
      <c r="P170" s="216"/>
    </row>
    <row r="171" spans="1:18">
      <c r="A171" s="220">
        <v>16</v>
      </c>
      <c r="B171" s="216" t="s">
        <v>315</v>
      </c>
      <c r="C171" s="224"/>
      <c r="D171" s="262">
        <v>0</v>
      </c>
      <c r="E171" s="224"/>
      <c r="F171" s="224" t="s">
        <v>289</v>
      </c>
      <c r="G171" s="234">
        <f>+G88</f>
        <v>4.7578444261600322E-2</v>
      </c>
      <c r="H171" s="224"/>
      <c r="I171" s="224">
        <f>+G171*D171</f>
        <v>0</v>
      </c>
      <c r="J171" s="224"/>
      <c r="K171" s="261"/>
      <c r="L171" s="216"/>
      <c r="N171" s="265"/>
      <c r="O171" s="220"/>
      <c r="P171" s="216"/>
    </row>
    <row r="172" spans="1:18">
      <c r="A172" s="220">
        <v>17</v>
      </c>
      <c r="B172" s="216" t="s">
        <v>316</v>
      </c>
      <c r="C172" s="224"/>
      <c r="D172" s="262">
        <v>0</v>
      </c>
      <c r="E172" s="224"/>
      <c r="F172" s="224" t="s">
        <v>248</v>
      </c>
      <c r="G172" s="275" t="s">
        <v>272</v>
      </c>
      <c r="H172" s="224"/>
      <c r="I172" s="224">
        <v>0</v>
      </c>
      <c r="J172" s="224"/>
      <c r="K172" s="261"/>
      <c r="L172" s="216"/>
      <c r="N172" s="265"/>
      <c r="O172" s="220"/>
      <c r="P172" s="216"/>
    </row>
    <row r="173" spans="1:18">
      <c r="A173" s="220">
        <v>18</v>
      </c>
      <c r="B173" s="216" t="s">
        <v>317</v>
      </c>
      <c r="C173" s="224"/>
      <c r="D173" s="262">
        <v>0</v>
      </c>
      <c r="E173" s="224"/>
      <c r="F173" s="224" t="str">
        <f>+F171</f>
        <v>GP</v>
      </c>
      <c r="G173" s="234">
        <f>+G171</f>
        <v>4.7578444261600322E-2</v>
      </c>
      <c r="H173" s="224"/>
      <c r="I173" s="224">
        <f>+G173*D173</f>
        <v>0</v>
      </c>
      <c r="J173" s="224"/>
      <c r="K173" s="261"/>
      <c r="L173" s="216"/>
      <c r="N173" s="265"/>
      <c r="O173" s="220"/>
      <c r="P173" s="216"/>
    </row>
    <row r="174" spans="1:18" ht="18" thickBot="1">
      <c r="A174" s="220">
        <v>19</v>
      </c>
      <c r="B174" s="216" t="s">
        <v>318</v>
      </c>
      <c r="C174" s="224"/>
      <c r="D174" s="260">
        <f>+'Schedule 3'!C14</f>
        <v>43722</v>
      </c>
      <c r="E174" s="224"/>
      <c r="F174" s="224" t="s">
        <v>289</v>
      </c>
      <c r="G174" s="234">
        <f>+G173</f>
        <v>4.7578444261600322E-2</v>
      </c>
      <c r="H174" s="224"/>
      <c r="I174" s="237">
        <f>+G174*D174</f>
        <v>2080.2247400056895</v>
      </c>
      <c r="J174" s="224"/>
      <c r="K174" s="261"/>
      <c r="L174" s="216"/>
      <c r="N174" s="265"/>
      <c r="O174" s="416"/>
      <c r="P174" s="409"/>
      <c r="Q174" s="412"/>
    </row>
    <row r="175" spans="1:18">
      <c r="A175" s="220">
        <v>20</v>
      </c>
      <c r="B175" s="216" t="s">
        <v>319</v>
      </c>
      <c r="C175" s="224"/>
      <c r="D175" s="224">
        <f>SUM(D168:D174)</f>
        <v>52579</v>
      </c>
      <c r="E175" s="224"/>
      <c r="F175" s="224"/>
      <c r="G175" s="234"/>
      <c r="H175" s="224"/>
      <c r="I175" s="224">
        <f>SUM(I168:I174)</f>
        <v>2080.2247400056895</v>
      </c>
      <c r="J175" s="224"/>
      <c r="K175" s="224"/>
      <c r="L175" s="224"/>
      <c r="N175" s="263"/>
      <c r="O175" s="413"/>
      <c r="P175" s="413"/>
      <c r="Q175" s="412"/>
    </row>
    <row r="176" spans="1:18">
      <c r="A176" s="220" t="s">
        <v>320</v>
      </c>
      <c r="B176" s="216"/>
      <c r="C176" s="224"/>
      <c r="D176" s="224"/>
      <c r="E176" s="224"/>
      <c r="F176" s="224"/>
      <c r="G176" s="234"/>
      <c r="H176" s="224"/>
      <c r="I176" s="224"/>
      <c r="J176" s="224"/>
      <c r="K176" s="224"/>
      <c r="L176" s="224"/>
      <c r="N176" s="224"/>
      <c r="O176" s="413"/>
      <c r="P176" s="413"/>
      <c r="Q176" s="410"/>
    </row>
    <row r="177" spans="1:17">
      <c r="A177" s="220" t="s">
        <v>169</v>
      </c>
      <c r="B177" s="216" t="s">
        <v>321</v>
      </c>
      <c r="C177" s="276" t="s">
        <v>322</v>
      </c>
      <c r="D177" s="224"/>
      <c r="E177" s="224"/>
      <c r="F177" s="224" t="s">
        <v>248</v>
      </c>
      <c r="G177" s="277"/>
      <c r="H177" s="224"/>
      <c r="I177" s="224"/>
      <c r="J177" s="224"/>
      <c r="L177" s="224"/>
      <c r="N177" s="224"/>
      <c r="O177" s="415"/>
      <c r="P177" s="413"/>
      <c r="Q177" s="410"/>
    </row>
    <row r="178" spans="1:17">
      <c r="A178" s="220">
        <v>21</v>
      </c>
      <c r="B178" s="278" t="s">
        <v>323</v>
      </c>
      <c r="C178" s="224"/>
      <c r="D178" s="279">
        <f>IF(D293&gt;0,1-(((1-D294)*(1-D293))/(1-D294*D293*D295)),0)</f>
        <v>0</v>
      </c>
      <c r="E178" s="224"/>
      <c r="G178" s="277"/>
      <c r="H178" s="224"/>
      <c r="J178" s="224"/>
      <c r="L178" s="224"/>
      <c r="N178" s="224"/>
      <c r="O178" s="415"/>
      <c r="P178" s="413"/>
      <c r="Q178" s="410"/>
    </row>
    <row r="179" spans="1:17">
      <c r="A179" s="220">
        <v>22</v>
      </c>
      <c r="B179" s="213" t="s">
        <v>324</v>
      </c>
      <c r="C179" s="224"/>
      <c r="D179" s="279">
        <f>IF(I250&gt;0,(D178/(1-D178))*(1-I248/I250),0)</f>
        <v>0</v>
      </c>
      <c r="E179" s="224"/>
      <c r="G179" s="277"/>
      <c r="H179" s="224"/>
      <c r="J179" s="224"/>
      <c r="L179" s="224"/>
      <c r="N179" s="224"/>
      <c r="O179" s="414"/>
      <c r="P179" s="413"/>
      <c r="Q179" s="410"/>
    </row>
    <row r="180" spans="1:17">
      <c r="A180" s="220"/>
      <c r="B180" s="216" t="s">
        <v>325</v>
      </c>
      <c r="C180" s="224"/>
      <c r="D180" s="224"/>
      <c r="E180" s="224"/>
      <c r="G180" s="277"/>
      <c r="H180" s="224"/>
      <c r="J180" s="224"/>
      <c r="L180" s="224"/>
      <c r="N180" s="224"/>
      <c r="O180" s="414"/>
      <c r="P180" s="413"/>
      <c r="Q180" s="410"/>
    </row>
    <row r="181" spans="1:17">
      <c r="A181" s="220"/>
      <c r="B181" s="216" t="s">
        <v>326</v>
      </c>
      <c r="C181" s="224"/>
      <c r="D181" s="224"/>
      <c r="E181" s="224"/>
      <c r="G181" s="277"/>
      <c r="H181" s="224"/>
      <c r="J181" s="224"/>
      <c r="L181" s="224"/>
      <c r="N181" s="224"/>
      <c r="O181" s="414"/>
      <c r="P181" s="413"/>
      <c r="Q181" s="410"/>
    </row>
    <row r="182" spans="1:17">
      <c r="A182" s="220">
        <v>23</v>
      </c>
      <c r="B182" s="278" t="s">
        <v>327</v>
      </c>
      <c r="C182" s="224"/>
      <c r="D182" s="280">
        <f>IF(D178&gt;0,1/(1-D178),0)</f>
        <v>0</v>
      </c>
      <c r="E182" s="224"/>
      <c r="G182" s="277"/>
      <c r="H182" s="224"/>
      <c r="J182" s="224"/>
      <c r="L182" s="216"/>
      <c r="N182" s="224"/>
      <c r="O182" s="414"/>
      <c r="P182" s="413"/>
      <c r="Q182" s="410"/>
    </row>
    <row r="183" spans="1:17">
      <c r="A183" s="220">
        <v>24</v>
      </c>
      <c r="B183" s="270" t="s">
        <v>464</v>
      </c>
      <c r="C183" s="224"/>
      <c r="D183" s="262">
        <v>0</v>
      </c>
      <c r="E183" s="224"/>
      <c r="G183" s="277"/>
      <c r="H183" s="224"/>
      <c r="J183" s="224"/>
      <c r="L183" s="216"/>
      <c r="N183" s="224"/>
      <c r="O183" s="414"/>
      <c r="P183" s="413"/>
      <c r="Q183" s="410"/>
    </row>
    <row r="184" spans="1:17">
      <c r="A184" s="220"/>
      <c r="B184" s="216"/>
      <c r="C184" s="224"/>
      <c r="D184" s="224"/>
      <c r="E184" s="224"/>
      <c r="G184" s="277"/>
      <c r="H184" s="224"/>
      <c r="J184" s="224"/>
      <c r="L184" s="216"/>
      <c r="N184" s="224"/>
      <c r="O184" s="414"/>
      <c r="P184" s="413"/>
      <c r="Q184" s="410"/>
    </row>
    <row r="185" spans="1:17">
      <c r="A185" s="220">
        <v>25</v>
      </c>
      <c r="B185" s="278" t="s">
        <v>328</v>
      </c>
      <c r="C185" s="276"/>
      <c r="D185" s="224">
        <f>D179*D189</f>
        <v>0</v>
      </c>
      <c r="E185" s="224"/>
      <c r="F185" s="224" t="s">
        <v>248</v>
      </c>
      <c r="G185" s="234"/>
      <c r="H185" s="224"/>
      <c r="I185" s="224">
        <f>D179*I189</f>
        <v>0</v>
      </c>
      <c r="J185" s="224"/>
      <c r="L185" s="216"/>
      <c r="N185" s="224"/>
      <c r="O185" s="414"/>
      <c r="P185" s="413"/>
      <c r="Q185" s="410"/>
    </row>
    <row r="186" spans="1:17" ht="16.2" thickBot="1">
      <c r="A186" s="220">
        <v>26</v>
      </c>
      <c r="B186" s="213" t="s">
        <v>329</v>
      </c>
      <c r="C186" s="276"/>
      <c r="D186" s="237">
        <f>D182*D183</f>
        <v>0</v>
      </c>
      <c r="E186" s="224"/>
      <c r="F186" s="213" t="s">
        <v>274</v>
      </c>
      <c r="G186" s="234">
        <f>G104</f>
        <v>8.3218164661767124E-2</v>
      </c>
      <c r="H186" s="224"/>
      <c r="I186" s="237">
        <f>G186*D186</f>
        <v>0</v>
      </c>
      <c r="J186" s="224"/>
      <c r="L186" s="224"/>
      <c r="N186" s="224"/>
      <c r="O186" s="414"/>
      <c r="P186" s="413"/>
      <c r="Q186" s="410"/>
    </row>
    <row r="187" spans="1:17">
      <c r="A187" s="220">
        <v>27</v>
      </c>
      <c r="B187" s="278" t="s">
        <v>330</v>
      </c>
      <c r="C187" s="213" t="s">
        <v>331</v>
      </c>
      <c r="D187" s="281">
        <f>+D185+D186</f>
        <v>0</v>
      </c>
      <c r="E187" s="224"/>
      <c r="F187" s="224" t="s">
        <v>169</v>
      </c>
      <c r="G187" s="234" t="s">
        <v>169</v>
      </c>
      <c r="H187" s="224"/>
      <c r="I187" s="281">
        <f>+I185+I186</f>
        <v>0</v>
      </c>
      <c r="J187" s="224"/>
      <c r="L187" s="224"/>
      <c r="N187" s="224"/>
      <c r="O187" s="414"/>
      <c r="P187" s="413"/>
      <c r="Q187" s="410"/>
    </row>
    <row r="188" spans="1:17">
      <c r="A188" s="220" t="s">
        <v>169</v>
      </c>
      <c r="C188" s="282"/>
      <c r="D188" s="224"/>
      <c r="E188" s="224"/>
      <c r="F188" s="224"/>
      <c r="G188" s="234"/>
      <c r="H188" s="224"/>
      <c r="I188" s="224"/>
      <c r="J188" s="224"/>
      <c r="K188" s="224"/>
      <c r="L188" s="224"/>
      <c r="N188" s="224"/>
      <c r="O188" s="413"/>
      <c r="P188" s="413"/>
      <c r="Q188" s="410"/>
    </row>
    <row r="189" spans="1:17">
      <c r="A189" s="220">
        <v>28</v>
      </c>
      <c r="B189" s="216" t="s">
        <v>332</v>
      </c>
      <c r="C189" s="261"/>
      <c r="D189" s="224">
        <f>+$I250*D122</f>
        <v>504519.14191837405</v>
      </c>
      <c r="E189" s="224"/>
      <c r="F189" s="224" t="s">
        <v>248</v>
      </c>
      <c r="G189" s="277"/>
      <c r="H189" s="224"/>
      <c r="I189" s="224">
        <f>+$I250*I122</f>
        <v>41853.195628702902</v>
      </c>
      <c r="J189" s="224"/>
      <c r="L189" s="216"/>
      <c r="N189" s="224"/>
      <c r="O189" s="414"/>
      <c r="P189" s="409"/>
      <c r="Q189" s="412"/>
    </row>
    <row r="190" spans="1:17">
      <c r="A190" s="220"/>
      <c r="B190" s="278" t="s">
        <v>333</v>
      </c>
      <c r="D190" s="224"/>
      <c r="E190" s="224"/>
      <c r="F190" s="224"/>
      <c r="G190" s="277"/>
      <c r="H190" s="224"/>
      <c r="I190" s="224"/>
      <c r="J190" s="224"/>
      <c r="K190" s="261"/>
      <c r="L190" s="218"/>
      <c r="N190" s="224"/>
      <c r="O190" s="414"/>
      <c r="P190" s="413"/>
      <c r="Q190" s="410"/>
    </row>
    <row r="191" spans="1:17">
      <c r="A191" s="220"/>
      <c r="B191" s="216"/>
      <c r="D191" s="283"/>
      <c r="E191" s="224"/>
      <c r="F191" s="224"/>
      <c r="G191" s="277"/>
      <c r="H191" s="224"/>
      <c r="I191" s="283"/>
      <c r="J191" s="224"/>
      <c r="K191" s="261"/>
      <c r="L191" s="218"/>
      <c r="N191" s="224"/>
      <c r="O191" s="414"/>
      <c r="P191" s="413"/>
      <c r="Q191" s="410"/>
    </row>
    <row r="192" spans="1:17">
      <c r="A192" s="220">
        <v>29</v>
      </c>
      <c r="B192" s="216" t="s">
        <v>334</v>
      </c>
      <c r="C192" s="224"/>
      <c r="D192" s="283">
        <f>+D189+D187+D175+D164+D158</f>
        <v>770870.14191837399</v>
      </c>
      <c r="E192" s="224"/>
      <c r="F192" s="224"/>
      <c r="G192" s="224"/>
      <c r="H192" s="224"/>
      <c r="I192" s="283">
        <f>+I189+I187+I175+I164+I158</f>
        <v>82998.420368708583</v>
      </c>
      <c r="J192" s="218"/>
      <c r="K192" s="218"/>
      <c r="L192" s="218"/>
      <c r="N192" s="218"/>
      <c r="O192" s="415"/>
      <c r="P192" s="409"/>
      <c r="Q192" s="412"/>
    </row>
    <row r="193" spans="1:17">
      <c r="A193" s="220"/>
      <c r="B193" s="216"/>
      <c r="C193" s="224"/>
      <c r="D193" s="283"/>
      <c r="E193" s="224"/>
      <c r="F193" s="224"/>
      <c r="G193" s="224"/>
      <c r="H193" s="224"/>
      <c r="I193" s="283"/>
      <c r="J193" s="218"/>
      <c r="K193" s="218"/>
      <c r="L193" s="218"/>
      <c r="N193" s="218"/>
      <c r="O193" s="217"/>
      <c r="P193" s="216"/>
    </row>
    <row r="194" spans="1:17">
      <c r="A194" s="220">
        <v>30</v>
      </c>
      <c r="B194" s="213" t="s">
        <v>335</v>
      </c>
      <c r="J194" s="218"/>
      <c r="K194" s="218"/>
      <c r="L194" s="218"/>
      <c r="N194" s="218"/>
      <c r="O194" s="217"/>
      <c r="P194" s="216"/>
    </row>
    <row r="195" spans="1:17">
      <c r="A195" s="220"/>
      <c r="B195" s="213" t="s">
        <v>336</v>
      </c>
      <c r="J195" s="218"/>
      <c r="K195" s="218"/>
      <c r="L195" s="218"/>
      <c r="N195" s="218"/>
      <c r="O195" s="217"/>
      <c r="P195" s="216"/>
    </row>
    <row r="196" spans="1:17">
      <c r="A196" s="220"/>
      <c r="B196" s="213" t="s">
        <v>337</v>
      </c>
      <c r="D196" s="284">
        <v>0</v>
      </c>
      <c r="E196" s="216"/>
      <c r="F196" s="216"/>
      <c r="G196" s="216"/>
      <c r="H196" s="216"/>
      <c r="I196" s="284">
        <v>0</v>
      </c>
      <c r="J196" s="218"/>
      <c r="K196" s="218"/>
      <c r="L196" s="218"/>
      <c r="N196" s="218"/>
      <c r="O196" s="217"/>
      <c r="P196" s="216"/>
    </row>
    <row r="197" spans="1:17">
      <c r="A197" s="220"/>
      <c r="B197" s="216"/>
      <c r="C197" s="224"/>
      <c r="D197" s="283"/>
      <c r="E197" s="224"/>
      <c r="F197" s="224"/>
      <c r="G197" s="224"/>
      <c r="H197" s="224"/>
      <c r="I197" s="283"/>
      <c r="J197" s="218"/>
      <c r="K197" s="218"/>
      <c r="L197" s="218"/>
      <c r="N197" s="218"/>
      <c r="O197" s="217"/>
      <c r="P197" s="216"/>
    </row>
    <row r="198" spans="1:17">
      <c r="A198" s="220" t="s">
        <v>338</v>
      </c>
      <c r="B198" s="271" t="s">
        <v>465</v>
      </c>
      <c r="C198" s="271"/>
      <c r="D198" s="271"/>
      <c r="J198" s="224"/>
      <c r="K198" s="224"/>
      <c r="L198" s="218"/>
      <c r="N198" s="224"/>
      <c r="O198" s="220"/>
      <c r="P198" s="224"/>
    </row>
    <row r="199" spans="1:17">
      <c r="A199" s="220"/>
      <c r="B199" s="213" t="s">
        <v>336</v>
      </c>
      <c r="J199" s="224"/>
      <c r="K199" s="224"/>
      <c r="L199" s="218"/>
      <c r="N199" s="224"/>
      <c r="O199" s="220"/>
      <c r="P199" s="224"/>
    </row>
    <row r="200" spans="1:17" ht="16.2" thickBot="1">
      <c r="A200" s="220"/>
      <c r="B200" s="213" t="s">
        <v>339</v>
      </c>
      <c r="D200" s="285">
        <v>0</v>
      </c>
      <c r="E200" s="216"/>
      <c r="F200" s="216"/>
      <c r="G200" s="216"/>
      <c r="H200" s="216"/>
      <c r="I200" s="285">
        <v>0</v>
      </c>
      <c r="J200" s="224"/>
      <c r="K200" s="224"/>
      <c r="L200" s="218"/>
      <c r="N200" s="224"/>
      <c r="O200" s="220"/>
      <c r="P200" s="224"/>
    </row>
    <row r="201" spans="1:17" ht="16.2" thickBot="1">
      <c r="A201" s="269">
        <v>31</v>
      </c>
      <c r="B201" s="271" t="s">
        <v>340</v>
      </c>
      <c r="C201" s="271"/>
      <c r="D201" s="286">
        <f>+D192-D196-D200</f>
        <v>770870.14191837399</v>
      </c>
      <c r="E201" s="271"/>
      <c r="F201" s="271"/>
      <c r="G201" s="271"/>
      <c r="H201" s="271"/>
      <c r="I201" s="286">
        <f>+I192-I196-I200</f>
        <v>82998.420368708583</v>
      </c>
      <c r="J201" s="273"/>
      <c r="K201" s="273"/>
      <c r="L201" s="287"/>
      <c r="M201" s="271"/>
      <c r="N201" s="273"/>
      <c r="O201" s="414"/>
      <c r="P201" s="409"/>
      <c r="Q201" s="412"/>
    </row>
    <row r="202" spans="1:17" ht="16.2" thickTop="1">
      <c r="A202" s="220"/>
      <c r="B202" s="213" t="s">
        <v>341</v>
      </c>
      <c r="J202" s="224"/>
      <c r="K202" s="224"/>
      <c r="L202" s="218"/>
      <c r="N202" s="224"/>
      <c r="O202" s="414"/>
      <c r="P202" s="413"/>
      <c r="Q202" s="410"/>
    </row>
    <row r="203" spans="1:17" s="289" customFormat="1">
      <c r="A203" s="288"/>
      <c r="J203" s="290"/>
      <c r="K203" s="290"/>
      <c r="L203" s="291"/>
      <c r="N203" s="290"/>
      <c r="O203" s="417"/>
      <c r="P203" s="418"/>
      <c r="Q203" s="419"/>
    </row>
    <row r="204" spans="1:17" s="289" customFormat="1">
      <c r="A204" s="288"/>
      <c r="J204" s="290"/>
      <c r="K204" s="290"/>
      <c r="L204" s="291"/>
      <c r="N204" s="290"/>
      <c r="O204" s="417"/>
      <c r="P204" s="418"/>
      <c r="Q204" s="419"/>
    </row>
    <row r="205" spans="1:17" s="289" customFormat="1">
      <c r="A205" s="288"/>
      <c r="J205" s="290"/>
      <c r="K205" s="214" t="s">
        <v>463</v>
      </c>
      <c r="L205" s="291"/>
      <c r="N205" s="290"/>
      <c r="O205" s="417"/>
      <c r="P205" s="418"/>
      <c r="Q205" s="419"/>
    </row>
    <row r="206" spans="1:17">
      <c r="B206" s="216"/>
      <c r="C206" s="216"/>
      <c r="D206" s="217"/>
      <c r="E206" s="216"/>
      <c r="F206" s="216"/>
      <c r="G206" s="216"/>
      <c r="H206" s="218"/>
      <c r="I206" s="218"/>
      <c r="J206" s="218"/>
      <c r="K206" s="219" t="s">
        <v>342</v>
      </c>
      <c r="L206" s="216"/>
      <c r="N206" s="218"/>
      <c r="O206" s="409"/>
      <c r="P206" s="409"/>
      <c r="Q206" s="410"/>
    </row>
    <row r="207" spans="1:17">
      <c r="A207" s="220"/>
      <c r="J207" s="224"/>
      <c r="K207" s="224"/>
      <c r="L207" s="216"/>
      <c r="N207" s="224"/>
      <c r="O207" s="414"/>
      <c r="P207" s="413"/>
      <c r="Q207" s="410"/>
    </row>
    <row r="208" spans="1:17">
      <c r="A208" s="220"/>
      <c r="B208" s="216" t="str">
        <f>B4</f>
        <v xml:space="preserve">Formula Rate - Non-Levelized </v>
      </c>
      <c r="D208" s="213" t="str">
        <f>D4</f>
        <v xml:space="preserve">   Rate Formula Template</v>
      </c>
      <c r="J208" s="224"/>
      <c r="K208" s="214" t="str">
        <f>K4</f>
        <v>For the 12 months ended 12/31/15</v>
      </c>
      <c r="L208" s="216"/>
      <c r="N208" s="224"/>
      <c r="O208" s="413"/>
      <c r="P208" s="413"/>
      <c r="Q208" s="410"/>
    </row>
    <row r="209" spans="1:17">
      <c r="A209" s="220"/>
      <c r="B209" s="216"/>
      <c r="D209" s="213" t="str">
        <f>D5</f>
        <v>Utilizing EIA Form 412 Data</v>
      </c>
      <c r="J209" s="224"/>
      <c r="K209" s="224"/>
      <c r="L209" s="216"/>
      <c r="N209" s="224"/>
      <c r="O209" s="413"/>
      <c r="P209" s="413"/>
      <c r="Q209" s="410"/>
    </row>
    <row r="210" spans="1:17" ht="9" customHeight="1">
      <c r="A210" s="220"/>
      <c r="J210" s="224"/>
      <c r="K210" s="224"/>
      <c r="L210" s="216"/>
      <c r="N210" s="224"/>
      <c r="O210" s="413"/>
      <c r="P210" s="413"/>
      <c r="Q210" s="410"/>
    </row>
    <row r="211" spans="1:17">
      <c r="A211" s="220"/>
      <c r="D211" s="213" t="str">
        <f>D7</f>
        <v>Benson (Minnesota) Municipal Utilities</v>
      </c>
      <c r="J211" s="224"/>
      <c r="K211" s="224"/>
      <c r="L211" s="216"/>
      <c r="N211" s="224"/>
      <c r="O211" s="413"/>
      <c r="P211" s="413"/>
      <c r="Q211" s="410"/>
    </row>
    <row r="212" spans="1:17">
      <c r="A212" s="220" t="s">
        <v>1</v>
      </c>
      <c r="C212" s="216"/>
      <c r="D212" s="216"/>
      <c r="E212" s="216"/>
      <c r="F212" s="216"/>
      <c r="G212" s="216"/>
      <c r="H212" s="216"/>
      <c r="I212" s="216"/>
      <c r="J212" s="216"/>
      <c r="K212" s="216"/>
      <c r="L212" s="292"/>
      <c r="N212" s="216"/>
      <c r="O212" s="413"/>
      <c r="P212" s="413"/>
      <c r="Q212" s="410"/>
    </row>
    <row r="213" spans="1:17" ht="16.2" thickBot="1">
      <c r="A213" s="230" t="s">
        <v>2</v>
      </c>
      <c r="C213" s="255" t="s">
        <v>343</v>
      </c>
      <c r="E213" s="218"/>
      <c r="F213" s="218"/>
      <c r="G213" s="218"/>
      <c r="H213" s="218"/>
      <c r="I213" s="218"/>
      <c r="J213" s="224"/>
      <c r="K213" s="224"/>
      <c r="L213" s="292"/>
      <c r="N213" s="218"/>
      <c r="O213" s="409"/>
      <c r="P213" s="409"/>
      <c r="Q213" s="410"/>
    </row>
    <row r="214" spans="1:17" ht="17.399999999999999">
      <c r="A214" s="220"/>
      <c r="B214" s="216" t="s">
        <v>344</v>
      </c>
      <c r="C214" s="218"/>
      <c r="D214" s="218"/>
      <c r="E214" s="218"/>
      <c r="F214" s="218"/>
      <c r="G214" s="218"/>
      <c r="H214" s="218"/>
      <c r="I214" s="218"/>
      <c r="J214" s="224"/>
      <c r="K214" s="224"/>
      <c r="L214" s="216"/>
      <c r="N214" s="218"/>
      <c r="O214" s="411"/>
      <c r="P214" s="411"/>
      <c r="Q214" s="410"/>
    </row>
    <row r="215" spans="1:17">
      <c r="A215" s="220">
        <v>1</v>
      </c>
      <c r="B215" s="218" t="s">
        <v>345</v>
      </c>
      <c r="C215" s="218"/>
      <c r="D215" s="224"/>
      <c r="E215" s="224"/>
      <c r="F215" s="224"/>
      <c r="G215" s="224"/>
      <c r="H215" s="224"/>
      <c r="I215" s="224">
        <f>D84</f>
        <v>676120.5</v>
      </c>
      <c r="J215" s="224"/>
      <c r="K215" s="224"/>
      <c r="L215" s="216"/>
      <c r="N215" s="218"/>
      <c r="O215" s="413"/>
      <c r="P215" s="409"/>
      <c r="Q215" s="412"/>
    </row>
    <row r="216" spans="1:17">
      <c r="A216" s="220">
        <v>2</v>
      </c>
      <c r="B216" s="218" t="s">
        <v>346</v>
      </c>
      <c r="I216" s="262">
        <v>0</v>
      </c>
      <c r="J216" s="224"/>
      <c r="K216" s="224"/>
      <c r="L216" s="216"/>
      <c r="N216" s="218"/>
      <c r="O216" s="413"/>
      <c r="P216" s="413"/>
      <c r="Q216" s="410"/>
    </row>
    <row r="217" spans="1:17" ht="16.2" thickBot="1">
      <c r="A217" s="220">
        <v>3</v>
      </c>
      <c r="B217" s="293" t="s">
        <v>347</v>
      </c>
      <c r="C217" s="293"/>
      <c r="D217" s="283"/>
      <c r="E217" s="224"/>
      <c r="F217" s="224"/>
      <c r="G217" s="265"/>
      <c r="H217" s="224"/>
      <c r="I217" s="260">
        <v>0</v>
      </c>
      <c r="J217" s="224"/>
      <c r="K217" s="224"/>
      <c r="L217" s="216"/>
      <c r="N217" s="218"/>
      <c r="O217" s="413"/>
      <c r="P217" s="413"/>
      <c r="Q217" s="410"/>
    </row>
    <row r="218" spans="1:17">
      <c r="A218" s="220">
        <v>4</v>
      </c>
      <c r="B218" s="218" t="s">
        <v>348</v>
      </c>
      <c r="C218" s="218"/>
      <c r="D218" s="224"/>
      <c r="E218" s="224"/>
      <c r="F218" s="224"/>
      <c r="G218" s="265"/>
      <c r="H218" s="224"/>
      <c r="I218" s="224">
        <f>I215-I216-I217</f>
        <v>676120.5</v>
      </c>
      <c r="J218" s="224"/>
      <c r="K218" s="224"/>
      <c r="L218" s="216"/>
      <c r="N218" s="218"/>
      <c r="O218" s="413"/>
      <c r="P218" s="409"/>
      <c r="Q218" s="412"/>
    </row>
    <row r="219" spans="1:17">
      <c r="A219" s="220"/>
      <c r="C219" s="218"/>
      <c r="D219" s="224"/>
      <c r="E219" s="224"/>
      <c r="F219" s="224"/>
      <c r="G219" s="265"/>
      <c r="H219" s="224"/>
      <c r="J219" s="224"/>
      <c r="K219" s="224"/>
      <c r="O219" s="413"/>
      <c r="P219" s="413"/>
      <c r="Q219" s="410"/>
    </row>
    <row r="220" spans="1:17">
      <c r="A220" s="220">
        <v>5</v>
      </c>
      <c r="B220" s="218" t="s">
        <v>349</v>
      </c>
      <c r="C220" s="229"/>
      <c r="D220" s="294"/>
      <c r="E220" s="294"/>
      <c r="F220" s="294"/>
      <c r="G220" s="252"/>
      <c r="H220" s="224" t="s">
        <v>350</v>
      </c>
      <c r="I220" s="264">
        <f>IF(I215&gt;0,I218/I215,0)</f>
        <v>1</v>
      </c>
      <c r="J220" s="224"/>
      <c r="K220" s="224"/>
      <c r="L220" s="295"/>
      <c r="M220" s="295"/>
      <c r="N220" s="295"/>
      <c r="O220" s="295"/>
      <c r="P220" s="295"/>
      <c r="Q220" s="295"/>
    </row>
    <row r="221" spans="1:17">
      <c r="J221" s="224"/>
      <c r="K221" s="224"/>
      <c r="L221" s="295"/>
      <c r="M221" s="296"/>
      <c r="N221" s="295"/>
      <c r="O221" s="295"/>
      <c r="P221" s="295"/>
      <c r="Q221" s="295"/>
    </row>
    <row r="222" spans="1:17">
      <c r="B222" s="216" t="s">
        <v>351</v>
      </c>
      <c r="J222" s="224"/>
      <c r="K222" s="224"/>
      <c r="L222" s="295"/>
      <c r="M222" s="295"/>
      <c r="N222" s="295"/>
      <c r="O222" s="295"/>
      <c r="P222" s="295"/>
      <c r="Q222" s="295"/>
    </row>
    <row r="223" spans="1:17">
      <c r="A223" s="220">
        <v>6</v>
      </c>
      <c r="B223" s="213" t="s">
        <v>352</v>
      </c>
      <c r="D223" s="218"/>
      <c r="E223" s="218"/>
      <c r="F223" s="218"/>
      <c r="G223" s="220"/>
      <c r="H223" s="218"/>
      <c r="I223" s="224">
        <f>D149</f>
        <v>357454</v>
      </c>
      <c r="J223" s="224"/>
      <c r="K223" s="224"/>
      <c r="L223" s="454"/>
      <c r="M223" s="454"/>
      <c r="N223" s="454"/>
      <c r="O223" s="454"/>
      <c r="P223" s="454"/>
      <c r="Q223" s="454"/>
    </row>
    <row r="224" spans="1:17" ht="16.2" thickBot="1">
      <c r="A224" s="220">
        <v>7</v>
      </c>
      <c r="B224" s="293" t="s">
        <v>353</v>
      </c>
      <c r="C224" s="293"/>
      <c r="D224" s="283"/>
      <c r="E224" s="283"/>
      <c r="F224" s="224"/>
      <c r="G224" s="224"/>
      <c r="H224" s="224"/>
      <c r="I224" s="260">
        <v>0</v>
      </c>
      <c r="J224" s="224"/>
      <c r="K224" s="224"/>
      <c r="L224" s="297"/>
      <c r="M224" s="298"/>
      <c r="N224" s="299"/>
      <c r="O224" s="300"/>
      <c r="P224" s="301"/>
      <c r="Q224" s="295"/>
    </row>
    <row r="225" spans="1:17">
      <c r="A225" s="220">
        <v>8</v>
      </c>
      <c r="B225" s="218" t="s">
        <v>354</v>
      </c>
      <c r="C225" s="229"/>
      <c r="D225" s="294"/>
      <c r="E225" s="294"/>
      <c r="F225" s="294"/>
      <c r="G225" s="252"/>
      <c r="H225" s="294"/>
      <c r="I225" s="224">
        <f>+I223-I224</f>
        <v>357454</v>
      </c>
      <c r="J225" s="224"/>
      <c r="K225" s="224"/>
      <c r="L225" s="297"/>
      <c r="M225" s="302"/>
      <c r="N225" s="295"/>
      <c r="O225" s="295"/>
      <c r="P225" s="295"/>
      <c r="Q225" s="295"/>
    </row>
    <row r="226" spans="1:17">
      <c r="A226" s="220"/>
      <c r="B226" s="218"/>
      <c r="C226" s="218"/>
      <c r="D226" s="224"/>
      <c r="E226" s="224"/>
      <c r="F226" s="224"/>
      <c r="G226" s="224"/>
      <c r="J226" s="224"/>
      <c r="K226" s="224"/>
      <c r="L226" s="297"/>
      <c r="M226" s="302"/>
      <c r="N226" s="295"/>
      <c r="O226" s="295"/>
      <c r="P226" s="295"/>
      <c r="Q226" s="295"/>
    </row>
    <row r="227" spans="1:17">
      <c r="A227" s="220">
        <v>9</v>
      </c>
      <c r="B227" s="218" t="s">
        <v>355</v>
      </c>
      <c r="C227" s="218"/>
      <c r="D227" s="224"/>
      <c r="E227" s="224"/>
      <c r="F227" s="224"/>
      <c r="G227" s="224"/>
      <c r="H227" s="224"/>
      <c r="I227" s="259">
        <f>IF(I223&gt;0,I225/I223,0)</f>
        <v>1</v>
      </c>
      <c r="J227" s="224"/>
      <c r="K227" s="224"/>
      <c r="L227" s="303"/>
      <c r="M227" s="304"/>
      <c r="N227" s="303"/>
      <c r="O227" s="303"/>
      <c r="P227" s="303"/>
      <c r="Q227" s="303"/>
    </row>
    <row r="228" spans="1:17">
      <c r="A228" s="220">
        <v>10</v>
      </c>
      <c r="B228" s="218" t="s">
        <v>356</v>
      </c>
      <c r="C228" s="218"/>
      <c r="D228" s="224"/>
      <c r="E228" s="224"/>
      <c r="F228" s="224"/>
      <c r="G228" s="224"/>
      <c r="H228" s="218" t="s">
        <v>193</v>
      </c>
      <c r="I228" s="305">
        <f>I220</f>
        <v>1</v>
      </c>
      <c r="J228" s="224"/>
      <c r="K228" s="224"/>
      <c r="L228" s="297"/>
      <c r="M228" s="306"/>
      <c r="N228" s="300"/>
      <c r="O228" s="301"/>
      <c r="P228" s="295"/>
      <c r="Q228" s="295"/>
    </row>
    <row r="229" spans="1:17">
      <c r="A229" s="220">
        <v>11</v>
      </c>
      <c r="B229" s="218" t="s">
        <v>357</v>
      </c>
      <c r="C229" s="218"/>
      <c r="D229" s="218"/>
      <c r="E229" s="218"/>
      <c r="F229" s="218"/>
      <c r="G229" s="218"/>
      <c r="H229" s="218" t="s">
        <v>358</v>
      </c>
      <c r="I229" s="307">
        <f>+I228*I227</f>
        <v>1</v>
      </c>
      <c r="J229" s="224"/>
      <c r="K229" s="224"/>
      <c r="L229" s="297"/>
      <c r="M229" s="306"/>
      <c r="N229" s="300"/>
      <c r="O229" s="301"/>
      <c r="P229" s="295"/>
      <c r="Q229" s="295"/>
    </row>
    <row r="230" spans="1:17">
      <c r="A230" s="220"/>
      <c r="C230" s="218"/>
      <c r="D230" s="224"/>
      <c r="E230" s="224"/>
      <c r="F230" s="224"/>
      <c r="G230" s="265"/>
      <c r="H230" s="224"/>
      <c r="L230" s="297"/>
      <c r="M230" s="306"/>
      <c r="N230" s="300"/>
      <c r="O230" s="301"/>
      <c r="P230" s="295"/>
      <c r="Q230" s="295"/>
    </row>
    <row r="231" spans="1:17" ht="16.2" thickBot="1">
      <c r="A231" s="220" t="s">
        <v>169</v>
      </c>
      <c r="B231" s="216" t="s">
        <v>359</v>
      </c>
      <c r="C231" s="224"/>
      <c r="D231" s="308" t="s">
        <v>360</v>
      </c>
      <c r="E231" s="308" t="s">
        <v>193</v>
      </c>
      <c r="F231" s="224"/>
      <c r="G231" s="308" t="s">
        <v>361</v>
      </c>
      <c r="H231" s="224"/>
      <c r="I231" s="224"/>
      <c r="L231" s="297"/>
      <c r="M231" s="302"/>
      <c r="N231" s="295"/>
      <c r="O231" s="295"/>
      <c r="P231" s="295"/>
      <c r="Q231" s="295"/>
    </row>
    <row r="232" spans="1:17">
      <c r="A232" s="220">
        <v>12</v>
      </c>
      <c r="B232" s="216" t="s">
        <v>246</v>
      </c>
      <c r="C232" s="224"/>
      <c r="D232" s="262">
        <f>+Salaries!I10</f>
        <v>0</v>
      </c>
      <c r="E232" s="309">
        <v>0</v>
      </c>
      <c r="F232" s="309"/>
      <c r="G232" s="224">
        <f>D232*E232</f>
        <v>0</v>
      </c>
      <c r="H232" s="224"/>
      <c r="I232" s="224"/>
      <c r="J232" s="224"/>
      <c r="K232" s="224"/>
      <c r="L232" s="297"/>
      <c r="M232" s="302"/>
      <c r="N232" s="295"/>
      <c r="O232" s="295"/>
      <c r="P232" s="295"/>
      <c r="Q232" s="295"/>
    </row>
    <row r="233" spans="1:17">
      <c r="A233" s="220">
        <v>13</v>
      </c>
      <c r="B233" s="216" t="s">
        <v>249</v>
      </c>
      <c r="C233" s="224"/>
      <c r="D233" s="262">
        <f>+Salaries!I14</f>
        <v>0</v>
      </c>
      <c r="E233" s="309">
        <f>+I220</f>
        <v>1</v>
      </c>
      <c r="F233" s="309"/>
      <c r="G233" s="224">
        <f>D233*E233</f>
        <v>0</v>
      </c>
      <c r="H233" s="224"/>
      <c r="I233" s="224"/>
      <c r="J233" s="224"/>
      <c r="K233" s="224"/>
      <c r="L233" s="297"/>
      <c r="M233" s="302"/>
      <c r="N233" s="300"/>
      <c r="O233" s="301"/>
      <c r="P233" s="295"/>
      <c r="Q233" s="295"/>
    </row>
    <row r="234" spans="1:17">
      <c r="A234" s="220">
        <v>14</v>
      </c>
      <c r="B234" s="216" t="s">
        <v>251</v>
      </c>
      <c r="C234" s="224"/>
      <c r="D234" s="262">
        <f>+Salaries!I17</f>
        <v>157.71</v>
      </c>
      <c r="E234" s="309">
        <v>0</v>
      </c>
      <c r="F234" s="309"/>
      <c r="G234" s="224">
        <f>D234*E234</f>
        <v>0</v>
      </c>
      <c r="H234" s="224"/>
      <c r="I234" s="310" t="s">
        <v>362</v>
      </c>
      <c r="J234" s="224"/>
      <c r="K234" s="224"/>
      <c r="L234" s="301"/>
      <c r="M234" s="295"/>
      <c r="N234" s="300"/>
      <c r="O234" s="300"/>
      <c r="P234" s="301"/>
      <c r="Q234" s="295"/>
    </row>
    <row r="235" spans="1:17" ht="16.2" thickBot="1">
      <c r="A235" s="220">
        <v>15</v>
      </c>
      <c r="B235" s="216" t="s">
        <v>363</v>
      </c>
      <c r="C235" s="224"/>
      <c r="D235" s="260">
        <f>+Salaries!I27</f>
        <v>88942.219999999987</v>
      </c>
      <c r="E235" s="309">
        <v>0</v>
      </c>
      <c r="F235" s="309"/>
      <c r="G235" s="237">
        <f>D235*E235</f>
        <v>0</v>
      </c>
      <c r="H235" s="224"/>
      <c r="I235" s="230" t="s">
        <v>364</v>
      </c>
      <c r="J235" s="224"/>
      <c r="K235" s="224"/>
      <c r="L235" s="216"/>
      <c r="N235" s="224"/>
      <c r="O235" s="224"/>
      <c r="P235" s="216"/>
    </row>
    <row r="236" spans="1:17">
      <c r="A236" s="220">
        <v>16</v>
      </c>
      <c r="B236" s="216" t="s">
        <v>365</v>
      </c>
      <c r="C236" s="224"/>
      <c r="D236" s="224">
        <f>SUM(D232:D235)</f>
        <v>89099.93</v>
      </c>
      <c r="E236" s="224"/>
      <c r="F236" s="224"/>
      <c r="G236" s="224">
        <f>SUM(G232:G235)</f>
        <v>0</v>
      </c>
      <c r="H236" s="220" t="s">
        <v>366</v>
      </c>
      <c r="I236" s="259">
        <f>IF(G236&gt;0,G233/D236,0)</f>
        <v>0</v>
      </c>
      <c r="J236" s="224" t="s">
        <v>366</v>
      </c>
      <c r="K236" s="224" t="s">
        <v>255</v>
      </c>
      <c r="L236" s="216"/>
      <c r="N236" s="224"/>
      <c r="O236" s="224"/>
      <c r="P236" s="216"/>
    </row>
    <row r="237" spans="1:17">
      <c r="A237" s="220" t="s">
        <v>169</v>
      </c>
      <c r="B237" s="216" t="s">
        <v>169</v>
      </c>
      <c r="C237" s="224" t="s">
        <v>169</v>
      </c>
      <c r="E237" s="224"/>
      <c r="F237" s="224"/>
      <c r="L237" s="216"/>
      <c r="N237" s="224"/>
      <c r="O237" s="224"/>
      <c r="P237" s="216"/>
    </row>
    <row r="238" spans="1:17">
      <c r="A238" s="220"/>
      <c r="B238" s="216" t="s">
        <v>367</v>
      </c>
      <c r="C238" s="224"/>
      <c r="D238" s="253" t="s">
        <v>360</v>
      </c>
      <c r="E238" s="224"/>
      <c r="F238" s="224"/>
      <c r="G238" s="265" t="s">
        <v>368</v>
      </c>
      <c r="H238" s="277" t="s">
        <v>169</v>
      </c>
      <c r="I238" s="261" t="s">
        <v>369</v>
      </c>
      <c r="J238" s="224"/>
      <c r="K238" s="224"/>
      <c r="L238" s="216"/>
      <c r="N238" s="224"/>
      <c r="O238" s="224"/>
      <c r="P238" s="216"/>
    </row>
    <row r="239" spans="1:17">
      <c r="A239" s="220">
        <v>17</v>
      </c>
      <c r="B239" s="216" t="s">
        <v>370</v>
      </c>
      <c r="C239" s="224"/>
      <c r="D239" s="262">
        <f>+'Schedule 4'!G28</f>
        <v>14219317.5</v>
      </c>
      <c r="E239" s="224"/>
      <c r="G239" s="220" t="s">
        <v>371</v>
      </c>
      <c r="H239" s="277"/>
      <c r="I239" s="220" t="s">
        <v>372</v>
      </c>
      <c r="J239" s="224"/>
      <c r="K239" s="220" t="s">
        <v>257</v>
      </c>
      <c r="L239" s="216"/>
      <c r="N239" s="224"/>
      <c r="O239" s="224"/>
      <c r="P239" s="216"/>
    </row>
    <row r="240" spans="1:17">
      <c r="A240" s="220">
        <v>18</v>
      </c>
      <c r="B240" s="216" t="s">
        <v>373</v>
      </c>
      <c r="C240" s="224"/>
      <c r="D240" s="262">
        <v>0</v>
      </c>
      <c r="E240" s="224"/>
      <c r="G240" s="234">
        <f>IF(D242&gt;0,D239/D242,0)</f>
        <v>0.67415388737235171</v>
      </c>
      <c r="H240" s="265" t="s">
        <v>374</v>
      </c>
      <c r="I240" s="234">
        <f>I236</f>
        <v>0</v>
      </c>
      <c r="J240" s="277" t="s">
        <v>366</v>
      </c>
      <c r="K240" s="234">
        <f>I240*G240</f>
        <v>0</v>
      </c>
      <c r="L240" s="216"/>
      <c r="N240" s="224"/>
      <c r="O240" s="224"/>
      <c r="P240" s="216"/>
    </row>
    <row r="241" spans="1:26" ht="16.2" thickBot="1">
      <c r="A241" s="220">
        <v>19</v>
      </c>
      <c r="B241" s="311" t="s">
        <v>375</v>
      </c>
      <c r="C241" s="237"/>
      <c r="D241" s="260">
        <v>6872777</v>
      </c>
      <c r="E241" s="224"/>
      <c r="F241" s="224"/>
      <c r="G241" s="224" t="s">
        <v>169</v>
      </c>
      <c r="H241" s="224"/>
      <c r="I241" s="224"/>
      <c r="L241" s="216"/>
      <c r="N241" s="224"/>
      <c r="O241" s="224"/>
      <c r="P241" s="216"/>
    </row>
    <row r="242" spans="1:26">
      <c r="A242" s="220">
        <v>20</v>
      </c>
      <c r="B242" s="216" t="s">
        <v>376</v>
      </c>
      <c r="C242" s="224"/>
      <c r="D242" s="224">
        <f>D239+D240+D241</f>
        <v>21092094.5</v>
      </c>
      <c r="E242" s="224"/>
      <c r="F242" s="224"/>
      <c r="G242" s="224"/>
      <c r="H242" s="224"/>
      <c r="I242" s="224"/>
      <c r="J242" s="224"/>
      <c r="K242" s="224"/>
      <c r="L242" s="216"/>
      <c r="N242" s="224"/>
      <c r="O242" s="224"/>
      <c r="P242" s="216"/>
    </row>
    <row r="243" spans="1:26">
      <c r="A243" s="220"/>
      <c r="B243" s="216" t="s">
        <v>169</v>
      </c>
      <c r="C243" s="224"/>
      <c r="E243" s="224"/>
      <c r="F243" s="224"/>
      <c r="G243" s="224"/>
      <c r="H243" s="224"/>
      <c r="I243" s="224" t="s">
        <v>169</v>
      </c>
      <c r="J243" s="224"/>
      <c r="K243" s="224"/>
      <c r="L243" s="216"/>
      <c r="N243" s="224"/>
      <c r="O243" s="224"/>
      <c r="P243" s="216"/>
    </row>
    <row r="244" spans="1:26" ht="16.2" thickBot="1">
      <c r="A244" s="220"/>
      <c r="B244" s="216" t="s">
        <v>377</v>
      </c>
      <c r="C244" s="224"/>
      <c r="D244" s="308" t="s">
        <v>360</v>
      </c>
      <c r="E244" s="224"/>
      <c r="F244" s="224"/>
      <c r="G244" s="224"/>
      <c r="H244" s="224"/>
      <c r="J244" s="224" t="s">
        <v>169</v>
      </c>
      <c r="K244" s="224"/>
      <c r="L244" s="216"/>
      <c r="N244" s="224"/>
      <c r="O244" s="420"/>
      <c r="P244" s="420"/>
      <c r="Q244" s="412"/>
      <c r="R244" s="410"/>
      <c r="S244" s="410"/>
      <c r="T244" s="410"/>
      <c r="U244" s="410"/>
      <c r="V244" s="410"/>
      <c r="W244" s="410"/>
      <c r="X244" s="410"/>
      <c r="Y244" s="410"/>
      <c r="Z244" s="410"/>
    </row>
    <row r="245" spans="1:26" ht="15.6" customHeight="1">
      <c r="A245" s="220">
        <v>21</v>
      </c>
      <c r="B245" s="224" t="s">
        <v>378</v>
      </c>
      <c r="C245" s="218" t="s">
        <v>379</v>
      </c>
      <c r="D245" s="312">
        <f>+'Schedule 3'!C24</f>
        <v>239804</v>
      </c>
      <c r="E245" s="224"/>
      <c r="F245" s="224"/>
      <c r="G245" s="224"/>
      <c r="H245" s="224"/>
      <c r="I245" s="224"/>
      <c r="J245" s="224"/>
      <c r="K245" s="224"/>
      <c r="L245" s="216"/>
      <c r="N245" s="224"/>
      <c r="O245" s="420">
        <v>253057</v>
      </c>
      <c r="P245" s="420">
        <f>+D245-O245</f>
        <v>-13253</v>
      </c>
      <c r="Q245" s="412">
        <f>+P245/O245</f>
        <v>-5.2371600074291563E-2</v>
      </c>
      <c r="R245" s="410"/>
      <c r="S245" s="410"/>
      <c r="T245" s="410"/>
      <c r="U245" s="410"/>
      <c r="V245" s="410"/>
      <c r="W245" s="410"/>
      <c r="X245" s="410"/>
      <c r="Y245" s="410"/>
      <c r="Z245" s="410"/>
    </row>
    <row r="246" spans="1:26" ht="17.399999999999999" customHeight="1">
      <c r="A246" s="220"/>
      <c r="B246" s="216"/>
      <c r="D246" s="224"/>
      <c r="E246" s="224"/>
      <c r="F246" s="224"/>
      <c r="G246" s="265" t="s">
        <v>380</v>
      </c>
      <c r="H246" s="224"/>
      <c r="I246" s="224"/>
      <c r="J246" s="224"/>
      <c r="K246" s="224"/>
      <c r="L246" s="216"/>
      <c r="N246" s="224"/>
      <c r="O246" s="420"/>
      <c r="P246" s="420"/>
      <c r="Q246" s="421"/>
      <c r="R246" s="425"/>
      <c r="S246" s="424"/>
      <c r="T246" s="424"/>
      <c r="U246" s="424"/>
      <c r="V246" s="424"/>
      <c r="W246" s="424"/>
      <c r="X246" s="424"/>
      <c r="Y246" s="424"/>
      <c r="Z246" s="424"/>
    </row>
    <row r="247" spans="1:26" ht="16.2" thickBot="1">
      <c r="A247" s="220"/>
      <c r="B247" s="216"/>
      <c r="C247" s="218"/>
      <c r="D247" s="230" t="s">
        <v>360</v>
      </c>
      <c r="E247" s="230" t="s">
        <v>381</v>
      </c>
      <c r="F247" s="224"/>
      <c r="G247" s="230" t="s">
        <v>382</v>
      </c>
      <c r="H247" s="224"/>
      <c r="I247" s="230" t="s">
        <v>383</v>
      </c>
      <c r="J247" s="224"/>
      <c r="K247" s="224"/>
      <c r="L247" s="216"/>
      <c r="N247" s="224"/>
      <c r="O247" s="413"/>
      <c r="P247" s="413"/>
      <c r="Q247" s="410"/>
      <c r="R247" s="424"/>
      <c r="S247" s="424"/>
      <c r="T247" s="424"/>
      <c r="U247" s="424"/>
      <c r="V247" s="424"/>
      <c r="W247" s="424"/>
      <c r="X247" s="424"/>
      <c r="Y247" s="424"/>
      <c r="Z247" s="424"/>
    </row>
    <row r="248" spans="1:26">
      <c r="A248" s="220">
        <v>22</v>
      </c>
      <c r="B248" s="216" t="s">
        <v>384</v>
      </c>
      <c r="C248" s="218" t="s">
        <v>838</v>
      </c>
      <c r="D248" s="262">
        <f>+'Schedule 2'!F20</f>
        <v>5185000</v>
      </c>
      <c r="E248" s="313">
        <f>IF($D$250&gt;0,D248/$D$250,0)</f>
        <v>0.4937454779675246</v>
      </c>
      <c r="F248" s="314"/>
      <c r="G248" s="315">
        <f>IF(D248&gt;0,D245/D248,0)</f>
        <v>4.6249566055930572E-2</v>
      </c>
      <c r="I248" s="314">
        <f>G248*E248</f>
        <v>2.2835514098076042E-2</v>
      </c>
      <c r="J248" s="316" t="s">
        <v>385</v>
      </c>
      <c r="K248" s="224"/>
      <c r="L248" s="216"/>
      <c r="N248" s="224"/>
      <c r="O248" s="413">
        <v>5540000</v>
      </c>
      <c r="P248" s="420">
        <f t="shared" ref="P248:P249" si="2">+D248-O248</f>
        <v>-355000</v>
      </c>
      <c r="Q248" s="412">
        <f t="shared" ref="Q248:Q249" si="3">+P248/O248</f>
        <v>-6.4079422382671475E-2</v>
      </c>
      <c r="R248" s="424"/>
      <c r="S248" s="424"/>
      <c r="T248" s="424"/>
      <c r="U248" s="424"/>
      <c r="V248" s="424"/>
      <c r="W248" s="424"/>
      <c r="X248" s="424"/>
      <c r="Y248" s="424"/>
      <c r="Z248" s="424"/>
    </row>
    <row r="249" spans="1:26" ht="16.2" thickBot="1">
      <c r="A249" s="220">
        <v>23</v>
      </c>
      <c r="B249" s="216" t="s">
        <v>386</v>
      </c>
      <c r="C249" s="218" t="s">
        <v>839</v>
      </c>
      <c r="D249" s="260">
        <f>+'Schedule 2'!F16</f>
        <v>5316362</v>
      </c>
      <c r="E249" s="317">
        <f>IF($D$250&gt;0,D249/$D$250,0)</f>
        <v>0.50625452203247545</v>
      </c>
      <c r="F249" s="314"/>
      <c r="G249" s="314">
        <f>I252</f>
        <v>0.1082</v>
      </c>
      <c r="I249" s="318">
        <f>G249*E249</f>
        <v>5.4776739283913849E-2</v>
      </c>
      <c r="L249" s="216"/>
      <c r="N249" s="224"/>
      <c r="O249" s="413">
        <v>5327346</v>
      </c>
      <c r="P249" s="420">
        <f t="shared" si="2"/>
        <v>-10984</v>
      </c>
      <c r="Q249" s="412">
        <f t="shared" si="3"/>
        <v>-2.0618146446654676E-3</v>
      </c>
      <c r="R249" s="422"/>
      <c r="S249" s="422"/>
      <c r="T249" s="422"/>
      <c r="U249" s="422"/>
      <c r="V249" s="422"/>
      <c r="W249" s="422"/>
      <c r="X249" s="422"/>
      <c r="Y249" s="422"/>
      <c r="Z249" s="410"/>
    </row>
    <row r="250" spans="1:26">
      <c r="A250" s="220">
        <v>24</v>
      </c>
      <c r="B250" s="216" t="s">
        <v>387</v>
      </c>
      <c r="C250" s="218"/>
      <c r="D250" s="224">
        <f>SUM(D248:D249)</f>
        <v>10501362</v>
      </c>
      <c r="E250" s="319">
        <f>SUM(E248+E249)</f>
        <v>1</v>
      </c>
      <c r="F250" s="314"/>
      <c r="G250" s="314"/>
      <c r="I250" s="314">
        <f>SUM(I248:I249)</f>
        <v>7.761225338198989E-2</v>
      </c>
      <c r="J250" s="316" t="s">
        <v>388</v>
      </c>
      <c r="L250" s="216"/>
      <c r="N250" s="224"/>
      <c r="O250" s="224"/>
      <c r="P250" s="216"/>
    </row>
    <row r="251" spans="1:26">
      <c r="A251" s="220" t="s">
        <v>169</v>
      </c>
      <c r="B251" s="216"/>
      <c r="D251" s="224"/>
      <c r="E251" s="224" t="s">
        <v>169</v>
      </c>
      <c r="F251" s="224"/>
      <c r="G251" s="224"/>
      <c r="H251" s="224"/>
      <c r="I251" s="314"/>
      <c r="L251" s="216"/>
      <c r="N251" s="320"/>
      <c r="O251" s="321"/>
      <c r="P251" s="321"/>
      <c r="Q251" s="321"/>
      <c r="R251" s="322"/>
    </row>
    <row r="252" spans="1:26">
      <c r="A252" s="220">
        <v>25</v>
      </c>
      <c r="E252" s="224"/>
      <c r="F252" s="224"/>
      <c r="G252" s="224"/>
      <c r="H252" s="268" t="s">
        <v>389</v>
      </c>
      <c r="I252" s="323">
        <v>0.1082</v>
      </c>
      <c r="L252" s="216"/>
      <c r="N252" s="324" t="s">
        <v>819</v>
      </c>
      <c r="O252" s="226"/>
      <c r="P252" s="226"/>
      <c r="Q252" s="226"/>
      <c r="R252" s="325"/>
    </row>
    <row r="253" spans="1:26">
      <c r="A253" s="220">
        <v>26</v>
      </c>
      <c r="H253" s="214" t="s">
        <v>390</v>
      </c>
      <c r="I253" s="309">
        <f>IF(G248&gt;0,I250/G248,0)</f>
        <v>1.6781185208988072</v>
      </c>
      <c r="L253" s="216"/>
      <c r="N253" s="324" t="s">
        <v>820</v>
      </c>
      <c r="O253" s="226"/>
      <c r="P253" s="226"/>
      <c r="Q253" s="226"/>
      <c r="R253" s="326">
        <v>0</v>
      </c>
    </row>
    <row r="254" spans="1:26">
      <c r="A254" s="220"/>
      <c r="B254" s="216" t="s">
        <v>391</v>
      </c>
      <c r="C254" s="218"/>
      <c r="D254" s="218"/>
      <c r="E254" s="218"/>
      <c r="F254" s="218"/>
      <c r="G254" s="218"/>
      <c r="H254" s="218"/>
      <c r="I254" s="218"/>
      <c r="K254" s="224"/>
      <c r="L254" s="216"/>
      <c r="N254" s="324" t="s">
        <v>821</v>
      </c>
      <c r="O254" s="226"/>
      <c r="P254" s="226"/>
      <c r="Q254" s="226"/>
      <c r="R254" s="326">
        <v>0</v>
      </c>
    </row>
    <row r="255" spans="1:26" ht="16.2" thickBot="1">
      <c r="A255" s="220"/>
      <c r="B255" s="216"/>
      <c r="C255" s="216"/>
      <c r="D255" s="216"/>
      <c r="E255" s="216"/>
      <c r="F255" s="216"/>
      <c r="G255" s="216"/>
      <c r="H255" s="216"/>
      <c r="I255" s="230" t="s">
        <v>392</v>
      </c>
      <c r="J255" s="218"/>
      <c r="K255" s="218"/>
      <c r="L255" s="216"/>
      <c r="N255" s="327"/>
      <c r="O255" s="328"/>
      <c r="P255" s="328"/>
      <c r="Q255" s="328"/>
      <c r="R255" s="329"/>
    </row>
    <row r="256" spans="1:26">
      <c r="A256" s="220"/>
      <c r="B256" s="216" t="s">
        <v>393</v>
      </c>
      <c r="C256" s="218"/>
      <c r="D256" s="218"/>
      <c r="E256" s="218"/>
      <c r="F256" s="218"/>
      <c r="G256" s="291" t="s">
        <v>169</v>
      </c>
      <c r="H256" s="289"/>
      <c r="I256" s="271"/>
      <c r="J256" s="216"/>
      <c r="K256" s="216"/>
      <c r="L256" s="216"/>
      <c r="N256" s="224"/>
      <c r="O256" s="224"/>
      <c r="P256" s="216"/>
    </row>
    <row r="257" spans="1:17">
      <c r="A257" s="220">
        <v>27</v>
      </c>
      <c r="B257" s="213" t="s">
        <v>394</v>
      </c>
      <c r="C257" s="218"/>
      <c r="D257" s="218"/>
      <c r="E257" s="218" t="s">
        <v>395</v>
      </c>
      <c r="F257" s="218"/>
      <c r="H257" s="289"/>
      <c r="I257" s="262">
        <v>0</v>
      </c>
      <c r="J257" s="216"/>
      <c r="K257" s="216"/>
      <c r="L257" s="216"/>
      <c r="N257" s="265"/>
      <c r="O257" s="224"/>
      <c r="P257" s="216"/>
    </row>
    <row r="258" spans="1:17" ht="16.2" thickBot="1">
      <c r="A258" s="220">
        <v>28</v>
      </c>
      <c r="B258" s="266" t="s">
        <v>396</v>
      </c>
      <c r="C258" s="293"/>
      <c r="D258" s="226"/>
      <c r="E258" s="225"/>
      <c r="F258" s="225"/>
      <c r="G258" s="225"/>
      <c r="H258" s="218"/>
      <c r="I258" s="260">
        <v>0</v>
      </c>
      <c r="J258" s="216"/>
      <c r="K258" s="216"/>
      <c r="L258" s="216"/>
      <c r="N258" s="216"/>
      <c r="O258" s="224"/>
      <c r="P258" s="216"/>
    </row>
    <row r="259" spans="1:17">
      <c r="A259" s="220">
        <v>29</v>
      </c>
      <c r="B259" s="213" t="s">
        <v>397</v>
      </c>
      <c r="C259" s="218"/>
      <c r="D259" s="226"/>
      <c r="E259" s="225"/>
      <c r="F259" s="225"/>
      <c r="G259" s="225"/>
      <c r="H259" s="218"/>
      <c r="I259" s="262">
        <f>+I257-I258</f>
        <v>0</v>
      </c>
      <c r="J259" s="216"/>
      <c r="K259" s="216"/>
      <c r="L259" s="216"/>
      <c r="N259" s="216"/>
      <c r="O259" s="224"/>
      <c r="P259" s="216"/>
    </row>
    <row r="260" spans="1:17">
      <c r="A260" s="220"/>
      <c r="B260" s="213" t="s">
        <v>169</v>
      </c>
      <c r="C260" s="218"/>
      <c r="D260" s="226"/>
      <c r="E260" s="225"/>
      <c r="F260" s="225"/>
      <c r="G260" s="330"/>
      <c r="H260" s="218"/>
      <c r="I260" s="331" t="s">
        <v>169</v>
      </c>
      <c r="J260" s="216"/>
      <c r="K260" s="216"/>
      <c r="L260" s="216"/>
      <c r="N260" s="216"/>
      <c r="O260" s="224"/>
      <c r="P260" s="216"/>
    </row>
    <row r="261" spans="1:17">
      <c r="A261" s="220">
        <v>30</v>
      </c>
      <c r="B261" s="216" t="s">
        <v>398</v>
      </c>
      <c r="C261" s="218"/>
      <c r="D261" s="226"/>
      <c r="E261" s="225"/>
      <c r="F261" s="225"/>
      <c r="G261" s="330"/>
      <c r="H261" s="218"/>
      <c r="I261" s="332">
        <v>0</v>
      </c>
      <c r="J261" s="216"/>
      <c r="K261" s="216"/>
      <c r="N261" s="216"/>
      <c r="O261" s="224"/>
      <c r="P261" s="216"/>
    </row>
    <row r="262" spans="1:17">
      <c r="A262" s="220"/>
      <c r="C262" s="218"/>
      <c r="D262" s="225"/>
      <c r="E262" s="225"/>
      <c r="F262" s="225"/>
      <c r="G262" s="225"/>
      <c r="H262" s="218"/>
      <c r="I262" s="331"/>
      <c r="J262" s="216"/>
      <c r="K262" s="216"/>
      <c r="N262" s="216"/>
      <c r="O262" s="224"/>
      <c r="P262" s="216"/>
    </row>
    <row r="263" spans="1:17">
      <c r="B263" s="216" t="s">
        <v>399</v>
      </c>
      <c r="C263" s="218"/>
      <c r="D263" s="225"/>
      <c r="E263" s="225"/>
      <c r="F263" s="225"/>
      <c r="G263" s="225"/>
      <c r="H263" s="218"/>
      <c r="J263" s="216"/>
      <c r="K263" s="216"/>
      <c r="N263" s="216"/>
      <c r="O263" s="224"/>
      <c r="P263" s="216"/>
    </row>
    <row r="264" spans="1:17">
      <c r="A264" s="220">
        <v>31</v>
      </c>
      <c r="B264" s="216" t="s">
        <v>400</v>
      </c>
      <c r="C264" s="224"/>
      <c r="D264" s="283"/>
      <c r="E264" s="283"/>
      <c r="F264" s="283"/>
      <c r="G264" s="283"/>
      <c r="H264" s="224"/>
      <c r="I264" s="333">
        <f>+'Acct 456.1'!L25</f>
        <v>4330.630000000001</v>
      </c>
      <c r="J264" s="216"/>
      <c r="K264" s="216"/>
      <c r="L264" s="334"/>
      <c r="N264" s="216"/>
      <c r="O264" s="413">
        <v>4181</v>
      </c>
      <c r="P264" s="420">
        <f>+I264-O264</f>
        <v>149.63000000000102</v>
      </c>
      <c r="Q264" s="412">
        <f t="shared" ref="Q264:Q265" si="4">+P264/O264</f>
        <v>3.5788088973929925E-2</v>
      </c>
    </row>
    <row r="265" spans="1:17">
      <c r="A265" s="220">
        <v>32</v>
      </c>
      <c r="B265" s="335" t="s">
        <v>401</v>
      </c>
      <c r="C265" s="225"/>
      <c r="D265" s="225"/>
      <c r="E265" s="225"/>
      <c r="F265" s="225"/>
      <c r="G265" s="225"/>
      <c r="H265" s="218"/>
      <c r="I265" s="333">
        <f>+'Acct 456.1'!L26</f>
        <v>641.48</v>
      </c>
      <c r="J265" s="216"/>
      <c r="K265" s="216"/>
      <c r="L265" s="265"/>
      <c r="N265" s="216"/>
      <c r="O265" s="413">
        <v>124</v>
      </c>
      <c r="P265" s="420">
        <f>+I265-O265</f>
        <v>517.48</v>
      </c>
      <c r="Q265" s="412">
        <f t="shared" si="4"/>
        <v>4.1732258064516135</v>
      </c>
    </row>
    <row r="266" spans="1:17">
      <c r="A266" s="220" t="s">
        <v>402</v>
      </c>
      <c r="B266" s="301" t="s">
        <v>466</v>
      </c>
      <c r="C266" s="299"/>
      <c r="D266" s="225"/>
      <c r="E266" s="225"/>
      <c r="F266" s="225"/>
      <c r="G266" s="225"/>
      <c r="H266" s="218"/>
      <c r="I266" s="333">
        <v>0</v>
      </c>
      <c r="J266" s="216"/>
      <c r="K266" s="216"/>
      <c r="L266" s="265"/>
      <c r="N266" s="216"/>
      <c r="O266" s="413"/>
      <c r="P266" s="413"/>
      <c r="Q266" s="410"/>
    </row>
    <row r="267" spans="1:17" ht="18" thickBot="1">
      <c r="A267" s="220" t="s">
        <v>403</v>
      </c>
      <c r="B267" s="336" t="s">
        <v>467</v>
      </c>
      <c r="C267" s="337"/>
      <c r="D267" s="225"/>
      <c r="E267" s="225"/>
      <c r="F267" s="225"/>
      <c r="G267" s="225"/>
      <c r="H267" s="218"/>
      <c r="I267" s="338">
        <v>0</v>
      </c>
      <c r="J267" s="216"/>
      <c r="K267" s="216"/>
      <c r="L267" s="265"/>
      <c r="N267" s="216"/>
      <c r="O267" s="423">
        <v>0</v>
      </c>
      <c r="P267" s="413"/>
      <c r="Q267" s="410"/>
    </row>
    <row r="268" spans="1:17" s="289" customFormat="1">
      <c r="A268" s="220">
        <v>33</v>
      </c>
      <c r="B268" s="213" t="s">
        <v>404</v>
      </c>
      <c r="C268" s="220"/>
      <c r="D268" s="283"/>
      <c r="E268" s="283"/>
      <c r="F268" s="283"/>
      <c r="G268" s="283"/>
      <c r="H268" s="218"/>
      <c r="I268" s="297">
        <f>+I264-I265-I266-I267</f>
        <v>3689.150000000001</v>
      </c>
      <c r="J268" s="216"/>
      <c r="K268" s="216"/>
      <c r="L268" s="334"/>
      <c r="M268" s="213"/>
      <c r="N268" s="216"/>
      <c r="O268" s="409">
        <f>+O264-O265</f>
        <v>4057</v>
      </c>
      <c r="P268" s="413"/>
      <c r="Q268" s="410"/>
    </row>
    <row r="269" spans="1:17">
      <c r="A269" s="220"/>
      <c r="B269" s="339"/>
      <c r="C269" s="220"/>
      <c r="D269" s="283"/>
      <c r="E269" s="283"/>
      <c r="F269" s="283"/>
      <c r="G269" s="283"/>
      <c r="H269" s="218"/>
      <c r="I269" s="297"/>
      <c r="J269" s="216"/>
      <c r="K269" s="216"/>
      <c r="L269" s="334"/>
      <c r="M269" s="289"/>
      <c r="N269" s="340"/>
      <c r="O269" s="291"/>
      <c r="P269" s="340"/>
      <c r="Q269" s="289"/>
    </row>
    <row r="270" spans="1:17">
      <c r="A270" s="220"/>
      <c r="B270" s="339"/>
      <c r="C270" s="220"/>
      <c r="D270" s="283"/>
      <c r="E270" s="283"/>
      <c r="F270" s="283"/>
      <c r="G270" s="283"/>
      <c r="H270" s="218"/>
      <c r="I270" s="297"/>
      <c r="J270" s="216"/>
      <c r="K270" s="216"/>
      <c r="L270" s="334"/>
      <c r="N270" s="216"/>
      <c r="O270" s="218"/>
      <c r="P270" s="216"/>
    </row>
    <row r="271" spans="1:17">
      <c r="A271" s="220"/>
      <c r="B271" s="339"/>
      <c r="C271" s="220"/>
      <c r="D271" s="283"/>
      <c r="E271" s="283"/>
      <c r="F271" s="283"/>
      <c r="G271" s="283"/>
      <c r="H271" s="218"/>
      <c r="I271" s="297"/>
      <c r="J271" s="216"/>
      <c r="K271" s="216"/>
      <c r="L271" s="334"/>
      <c r="N271" s="216"/>
      <c r="O271" s="218"/>
      <c r="P271" s="216"/>
    </row>
    <row r="272" spans="1:17">
      <c r="A272" s="220"/>
      <c r="B272" s="339"/>
      <c r="C272" s="220"/>
      <c r="D272" s="283"/>
      <c r="E272" s="283"/>
      <c r="F272" s="283"/>
      <c r="G272" s="283"/>
      <c r="H272" s="218"/>
      <c r="I272" s="297"/>
      <c r="J272" s="216"/>
      <c r="K272" s="214" t="s">
        <v>463</v>
      </c>
      <c r="L272" s="334"/>
      <c r="N272" s="216"/>
      <c r="O272" s="218"/>
      <c r="P272" s="216"/>
    </row>
    <row r="273" spans="1:16">
      <c r="B273" s="216"/>
      <c r="C273" s="216"/>
      <c r="E273" s="216"/>
      <c r="F273" s="216"/>
      <c r="G273" s="216"/>
      <c r="H273" s="218"/>
      <c r="I273" s="218"/>
      <c r="K273" s="219" t="s">
        <v>405</v>
      </c>
      <c r="L273" s="218"/>
      <c r="N273" s="218"/>
      <c r="O273" s="218"/>
      <c r="P273" s="218"/>
    </row>
    <row r="274" spans="1:16">
      <c r="A274" s="220"/>
      <c r="B274" s="339" t="str">
        <f>B4</f>
        <v xml:space="preserve">Formula Rate - Non-Levelized </v>
      </c>
      <c r="C274" s="451" t="str">
        <f>D4</f>
        <v xml:space="preserve">   Rate Formula Template</v>
      </c>
      <c r="D274" s="451"/>
      <c r="E274" s="224"/>
      <c r="F274" s="224"/>
      <c r="G274" s="224"/>
      <c r="H274" s="231"/>
      <c r="J274" s="218"/>
      <c r="K274" s="341" t="str">
        <f>K4</f>
        <v>For the 12 months ended 12/31/15</v>
      </c>
      <c r="L274" s="218"/>
      <c r="N274" s="218"/>
      <c r="O274" s="218"/>
      <c r="P274" s="218"/>
    </row>
    <row r="275" spans="1:16">
      <c r="A275" s="220"/>
      <c r="B275" s="339"/>
      <c r="C275" s="220"/>
      <c r="D275" s="224" t="str">
        <f>D5</f>
        <v>Utilizing EIA Form 412 Data</v>
      </c>
      <c r="E275" s="224"/>
      <c r="F275" s="224"/>
      <c r="G275" s="224"/>
      <c r="H275" s="218"/>
      <c r="I275" s="342"/>
      <c r="J275" s="271"/>
      <c r="K275" s="273"/>
      <c r="L275" s="218"/>
      <c r="N275" s="218"/>
      <c r="O275" s="218"/>
      <c r="P275" s="218"/>
    </row>
    <row r="276" spans="1:16">
      <c r="A276" s="220"/>
      <c r="B276" s="339"/>
      <c r="C276" s="220"/>
      <c r="D276" s="224" t="str">
        <f>D7</f>
        <v>Benson (Minnesota) Municipal Utilities</v>
      </c>
      <c r="E276" s="224"/>
      <c r="F276" s="224"/>
      <c r="G276" s="224"/>
      <c r="H276" s="218"/>
      <c r="I276" s="342"/>
      <c r="J276" s="271"/>
      <c r="K276" s="273"/>
      <c r="L276" s="218"/>
      <c r="N276" s="218"/>
      <c r="O276" s="218"/>
      <c r="P276" s="218"/>
    </row>
    <row r="277" spans="1:16">
      <c r="A277" s="220"/>
      <c r="B277" s="216" t="s">
        <v>406</v>
      </c>
      <c r="C277" s="220"/>
      <c r="D277" s="224"/>
      <c r="E277" s="224"/>
      <c r="F277" s="224"/>
      <c r="G277" s="224"/>
      <c r="H277" s="218"/>
      <c r="I277" s="224"/>
      <c r="J277" s="271"/>
      <c r="K277" s="273"/>
      <c r="L277" s="218"/>
      <c r="N277" s="220"/>
      <c r="O277" s="218"/>
      <c r="P277" s="216"/>
    </row>
    <row r="278" spans="1:16">
      <c r="A278" s="220"/>
      <c r="B278" s="343" t="s">
        <v>407</v>
      </c>
      <c r="C278" s="220"/>
      <c r="D278" s="224"/>
      <c r="E278" s="224"/>
      <c r="F278" s="224"/>
      <c r="G278" s="224"/>
      <c r="H278" s="218"/>
      <c r="I278" s="224"/>
      <c r="J278" s="218"/>
      <c r="K278" s="224"/>
      <c r="L278" s="218"/>
      <c r="N278" s="220"/>
      <c r="O278" s="218"/>
      <c r="P278" s="216"/>
    </row>
    <row r="279" spans="1:16">
      <c r="B279" s="343" t="s">
        <v>408</v>
      </c>
      <c r="C279" s="220"/>
      <c r="D279" s="224"/>
      <c r="E279" s="224"/>
      <c r="F279" s="224"/>
      <c r="G279" s="224"/>
      <c r="H279" s="218"/>
      <c r="I279" s="224"/>
      <c r="J279" s="218"/>
      <c r="K279" s="224"/>
      <c r="L279" s="218"/>
      <c r="N279" s="220"/>
      <c r="O279" s="218"/>
      <c r="P279" s="218"/>
    </row>
    <row r="280" spans="1:16">
      <c r="A280" s="220" t="s">
        <v>409</v>
      </c>
      <c r="B280" s="216" t="s">
        <v>410</v>
      </c>
      <c r="C280" s="218"/>
      <c r="D280" s="224"/>
      <c r="E280" s="224"/>
      <c r="F280" s="224"/>
      <c r="G280" s="238"/>
      <c r="H280" s="218"/>
      <c r="I280" s="224"/>
      <c r="J280" s="218"/>
      <c r="K280" s="224"/>
      <c r="L280" s="218"/>
      <c r="N280" s="220"/>
      <c r="O280" s="218"/>
      <c r="P280" s="218"/>
    </row>
    <row r="281" spans="1:16" ht="16.2" thickBot="1">
      <c r="A281" s="230" t="s">
        <v>411</v>
      </c>
      <c r="C281" s="218"/>
      <c r="D281" s="224"/>
      <c r="E281" s="224"/>
      <c r="F281" s="224"/>
      <c r="G281" s="224"/>
      <c r="H281" s="218"/>
      <c r="I281" s="224"/>
      <c r="J281" s="218"/>
      <c r="K281" s="224"/>
      <c r="L281" s="218"/>
      <c r="N281" s="220"/>
      <c r="O281" s="218"/>
      <c r="P281" s="218"/>
    </row>
    <row r="282" spans="1:16" ht="32.25" customHeight="1">
      <c r="A282" s="344" t="s">
        <v>412</v>
      </c>
      <c r="B282" s="452" t="s">
        <v>413</v>
      </c>
      <c r="C282" s="452"/>
      <c r="D282" s="452"/>
      <c r="E282" s="452"/>
      <c r="F282" s="452"/>
      <c r="G282" s="452"/>
      <c r="H282" s="452"/>
      <c r="I282" s="452"/>
      <c r="J282" s="452"/>
      <c r="K282" s="452"/>
      <c r="L282" s="218"/>
      <c r="N282" s="220"/>
      <c r="O282" s="218"/>
      <c r="P282" s="218"/>
    </row>
    <row r="283" spans="1:16" ht="63" customHeight="1">
      <c r="A283" s="344" t="s">
        <v>414</v>
      </c>
      <c r="B283" s="452" t="s">
        <v>415</v>
      </c>
      <c r="C283" s="452"/>
      <c r="D283" s="452"/>
      <c r="E283" s="452"/>
      <c r="F283" s="452"/>
      <c r="G283" s="452"/>
      <c r="H283" s="452"/>
      <c r="I283" s="452"/>
      <c r="J283" s="452"/>
      <c r="K283" s="452"/>
      <c r="L283" s="218"/>
      <c r="N283" s="220"/>
      <c r="O283" s="218"/>
      <c r="P283" s="218"/>
    </row>
    <row r="284" spans="1:16">
      <c r="A284" s="344" t="s">
        <v>416</v>
      </c>
      <c r="B284" s="452" t="s">
        <v>417</v>
      </c>
      <c r="C284" s="452"/>
      <c r="D284" s="452"/>
      <c r="E284" s="452"/>
      <c r="F284" s="452"/>
      <c r="G284" s="452"/>
      <c r="H284" s="452"/>
      <c r="I284" s="452"/>
      <c r="J284" s="452"/>
      <c r="K284" s="452"/>
      <c r="L284" s="218"/>
      <c r="N284" s="220"/>
      <c r="O284" s="218"/>
      <c r="P284" s="218"/>
    </row>
    <row r="285" spans="1:16">
      <c r="A285" s="344" t="s">
        <v>418</v>
      </c>
      <c r="B285" s="452" t="s">
        <v>417</v>
      </c>
      <c r="C285" s="452"/>
      <c r="D285" s="452"/>
      <c r="E285" s="452"/>
      <c r="F285" s="452"/>
      <c r="G285" s="452"/>
      <c r="H285" s="452"/>
      <c r="I285" s="452"/>
      <c r="J285" s="452"/>
      <c r="K285" s="452"/>
      <c r="L285" s="218"/>
      <c r="N285" s="220"/>
      <c r="O285" s="218"/>
      <c r="P285" s="218"/>
    </row>
    <row r="286" spans="1:16">
      <c r="A286" s="344" t="s">
        <v>419</v>
      </c>
      <c r="B286" s="452" t="s">
        <v>468</v>
      </c>
      <c r="C286" s="452"/>
      <c r="D286" s="452"/>
      <c r="E286" s="452"/>
      <c r="F286" s="452"/>
      <c r="G286" s="452"/>
      <c r="H286" s="452"/>
      <c r="I286" s="452"/>
      <c r="J286" s="452"/>
      <c r="K286" s="452"/>
      <c r="L286" s="218"/>
      <c r="N286" s="220"/>
      <c r="O286" s="218"/>
      <c r="P286" s="218"/>
    </row>
    <row r="287" spans="1:16" ht="48" customHeight="1">
      <c r="A287" s="344" t="s">
        <v>420</v>
      </c>
      <c r="B287" s="453" t="s">
        <v>822</v>
      </c>
      <c r="C287" s="453"/>
      <c r="D287" s="453"/>
      <c r="E287" s="453"/>
      <c r="F287" s="453"/>
      <c r="G287" s="453"/>
      <c r="H287" s="453"/>
      <c r="I287" s="453"/>
      <c r="J287" s="453"/>
      <c r="K287" s="453"/>
      <c r="L287" s="218"/>
      <c r="N287" s="220"/>
      <c r="O287" s="218"/>
      <c r="P287" s="218"/>
    </row>
    <row r="288" spans="1:16">
      <c r="A288" s="344" t="s">
        <v>421</v>
      </c>
      <c r="B288" s="453" t="s">
        <v>422</v>
      </c>
      <c r="C288" s="453"/>
      <c r="D288" s="453"/>
      <c r="E288" s="453"/>
      <c r="F288" s="453"/>
      <c r="G288" s="453"/>
      <c r="H288" s="453"/>
      <c r="I288" s="453"/>
      <c r="J288" s="453"/>
      <c r="K288" s="453"/>
      <c r="L288" s="218"/>
      <c r="N288" s="220"/>
      <c r="O288" s="218"/>
      <c r="P288" s="218"/>
    </row>
    <row r="289" spans="1:16" ht="32.25" customHeight="1">
      <c r="A289" s="344" t="s">
        <v>423</v>
      </c>
      <c r="B289" s="453" t="s">
        <v>424</v>
      </c>
      <c r="C289" s="453"/>
      <c r="D289" s="453"/>
      <c r="E289" s="453"/>
      <c r="F289" s="453"/>
      <c r="G289" s="453"/>
      <c r="H289" s="453"/>
      <c r="I289" s="453"/>
      <c r="J289" s="453"/>
      <c r="K289" s="453"/>
      <c r="L289" s="218"/>
      <c r="N289" s="220"/>
      <c r="O289" s="218"/>
      <c r="P289" s="218"/>
    </row>
    <row r="290" spans="1:16" ht="32.25" customHeight="1">
      <c r="A290" s="344" t="s">
        <v>425</v>
      </c>
      <c r="B290" s="452" t="s">
        <v>426</v>
      </c>
      <c r="C290" s="452"/>
      <c r="D290" s="452"/>
      <c r="E290" s="452"/>
      <c r="F290" s="452"/>
      <c r="G290" s="452"/>
      <c r="H290" s="452"/>
      <c r="I290" s="452"/>
      <c r="J290" s="452"/>
      <c r="K290" s="452"/>
      <c r="L290" s="218"/>
      <c r="N290" s="220"/>
      <c r="O290" s="218"/>
      <c r="P290" s="218"/>
    </row>
    <row r="291" spans="1:16" ht="32.25" customHeight="1">
      <c r="A291" s="344" t="s">
        <v>427</v>
      </c>
      <c r="B291" s="453" t="s">
        <v>428</v>
      </c>
      <c r="C291" s="453"/>
      <c r="D291" s="453"/>
      <c r="E291" s="453"/>
      <c r="F291" s="453"/>
      <c r="G291" s="453"/>
      <c r="H291" s="453"/>
      <c r="I291" s="453"/>
      <c r="J291" s="453"/>
      <c r="K291" s="453"/>
      <c r="L291" s="218"/>
      <c r="N291" s="220"/>
      <c r="O291" s="217"/>
      <c r="P291" s="218"/>
    </row>
    <row r="292" spans="1:16" ht="79.5" customHeight="1">
      <c r="A292" s="344" t="s">
        <v>429</v>
      </c>
      <c r="B292" s="453" t="s">
        <v>430</v>
      </c>
      <c r="C292" s="453"/>
      <c r="D292" s="453"/>
      <c r="E292" s="453"/>
      <c r="F292" s="453"/>
      <c r="G292" s="453"/>
      <c r="H292" s="453"/>
      <c r="I292" s="453"/>
      <c r="J292" s="453"/>
      <c r="K292" s="453"/>
      <c r="L292" s="218"/>
      <c r="N292" s="220"/>
      <c r="O292" s="218"/>
      <c r="P292" s="218"/>
    </row>
    <row r="293" spans="1:16">
      <c r="A293" s="344" t="s">
        <v>169</v>
      </c>
      <c r="B293" s="345" t="s">
        <v>431</v>
      </c>
      <c r="C293" s="346" t="s">
        <v>432</v>
      </c>
      <c r="D293" s="347">
        <v>0</v>
      </c>
      <c r="E293" s="346"/>
      <c r="F293" s="348"/>
      <c r="G293" s="348"/>
      <c r="H293" s="349"/>
      <c r="I293" s="348"/>
      <c r="J293" s="349"/>
      <c r="K293" s="348"/>
      <c r="L293" s="218"/>
      <c r="N293" s="220"/>
      <c r="O293" s="218"/>
      <c r="P293" s="218"/>
    </row>
    <row r="294" spans="1:16">
      <c r="A294" s="344"/>
      <c r="B294" s="346"/>
      <c r="C294" s="346" t="s">
        <v>433</v>
      </c>
      <c r="D294" s="347">
        <v>0</v>
      </c>
      <c r="E294" s="453" t="s">
        <v>434</v>
      </c>
      <c r="F294" s="453"/>
      <c r="G294" s="453"/>
      <c r="H294" s="453"/>
      <c r="I294" s="453"/>
      <c r="J294" s="453"/>
      <c r="K294" s="453"/>
      <c r="N294" s="220"/>
      <c r="O294" s="218"/>
      <c r="P294" s="218"/>
    </row>
    <row r="295" spans="1:16">
      <c r="A295" s="344"/>
      <c r="B295" s="346"/>
      <c r="C295" s="346" t="s">
        <v>435</v>
      </c>
      <c r="D295" s="347">
        <v>0</v>
      </c>
      <c r="E295" s="453" t="s">
        <v>436</v>
      </c>
      <c r="F295" s="453"/>
      <c r="G295" s="453"/>
      <c r="H295" s="453"/>
      <c r="I295" s="453"/>
      <c r="J295" s="453"/>
      <c r="K295" s="453"/>
      <c r="L295" s="218"/>
      <c r="N295" s="220"/>
      <c r="O295" s="218"/>
      <c r="P295" s="218"/>
    </row>
    <row r="296" spans="1:16">
      <c r="A296" s="344" t="s">
        <v>437</v>
      </c>
      <c r="B296" s="453" t="s">
        <v>438</v>
      </c>
      <c r="C296" s="453"/>
      <c r="D296" s="453"/>
      <c r="E296" s="453"/>
      <c r="F296" s="453"/>
      <c r="G296" s="453"/>
      <c r="H296" s="453"/>
      <c r="I296" s="453"/>
      <c r="J296" s="453"/>
      <c r="K296" s="453"/>
      <c r="L296" s="218"/>
      <c r="N296" s="220"/>
      <c r="O296" s="218"/>
      <c r="P296" s="218"/>
    </row>
    <row r="297" spans="1:16" ht="32.25" customHeight="1">
      <c r="A297" s="344" t="s">
        <v>439</v>
      </c>
      <c r="B297" s="453" t="s">
        <v>469</v>
      </c>
      <c r="C297" s="453"/>
      <c r="D297" s="453"/>
      <c r="E297" s="453"/>
      <c r="F297" s="453"/>
      <c r="G297" s="453"/>
      <c r="H297" s="453"/>
      <c r="I297" s="453"/>
      <c r="J297" s="453"/>
      <c r="K297" s="453"/>
      <c r="L297" s="350"/>
      <c r="N297" s="220"/>
      <c r="O297" s="218"/>
      <c r="P297" s="218"/>
    </row>
    <row r="298" spans="1:16" ht="48" customHeight="1">
      <c r="A298" s="344" t="s">
        <v>440</v>
      </c>
      <c r="B298" s="453" t="s">
        <v>441</v>
      </c>
      <c r="C298" s="453"/>
      <c r="D298" s="453"/>
      <c r="E298" s="453"/>
      <c r="F298" s="453"/>
      <c r="G298" s="453"/>
      <c r="H298" s="453"/>
      <c r="I298" s="453"/>
      <c r="J298" s="453"/>
      <c r="K298" s="453"/>
      <c r="L298" s="218"/>
      <c r="N298" s="220"/>
      <c r="O298" s="218"/>
      <c r="P298" s="218"/>
    </row>
    <row r="299" spans="1:16">
      <c r="A299" s="344" t="s">
        <v>442</v>
      </c>
      <c r="B299" s="453" t="s">
        <v>443</v>
      </c>
      <c r="C299" s="453"/>
      <c r="D299" s="453"/>
      <c r="E299" s="453"/>
      <c r="F299" s="453"/>
      <c r="G299" s="453"/>
      <c r="H299" s="453"/>
      <c r="I299" s="453"/>
      <c r="J299" s="453"/>
      <c r="K299" s="453"/>
      <c r="L299" s="218"/>
      <c r="N299" s="220"/>
      <c r="O299" s="217"/>
      <c r="P299" s="218"/>
    </row>
    <row r="300" spans="1:16" ht="176.25" customHeight="1">
      <c r="A300" s="344" t="s">
        <v>444</v>
      </c>
      <c r="B300" s="452" t="s">
        <v>795</v>
      </c>
      <c r="C300" s="452"/>
      <c r="D300" s="452"/>
      <c r="E300" s="452"/>
      <c r="F300" s="452"/>
      <c r="G300" s="452"/>
      <c r="H300" s="452"/>
      <c r="I300" s="452"/>
      <c r="J300" s="452"/>
      <c r="K300" s="452"/>
      <c r="L300" s="218"/>
      <c r="N300" s="220"/>
      <c r="O300" s="217"/>
      <c r="P300" s="218"/>
    </row>
    <row r="301" spans="1:16" ht="32.25" customHeight="1">
      <c r="A301" s="344" t="s">
        <v>445</v>
      </c>
      <c r="B301" s="453" t="s">
        <v>446</v>
      </c>
      <c r="C301" s="453"/>
      <c r="D301" s="453"/>
      <c r="E301" s="453"/>
      <c r="F301" s="453"/>
      <c r="G301" s="453"/>
      <c r="H301" s="453"/>
      <c r="I301" s="453"/>
      <c r="J301" s="453"/>
      <c r="K301" s="453"/>
      <c r="L301" s="218"/>
      <c r="N301" s="220"/>
      <c r="O301" s="218"/>
      <c r="P301" s="218"/>
    </row>
    <row r="302" spans="1:16">
      <c r="A302" s="344" t="s">
        <v>447</v>
      </c>
      <c r="B302" s="453" t="s">
        <v>448</v>
      </c>
      <c r="C302" s="453"/>
      <c r="D302" s="453"/>
      <c r="E302" s="453"/>
      <c r="F302" s="453"/>
      <c r="G302" s="453"/>
      <c r="H302" s="453"/>
      <c r="I302" s="453"/>
      <c r="J302" s="453"/>
      <c r="K302" s="453"/>
      <c r="L302" s="218"/>
      <c r="N302" s="220"/>
      <c r="O302" s="218"/>
      <c r="P302" s="218"/>
    </row>
    <row r="303" spans="1:16" ht="48" customHeight="1">
      <c r="A303" s="344" t="s">
        <v>449</v>
      </c>
      <c r="B303" s="453" t="s">
        <v>470</v>
      </c>
      <c r="C303" s="453"/>
      <c r="D303" s="453"/>
      <c r="E303" s="453"/>
      <c r="F303" s="453"/>
      <c r="G303" s="453"/>
      <c r="H303" s="453"/>
      <c r="I303" s="453"/>
      <c r="J303" s="453"/>
      <c r="K303" s="453"/>
      <c r="L303" s="218"/>
      <c r="N303" s="220"/>
      <c r="O303" s="218"/>
      <c r="P303" s="218"/>
    </row>
    <row r="304" spans="1:16" ht="65.25" customHeight="1">
      <c r="A304" s="351" t="s">
        <v>450</v>
      </c>
      <c r="B304" s="453" t="s">
        <v>451</v>
      </c>
      <c r="C304" s="453"/>
      <c r="D304" s="453"/>
      <c r="E304" s="453"/>
      <c r="F304" s="453"/>
      <c r="G304" s="453"/>
      <c r="H304" s="453"/>
      <c r="I304" s="453"/>
      <c r="J304" s="453"/>
      <c r="K304" s="453"/>
      <c r="L304" s="218"/>
      <c r="N304" s="220"/>
      <c r="O304" s="218"/>
      <c r="P304" s="218"/>
    </row>
    <row r="305" spans="1:16">
      <c r="A305" s="351" t="s">
        <v>452</v>
      </c>
      <c r="B305" s="453" t="s">
        <v>453</v>
      </c>
      <c r="C305" s="453"/>
      <c r="D305" s="453"/>
      <c r="E305" s="453"/>
      <c r="F305" s="453"/>
      <c r="G305" s="453"/>
      <c r="H305" s="453"/>
      <c r="I305" s="453"/>
      <c r="J305" s="453"/>
      <c r="K305" s="453"/>
      <c r="L305" s="218"/>
      <c r="N305" s="220"/>
      <c r="O305" s="218"/>
      <c r="P305" s="218"/>
    </row>
    <row r="306" spans="1:16">
      <c r="A306" s="352" t="s">
        <v>454</v>
      </c>
      <c r="B306" s="453" t="s">
        <v>471</v>
      </c>
      <c r="C306" s="453"/>
      <c r="D306" s="453"/>
      <c r="E306" s="453"/>
      <c r="F306" s="453"/>
      <c r="G306" s="453"/>
      <c r="H306" s="453"/>
      <c r="I306" s="453"/>
      <c r="J306" s="453"/>
      <c r="K306" s="453"/>
      <c r="L306" s="218"/>
      <c r="N306" s="265"/>
      <c r="O306" s="218"/>
      <c r="P306" s="218"/>
    </row>
    <row r="307" spans="1:16">
      <c r="A307" s="352" t="s">
        <v>455</v>
      </c>
      <c r="B307" s="453" t="s">
        <v>472</v>
      </c>
      <c r="C307" s="453"/>
      <c r="D307" s="453"/>
      <c r="E307" s="453"/>
      <c r="F307" s="453"/>
      <c r="G307" s="453"/>
      <c r="H307" s="453"/>
      <c r="I307" s="453"/>
      <c r="J307" s="453"/>
      <c r="K307" s="453"/>
      <c r="L307" s="218"/>
      <c r="N307" s="265"/>
      <c r="O307" s="218"/>
      <c r="P307" s="218"/>
    </row>
    <row r="308" spans="1:16" s="271" customFormat="1" ht="32.25" customHeight="1">
      <c r="A308" s="351" t="s">
        <v>456</v>
      </c>
      <c r="B308" s="453" t="s">
        <v>473</v>
      </c>
      <c r="C308" s="453"/>
      <c r="D308" s="453"/>
      <c r="E308" s="453"/>
      <c r="F308" s="453"/>
      <c r="G308" s="453"/>
      <c r="H308" s="453"/>
      <c r="I308" s="453"/>
      <c r="J308" s="453"/>
      <c r="K308" s="453"/>
      <c r="L308" s="287"/>
      <c r="N308" s="269"/>
      <c r="O308" s="287"/>
      <c r="P308" s="287"/>
    </row>
    <row r="309" spans="1:16" s="289" customFormat="1">
      <c r="A309" s="352" t="s">
        <v>457</v>
      </c>
      <c r="B309" s="453" t="s">
        <v>474</v>
      </c>
      <c r="C309" s="453"/>
      <c r="D309" s="453"/>
      <c r="E309" s="453"/>
      <c r="F309" s="453"/>
      <c r="G309" s="453"/>
      <c r="H309" s="453"/>
      <c r="I309" s="453"/>
      <c r="J309" s="453"/>
      <c r="K309" s="453"/>
      <c r="L309" s="291"/>
      <c r="N309" s="288"/>
      <c r="O309" s="291"/>
      <c r="P309" s="291"/>
    </row>
    <row r="310" spans="1:16" s="289" customFormat="1" ht="33" customHeight="1">
      <c r="A310" s="351" t="s">
        <v>458</v>
      </c>
      <c r="B310" s="453" t="s">
        <v>475</v>
      </c>
      <c r="C310" s="453"/>
      <c r="D310" s="453"/>
      <c r="E310" s="453"/>
      <c r="F310" s="453"/>
      <c r="G310" s="453"/>
      <c r="H310" s="453"/>
      <c r="I310" s="453"/>
      <c r="J310" s="453"/>
      <c r="K310" s="453"/>
      <c r="L310" s="291"/>
      <c r="N310" s="288"/>
      <c r="O310" s="291"/>
      <c r="P310" s="291"/>
    </row>
    <row r="311" spans="1:16" s="289" customFormat="1" ht="15" customHeight="1">
      <c r="A311" s="351" t="s">
        <v>459</v>
      </c>
      <c r="B311" s="353" t="s">
        <v>460</v>
      </c>
      <c r="C311" s="354"/>
      <c r="D311" s="354"/>
      <c r="E311" s="354"/>
      <c r="F311" s="354"/>
      <c r="G311" s="354"/>
      <c r="H311" s="354"/>
      <c r="I311" s="354"/>
      <c r="J311" s="354"/>
      <c r="K311" s="354"/>
      <c r="L311" s="291"/>
      <c r="N311" s="288"/>
      <c r="O311" s="291"/>
      <c r="P311" s="291"/>
    </row>
    <row r="312" spans="1:16" s="289" customFormat="1" ht="15" customHeight="1">
      <c r="A312" s="351" t="s">
        <v>461</v>
      </c>
      <c r="B312" s="355" t="s">
        <v>462</v>
      </c>
      <c r="C312" s="354"/>
      <c r="D312" s="354"/>
      <c r="E312" s="354"/>
      <c r="F312" s="354"/>
      <c r="G312" s="354"/>
      <c r="H312" s="354"/>
      <c r="I312" s="354"/>
      <c r="J312" s="354"/>
      <c r="K312" s="354"/>
      <c r="L312" s="291"/>
      <c r="N312" s="288"/>
      <c r="O312" s="291"/>
      <c r="P312" s="291"/>
    </row>
    <row r="313" spans="1:16" s="289" customFormat="1" ht="15" customHeight="1">
      <c r="A313" s="356" t="s">
        <v>789</v>
      </c>
      <c r="B313" s="287" t="s">
        <v>790</v>
      </c>
      <c r="C313" s="213"/>
      <c r="D313" s="349"/>
      <c r="E313" s="349"/>
      <c r="F313" s="349"/>
      <c r="G313" s="349"/>
      <c r="H313" s="349"/>
      <c r="I313" s="349"/>
      <c r="J313" s="349"/>
      <c r="K313" s="349"/>
      <c r="L313" s="291"/>
      <c r="N313" s="288"/>
      <c r="O313" s="291"/>
      <c r="P313" s="291"/>
    </row>
    <row r="314" spans="1:16" s="289" customFormat="1" ht="15" customHeight="1">
      <c r="A314" s="356"/>
      <c r="B314" s="287" t="s">
        <v>791</v>
      </c>
      <c r="C314" s="213"/>
      <c r="D314" s="349"/>
      <c r="E314" s="349"/>
      <c r="F314" s="349"/>
      <c r="G314" s="349"/>
      <c r="H314" s="349"/>
      <c r="I314" s="349"/>
      <c r="J314" s="349"/>
      <c r="K314" s="349"/>
      <c r="L314" s="291"/>
      <c r="N314" s="288"/>
      <c r="O314" s="291"/>
      <c r="P314" s="291"/>
    </row>
    <row r="315" spans="1:16">
      <c r="A315" s="356" t="s">
        <v>792</v>
      </c>
      <c r="B315" s="287" t="s">
        <v>793</v>
      </c>
      <c r="D315" s="218"/>
      <c r="E315" s="218"/>
      <c r="F315" s="218"/>
      <c r="G315" s="218"/>
      <c r="H315" s="218"/>
      <c r="I315" s="218"/>
      <c r="J315" s="218"/>
      <c r="K315" s="218"/>
      <c r="N315" s="220"/>
      <c r="O315" s="218"/>
      <c r="P315" s="218"/>
    </row>
    <row r="316" spans="1:16">
      <c r="A316" s="356"/>
      <c r="B316" s="287" t="s">
        <v>794</v>
      </c>
      <c r="D316" s="218"/>
      <c r="E316" s="218"/>
      <c r="F316" s="218"/>
      <c r="G316" s="218"/>
      <c r="H316" s="218"/>
      <c r="I316" s="218"/>
      <c r="J316" s="218"/>
      <c r="K316" s="218"/>
      <c r="N316" s="220"/>
      <c r="O316" s="218"/>
      <c r="P316" s="218"/>
    </row>
    <row r="317" spans="1:16">
      <c r="A317" s="220"/>
      <c r="B317" s="218"/>
      <c r="C317" s="218"/>
      <c r="D317" s="218"/>
      <c r="E317" s="218"/>
      <c r="F317" s="218"/>
      <c r="G317" s="218"/>
      <c r="H317" s="218"/>
      <c r="I317" s="218"/>
      <c r="J317" s="218"/>
      <c r="K317" s="218"/>
      <c r="N317" s="220"/>
      <c r="O317" s="218"/>
      <c r="P317" s="218"/>
    </row>
    <row r="318" spans="1:16">
      <c r="A318" s="220"/>
      <c r="B318" s="218"/>
      <c r="C318" s="218"/>
      <c r="D318" s="218"/>
      <c r="E318" s="218"/>
      <c r="F318" s="218"/>
      <c r="G318" s="218"/>
      <c r="H318" s="218"/>
      <c r="I318" s="218"/>
      <c r="J318" s="218"/>
      <c r="K318" s="218"/>
      <c r="N318" s="220"/>
      <c r="O318" s="218"/>
      <c r="P318" s="218"/>
    </row>
    <row r="319" spans="1:16">
      <c r="A319" s="220"/>
      <c r="B319" s="218"/>
      <c r="C319" s="218"/>
      <c r="D319" s="218"/>
      <c r="E319" s="218"/>
      <c r="F319" s="218"/>
      <c r="G319" s="218"/>
      <c r="H319" s="218"/>
      <c r="I319" s="218"/>
      <c r="J319" s="218"/>
      <c r="K319" s="218"/>
      <c r="N319" s="220"/>
      <c r="O319" s="218"/>
      <c r="P319" s="218"/>
    </row>
    <row r="320" spans="1:16">
      <c r="A320" s="220"/>
      <c r="B320" s="357"/>
      <c r="C320" s="218"/>
      <c r="D320" s="218"/>
      <c r="E320" s="218"/>
      <c r="F320" s="218"/>
      <c r="G320" s="218"/>
      <c r="H320" s="218"/>
      <c r="I320" s="218"/>
      <c r="J320" s="218"/>
      <c r="K320" s="218"/>
      <c r="O320" s="218"/>
      <c r="P320" s="218"/>
    </row>
    <row r="321" spans="1:16">
      <c r="A321" s="220"/>
      <c r="B321" s="218"/>
      <c r="C321" s="218"/>
      <c r="D321" s="218"/>
      <c r="E321" s="218"/>
      <c r="F321" s="218"/>
      <c r="G321" s="218"/>
      <c r="H321" s="218"/>
      <c r="I321" s="218"/>
      <c r="J321" s="218"/>
      <c r="K321" s="218"/>
      <c r="N321" s="220"/>
      <c r="O321" s="218"/>
      <c r="P321" s="218"/>
    </row>
    <row r="322" spans="1:16">
      <c r="A322" s="220"/>
      <c r="B322" s="218"/>
      <c r="C322" s="218"/>
      <c r="D322" s="218"/>
      <c r="E322" s="218"/>
      <c r="F322" s="218"/>
      <c r="G322" s="218"/>
      <c r="H322" s="218"/>
      <c r="I322" s="218"/>
      <c r="J322" s="218"/>
      <c r="K322" s="218"/>
      <c r="N322" s="220"/>
      <c r="O322" s="218"/>
      <c r="P322" s="218"/>
    </row>
    <row r="323" spans="1:16">
      <c r="A323" s="220"/>
      <c r="B323" s="218"/>
      <c r="C323" s="218"/>
      <c r="D323" s="218"/>
      <c r="E323" s="218"/>
      <c r="F323" s="218"/>
      <c r="G323" s="218"/>
      <c r="H323" s="218"/>
      <c r="I323" s="218"/>
      <c r="J323" s="218"/>
      <c r="K323" s="218"/>
      <c r="N323" s="220"/>
      <c r="O323" s="218"/>
      <c r="P323" s="218"/>
    </row>
    <row r="324" spans="1:16">
      <c r="A324" s="220"/>
      <c r="B324" s="218"/>
      <c r="C324" s="218"/>
      <c r="D324" s="218"/>
      <c r="E324" s="218"/>
      <c r="F324" s="218"/>
      <c r="G324" s="218"/>
      <c r="H324" s="218"/>
      <c r="I324" s="218"/>
      <c r="J324" s="218"/>
      <c r="K324" s="218"/>
      <c r="N324" s="220"/>
      <c r="O324" s="218"/>
      <c r="P324" s="218"/>
    </row>
    <row r="325" spans="1:16">
      <c r="A325" s="220"/>
      <c r="B325" s="218"/>
      <c r="C325" s="218"/>
      <c r="D325" s="218"/>
      <c r="E325" s="218"/>
      <c r="F325" s="218"/>
      <c r="G325" s="218"/>
      <c r="H325" s="218"/>
      <c r="I325" s="218"/>
      <c r="J325" s="218"/>
      <c r="K325" s="218"/>
      <c r="N325" s="220"/>
      <c r="O325" s="218"/>
      <c r="P325" s="218"/>
    </row>
    <row r="326" spans="1:16">
      <c r="A326" s="220"/>
      <c r="B326" s="218"/>
      <c r="C326" s="218"/>
      <c r="D326" s="218"/>
      <c r="E326" s="218"/>
      <c r="F326" s="218"/>
      <c r="G326" s="218"/>
      <c r="H326" s="218"/>
      <c r="I326" s="218"/>
      <c r="J326" s="218"/>
      <c r="K326" s="218"/>
      <c r="N326" s="220"/>
      <c r="O326" s="218"/>
      <c r="P326" s="218"/>
    </row>
    <row r="327" spans="1:16">
      <c r="A327" s="220"/>
      <c r="B327" s="218"/>
      <c r="C327" s="218"/>
      <c r="D327" s="218"/>
      <c r="E327" s="218"/>
      <c r="F327" s="218"/>
      <c r="G327" s="218"/>
      <c r="H327" s="218"/>
      <c r="I327" s="218"/>
      <c r="J327" s="218"/>
      <c r="K327" s="218"/>
      <c r="N327" s="220"/>
      <c r="O327" s="218"/>
      <c r="P327" s="218"/>
    </row>
    <row r="328" spans="1:16">
      <c r="A328" s="220"/>
      <c r="B328" s="218"/>
      <c r="C328" s="218"/>
      <c r="D328" s="218"/>
      <c r="E328" s="218"/>
      <c r="F328" s="218"/>
      <c r="G328" s="218"/>
      <c r="H328" s="218"/>
      <c r="I328" s="218"/>
      <c r="J328" s="218"/>
      <c r="K328" s="218"/>
      <c r="N328" s="220"/>
      <c r="O328" s="218"/>
      <c r="P328" s="218"/>
    </row>
    <row r="329" spans="1:16">
      <c r="A329" s="220"/>
      <c r="B329" s="218"/>
      <c r="C329" s="218"/>
      <c r="D329" s="218"/>
      <c r="E329" s="218"/>
      <c r="F329" s="218"/>
      <c r="G329" s="218"/>
      <c r="H329" s="218"/>
      <c r="I329" s="218"/>
      <c r="J329" s="218"/>
      <c r="K329" s="218"/>
      <c r="N329" s="220"/>
      <c r="O329" s="218"/>
      <c r="P329" s="218"/>
    </row>
    <row r="330" spans="1:16">
      <c r="B330" s="218"/>
      <c r="C330" s="218"/>
      <c r="D330" s="218"/>
      <c r="E330" s="218"/>
      <c r="F330" s="218"/>
      <c r="G330" s="218"/>
      <c r="H330" s="218"/>
      <c r="I330" s="218"/>
      <c r="J330" s="218"/>
      <c r="K330" s="218"/>
      <c r="N330" s="220"/>
      <c r="O330" s="218"/>
      <c r="P330" s="218"/>
    </row>
    <row r="331" spans="1:16">
      <c r="B331" s="218"/>
      <c r="C331" s="218"/>
      <c r="D331" s="218"/>
      <c r="E331" s="218"/>
      <c r="F331" s="218"/>
      <c r="G331" s="218"/>
      <c r="H331" s="218"/>
      <c r="I331" s="218"/>
      <c r="J331" s="218"/>
      <c r="K331" s="218"/>
      <c r="N331" s="220"/>
      <c r="O331" s="218"/>
      <c r="P331" s="218"/>
    </row>
    <row r="332" spans="1:16">
      <c r="B332" s="218"/>
      <c r="C332" s="218"/>
      <c r="D332" s="218"/>
      <c r="E332" s="218"/>
      <c r="F332" s="218"/>
      <c r="G332" s="218"/>
      <c r="H332" s="218"/>
      <c r="I332" s="218"/>
      <c r="J332" s="218"/>
      <c r="K332" s="218"/>
      <c r="N332" s="220"/>
      <c r="O332" s="218"/>
      <c r="P332" s="218"/>
    </row>
    <row r="333" spans="1:16">
      <c r="B333" s="218"/>
      <c r="C333" s="218"/>
      <c r="D333" s="218"/>
      <c r="E333" s="218"/>
      <c r="F333" s="218"/>
      <c r="G333" s="218"/>
      <c r="H333" s="218"/>
      <c r="I333" s="218"/>
      <c r="J333" s="218"/>
      <c r="K333" s="218"/>
      <c r="N333" s="218"/>
      <c r="O333" s="218"/>
      <c r="P333" s="218"/>
    </row>
    <row r="334" spans="1:16">
      <c r="B334" s="218"/>
      <c r="C334" s="218"/>
      <c r="D334" s="218"/>
      <c r="E334" s="218"/>
      <c r="F334" s="218"/>
      <c r="G334" s="218"/>
      <c r="H334" s="218"/>
      <c r="I334" s="218"/>
      <c r="J334" s="218"/>
      <c r="K334" s="218"/>
      <c r="N334" s="218"/>
      <c r="O334" s="218"/>
      <c r="P334" s="218"/>
    </row>
    <row r="335" spans="1:16">
      <c r="B335" s="218"/>
      <c r="C335" s="218"/>
      <c r="D335" s="218"/>
      <c r="E335" s="218"/>
      <c r="F335" s="218"/>
      <c r="G335" s="218"/>
      <c r="H335" s="218"/>
      <c r="I335" s="218"/>
      <c r="J335" s="218"/>
      <c r="K335" s="218"/>
      <c r="N335" s="218"/>
      <c r="O335" s="218"/>
      <c r="P335" s="218"/>
    </row>
    <row r="336" spans="1:16">
      <c r="B336" s="218"/>
      <c r="C336" s="218"/>
      <c r="D336" s="218"/>
      <c r="E336" s="218"/>
      <c r="F336" s="218"/>
      <c r="G336" s="218"/>
      <c r="H336" s="218"/>
      <c r="I336" s="218"/>
      <c r="J336" s="218"/>
      <c r="K336" s="218"/>
      <c r="N336" s="218"/>
      <c r="O336" s="218"/>
      <c r="P336" s="218"/>
    </row>
    <row r="337" spans="2:16">
      <c r="B337" s="218"/>
      <c r="C337" s="218"/>
      <c r="D337" s="218"/>
      <c r="E337" s="218"/>
      <c r="F337" s="218"/>
      <c r="G337" s="218"/>
      <c r="H337" s="218"/>
      <c r="I337" s="218"/>
      <c r="J337" s="218"/>
      <c r="K337" s="218"/>
      <c r="N337" s="218"/>
      <c r="O337" s="218"/>
      <c r="P337" s="218"/>
    </row>
    <row r="338" spans="2:16">
      <c r="B338" s="218"/>
      <c r="C338" s="218"/>
      <c r="D338" s="218"/>
      <c r="E338" s="218"/>
      <c r="F338" s="218"/>
      <c r="G338" s="218"/>
      <c r="H338" s="218"/>
      <c r="I338" s="218"/>
      <c r="J338" s="218"/>
      <c r="K338" s="218"/>
      <c r="N338" s="218"/>
      <c r="O338" s="218"/>
      <c r="P338" s="218"/>
    </row>
    <row r="339" spans="2:16">
      <c r="J339" s="218"/>
      <c r="K339" s="218"/>
      <c r="N339" s="218"/>
      <c r="O339" s="218"/>
      <c r="P339" s="218"/>
    </row>
    <row r="340" spans="2:16">
      <c r="N340" s="218"/>
      <c r="O340" s="218"/>
      <c r="P340" s="218"/>
    </row>
    <row r="341" spans="2:16">
      <c r="N341" s="218"/>
      <c r="O341" s="218"/>
      <c r="P341" s="218"/>
    </row>
  </sheetData>
  <protectedRanges>
    <protectedRange sqref="I4:K4 D7:E7 D16:D17 I20:I21 I27:I33 D45:D46 D83:D87 D91:D95 D107:D111 D114 D118:D119 D149:D157 D161:D163 D168:D169 D171:D174 D183 D196 I196 D200 I200 I216:I217 I224 D232:D235 D239:D241 D245 D248:D249 I252 I257:I259 I261 I264:I267 D293:D295 L1:R1048576" name="Range1"/>
  </protectedRanges>
  <mergeCells count="30">
    <mergeCell ref="L223:Q223"/>
    <mergeCell ref="B310:K310"/>
    <mergeCell ref="B299:K299"/>
    <mergeCell ref="B301:K301"/>
    <mergeCell ref="B302:K302"/>
    <mergeCell ref="B303:K303"/>
    <mergeCell ref="B304:K304"/>
    <mergeCell ref="B305:K305"/>
    <mergeCell ref="B306:K306"/>
    <mergeCell ref="B307:K307"/>
    <mergeCell ref="B308:K308"/>
    <mergeCell ref="B309:K309"/>
    <mergeCell ref="B300:K300"/>
    <mergeCell ref="B298:K298"/>
    <mergeCell ref="B286:K286"/>
    <mergeCell ref="B287:K287"/>
    <mergeCell ref="E295:K295"/>
    <mergeCell ref="B296:K296"/>
    <mergeCell ref="B297:K297"/>
    <mergeCell ref="B285:K285"/>
    <mergeCell ref="B288:K288"/>
    <mergeCell ref="B289:K289"/>
    <mergeCell ref="B290:K290"/>
    <mergeCell ref="B291:K291"/>
    <mergeCell ref="B292:K292"/>
    <mergeCell ref="C274:D274"/>
    <mergeCell ref="B282:K282"/>
    <mergeCell ref="B283:K283"/>
    <mergeCell ref="B284:K284"/>
    <mergeCell ref="E294:K294"/>
  </mergeCells>
  <pageMargins left="0.5" right="0.5" top="0.75" bottom="0.75" header="0.09" footer="0.5"/>
  <pageSetup scale="61" fitToHeight="5" orientation="portrait" r:id="rId1"/>
  <headerFooter alignWithMargins="0"/>
  <rowBreaks count="4" manualBreakCount="4">
    <brk id="71" max="10" man="1"/>
    <brk id="137" max="10" man="1"/>
    <brk id="204" max="10" man="1"/>
    <brk id="271" max="10"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R36"/>
  <sheetViews>
    <sheetView zoomScale="90" zoomScaleNormal="90" workbookViewId="0">
      <selection activeCell="E33" sqref="E33"/>
    </sheetView>
  </sheetViews>
  <sheetFormatPr defaultColWidth="9.109375" defaultRowHeight="15.6"/>
  <cols>
    <col min="1" max="1" width="9.109375" style="18" bestFit="1" customWidth="1"/>
    <col min="2" max="2" width="49.88671875" style="16" customWidth="1"/>
    <col min="3" max="3" width="2.33203125" style="16" customWidth="1"/>
    <col min="4" max="4" width="13.44140625" style="19" customWidth="1"/>
    <col min="5" max="5" width="9.109375" style="16"/>
    <col min="6" max="6" width="10" style="16" bestFit="1" customWidth="1"/>
    <col min="7" max="16384" width="9.109375" style="16"/>
  </cols>
  <sheetData>
    <row r="1" spans="1:6">
      <c r="A1" s="472" t="s">
        <v>185</v>
      </c>
      <c r="B1" s="473"/>
      <c r="C1" s="473"/>
      <c r="D1" s="473"/>
      <c r="E1" s="473"/>
    </row>
    <row r="2" spans="1:6">
      <c r="A2" s="474"/>
      <c r="B2" s="474"/>
      <c r="C2" s="474"/>
      <c r="D2" s="474"/>
      <c r="E2" s="474"/>
    </row>
    <row r="3" spans="1:6">
      <c r="A3" s="474" t="s">
        <v>501</v>
      </c>
      <c r="B3" s="474"/>
      <c r="C3" s="474"/>
      <c r="D3" s="474"/>
      <c r="E3" s="474"/>
    </row>
    <row r="4" spans="1:6">
      <c r="A4" s="475" t="s">
        <v>817</v>
      </c>
      <c r="B4" s="475"/>
      <c r="C4" s="475"/>
      <c r="D4" s="475"/>
      <c r="E4" s="475"/>
    </row>
    <row r="5" spans="1:6">
      <c r="A5" s="476"/>
      <c r="B5" s="476"/>
      <c r="C5" s="476"/>
      <c r="D5" s="476"/>
      <c r="E5" s="476"/>
    </row>
    <row r="6" spans="1:6">
      <c r="A6" s="26" t="s">
        <v>502</v>
      </c>
    </row>
    <row r="7" spans="1:6">
      <c r="A7" s="17">
        <v>1</v>
      </c>
      <c r="B7" s="16" t="s">
        <v>503</v>
      </c>
      <c r="D7" s="27">
        <v>0</v>
      </c>
      <c r="F7" s="147"/>
    </row>
    <row r="8" spans="1:6">
      <c r="B8" s="16" t="s">
        <v>504</v>
      </c>
    </row>
    <row r="9" spans="1:6">
      <c r="B9" s="16" t="s">
        <v>505</v>
      </c>
    </row>
    <row r="11" spans="1:6">
      <c r="A11" s="17">
        <v>2</v>
      </c>
      <c r="B11" s="16" t="s">
        <v>506</v>
      </c>
    </row>
    <row r="12" spans="1:6">
      <c r="B12" s="16" t="s">
        <v>507</v>
      </c>
      <c r="D12" s="203"/>
    </row>
    <row r="13" spans="1:6">
      <c r="B13" s="16" t="s">
        <v>508</v>
      </c>
      <c r="D13" s="203"/>
    </row>
    <row r="14" spans="1:6">
      <c r="B14" s="16" t="s">
        <v>509</v>
      </c>
      <c r="D14" s="203"/>
    </row>
    <row r="15" spans="1:6">
      <c r="B15" s="16" t="s">
        <v>510</v>
      </c>
      <c r="D15" s="20">
        <f>SUM(D12:D14)</f>
        <v>0</v>
      </c>
    </row>
    <row r="17" spans="1:18">
      <c r="A17" s="17">
        <v>3</v>
      </c>
      <c r="B17" s="16" t="s">
        <v>511</v>
      </c>
      <c r="D17" s="27">
        <v>0</v>
      </c>
    </row>
    <row r="18" spans="1:18">
      <c r="B18" s="16" t="s">
        <v>512</v>
      </c>
    </row>
    <row r="20" spans="1:18">
      <c r="A20" s="17">
        <v>4</v>
      </c>
      <c r="B20" s="16" t="s">
        <v>511</v>
      </c>
      <c r="D20" s="27">
        <v>0</v>
      </c>
    </row>
    <row r="21" spans="1:18">
      <c r="B21" s="16" t="s">
        <v>513</v>
      </c>
    </row>
    <row r="22" spans="1:18">
      <c r="B22" s="16" t="s">
        <v>512</v>
      </c>
    </row>
    <row r="24" spans="1:18">
      <c r="A24" s="17">
        <v>5</v>
      </c>
      <c r="B24" s="16" t="s">
        <v>514</v>
      </c>
    </row>
    <row r="25" spans="1:18">
      <c r="B25" s="16" t="s">
        <v>515</v>
      </c>
      <c r="D25" s="203">
        <v>6183</v>
      </c>
    </row>
    <row r="26" spans="1:18">
      <c r="B26" s="16" t="s">
        <v>516</v>
      </c>
      <c r="D26" s="203">
        <v>3041</v>
      </c>
    </row>
    <row r="27" spans="1:18">
      <c r="B27" s="16" t="s">
        <v>517</v>
      </c>
      <c r="D27" s="27">
        <f>SUM(D25:D26)</f>
        <v>9224</v>
      </c>
    </row>
    <row r="29" spans="1:18">
      <c r="A29" s="17">
        <v>6</v>
      </c>
      <c r="B29" s="16" t="s">
        <v>518</v>
      </c>
      <c r="D29" s="27">
        <f>290982+47692</f>
        <v>338674</v>
      </c>
    </row>
    <row r="30" spans="1:18">
      <c r="B30" s="16" t="s">
        <v>519</v>
      </c>
    </row>
    <row r="32" spans="1:18">
      <c r="A32" s="17">
        <v>7</v>
      </c>
      <c r="B32" s="16" t="s">
        <v>520</v>
      </c>
      <c r="D32" s="27">
        <v>4331</v>
      </c>
      <c r="E32" s="19" t="s">
        <v>843</v>
      </c>
      <c r="F32" s="19"/>
      <c r="G32" s="19"/>
      <c r="H32" s="19"/>
      <c r="I32" s="19"/>
      <c r="J32" s="19"/>
      <c r="K32" s="19"/>
      <c r="L32" s="19"/>
      <c r="M32" s="19"/>
      <c r="N32" s="19"/>
      <c r="O32" s="19"/>
      <c r="P32" s="19"/>
      <c r="Q32" s="19"/>
      <c r="R32" s="146"/>
    </row>
    <row r="33" spans="1:4">
      <c r="B33" s="16" t="s">
        <v>521</v>
      </c>
    </row>
    <row r="35" spans="1:4">
      <c r="A35" s="17">
        <v>8</v>
      </c>
      <c r="B35" s="16" t="s">
        <v>522</v>
      </c>
      <c r="D35" s="27">
        <v>0</v>
      </c>
    </row>
    <row r="36" spans="1:4">
      <c r="B36" s="16" t="s">
        <v>523</v>
      </c>
    </row>
  </sheetData>
  <mergeCells count="5">
    <mergeCell ref="A1:E1"/>
    <mergeCell ref="A2:E2"/>
    <mergeCell ref="A3:E3"/>
    <mergeCell ref="A4:E4"/>
    <mergeCell ref="A5:E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I78"/>
  <sheetViews>
    <sheetView topLeftCell="A46" zoomScale="80" workbookViewId="0">
      <selection activeCell="H36" sqref="H36:R53"/>
    </sheetView>
  </sheetViews>
  <sheetFormatPr defaultColWidth="9.109375" defaultRowHeight="15.6"/>
  <cols>
    <col min="1" max="1" width="6.6640625" style="32" customWidth="1"/>
    <col min="2" max="2" width="39.6640625" style="155" customWidth="1"/>
    <col min="3" max="3" width="16.6640625" style="155" customWidth="1"/>
    <col min="4" max="4" width="6.6640625" style="155" customWidth="1"/>
    <col min="5" max="5" width="46.6640625" style="155" bestFit="1" customWidth="1"/>
    <col min="6" max="6" width="16.6640625" style="155" customWidth="1"/>
    <col min="7" max="7" width="9.109375" style="155"/>
    <col min="8" max="8" width="11.21875" style="155" bestFit="1" customWidth="1"/>
    <col min="9" max="16384" width="9.109375" style="32"/>
  </cols>
  <sheetData>
    <row r="1" spans="1:9">
      <c r="A1" s="455" t="s">
        <v>185</v>
      </c>
      <c r="B1" s="455"/>
      <c r="C1" s="455"/>
      <c r="D1" s="455"/>
      <c r="E1" s="455"/>
      <c r="F1" s="455"/>
    </row>
    <row r="2" spans="1:9">
      <c r="A2" s="456" t="s">
        <v>0</v>
      </c>
      <c r="B2" s="456"/>
      <c r="C2" s="456"/>
      <c r="D2" s="456"/>
      <c r="E2" s="456"/>
      <c r="F2" s="456"/>
    </row>
    <row r="3" spans="1:9">
      <c r="A3" s="456" t="s">
        <v>172</v>
      </c>
      <c r="B3" s="456"/>
      <c r="C3" s="456"/>
      <c r="D3" s="456"/>
      <c r="E3" s="456"/>
      <c r="F3" s="456"/>
    </row>
    <row r="4" spans="1:9">
      <c r="A4" s="457" t="s">
        <v>796</v>
      </c>
      <c r="B4" s="457"/>
      <c r="C4" s="457"/>
      <c r="D4" s="457"/>
      <c r="E4" s="457"/>
      <c r="F4" s="457"/>
    </row>
    <row r="6" spans="1:9">
      <c r="A6" s="458" t="s">
        <v>88</v>
      </c>
      <c r="B6" s="458"/>
      <c r="C6" s="458"/>
      <c r="D6" s="458"/>
      <c r="E6" s="458"/>
      <c r="F6" s="458"/>
    </row>
    <row r="7" spans="1:9">
      <c r="A7" s="56" t="s">
        <v>1</v>
      </c>
      <c r="B7" s="156"/>
      <c r="C7" s="157" t="s">
        <v>4</v>
      </c>
      <c r="D7" s="157" t="s">
        <v>1</v>
      </c>
      <c r="E7" s="156"/>
      <c r="F7" s="157" t="s">
        <v>4</v>
      </c>
    </row>
    <row r="8" spans="1:9">
      <c r="A8" s="40" t="s">
        <v>2</v>
      </c>
      <c r="B8" s="158" t="s">
        <v>3</v>
      </c>
      <c r="C8" s="158" t="s">
        <v>7</v>
      </c>
      <c r="D8" s="158" t="s">
        <v>5</v>
      </c>
      <c r="E8" s="158" t="s">
        <v>6</v>
      </c>
      <c r="F8" s="158" t="s">
        <v>7</v>
      </c>
    </row>
    <row r="9" spans="1:9">
      <c r="A9" s="44"/>
      <c r="B9" s="159" t="s">
        <v>21</v>
      </c>
      <c r="C9" s="160"/>
      <c r="D9" s="65"/>
      <c r="E9" s="159" t="s">
        <v>51</v>
      </c>
      <c r="F9" s="160"/>
    </row>
    <row r="10" spans="1:9">
      <c r="A10" s="44">
        <v>1</v>
      </c>
      <c r="B10" s="66" t="s">
        <v>8</v>
      </c>
      <c r="C10" s="161"/>
      <c r="D10" s="69"/>
      <c r="E10" s="66"/>
      <c r="F10" s="161"/>
    </row>
    <row r="11" spans="1:9">
      <c r="A11" s="40"/>
      <c r="B11" s="73" t="s">
        <v>9</v>
      </c>
      <c r="C11" s="359">
        <v>14210648</v>
      </c>
      <c r="D11" s="442">
        <v>31</v>
      </c>
      <c r="E11" s="162" t="s">
        <v>52</v>
      </c>
      <c r="F11" s="163">
        <v>0</v>
      </c>
      <c r="I11" s="358"/>
    </row>
    <row r="12" spans="1:9">
      <c r="A12" s="41">
        <v>2</v>
      </c>
      <c r="B12" s="60" t="s">
        <v>10</v>
      </c>
      <c r="C12" s="360">
        <v>8670</v>
      </c>
      <c r="D12" s="443">
        <v>32</v>
      </c>
      <c r="E12" s="60" t="s">
        <v>53</v>
      </c>
      <c r="F12" s="164">
        <v>0</v>
      </c>
    </row>
    <row r="13" spans="1:9">
      <c r="A13" s="44">
        <v>3</v>
      </c>
      <c r="B13" s="66" t="s">
        <v>11</v>
      </c>
      <c r="C13" s="61"/>
      <c r="D13" s="444"/>
      <c r="E13" s="66"/>
      <c r="F13" s="161"/>
    </row>
    <row r="14" spans="1:9">
      <c r="A14" s="44"/>
      <c r="B14" s="165" t="s">
        <v>12</v>
      </c>
      <c r="C14" s="61"/>
      <c r="D14" s="444">
        <v>33</v>
      </c>
      <c r="E14" s="66" t="s">
        <v>54</v>
      </c>
      <c r="F14" s="161"/>
    </row>
    <row r="15" spans="1:9" ht="16.2" thickBot="1">
      <c r="A15" s="40"/>
      <c r="B15" s="73" t="s">
        <v>13</v>
      </c>
      <c r="C15" s="61">
        <v>7792163</v>
      </c>
      <c r="D15" s="442"/>
      <c r="E15" s="73" t="s">
        <v>55</v>
      </c>
      <c r="F15" s="61">
        <v>5316362</v>
      </c>
      <c r="G15" s="407" t="s">
        <v>840</v>
      </c>
    </row>
    <row r="16" spans="1:9" ht="16.2" thickBot="1">
      <c r="A16" s="41">
        <v>4</v>
      </c>
      <c r="B16" s="62" t="s">
        <v>14</v>
      </c>
      <c r="C16" s="63">
        <f>+C11+C12-C15</f>
        <v>6427155</v>
      </c>
      <c r="D16" s="445">
        <v>34</v>
      </c>
      <c r="E16" s="64" t="s">
        <v>56</v>
      </c>
      <c r="F16" s="63">
        <f>+F15+F11+F12</f>
        <v>5316362</v>
      </c>
    </row>
    <row r="17" spans="1:6">
      <c r="A17" s="65">
        <v>5</v>
      </c>
      <c r="B17" s="66" t="s">
        <v>15</v>
      </c>
      <c r="C17" s="67">
        <v>0</v>
      </c>
      <c r="D17" s="444"/>
      <c r="E17" s="68" t="s">
        <v>57</v>
      </c>
      <c r="F17" s="61"/>
    </row>
    <row r="18" spans="1:6">
      <c r="A18" s="69">
        <v>6</v>
      </c>
      <c r="B18" s="166" t="s">
        <v>11</v>
      </c>
      <c r="C18" s="61"/>
      <c r="D18" s="446"/>
      <c r="E18" s="66"/>
      <c r="F18" s="61"/>
    </row>
    <row r="19" spans="1:6">
      <c r="A19" s="44"/>
      <c r="B19" s="165" t="s">
        <v>16</v>
      </c>
      <c r="C19" s="61"/>
      <c r="D19" s="444"/>
      <c r="E19" s="66"/>
      <c r="F19" s="61"/>
    </row>
    <row r="20" spans="1:6">
      <c r="A20" s="44"/>
      <c r="B20" s="165" t="s">
        <v>17</v>
      </c>
      <c r="C20" s="61">
        <v>0</v>
      </c>
      <c r="D20" s="442">
        <v>35</v>
      </c>
      <c r="E20" s="162" t="s">
        <v>58</v>
      </c>
      <c r="F20" s="71">
        <v>5185000</v>
      </c>
    </row>
    <row r="21" spans="1:6" ht="16.2" thickBot="1">
      <c r="A21" s="56">
        <v>7</v>
      </c>
      <c r="B21" s="167" t="s">
        <v>18</v>
      </c>
      <c r="C21" s="70"/>
      <c r="D21" s="446">
        <v>36</v>
      </c>
      <c r="E21" s="66" t="s">
        <v>59</v>
      </c>
      <c r="F21" s="61"/>
    </row>
    <row r="22" spans="1:6" ht="16.2" thickBot="1">
      <c r="A22" s="40"/>
      <c r="B22" s="168" t="s">
        <v>19</v>
      </c>
      <c r="C22" s="63">
        <f>+C16+C17-C20</f>
        <v>6427155</v>
      </c>
      <c r="D22" s="447"/>
      <c r="E22" s="73" t="s">
        <v>60</v>
      </c>
      <c r="F22" s="71">
        <v>0</v>
      </c>
    </row>
    <row r="23" spans="1:6">
      <c r="A23" s="44"/>
      <c r="B23" s="68" t="s">
        <v>20</v>
      </c>
      <c r="C23" s="61"/>
      <c r="D23" s="444">
        <v>37</v>
      </c>
      <c r="E23" s="66" t="s">
        <v>61</v>
      </c>
      <c r="F23" s="61"/>
    </row>
    <row r="24" spans="1:6">
      <c r="A24" s="40">
        <v>8</v>
      </c>
      <c r="B24" s="162" t="s">
        <v>22</v>
      </c>
      <c r="C24" s="72">
        <v>0</v>
      </c>
      <c r="D24" s="442"/>
      <c r="E24" s="73" t="s">
        <v>62</v>
      </c>
      <c r="F24" s="72">
        <v>0</v>
      </c>
    </row>
    <row r="25" spans="1:6">
      <c r="A25" s="44">
        <v>9</v>
      </c>
      <c r="B25" s="66" t="s">
        <v>11</v>
      </c>
      <c r="C25" s="74"/>
      <c r="D25" s="444">
        <v>38</v>
      </c>
      <c r="E25" s="66" t="s">
        <v>63</v>
      </c>
      <c r="F25" s="74"/>
    </row>
    <row r="26" spans="1:6">
      <c r="A26" s="40"/>
      <c r="B26" s="73" t="s">
        <v>23</v>
      </c>
      <c r="C26" s="72">
        <v>0</v>
      </c>
      <c r="D26" s="442"/>
      <c r="E26" s="73" t="s">
        <v>64</v>
      </c>
      <c r="F26" s="72">
        <v>0</v>
      </c>
    </row>
    <row r="27" spans="1:6" ht="16.2" thickBot="1">
      <c r="A27" s="44">
        <v>10</v>
      </c>
      <c r="B27" s="66" t="s">
        <v>24</v>
      </c>
      <c r="C27" s="74"/>
      <c r="D27" s="444"/>
      <c r="E27" s="66"/>
      <c r="F27" s="74"/>
    </row>
    <row r="28" spans="1:6" ht="16.2" thickBot="1">
      <c r="A28" s="40"/>
      <c r="B28" s="73" t="s">
        <v>25</v>
      </c>
      <c r="C28" s="72">
        <v>0</v>
      </c>
      <c r="D28" s="442">
        <v>39</v>
      </c>
      <c r="E28" s="75" t="s">
        <v>65</v>
      </c>
      <c r="F28" s="76">
        <f>+F20+F22+F24-F26</f>
        <v>5185000</v>
      </c>
    </row>
    <row r="29" spans="1:6" ht="16.2" thickBot="1">
      <c r="A29" s="41">
        <v>11</v>
      </c>
      <c r="B29" s="60" t="s">
        <v>26</v>
      </c>
      <c r="C29" s="77">
        <v>0</v>
      </c>
      <c r="D29" s="442"/>
      <c r="E29" s="162"/>
      <c r="F29" s="72"/>
    </row>
    <row r="30" spans="1:6" ht="16.2" thickBot="1">
      <c r="A30" s="41">
        <v>12</v>
      </c>
      <c r="B30" s="64" t="s">
        <v>27</v>
      </c>
      <c r="C30" s="76">
        <f>+C24+C26+C28+C29</f>
        <v>0</v>
      </c>
      <c r="D30" s="447"/>
      <c r="E30" s="169" t="s">
        <v>66</v>
      </c>
      <c r="F30" s="72"/>
    </row>
    <row r="31" spans="1:6">
      <c r="A31" s="44"/>
      <c r="B31" s="68" t="s">
        <v>28</v>
      </c>
      <c r="C31" s="74"/>
      <c r="D31" s="443">
        <v>40</v>
      </c>
      <c r="E31" s="60" t="s">
        <v>67</v>
      </c>
      <c r="F31" s="79">
        <f>39978+14411+74231</f>
        <v>128620</v>
      </c>
    </row>
    <row r="32" spans="1:6" ht="16.2" thickBot="1">
      <c r="A32" s="44">
        <v>13</v>
      </c>
      <c r="B32" s="66" t="s">
        <v>29</v>
      </c>
      <c r="C32" s="74"/>
      <c r="D32" s="443">
        <v>41</v>
      </c>
      <c r="E32" s="60" t="s">
        <v>68</v>
      </c>
      <c r="F32" s="77">
        <v>0</v>
      </c>
    </row>
    <row r="33" spans="1:9" ht="16.2" thickBot="1">
      <c r="A33" s="40"/>
      <c r="B33" s="73" t="s">
        <v>30</v>
      </c>
      <c r="C33" s="72">
        <v>3865839</v>
      </c>
      <c r="D33" s="442">
        <v>42</v>
      </c>
      <c r="E33" s="75" t="s">
        <v>69</v>
      </c>
      <c r="F33" s="76">
        <f>SUM(F31:F32)</f>
        <v>128620</v>
      </c>
      <c r="I33" s="391"/>
    </row>
    <row r="34" spans="1:9">
      <c r="A34" s="44">
        <v>14</v>
      </c>
      <c r="B34" s="66" t="s">
        <v>31</v>
      </c>
      <c r="C34" s="74"/>
      <c r="D34" s="444"/>
      <c r="E34" s="66"/>
      <c r="F34" s="74"/>
    </row>
    <row r="35" spans="1:9">
      <c r="A35" s="40"/>
      <c r="B35" s="73" t="s">
        <v>32</v>
      </c>
      <c r="C35" s="72">
        <v>15634</v>
      </c>
      <c r="D35" s="442"/>
      <c r="E35" s="169" t="s">
        <v>70</v>
      </c>
      <c r="F35" s="72"/>
    </row>
    <row r="36" spans="1:9">
      <c r="A36" s="41">
        <v>15</v>
      </c>
      <c r="B36" s="60" t="s">
        <v>33</v>
      </c>
      <c r="C36" s="79">
        <v>498063</v>
      </c>
      <c r="D36" s="442">
        <v>43</v>
      </c>
      <c r="E36" s="162" t="s">
        <v>71</v>
      </c>
      <c r="F36" s="72">
        <v>0</v>
      </c>
    </row>
    <row r="37" spans="1:9">
      <c r="A37" s="44">
        <v>16</v>
      </c>
      <c r="B37" s="66" t="s">
        <v>11</v>
      </c>
      <c r="C37" s="74"/>
      <c r="D37" s="444"/>
      <c r="E37" s="66"/>
      <c r="F37" s="74"/>
    </row>
    <row r="38" spans="1:9">
      <c r="A38" s="40"/>
      <c r="B38" s="73" t="s">
        <v>34</v>
      </c>
      <c r="C38" s="72">
        <v>0</v>
      </c>
      <c r="D38" s="442">
        <v>44</v>
      </c>
      <c r="E38" s="162" t="s">
        <v>72</v>
      </c>
      <c r="F38" s="72">
        <v>290178</v>
      </c>
    </row>
    <row r="39" spans="1:9">
      <c r="A39" s="44">
        <v>17</v>
      </c>
      <c r="B39" s="66" t="s">
        <v>35</v>
      </c>
      <c r="C39" s="74" t="s">
        <v>169</v>
      </c>
      <c r="D39" s="444">
        <v>45</v>
      </c>
      <c r="E39" s="66" t="s">
        <v>74</v>
      </c>
      <c r="F39" s="74"/>
    </row>
    <row r="40" spans="1:9">
      <c r="A40" s="40"/>
      <c r="B40" s="73" t="s">
        <v>36</v>
      </c>
      <c r="C40" s="72">
        <v>0</v>
      </c>
      <c r="D40" s="442"/>
      <c r="E40" s="73" t="s">
        <v>73</v>
      </c>
      <c r="F40" s="72">
        <v>124857</v>
      </c>
    </row>
    <row r="41" spans="1:9">
      <c r="A41" s="41">
        <v>18</v>
      </c>
      <c r="B41" s="60" t="s">
        <v>37</v>
      </c>
      <c r="C41" s="79">
        <v>128093</v>
      </c>
      <c r="D41" s="442">
        <v>46</v>
      </c>
      <c r="E41" s="162" t="s">
        <v>75</v>
      </c>
      <c r="F41" s="72"/>
    </row>
    <row r="42" spans="1:9">
      <c r="A42" s="41">
        <v>19</v>
      </c>
      <c r="B42" s="60" t="s">
        <v>38</v>
      </c>
      <c r="C42" s="79">
        <v>0</v>
      </c>
      <c r="D42" s="442">
        <v>47</v>
      </c>
      <c r="E42" s="162" t="s">
        <v>76</v>
      </c>
      <c r="F42" s="72"/>
      <c r="H42" s="407"/>
    </row>
    <row r="43" spans="1:9">
      <c r="A43" s="41">
        <v>20</v>
      </c>
      <c r="B43" s="60" t="s">
        <v>39</v>
      </c>
      <c r="C43" s="79">
        <v>58391</v>
      </c>
      <c r="D43" s="442">
        <v>48</v>
      </c>
      <c r="E43" s="162" t="s">
        <v>77</v>
      </c>
      <c r="F43" s="72">
        <v>21904</v>
      </c>
      <c r="H43" s="429"/>
      <c r="I43" s="427"/>
    </row>
    <row r="44" spans="1:9" ht="16.2" thickBot="1">
      <c r="A44" s="80">
        <v>21</v>
      </c>
      <c r="B44" s="60" t="s">
        <v>40</v>
      </c>
      <c r="C44" s="79">
        <v>0</v>
      </c>
      <c r="D44" s="442">
        <v>49</v>
      </c>
      <c r="E44" s="162" t="s">
        <v>78</v>
      </c>
      <c r="F44" s="74"/>
    </row>
    <row r="45" spans="1:9" ht="16.2" thickBot="1">
      <c r="A45" s="80">
        <v>22</v>
      </c>
      <c r="B45" s="60" t="s">
        <v>41</v>
      </c>
      <c r="C45" s="77">
        <v>0</v>
      </c>
      <c r="D45" s="442">
        <v>50</v>
      </c>
      <c r="E45" s="75" t="s">
        <v>79</v>
      </c>
      <c r="F45" s="170">
        <f>+F44+F43+F42+F41+F40+F38+F36</f>
        <v>436939</v>
      </c>
    </row>
    <row r="46" spans="1:9" ht="16.2" thickBot="1">
      <c r="A46" s="80">
        <v>23</v>
      </c>
      <c r="B46" s="64" t="s">
        <v>42</v>
      </c>
      <c r="C46" s="76">
        <f>+C33+C35+C36-C38+C40+C42+C43+C44+C45+C41</f>
        <v>4566020</v>
      </c>
      <c r="D46" s="447"/>
      <c r="E46" s="169" t="s">
        <v>82</v>
      </c>
      <c r="F46" s="171"/>
    </row>
    <row r="47" spans="1:9">
      <c r="A47" s="57"/>
      <c r="B47" s="68" t="s">
        <v>50</v>
      </c>
      <c r="C47" s="74"/>
      <c r="D47" s="444">
        <v>51</v>
      </c>
      <c r="E47" s="66" t="s">
        <v>83</v>
      </c>
      <c r="F47" s="172"/>
    </row>
    <row r="48" spans="1:9">
      <c r="A48" s="83">
        <v>24</v>
      </c>
      <c r="B48" s="162" t="s">
        <v>43</v>
      </c>
      <c r="C48" s="72">
        <v>0</v>
      </c>
      <c r="D48" s="442"/>
      <c r="E48" s="173" t="s">
        <v>84</v>
      </c>
      <c r="F48" s="171">
        <v>0</v>
      </c>
    </row>
    <row r="49" spans="1:6">
      <c r="A49" s="69">
        <v>25</v>
      </c>
      <c r="B49" s="66" t="s">
        <v>44</v>
      </c>
      <c r="C49" s="172"/>
      <c r="D49" s="444">
        <v>52</v>
      </c>
      <c r="E49" s="66" t="s">
        <v>85</v>
      </c>
      <c r="F49" s="172"/>
    </row>
    <row r="50" spans="1:6">
      <c r="A50" s="37"/>
      <c r="B50" s="73" t="s">
        <v>45</v>
      </c>
      <c r="C50" s="171">
        <v>0</v>
      </c>
      <c r="D50" s="442"/>
      <c r="E50" s="73" t="s">
        <v>86</v>
      </c>
      <c r="F50" s="171">
        <v>0</v>
      </c>
    </row>
    <row r="51" spans="1:6">
      <c r="A51" s="69">
        <v>26</v>
      </c>
      <c r="B51" s="66" t="s">
        <v>46</v>
      </c>
      <c r="C51" s="172"/>
      <c r="D51" s="444"/>
      <c r="E51" s="66"/>
      <c r="F51" s="172"/>
    </row>
    <row r="52" spans="1:6">
      <c r="A52" s="44"/>
      <c r="B52" s="165" t="s">
        <v>47</v>
      </c>
      <c r="C52" s="172"/>
      <c r="D52" s="444">
        <v>53</v>
      </c>
      <c r="E52" s="66" t="s">
        <v>81</v>
      </c>
      <c r="F52" s="172"/>
    </row>
    <row r="53" spans="1:6" ht="16.2" thickBot="1">
      <c r="A53" s="40"/>
      <c r="B53" s="73" t="s">
        <v>48</v>
      </c>
      <c r="C53" s="172">
        <v>0</v>
      </c>
      <c r="D53" s="442"/>
      <c r="E53" s="173" t="s">
        <v>87</v>
      </c>
      <c r="F53" s="172">
        <v>0</v>
      </c>
    </row>
    <row r="54" spans="1:6">
      <c r="A54" s="56">
        <v>27</v>
      </c>
      <c r="B54" s="393" t="s">
        <v>49</v>
      </c>
      <c r="C54" s="394">
        <f>C48+C50+C53</f>
        <v>0</v>
      </c>
      <c r="D54" s="446">
        <v>54</v>
      </c>
      <c r="E54" s="392" t="s">
        <v>80</v>
      </c>
      <c r="F54" s="394">
        <f>+F53+F50+F48</f>
        <v>0</v>
      </c>
    </row>
    <row r="55" spans="1:6">
      <c r="A55" s="41"/>
      <c r="B55" s="448" t="s">
        <v>832</v>
      </c>
      <c r="C55" s="153"/>
      <c r="D55" s="443"/>
      <c r="E55" s="448" t="s">
        <v>833</v>
      </c>
      <c r="F55" s="153"/>
    </row>
    <row r="56" spans="1:6">
      <c r="A56" s="443">
        <v>28</v>
      </c>
      <c r="B56" s="449" t="s">
        <v>834</v>
      </c>
      <c r="C56" s="100">
        <v>10259</v>
      </c>
      <c r="D56" s="443">
        <v>55</v>
      </c>
      <c r="E56" s="449" t="s">
        <v>834</v>
      </c>
      <c r="F56" s="100">
        <v>7406</v>
      </c>
    </row>
    <row r="57" spans="1:6" ht="16.2" thickBot="1">
      <c r="A57" s="431">
        <v>29</v>
      </c>
      <c r="B57" s="450" t="s">
        <v>835</v>
      </c>
      <c r="C57" s="148">
        <v>70893</v>
      </c>
      <c r="D57" s="431"/>
      <c r="E57" s="450"/>
      <c r="F57" s="148"/>
    </row>
    <row r="58" spans="1:6" ht="31.8" thickBot="1">
      <c r="A58" s="432">
        <v>30</v>
      </c>
      <c r="B58" s="433" t="s">
        <v>836</v>
      </c>
      <c r="C58" s="151">
        <f>+C54+C46+C21+C22+C30+C56+C57</f>
        <v>11074327</v>
      </c>
      <c r="D58" s="432">
        <v>56</v>
      </c>
      <c r="E58" s="433" t="s">
        <v>837</v>
      </c>
      <c r="F58" s="151">
        <f>+F54+F45+F28+F16+F33+F56</f>
        <v>11074327</v>
      </c>
    </row>
    <row r="59" spans="1:6">
      <c r="A59" s="54"/>
      <c r="B59" s="125"/>
      <c r="C59" s="174"/>
      <c r="D59" s="125"/>
      <c r="E59" s="125"/>
      <c r="F59" s="175">
        <f>+C58-F58</f>
        <v>0</v>
      </c>
    </row>
    <row r="60" spans="1:6">
      <c r="A60" s="54"/>
      <c r="B60" s="125"/>
      <c r="C60" s="174"/>
      <c r="D60" s="125"/>
      <c r="E60" s="125"/>
      <c r="F60" s="175"/>
    </row>
    <row r="61" spans="1:6">
      <c r="A61" s="54"/>
      <c r="B61" s="125"/>
      <c r="C61" s="176"/>
      <c r="D61" s="125"/>
      <c r="E61" s="125"/>
      <c r="F61" s="175"/>
    </row>
    <row r="62" spans="1:6">
      <c r="A62" s="54"/>
      <c r="B62" s="125"/>
      <c r="C62" s="176"/>
      <c r="D62" s="125"/>
      <c r="E62" s="125"/>
      <c r="F62" s="175"/>
    </row>
    <row r="63" spans="1:6">
      <c r="A63" s="54"/>
      <c r="B63" s="125"/>
      <c r="C63" s="176"/>
      <c r="D63" s="125"/>
      <c r="E63" s="125"/>
      <c r="F63" s="175"/>
    </row>
    <row r="64" spans="1:6">
      <c r="A64" s="54"/>
      <c r="B64" s="125"/>
      <c r="C64" s="176"/>
      <c r="D64" s="125"/>
      <c r="E64" s="125"/>
      <c r="F64" s="175"/>
    </row>
    <row r="65" spans="1:6">
      <c r="A65" s="54"/>
      <c r="B65" s="125"/>
      <c r="C65" s="176"/>
      <c r="D65" s="125"/>
      <c r="E65" s="125"/>
      <c r="F65" s="175"/>
    </row>
    <row r="66" spans="1:6">
      <c r="A66" s="54"/>
      <c r="B66" s="125"/>
      <c r="C66" s="176"/>
      <c r="D66" s="125"/>
      <c r="E66" s="125"/>
      <c r="F66" s="125"/>
    </row>
    <row r="67" spans="1:6">
      <c r="A67" s="54"/>
      <c r="B67" s="125"/>
      <c r="C67" s="176"/>
      <c r="D67" s="125"/>
      <c r="E67" s="125"/>
      <c r="F67" s="125"/>
    </row>
    <row r="68" spans="1:6">
      <c r="A68" s="54"/>
      <c r="B68" s="125"/>
      <c r="C68" s="176"/>
      <c r="D68" s="125"/>
      <c r="E68" s="125"/>
      <c r="F68" s="125"/>
    </row>
    <row r="69" spans="1:6">
      <c r="A69" s="54"/>
      <c r="B69" s="125"/>
      <c r="C69" s="176"/>
      <c r="D69" s="125"/>
      <c r="E69" s="125"/>
      <c r="F69" s="125"/>
    </row>
    <row r="70" spans="1:6">
      <c r="A70" s="54"/>
      <c r="B70" s="125"/>
      <c r="C70" s="176"/>
      <c r="D70" s="125"/>
      <c r="E70" s="125"/>
      <c r="F70" s="125"/>
    </row>
    <row r="71" spans="1:6">
      <c r="A71" s="54"/>
      <c r="B71" s="125"/>
      <c r="C71" s="125"/>
      <c r="D71" s="125"/>
      <c r="E71" s="125"/>
      <c r="F71" s="125"/>
    </row>
    <row r="72" spans="1:6">
      <c r="A72" s="54"/>
      <c r="B72" s="125"/>
      <c r="C72" s="125"/>
      <c r="D72" s="125"/>
      <c r="E72" s="125"/>
      <c r="F72" s="125"/>
    </row>
    <row r="73" spans="1:6">
      <c r="A73" s="54"/>
      <c r="B73" s="125"/>
      <c r="C73" s="125"/>
      <c r="D73" s="125"/>
      <c r="E73" s="125"/>
      <c r="F73" s="125"/>
    </row>
    <row r="74" spans="1:6">
      <c r="A74" s="54"/>
      <c r="B74" s="125"/>
      <c r="C74" s="125"/>
      <c r="D74" s="125"/>
      <c r="E74" s="125"/>
      <c r="F74" s="125"/>
    </row>
    <row r="75" spans="1:6">
      <c r="A75" s="54"/>
      <c r="B75" s="125"/>
      <c r="C75" s="125"/>
      <c r="D75" s="125"/>
      <c r="E75" s="125"/>
      <c r="F75" s="125"/>
    </row>
    <row r="76" spans="1:6">
      <c r="A76" s="54"/>
      <c r="B76" s="125"/>
      <c r="C76" s="125"/>
      <c r="D76" s="125"/>
      <c r="E76" s="125"/>
      <c r="F76" s="125"/>
    </row>
    <row r="77" spans="1:6">
      <c r="A77" s="54"/>
      <c r="B77" s="125"/>
      <c r="C77" s="125"/>
      <c r="D77" s="125"/>
      <c r="E77" s="125"/>
      <c r="F77" s="125"/>
    </row>
    <row r="78" spans="1:6">
      <c r="A78" s="54"/>
      <c r="B78" s="125"/>
      <c r="C78" s="125"/>
      <c r="D78" s="125"/>
      <c r="E78" s="125"/>
      <c r="F78" s="125"/>
    </row>
  </sheetData>
  <mergeCells count="5">
    <mergeCell ref="A1:F1"/>
    <mergeCell ref="A2:F2"/>
    <mergeCell ref="A4:F4"/>
    <mergeCell ref="A6:F6"/>
    <mergeCell ref="A3:F3"/>
  </mergeCells>
  <phoneticPr fontId="0" type="noConversion"/>
  <pageMargins left="0.47" right="0.45" top="1" bottom="0.5" header="0.5" footer="0.5"/>
  <pageSetup scale="74"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H53"/>
  <sheetViews>
    <sheetView topLeftCell="A22" zoomScale="90" workbookViewId="0">
      <selection activeCell="D10" sqref="D10:D12"/>
    </sheetView>
  </sheetViews>
  <sheetFormatPr defaultColWidth="9.109375" defaultRowHeight="15.6"/>
  <cols>
    <col min="1" max="1" width="6.6640625" style="32" customWidth="1"/>
    <col min="2" max="2" width="77.109375" style="32" customWidth="1"/>
    <col min="3" max="3" width="16.6640625" style="155" customWidth="1"/>
    <col min="4" max="5" width="9.109375" style="32"/>
    <col min="6" max="6" width="10.21875" style="32" bestFit="1" customWidth="1"/>
    <col min="7" max="16384" width="9.109375" style="32"/>
  </cols>
  <sheetData>
    <row r="1" spans="1:7">
      <c r="A1" s="455" t="str">
        <f>+'Schedule 2'!A1:F1</f>
        <v>Benson (Minnesota) Municipal Utilities</v>
      </c>
      <c r="B1" s="455"/>
      <c r="C1" s="455"/>
      <c r="D1" s="30"/>
      <c r="E1" s="30"/>
      <c r="F1" s="30"/>
    </row>
    <row r="2" spans="1:7">
      <c r="A2" s="455" t="s">
        <v>0</v>
      </c>
      <c r="B2" s="455"/>
      <c r="C2" s="455"/>
      <c r="D2" s="30"/>
      <c r="E2" s="30"/>
      <c r="F2" s="30"/>
    </row>
    <row r="3" spans="1:7">
      <c r="A3" s="455" t="s">
        <v>173</v>
      </c>
      <c r="B3" s="455"/>
      <c r="C3" s="455"/>
      <c r="D3" s="30"/>
      <c r="E3" s="30"/>
      <c r="F3" s="30"/>
    </row>
    <row r="4" spans="1:7">
      <c r="A4" s="457" t="str">
        <f>+'Schedule 2'!A4:F4</f>
        <v>For the Year Ended December 31, 2015</v>
      </c>
      <c r="B4" s="457"/>
      <c r="C4" s="457"/>
      <c r="D4" s="31"/>
      <c r="E4" s="31"/>
      <c r="F4" s="31"/>
    </row>
    <row r="5" spans="1:7">
      <c r="A5" s="30"/>
      <c r="B5" s="30"/>
      <c r="C5" s="177"/>
      <c r="D5" s="30"/>
      <c r="E5" s="30"/>
      <c r="F5" s="30"/>
    </row>
    <row r="6" spans="1:7">
      <c r="A6" s="458" t="s">
        <v>89</v>
      </c>
      <c r="B6" s="458"/>
      <c r="C6" s="458"/>
      <c r="D6" s="33"/>
      <c r="E6" s="33"/>
      <c r="F6" s="33"/>
    </row>
    <row r="7" spans="1:7">
      <c r="A7" s="34" t="s">
        <v>1</v>
      </c>
      <c r="B7" s="35"/>
      <c r="C7" s="178" t="s">
        <v>91</v>
      </c>
    </row>
    <row r="8" spans="1:7">
      <c r="A8" s="37" t="s">
        <v>2</v>
      </c>
      <c r="B8" s="38"/>
      <c r="C8" s="158" t="s">
        <v>7</v>
      </c>
    </row>
    <row r="9" spans="1:7">
      <c r="A9" s="40">
        <v>1</v>
      </c>
      <c r="B9" s="38" t="s">
        <v>90</v>
      </c>
      <c r="C9" s="112">
        <v>4055022</v>
      </c>
    </row>
    <row r="10" spans="1:7">
      <c r="A10" s="40">
        <v>2</v>
      </c>
      <c r="B10" s="38" t="s">
        <v>92</v>
      </c>
      <c r="C10" s="43">
        <f>+'Schedule 7'!D31+'Schedule 7'!C19</f>
        <v>2590598</v>
      </c>
      <c r="F10" s="395"/>
    </row>
    <row r="11" spans="1:7">
      <c r="A11" s="40">
        <v>3</v>
      </c>
      <c r="B11" s="38" t="s">
        <v>93</v>
      </c>
      <c r="C11" s="43">
        <f>+'Schedule 7'!E31</f>
        <v>670166</v>
      </c>
      <c r="F11" s="395"/>
      <c r="G11" s="391">
        <f>+C11+C10+C12-3784355</f>
        <v>0</v>
      </c>
    </row>
    <row r="12" spans="1:7">
      <c r="A12" s="41">
        <v>4</v>
      </c>
      <c r="B12" s="42" t="s">
        <v>94</v>
      </c>
      <c r="C12" s="179">
        <v>523591</v>
      </c>
      <c r="D12" s="391"/>
    </row>
    <row r="13" spans="1:7">
      <c r="A13" s="40">
        <v>5</v>
      </c>
      <c r="B13" s="38" t="s">
        <v>95</v>
      </c>
      <c r="C13" s="43"/>
    </row>
    <row r="14" spans="1:7" ht="16.2" thickBot="1">
      <c r="A14" s="44">
        <v>6</v>
      </c>
      <c r="B14" s="45" t="s">
        <v>96</v>
      </c>
      <c r="C14" s="50">
        <v>43722</v>
      </c>
    </row>
    <row r="15" spans="1:7" ht="16.2" thickBot="1">
      <c r="A15" s="46">
        <v>7</v>
      </c>
      <c r="B15" s="47" t="s">
        <v>97</v>
      </c>
      <c r="C15" s="48">
        <f>SUM(C10:C14)</f>
        <v>3828077</v>
      </c>
    </row>
    <row r="16" spans="1:7" ht="16.2" thickBot="1">
      <c r="A16" s="46">
        <v>8</v>
      </c>
      <c r="B16" s="49" t="s">
        <v>98</v>
      </c>
      <c r="C16" s="48">
        <f>+C9-C15</f>
        <v>226945</v>
      </c>
      <c r="E16" s="395"/>
    </row>
    <row r="17" spans="1:8" ht="16.2" thickBot="1">
      <c r="A17" s="44">
        <v>9</v>
      </c>
      <c r="B17" s="45" t="s">
        <v>99</v>
      </c>
      <c r="C17" s="50"/>
    </row>
    <row r="18" spans="1:8" ht="16.2" thickBot="1">
      <c r="A18" s="46">
        <v>10</v>
      </c>
      <c r="B18" s="47" t="s">
        <v>100</v>
      </c>
      <c r="C18" s="48">
        <f>+C17+C16</f>
        <v>226945</v>
      </c>
    </row>
    <row r="19" spans="1:8">
      <c r="A19" s="40">
        <v>11</v>
      </c>
      <c r="B19" s="38" t="s">
        <v>101</v>
      </c>
      <c r="C19" s="43">
        <f>56310+11459+3300</f>
        <v>71069</v>
      </c>
      <c r="E19" s="32" t="s">
        <v>524</v>
      </c>
    </row>
    <row r="20" spans="1:8">
      <c r="A20" s="40">
        <v>12</v>
      </c>
      <c r="B20" s="38" t="s">
        <v>102</v>
      </c>
      <c r="C20" s="43"/>
      <c r="E20" s="32" t="s">
        <v>546</v>
      </c>
      <c r="H20" s="137"/>
    </row>
    <row r="21" spans="1:8">
      <c r="A21" s="40">
        <v>13</v>
      </c>
      <c r="B21" s="38" t="s">
        <v>103</v>
      </c>
      <c r="C21" s="43"/>
    </row>
    <row r="22" spans="1:8" ht="16.2" thickBot="1">
      <c r="A22" s="44">
        <v>14</v>
      </c>
      <c r="B22" s="45" t="s">
        <v>104</v>
      </c>
      <c r="C22" s="50"/>
    </row>
    <row r="23" spans="1:8" ht="16.2" thickBot="1">
      <c r="A23" s="46">
        <v>15</v>
      </c>
      <c r="B23" s="47" t="s">
        <v>105</v>
      </c>
      <c r="C23" s="48">
        <f>+C18+C19-C20-C21-C22</f>
        <v>298014</v>
      </c>
    </row>
    <row r="24" spans="1:8">
      <c r="A24" s="40">
        <v>16</v>
      </c>
      <c r="B24" s="38" t="s">
        <v>106</v>
      </c>
      <c r="C24" s="43">
        <v>239804</v>
      </c>
    </row>
    <row r="25" spans="1:8">
      <c r="A25" s="40">
        <v>17</v>
      </c>
      <c r="B25" s="38" t="s">
        <v>107</v>
      </c>
      <c r="C25" s="43">
        <v>0</v>
      </c>
    </row>
    <row r="26" spans="1:8" ht="16.2" thickBot="1">
      <c r="A26" s="44">
        <v>18</v>
      </c>
      <c r="B26" s="45" t="s">
        <v>108</v>
      </c>
      <c r="C26" s="180">
        <v>0</v>
      </c>
    </row>
    <row r="27" spans="1:8" ht="16.2" thickBot="1">
      <c r="A27" s="46">
        <v>19</v>
      </c>
      <c r="B27" s="47" t="s">
        <v>109</v>
      </c>
      <c r="C27" s="181">
        <f>SUM(C24:C26)</f>
        <v>239804</v>
      </c>
    </row>
    <row r="28" spans="1:8" ht="16.2" thickBot="1">
      <c r="A28" s="46">
        <v>20</v>
      </c>
      <c r="B28" s="47" t="s">
        <v>110</v>
      </c>
      <c r="C28" s="181">
        <f>+C23-C27</f>
        <v>58210</v>
      </c>
      <c r="E28" s="395">
        <f>+C28-58210</f>
        <v>0</v>
      </c>
    </row>
    <row r="29" spans="1:8">
      <c r="A29" s="40">
        <v>21</v>
      </c>
      <c r="B29" s="38" t="s">
        <v>111</v>
      </c>
      <c r="C29" s="182">
        <v>0</v>
      </c>
    </row>
    <row r="30" spans="1:8" ht="16.2" thickBot="1">
      <c r="A30" s="44">
        <v>22</v>
      </c>
      <c r="B30" s="45" t="s">
        <v>112</v>
      </c>
      <c r="C30" s="180">
        <v>0</v>
      </c>
    </row>
    <row r="31" spans="1:8" ht="16.2" thickBot="1">
      <c r="A31" s="46">
        <v>23</v>
      </c>
      <c r="B31" s="49" t="s">
        <v>113</v>
      </c>
      <c r="C31" s="151">
        <f>SUM(C28:C30)</f>
        <v>58210</v>
      </c>
    </row>
    <row r="32" spans="1:8">
      <c r="A32" s="54"/>
      <c r="B32" s="54"/>
      <c r="C32" s="176"/>
    </row>
    <row r="33" spans="1:4">
      <c r="A33" s="54"/>
      <c r="B33" s="54"/>
      <c r="C33" s="176"/>
      <c r="D33" s="54"/>
    </row>
    <row r="34" spans="1:4">
      <c r="A34" s="54"/>
      <c r="B34" s="54"/>
      <c r="C34" s="176"/>
      <c r="D34" s="54"/>
    </row>
    <row r="35" spans="1:4">
      <c r="A35" s="54"/>
      <c r="B35" s="54"/>
      <c r="C35" s="176"/>
      <c r="D35" s="54"/>
    </row>
    <row r="36" spans="1:4">
      <c r="A36" s="54"/>
      <c r="B36" s="54"/>
      <c r="C36" s="176"/>
      <c r="D36" s="54"/>
    </row>
    <row r="37" spans="1:4">
      <c r="A37" s="54"/>
      <c r="B37" s="54"/>
      <c r="C37" s="176"/>
      <c r="D37" s="54"/>
    </row>
    <row r="38" spans="1:4">
      <c r="A38" s="54"/>
      <c r="B38" s="54"/>
      <c r="C38" s="176"/>
      <c r="D38" s="54"/>
    </row>
    <row r="39" spans="1:4">
      <c r="A39" s="54"/>
      <c r="B39" s="54"/>
      <c r="C39" s="176"/>
      <c r="D39" s="54"/>
    </row>
    <row r="40" spans="1:4">
      <c r="A40" s="54"/>
      <c r="B40" s="54"/>
      <c r="C40" s="176"/>
      <c r="D40" s="54"/>
    </row>
    <row r="41" spans="1:4">
      <c r="A41" s="54"/>
      <c r="B41" s="54"/>
      <c r="C41" s="176"/>
      <c r="D41" s="54"/>
    </row>
    <row r="42" spans="1:4">
      <c r="A42" s="54"/>
      <c r="B42" s="54"/>
      <c r="C42" s="176"/>
      <c r="D42" s="54"/>
    </row>
    <row r="43" spans="1:4">
      <c r="A43" s="54"/>
      <c r="B43" s="54"/>
      <c r="C43" s="176"/>
      <c r="D43" s="54"/>
    </row>
    <row r="44" spans="1:4">
      <c r="C44" s="183"/>
    </row>
    <row r="45" spans="1:4">
      <c r="C45" s="183"/>
    </row>
    <row r="46" spans="1:4">
      <c r="C46" s="183"/>
    </row>
    <row r="47" spans="1:4">
      <c r="C47" s="183"/>
    </row>
    <row r="48" spans="1:4">
      <c r="C48" s="183"/>
    </row>
    <row r="49" spans="3:3">
      <c r="C49" s="183"/>
    </row>
    <row r="50" spans="3:3">
      <c r="C50" s="183"/>
    </row>
    <row r="51" spans="3:3">
      <c r="C51" s="183"/>
    </row>
    <row r="52" spans="3:3">
      <c r="C52" s="183"/>
    </row>
    <row r="53" spans="3:3">
      <c r="C53" s="183"/>
    </row>
  </sheetData>
  <mergeCells count="5">
    <mergeCell ref="A1:C1"/>
    <mergeCell ref="A2:C2"/>
    <mergeCell ref="A4:C4"/>
    <mergeCell ref="A6:C6"/>
    <mergeCell ref="A3:C3"/>
  </mergeCells>
  <phoneticPr fontId="0" type="noConversion"/>
  <pageMargins left="0.75" right="0.75" top="1" bottom="1" header="0.5" footer="0.5"/>
  <pageSetup scale="90"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S495"/>
  <sheetViews>
    <sheetView topLeftCell="C1" zoomScale="90" workbookViewId="0">
      <selection activeCell="M19" sqref="M19"/>
    </sheetView>
  </sheetViews>
  <sheetFormatPr defaultColWidth="9.109375" defaultRowHeight="15.6"/>
  <cols>
    <col min="1" max="1" width="6.6640625" style="32" customWidth="1"/>
    <col min="2" max="2" width="29.33203125" style="32" customWidth="1"/>
    <col min="3" max="7" width="15.6640625" style="32" customWidth="1"/>
    <col min="8" max="8" width="6.88671875" style="32" bestFit="1" customWidth="1"/>
    <col min="9" max="9" width="16.44140625" style="84" customWidth="1"/>
    <col min="10" max="10" width="1" style="84" customWidth="1"/>
    <col min="11" max="11" width="17.33203125" style="84" customWidth="1"/>
    <col min="12" max="12" width="1" style="85" customWidth="1"/>
    <col min="13" max="13" width="17.33203125" style="84" customWidth="1"/>
    <col min="14" max="14" width="9.109375" style="32"/>
    <col min="15" max="15" width="22.88671875" style="128" bestFit="1" customWidth="1"/>
    <col min="16" max="16" width="13.5546875" style="128" bestFit="1" customWidth="1"/>
    <col min="17" max="17" width="14.21875" style="408" bestFit="1" customWidth="1"/>
    <col min="18" max="18" width="12.33203125" style="32" bestFit="1" customWidth="1"/>
    <col min="19" max="19" width="14.109375" style="32" bestFit="1" customWidth="1"/>
    <col min="20" max="16384" width="9.109375" style="32"/>
  </cols>
  <sheetData>
    <row r="1" spans="1:16">
      <c r="A1" s="455" t="str">
        <f>+'Schedule 2'!A1:F1</f>
        <v>Benson (Minnesota) Municipal Utilities</v>
      </c>
      <c r="B1" s="455"/>
      <c r="C1" s="455"/>
      <c r="D1" s="455"/>
      <c r="E1" s="455"/>
      <c r="F1" s="455"/>
      <c r="G1" s="455"/>
    </row>
    <row r="2" spans="1:16">
      <c r="A2" s="455" t="s">
        <v>0</v>
      </c>
      <c r="B2" s="455"/>
      <c r="C2" s="455"/>
      <c r="D2" s="455"/>
      <c r="E2" s="455"/>
      <c r="F2" s="455"/>
      <c r="G2" s="455"/>
    </row>
    <row r="3" spans="1:16">
      <c r="A3" s="455" t="s">
        <v>174</v>
      </c>
      <c r="B3" s="455"/>
      <c r="C3" s="455"/>
      <c r="D3" s="455"/>
      <c r="E3" s="455"/>
      <c r="F3" s="455"/>
      <c r="G3" s="455"/>
    </row>
    <row r="4" spans="1:16">
      <c r="A4" s="457" t="str">
        <f>+'Schedule 2'!A4:F4</f>
        <v>For the Year Ended December 31, 2015</v>
      </c>
      <c r="B4" s="457"/>
      <c r="C4" s="457"/>
      <c r="D4" s="457"/>
      <c r="E4" s="457"/>
      <c r="F4" s="457"/>
      <c r="G4" s="457"/>
    </row>
    <row r="5" spans="1:16">
      <c r="A5" s="30"/>
      <c r="B5" s="30"/>
      <c r="C5" s="30"/>
    </row>
    <row r="6" spans="1:16">
      <c r="A6" s="458" t="s">
        <v>21</v>
      </c>
      <c r="B6" s="458"/>
      <c r="C6" s="458"/>
      <c r="D6" s="458"/>
      <c r="E6" s="458"/>
      <c r="F6" s="458"/>
      <c r="G6" s="458"/>
    </row>
    <row r="7" spans="1:16">
      <c r="A7" s="56" t="s">
        <v>1</v>
      </c>
      <c r="B7" s="36"/>
      <c r="C7" s="36" t="s">
        <v>114</v>
      </c>
      <c r="D7" s="36"/>
      <c r="E7" s="36"/>
      <c r="F7" s="36"/>
      <c r="G7" s="36" t="s">
        <v>119</v>
      </c>
      <c r="I7" s="87" t="s">
        <v>476</v>
      </c>
      <c r="K7" s="88" t="s">
        <v>798</v>
      </c>
      <c r="L7" s="89"/>
      <c r="M7" s="87" t="s">
        <v>797</v>
      </c>
    </row>
    <row r="8" spans="1:16">
      <c r="A8" s="40" t="s">
        <v>2</v>
      </c>
      <c r="B8" s="39"/>
      <c r="C8" s="39" t="s">
        <v>115</v>
      </c>
      <c r="D8" s="39" t="s">
        <v>116</v>
      </c>
      <c r="E8" s="39" t="s">
        <v>117</v>
      </c>
      <c r="F8" s="39" t="s">
        <v>118</v>
      </c>
      <c r="G8" s="39" t="s">
        <v>115</v>
      </c>
      <c r="I8" s="90" t="s">
        <v>477</v>
      </c>
      <c r="K8" s="90" t="s">
        <v>478</v>
      </c>
      <c r="L8" s="89"/>
      <c r="M8" s="91" t="s">
        <v>479</v>
      </c>
    </row>
    <row r="9" spans="1:16" ht="20.100000000000001" customHeight="1">
      <c r="A9" s="41">
        <v>1</v>
      </c>
      <c r="B9" s="59" t="s">
        <v>120</v>
      </c>
      <c r="C9" s="92">
        <v>0</v>
      </c>
      <c r="D9" s="92">
        <v>0</v>
      </c>
      <c r="E9" s="92">
        <v>0</v>
      </c>
      <c r="F9" s="92">
        <v>0</v>
      </c>
      <c r="G9" s="93">
        <f t="shared" ref="G9:G17" si="0">+C9+D9-E9-F9</f>
        <v>0</v>
      </c>
      <c r="I9" s="94">
        <v>0</v>
      </c>
      <c r="J9" s="85"/>
      <c r="K9" s="94">
        <v>0</v>
      </c>
      <c r="L9" s="95"/>
      <c r="M9" s="96">
        <v>0</v>
      </c>
    </row>
    <row r="10" spans="1:16" ht="12.75" customHeight="1">
      <c r="A10" s="41"/>
      <c r="B10" s="59"/>
      <c r="C10" s="92"/>
      <c r="D10" s="92"/>
      <c r="E10" s="92"/>
      <c r="F10" s="92"/>
      <c r="G10" s="93"/>
      <c r="I10" s="97"/>
      <c r="K10" s="97"/>
      <c r="L10" s="95"/>
      <c r="M10" s="97"/>
    </row>
    <row r="11" spans="1:16" ht="20.100000000000001" customHeight="1">
      <c r="A11" s="41">
        <v>2</v>
      </c>
      <c r="B11" s="59" t="s">
        <v>121</v>
      </c>
      <c r="C11" s="98">
        <v>0</v>
      </c>
      <c r="D11" s="98">
        <v>0</v>
      </c>
      <c r="E11" s="98">
        <v>0</v>
      </c>
      <c r="F11" s="98"/>
      <c r="G11" s="99">
        <f t="shared" si="0"/>
        <v>0</v>
      </c>
      <c r="I11" s="97">
        <v>0</v>
      </c>
      <c r="K11" s="97">
        <v>0</v>
      </c>
      <c r="L11" s="95"/>
      <c r="M11" s="97">
        <v>0</v>
      </c>
    </row>
    <row r="12" spans="1:16" ht="20.100000000000001" customHeight="1">
      <c r="A12" s="41">
        <v>3</v>
      </c>
      <c r="B12" s="59" t="s">
        <v>122</v>
      </c>
      <c r="C12" s="98">
        <v>0</v>
      </c>
      <c r="D12" s="98">
        <v>0</v>
      </c>
      <c r="E12" s="98">
        <v>0</v>
      </c>
      <c r="F12" s="98">
        <v>0</v>
      </c>
      <c r="G12" s="99">
        <f t="shared" si="0"/>
        <v>0</v>
      </c>
      <c r="I12" s="96">
        <v>0</v>
      </c>
      <c r="J12" s="85"/>
      <c r="K12" s="96">
        <v>0</v>
      </c>
      <c r="L12" s="95"/>
      <c r="M12" s="96">
        <v>0</v>
      </c>
    </row>
    <row r="13" spans="1:16" ht="20.100000000000001" customHeight="1">
      <c r="A13" s="41">
        <v>4</v>
      </c>
      <c r="B13" s="59" t="s">
        <v>123</v>
      </c>
      <c r="C13" s="98">
        <v>0</v>
      </c>
      <c r="D13" s="100">
        <v>0</v>
      </c>
      <c r="E13" s="98">
        <v>0</v>
      </c>
      <c r="F13" s="98">
        <v>0</v>
      </c>
      <c r="G13" s="99">
        <f t="shared" si="0"/>
        <v>0</v>
      </c>
      <c r="I13" s="96">
        <v>0</v>
      </c>
      <c r="J13" s="85"/>
      <c r="K13" s="96">
        <v>0</v>
      </c>
      <c r="L13" s="95"/>
      <c r="M13" s="96">
        <v>0</v>
      </c>
    </row>
    <row r="14" spans="1:16" ht="20.100000000000001" customHeight="1" thickBot="1">
      <c r="A14" s="41">
        <v>5</v>
      </c>
      <c r="B14" s="59" t="s">
        <v>124</v>
      </c>
      <c r="C14" s="77">
        <v>4277310</v>
      </c>
      <c r="D14" s="77">
        <v>0</v>
      </c>
      <c r="E14" s="148">
        <v>0</v>
      </c>
      <c r="F14" s="148">
        <v>0</v>
      </c>
      <c r="G14" s="149">
        <f t="shared" si="0"/>
        <v>4277310</v>
      </c>
      <c r="H14" s="382"/>
      <c r="I14" s="101">
        <v>2986465</v>
      </c>
      <c r="J14" s="85"/>
      <c r="K14" s="101">
        <f>+G14-I14</f>
        <v>1290845</v>
      </c>
      <c r="L14" s="95"/>
      <c r="M14" s="101">
        <v>166646</v>
      </c>
      <c r="O14" s="184"/>
      <c r="P14" s="184"/>
    </row>
    <row r="15" spans="1:16" ht="20.100000000000001" customHeight="1" thickBot="1">
      <c r="A15" s="41">
        <v>6</v>
      </c>
      <c r="B15" s="78" t="s">
        <v>125</v>
      </c>
      <c r="C15" s="102">
        <f>SUM(C11:C14)</f>
        <v>4277310</v>
      </c>
      <c r="D15" s="103">
        <f>SUM(D11:D14)</f>
        <v>0</v>
      </c>
      <c r="E15" s="150">
        <f>SUM(E11:E14)</f>
        <v>0</v>
      </c>
      <c r="F15" s="150">
        <f>SUM(F11:F14)</f>
        <v>0</v>
      </c>
      <c r="G15" s="151">
        <f t="shared" si="0"/>
        <v>4277310</v>
      </c>
      <c r="I15" s="105">
        <f>SUM(I11:I14)</f>
        <v>2986465</v>
      </c>
      <c r="J15" s="85"/>
      <c r="K15" s="105">
        <f>SUM(K11:K14)</f>
        <v>1290845</v>
      </c>
      <c r="L15" s="106"/>
      <c r="M15" s="105">
        <f>SUM(M11:M14)</f>
        <v>166646</v>
      </c>
      <c r="O15" s="184"/>
      <c r="P15" s="184"/>
    </row>
    <row r="16" spans="1:16" ht="12" customHeight="1">
      <c r="A16" s="41"/>
      <c r="B16" s="107"/>
      <c r="C16" s="108"/>
      <c r="D16" s="109"/>
      <c r="E16" s="152"/>
      <c r="F16" s="152"/>
      <c r="G16" s="152"/>
      <c r="I16" s="10"/>
      <c r="J16" s="85"/>
      <c r="K16" s="10"/>
      <c r="L16" s="95"/>
      <c r="M16" s="10"/>
      <c r="O16" s="184"/>
      <c r="P16" s="184"/>
    </row>
    <row r="17" spans="1:19" ht="20.100000000000001" customHeight="1">
      <c r="A17" s="41">
        <v>7</v>
      </c>
      <c r="B17" s="59" t="s">
        <v>127</v>
      </c>
      <c r="C17" s="79">
        <v>676120.5</v>
      </c>
      <c r="D17" s="79">
        <v>0</v>
      </c>
      <c r="E17" s="100">
        <v>0</v>
      </c>
      <c r="F17" s="100">
        <v>0</v>
      </c>
      <c r="G17" s="153">
        <f t="shared" si="0"/>
        <v>676120.5</v>
      </c>
      <c r="H17" s="389"/>
      <c r="I17" s="96">
        <v>141986</v>
      </c>
      <c r="J17" s="85"/>
      <c r="K17" s="96">
        <f>+G17-I17</f>
        <v>534134.5</v>
      </c>
      <c r="L17" s="95"/>
      <c r="M17" s="96">
        <v>20285</v>
      </c>
      <c r="N17" s="155"/>
      <c r="O17" s="428"/>
      <c r="P17" s="428"/>
      <c r="Q17" s="429"/>
      <c r="R17" s="155"/>
      <c r="S17" s="155"/>
    </row>
    <row r="18" spans="1:19" ht="20.100000000000001" customHeight="1">
      <c r="A18" s="41">
        <v>8</v>
      </c>
      <c r="B18" s="59" t="s">
        <v>128</v>
      </c>
      <c r="C18" s="79">
        <v>8654690</v>
      </c>
      <c r="D18" s="79">
        <f>201815</f>
        <v>201815</v>
      </c>
      <c r="E18" s="100">
        <v>8751</v>
      </c>
      <c r="F18" s="100">
        <v>0</v>
      </c>
      <c r="G18" s="153">
        <f>+C18+D18-E18-F18</f>
        <v>8847754</v>
      </c>
      <c r="H18" s="389"/>
      <c r="I18" s="96">
        <v>4293441</v>
      </c>
      <c r="J18" s="85"/>
      <c r="K18" s="96">
        <f>+G18-I18</f>
        <v>4554313</v>
      </c>
      <c r="L18" s="95"/>
      <c r="M18" s="96">
        <v>332240</v>
      </c>
      <c r="N18" s="155"/>
      <c r="O18" s="428"/>
      <c r="P18" s="428"/>
      <c r="Q18" s="430"/>
      <c r="R18" s="430"/>
      <c r="S18" s="430"/>
    </row>
    <row r="19" spans="1:19" ht="20.100000000000001" customHeight="1" thickBot="1">
      <c r="A19" s="41">
        <v>9</v>
      </c>
      <c r="B19" s="59" t="s">
        <v>129</v>
      </c>
      <c r="C19" s="77">
        <v>409463</v>
      </c>
      <c r="D19" s="77"/>
      <c r="E19" s="148"/>
      <c r="F19" s="148">
        <v>0</v>
      </c>
      <c r="G19" s="149">
        <f>+C19+D19-E19-F19</f>
        <v>409463</v>
      </c>
      <c r="H19" s="389"/>
      <c r="I19" s="101">
        <v>370271</v>
      </c>
      <c r="J19" s="85"/>
      <c r="K19" s="96">
        <f>+G19-I19</f>
        <v>39192</v>
      </c>
      <c r="L19" s="95"/>
      <c r="M19" s="101">
        <v>4420</v>
      </c>
      <c r="N19" s="155"/>
      <c r="O19" s="430"/>
      <c r="P19" s="430"/>
      <c r="Q19" s="429"/>
    </row>
    <row r="20" spans="1:19" ht="20.100000000000001" customHeight="1" thickBot="1">
      <c r="A20" s="41">
        <v>10</v>
      </c>
      <c r="B20" s="78" t="s">
        <v>130</v>
      </c>
      <c r="C20" s="111">
        <f>SUM(C15:C19)</f>
        <v>14017583.5</v>
      </c>
      <c r="D20" s="150">
        <f>SUM(D15:D19)</f>
        <v>201815</v>
      </c>
      <c r="E20" s="150">
        <f>SUM(E15:E19)</f>
        <v>8751</v>
      </c>
      <c r="F20" s="150">
        <f>SUM(F15:F19)</f>
        <v>0</v>
      </c>
      <c r="G20" s="151">
        <f>+C20+D20-E20-F20</f>
        <v>14210647.5</v>
      </c>
      <c r="I20" s="105">
        <f>SUM(I15:I19)</f>
        <v>7792163</v>
      </c>
      <c r="J20" s="85"/>
      <c r="K20" s="105">
        <f>SUM(K15:K19)</f>
        <v>6418484.5</v>
      </c>
      <c r="L20" s="106"/>
      <c r="M20" s="105">
        <f>SUM(M15:M19)</f>
        <v>523591</v>
      </c>
      <c r="N20" s="155"/>
      <c r="O20" s="430"/>
      <c r="P20" s="430"/>
      <c r="Q20" s="429"/>
    </row>
    <row r="21" spans="1:19" ht="11.25" customHeight="1">
      <c r="A21" s="41"/>
      <c r="B21" s="107"/>
      <c r="C21" s="110"/>
      <c r="D21" s="152"/>
      <c r="E21" s="152"/>
      <c r="F21" s="152"/>
      <c r="G21" s="152"/>
      <c r="I21" s="112"/>
      <c r="J21" s="85"/>
      <c r="K21" s="113"/>
      <c r="L21" s="95"/>
      <c r="M21" s="94"/>
      <c r="N21" s="155"/>
      <c r="O21" s="430"/>
      <c r="P21" s="430"/>
      <c r="Q21" s="429"/>
    </row>
    <row r="22" spans="1:19" ht="20.100000000000001" customHeight="1">
      <c r="A22" s="41">
        <v>11</v>
      </c>
      <c r="B22" s="59" t="s">
        <v>131</v>
      </c>
      <c r="C22" s="98">
        <v>0</v>
      </c>
      <c r="D22" s="100">
        <v>0</v>
      </c>
      <c r="E22" s="100">
        <v>0</v>
      </c>
      <c r="F22" s="100">
        <v>0</v>
      </c>
      <c r="G22" s="100">
        <f>+C22+D22+E22+F22</f>
        <v>0</v>
      </c>
      <c r="I22" s="96">
        <v>0</v>
      </c>
      <c r="J22" s="85"/>
      <c r="K22" s="96">
        <v>0</v>
      </c>
      <c r="L22" s="95"/>
      <c r="M22" s="96">
        <v>0</v>
      </c>
      <c r="N22" s="155"/>
      <c r="O22" s="430"/>
      <c r="P22" s="430"/>
      <c r="Q22" s="429"/>
    </row>
    <row r="23" spans="1:19" ht="20.100000000000001" customHeight="1">
      <c r="A23" s="41">
        <v>12</v>
      </c>
      <c r="B23" s="59" t="s">
        <v>132</v>
      </c>
      <c r="C23" s="98">
        <v>0</v>
      </c>
      <c r="D23" s="100">
        <v>0</v>
      </c>
      <c r="E23" s="100">
        <v>0</v>
      </c>
      <c r="F23" s="100">
        <v>0</v>
      </c>
      <c r="G23" s="100">
        <f>+C23+D23+E23+F23</f>
        <v>0</v>
      </c>
      <c r="I23" s="96">
        <v>0</v>
      </c>
      <c r="J23" s="85"/>
      <c r="K23" s="96">
        <v>0</v>
      </c>
      <c r="L23" s="95"/>
      <c r="M23" s="96">
        <v>0</v>
      </c>
      <c r="N23" s="155"/>
      <c r="O23" s="430"/>
      <c r="P23" s="430"/>
      <c r="Q23" s="429"/>
    </row>
    <row r="24" spans="1:19" ht="20.100000000000001" customHeight="1" thickBot="1">
      <c r="A24" s="41">
        <v>13</v>
      </c>
      <c r="B24" s="59" t="s">
        <v>133</v>
      </c>
      <c r="C24" s="114">
        <v>0</v>
      </c>
      <c r="D24" s="148">
        <v>0</v>
      </c>
      <c r="E24" s="148">
        <v>0</v>
      </c>
      <c r="F24" s="148">
        <v>0</v>
      </c>
      <c r="G24" s="148">
        <f>+C24+D24+E24+F24</f>
        <v>0</v>
      </c>
      <c r="I24" s="101">
        <v>0</v>
      </c>
      <c r="J24" s="85"/>
      <c r="K24" s="101">
        <v>0</v>
      </c>
      <c r="L24" s="95"/>
      <c r="M24" s="101">
        <v>0</v>
      </c>
      <c r="N24" s="155"/>
      <c r="O24" s="430"/>
      <c r="P24" s="430"/>
      <c r="Q24" s="429"/>
    </row>
    <row r="25" spans="1:19" ht="20.100000000000001" customHeight="1" thickBot="1">
      <c r="A25" s="41">
        <v>14</v>
      </c>
      <c r="B25" s="78" t="s">
        <v>8</v>
      </c>
      <c r="C25" s="111">
        <f>SUM(C20:C24)</f>
        <v>14017583.5</v>
      </c>
      <c r="D25" s="150">
        <f>SUM(D20:D24)</f>
        <v>201815</v>
      </c>
      <c r="E25" s="150">
        <f>SUM(E20:E24)</f>
        <v>8751</v>
      </c>
      <c r="F25" s="150">
        <f>SUM(F20:F24)</f>
        <v>0</v>
      </c>
      <c r="G25" s="151">
        <f>+C25+D25-E25+F25</f>
        <v>14210647.5</v>
      </c>
      <c r="I25" s="105">
        <f>SUM(I20:I24)</f>
        <v>7792163</v>
      </c>
      <c r="J25" s="85"/>
      <c r="K25" s="105">
        <f>SUM(K20:K24)</f>
        <v>6418484.5</v>
      </c>
      <c r="L25" s="106"/>
      <c r="M25" s="105">
        <f>SUM(M20:M24)</f>
        <v>523591</v>
      </c>
      <c r="N25" s="155"/>
      <c r="O25" s="430">
        <f>+M25-523591</f>
        <v>0</v>
      </c>
      <c r="P25" s="430"/>
      <c r="Q25" s="429"/>
    </row>
    <row r="26" spans="1:19" ht="11.25" customHeight="1">
      <c r="A26" s="41"/>
      <c r="B26" s="107"/>
      <c r="C26" s="116"/>
      <c r="D26" s="154"/>
      <c r="E26" s="154"/>
      <c r="F26" s="154"/>
      <c r="G26" s="154"/>
      <c r="I26" s="112"/>
      <c r="J26" s="85"/>
      <c r="K26" s="113"/>
      <c r="L26" s="95"/>
      <c r="M26" s="94"/>
      <c r="N26" s="155"/>
      <c r="O26" s="430"/>
      <c r="P26" s="430"/>
      <c r="Q26" s="429"/>
    </row>
    <row r="27" spans="1:19" ht="20.100000000000001" customHeight="1" thickBot="1">
      <c r="A27" s="41">
        <v>15</v>
      </c>
      <c r="B27" s="59" t="s">
        <v>134</v>
      </c>
      <c r="C27" s="114">
        <v>0</v>
      </c>
      <c r="D27" s="148">
        <v>8670</v>
      </c>
      <c r="E27" s="148">
        <v>0</v>
      </c>
      <c r="F27" s="148">
        <v>0</v>
      </c>
      <c r="G27" s="149">
        <f>+C27+D27-E27-F27</f>
        <v>8670</v>
      </c>
      <c r="I27" s="101">
        <v>0</v>
      </c>
      <c r="J27" s="85"/>
      <c r="K27" s="101">
        <f>+G27</f>
        <v>8670</v>
      </c>
      <c r="L27" s="95"/>
      <c r="M27" s="101">
        <v>0</v>
      </c>
      <c r="N27" s="155"/>
      <c r="O27" s="430"/>
      <c r="P27" s="430"/>
      <c r="Q27" s="429"/>
    </row>
    <row r="28" spans="1:19" ht="20.100000000000001" customHeight="1" thickBot="1">
      <c r="A28" s="41">
        <v>16</v>
      </c>
      <c r="B28" s="78" t="s">
        <v>135</v>
      </c>
      <c r="C28" s="111">
        <f>SUM(C25:C27)</f>
        <v>14017583.5</v>
      </c>
      <c r="D28" s="104">
        <f>SUM(D25:D27)</f>
        <v>210485</v>
      </c>
      <c r="E28" s="104">
        <f>SUM(E25:E27)</f>
        <v>8751</v>
      </c>
      <c r="F28" s="104">
        <f>SUM(F25:F27)</f>
        <v>0</v>
      </c>
      <c r="G28" s="53">
        <f>+C28+D28-E28-F28</f>
        <v>14219317.5</v>
      </c>
      <c r="I28" s="105">
        <f>SUM(I25:I27)</f>
        <v>7792163</v>
      </c>
      <c r="J28" s="85"/>
      <c r="K28" s="105">
        <f>SUM(K25:K27)</f>
        <v>6427154.5</v>
      </c>
      <c r="L28" s="106"/>
      <c r="M28" s="115">
        <f>SUM(M25:M27)</f>
        <v>523591</v>
      </c>
    </row>
    <row r="29" spans="1:19" ht="20.100000000000001" customHeight="1">
      <c r="B29" s="32" t="s">
        <v>126</v>
      </c>
      <c r="G29" s="55"/>
      <c r="I29" s="85"/>
      <c r="J29" s="85"/>
      <c r="K29" s="85"/>
    </row>
    <row r="30" spans="1:19">
      <c r="I30" s="117"/>
      <c r="J30" s="85"/>
      <c r="K30" s="118"/>
    </row>
    <row r="31" spans="1:19">
      <c r="G31" s="55"/>
      <c r="I31" s="85"/>
      <c r="J31" s="85"/>
      <c r="K31" s="118"/>
    </row>
    <row r="32" spans="1:19">
      <c r="G32" s="55" t="s">
        <v>169</v>
      </c>
      <c r="I32" s="85"/>
      <c r="J32" s="85"/>
      <c r="K32" s="118"/>
    </row>
    <row r="33" spans="9:13">
      <c r="I33" s="117"/>
      <c r="J33" s="85"/>
      <c r="K33" s="117"/>
    </row>
    <row r="34" spans="9:13">
      <c r="I34" s="85"/>
      <c r="J34" s="85"/>
      <c r="K34" s="85"/>
    </row>
    <row r="35" spans="9:13">
      <c r="I35" s="85"/>
      <c r="J35" s="85"/>
      <c r="K35" s="85"/>
    </row>
    <row r="36" spans="9:13">
      <c r="I36" s="85"/>
      <c r="J36" s="85"/>
      <c r="K36" s="85"/>
    </row>
    <row r="37" spans="9:13">
      <c r="I37" s="85"/>
      <c r="J37" s="85"/>
      <c r="K37" s="85"/>
      <c r="M37" s="85"/>
    </row>
    <row r="38" spans="9:13">
      <c r="I38" s="85"/>
      <c r="J38" s="85"/>
      <c r="K38" s="85"/>
      <c r="M38" s="85"/>
    </row>
    <row r="39" spans="9:13">
      <c r="I39" s="85"/>
      <c r="J39" s="85"/>
      <c r="K39" s="85"/>
      <c r="M39" s="85"/>
    </row>
    <row r="495" spans="9:13">
      <c r="I495" s="86"/>
      <c r="J495" s="86"/>
      <c r="K495" s="86"/>
      <c r="L495" s="86"/>
      <c r="M495" s="86"/>
    </row>
  </sheetData>
  <mergeCells count="5">
    <mergeCell ref="A1:G1"/>
    <mergeCell ref="A2:G2"/>
    <mergeCell ref="A4:G4"/>
    <mergeCell ref="A6:G6"/>
    <mergeCell ref="A3:G3"/>
  </mergeCells>
  <phoneticPr fontId="0" type="noConversion"/>
  <pageMargins left="0.5" right="0.5" top="0.75" bottom="0.5" header="0.5" footer="0.5"/>
  <pageSetup scale="73"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37"/>
  <sheetViews>
    <sheetView zoomScale="75" zoomScaleNormal="75" workbookViewId="0">
      <pane xSplit="2" ySplit="11" topLeftCell="C12" activePane="bottomRight" state="frozen"/>
      <selection pane="topRight" activeCell="C1" sqref="C1"/>
      <selection pane="bottomLeft" activeCell="A12" sqref="A12"/>
      <selection pane="bottomRight" activeCell="E12" sqref="E12"/>
    </sheetView>
  </sheetViews>
  <sheetFormatPr defaultColWidth="12" defaultRowHeight="13.8"/>
  <cols>
    <col min="1" max="1" width="3.44140625" style="138" customWidth="1"/>
    <col min="2" max="2" width="38.88671875" style="138" customWidth="1"/>
    <col min="3" max="3" width="14.44140625" style="138" customWidth="1"/>
    <col min="4" max="4" width="16.88671875" style="145" customWidth="1"/>
    <col min="5" max="5" width="16.6640625" style="145" customWidth="1"/>
    <col min="6" max="6" width="16.88671875" style="145" customWidth="1"/>
    <col min="7" max="7" width="14.44140625" style="145" customWidth="1"/>
    <col min="8" max="8" width="16.44140625" style="145" customWidth="1"/>
    <col min="9" max="9" width="8" style="145" bestFit="1" customWidth="1"/>
    <col min="10" max="10" width="8.33203125" style="145" customWidth="1"/>
    <col min="11" max="16" width="13.21875" style="145" hidden="1" customWidth="1"/>
    <col min="17" max="25" width="12" style="145" hidden="1" customWidth="1"/>
    <col min="26" max="32" width="13.6640625" style="145" hidden="1" customWidth="1"/>
    <col min="33" max="33" width="13" style="145" hidden="1" customWidth="1"/>
    <col min="34" max="34" width="13.5546875" style="145" hidden="1" customWidth="1"/>
    <col min="35" max="35" width="16.5546875" style="145" hidden="1" customWidth="1"/>
    <col min="36" max="36" width="13.21875" style="145" hidden="1" customWidth="1"/>
    <col min="37" max="38" width="13.21875" style="145" bestFit="1" customWidth="1"/>
    <col min="39" max="16384" width="12" style="138"/>
  </cols>
  <sheetData>
    <row r="1" spans="1:38">
      <c r="B1" s="361"/>
    </row>
    <row r="2" spans="1:38">
      <c r="B2" s="384" t="s">
        <v>823</v>
      </c>
    </row>
    <row r="3" spans="1:38">
      <c r="B3" s="362" t="s">
        <v>824</v>
      </c>
      <c r="G3" s="145" t="s">
        <v>547</v>
      </c>
      <c r="H3" s="145" t="s">
        <v>548</v>
      </c>
      <c r="I3" s="145" t="s">
        <v>547</v>
      </c>
    </row>
    <row r="4" spans="1:38">
      <c r="E4" s="363" t="s">
        <v>142</v>
      </c>
      <c r="F4" s="363" t="s">
        <v>549</v>
      </c>
      <c r="G4" s="145" t="s">
        <v>550</v>
      </c>
      <c r="H4" s="145" t="s">
        <v>551</v>
      </c>
      <c r="I4" s="145" t="s">
        <v>552</v>
      </c>
      <c r="J4" s="363" t="s">
        <v>553</v>
      </c>
      <c r="K4" s="363" t="s">
        <v>554</v>
      </c>
      <c r="L4" s="363" t="s">
        <v>555</v>
      </c>
      <c r="M4" s="363" t="s">
        <v>555</v>
      </c>
      <c r="N4" s="363" t="s">
        <v>555</v>
      </c>
      <c r="O4" s="363" t="s">
        <v>555</v>
      </c>
      <c r="P4" s="363" t="s">
        <v>555</v>
      </c>
      <c r="Q4" s="363" t="s">
        <v>555</v>
      </c>
      <c r="R4" s="363" t="s">
        <v>555</v>
      </c>
      <c r="S4" s="363" t="s">
        <v>555</v>
      </c>
      <c r="T4" s="363" t="s">
        <v>555</v>
      </c>
      <c r="U4" s="363" t="s">
        <v>555</v>
      </c>
      <c r="V4" s="363" t="s">
        <v>555</v>
      </c>
      <c r="W4" s="363" t="s">
        <v>555</v>
      </c>
      <c r="X4" s="363" t="s">
        <v>555</v>
      </c>
      <c r="Y4" s="363" t="s">
        <v>555</v>
      </c>
      <c r="Z4" s="363" t="s">
        <v>555</v>
      </c>
      <c r="AA4" s="363" t="s">
        <v>555</v>
      </c>
      <c r="AB4" s="363" t="s">
        <v>555</v>
      </c>
      <c r="AC4" s="363" t="s">
        <v>555</v>
      </c>
      <c r="AD4" s="363" t="s">
        <v>555</v>
      </c>
      <c r="AE4" s="363" t="s">
        <v>555</v>
      </c>
      <c r="AF4" s="363" t="s">
        <v>555</v>
      </c>
      <c r="AG4" s="363" t="s">
        <v>555</v>
      </c>
      <c r="AH4" s="363" t="s">
        <v>555</v>
      </c>
      <c r="AI4" s="363" t="s">
        <v>555</v>
      </c>
      <c r="AJ4" s="363" t="s">
        <v>555</v>
      </c>
      <c r="AK4" s="363" t="s">
        <v>555</v>
      </c>
      <c r="AL4" s="363" t="s">
        <v>555</v>
      </c>
    </row>
    <row r="5" spans="1:38">
      <c r="B5" s="364" t="s">
        <v>556</v>
      </c>
      <c r="C5" s="364" t="s">
        <v>557</v>
      </c>
      <c r="D5" s="363" t="s">
        <v>558</v>
      </c>
      <c r="E5" s="363" t="s">
        <v>841</v>
      </c>
      <c r="F5" s="363" t="s">
        <v>559</v>
      </c>
      <c r="I5" s="363" t="s">
        <v>560</v>
      </c>
      <c r="J5" s="363" t="s">
        <v>560</v>
      </c>
      <c r="K5" s="363" t="s">
        <v>550</v>
      </c>
      <c r="L5" s="363" t="s">
        <v>561</v>
      </c>
      <c r="M5" s="363" t="s">
        <v>562</v>
      </c>
      <c r="N5" s="363" t="s">
        <v>552</v>
      </c>
      <c r="O5" s="363" t="s">
        <v>563</v>
      </c>
      <c r="P5" s="363" t="s">
        <v>564</v>
      </c>
      <c r="Q5" s="363" t="s">
        <v>565</v>
      </c>
      <c r="R5" s="363" t="s">
        <v>566</v>
      </c>
      <c r="S5" s="363" t="s">
        <v>567</v>
      </c>
      <c r="T5" s="363" t="s">
        <v>568</v>
      </c>
      <c r="U5" s="363" t="s">
        <v>569</v>
      </c>
      <c r="V5" s="363" t="s">
        <v>570</v>
      </c>
      <c r="W5" s="363" t="s">
        <v>571</v>
      </c>
      <c r="X5" s="363" t="s">
        <v>572</v>
      </c>
      <c r="Y5" s="363" t="s">
        <v>573</v>
      </c>
      <c r="Z5" s="363" t="s">
        <v>574</v>
      </c>
      <c r="AA5" s="363">
        <v>2004</v>
      </c>
      <c r="AB5" s="363">
        <v>2005</v>
      </c>
      <c r="AC5" s="363">
        <v>2006</v>
      </c>
      <c r="AD5" s="363">
        <v>2007</v>
      </c>
      <c r="AE5" s="363">
        <v>2008</v>
      </c>
      <c r="AF5" s="363">
        <v>2009</v>
      </c>
      <c r="AG5" s="363">
        <v>2010</v>
      </c>
      <c r="AH5" s="363">
        <v>2011</v>
      </c>
      <c r="AI5" s="363">
        <v>2012</v>
      </c>
      <c r="AJ5" s="363">
        <v>2013</v>
      </c>
      <c r="AK5" s="380" t="s">
        <v>831</v>
      </c>
      <c r="AL5" s="380" t="s">
        <v>798</v>
      </c>
    </row>
    <row r="6" spans="1:38" s="365" customFormat="1">
      <c r="D6" s="140"/>
      <c r="E6" s="139"/>
      <c r="F6" s="140"/>
      <c r="G6" s="140"/>
      <c r="H6" s="140"/>
      <c r="I6" s="139"/>
      <c r="J6" s="139"/>
      <c r="K6" s="140"/>
      <c r="L6" s="140"/>
      <c r="M6" s="140"/>
      <c r="N6" s="140"/>
      <c r="O6" s="140"/>
      <c r="P6" s="140"/>
      <c r="Q6" s="140"/>
      <c r="R6" s="140"/>
      <c r="S6" s="140"/>
      <c r="T6" s="140"/>
      <c r="U6" s="140"/>
      <c r="V6" s="140"/>
      <c r="W6" s="140"/>
      <c r="X6" s="140"/>
      <c r="Y6" s="140"/>
      <c r="Z6" s="140"/>
      <c r="AA6" s="140"/>
      <c r="AB6" s="140"/>
      <c r="AC6" s="140"/>
      <c r="AD6" s="140"/>
      <c r="AE6" s="140"/>
      <c r="AF6" s="140"/>
      <c r="AG6" s="140"/>
      <c r="AH6" s="140"/>
      <c r="AI6" s="140"/>
      <c r="AJ6" s="140"/>
      <c r="AK6" s="140"/>
      <c r="AL6" s="140"/>
    </row>
    <row r="7" spans="1:38" s="365" customFormat="1">
      <c r="A7" s="366" t="s">
        <v>575</v>
      </c>
      <c r="B7" s="366"/>
      <c r="D7" s="140">
        <f>+D15+D208+D223</f>
        <v>4277309.9399999995</v>
      </c>
      <c r="E7" s="140">
        <f t="shared" ref="E7:AL7" si="0">+E15+E208+E223</f>
        <v>2986464.5369999995</v>
      </c>
      <c r="F7" s="140"/>
      <c r="G7" s="140"/>
      <c r="H7" s="140"/>
      <c r="I7" s="140"/>
      <c r="J7" s="140"/>
      <c r="K7" s="140">
        <f t="shared" si="0"/>
        <v>4060.0596</v>
      </c>
      <c r="L7" s="140">
        <f t="shared" si="0"/>
        <v>4060.0596</v>
      </c>
      <c r="M7" s="140">
        <f t="shared" si="0"/>
        <v>4291.8461000000007</v>
      </c>
      <c r="N7" s="140">
        <f t="shared" si="0"/>
        <v>4523.6325999999999</v>
      </c>
      <c r="O7" s="140">
        <f t="shared" si="0"/>
        <v>4523.6325999999999</v>
      </c>
      <c r="P7" s="140">
        <f t="shared" si="0"/>
        <v>4523.6325999999999</v>
      </c>
      <c r="Q7" s="140">
        <f t="shared" si="0"/>
        <v>8123.6325999999999</v>
      </c>
      <c r="R7" s="140">
        <f t="shared" si="0"/>
        <v>8908.9326000000001</v>
      </c>
      <c r="S7" s="140">
        <f t="shared" si="0"/>
        <v>9306.4326000000001</v>
      </c>
      <c r="T7" s="140">
        <f t="shared" si="0"/>
        <v>10703.177599999999</v>
      </c>
      <c r="U7" s="140">
        <f t="shared" si="0"/>
        <v>10820.046999999995</v>
      </c>
      <c r="V7" s="140">
        <f t="shared" si="0"/>
        <v>8679.997999999996</v>
      </c>
      <c r="W7" s="140">
        <f t="shared" si="0"/>
        <v>13433.003999999997</v>
      </c>
      <c r="X7" s="140">
        <f t="shared" si="0"/>
        <v>13363.449999999997</v>
      </c>
      <c r="Y7" s="140">
        <f t="shared" si="0"/>
        <v>88142.87999999999</v>
      </c>
      <c r="Z7" s="140">
        <f t="shared" si="0"/>
        <v>164525.90549999999</v>
      </c>
      <c r="AA7" s="140">
        <f t="shared" si="0"/>
        <v>163521.36349999998</v>
      </c>
      <c r="AB7" s="140">
        <f t="shared" si="0"/>
        <v>164233.67349999998</v>
      </c>
      <c r="AC7" s="140">
        <f t="shared" si="0"/>
        <v>164233.65849999996</v>
      </c>
      <c r="AD7" s="140">
        <f t="shared" si="0"/>
        <v>162836.92849999998</v>
      </c>
      <c r="AE7" s="140">
        <f t="shared" si="0"/>
        <v>162836.96749999997</v>
      </c>
      <c r="AF7" s="140">
        <f t="shared" si="0"/>
        <v>158360.66749999998</v>
      </c>
      <c r="AG7" s="140">
        <f t="shared" si="0"/>
        <v>155064.59749999997</v>
      </c>
      <c r="AH7" s="140">
        <f t="shared" si="0"/>
        <v>154638.34749999997</v>
      </c>
      <c r="AI7" s="140">
        <f t="shared" si="0"/>
        <v>154638.34749999997</v>
      </c>
      <c r="AJ7" s="140">
        <f t="shared" si="0"/>
        <v>171188.71949999998</v>
      </c>
      <c r="AK7" s="140">
        <f t="shared" si="0"/>
        <v>168631.64149999997</v>
      </c>
      <c r="AL7" s="140">
        <f t="shared" si="0"/>
        <v>166645.54149999999</v>
      </c>
    </row>
    <row r="8" spans="1:38" s="365" customFormat="1">
      <c r="A8" s="367" t="s">
        <v>576</v>
      </c>
      <c r="B8" s="367"/>
      <c r="D8" s="140">
        <f>+D113</f>
        <v>676120.74</v>
      </c>
      <c r="E8" s="140">
        <f t="shared" ref="E8:AL8" si="1">+E113</f>
        <v>141985.2666</v>
      </c>
      <c r="F8" s="140"/>
      <c r="G8" s="140"/>
      <c r="H8" s="140"/>
      <c r="I8" s="140"/>
      <c r="J8" s="140"/>
      <c r="K8" s="140">
        <f t="shared" si="1"/>
        <v>0</v>
      </c>
      <c r="L8" s="140">
        <f t="shared" si="1"/>
        <v>0</v>
      </c>
      <c r="M8" s="140">
        <f t="shared" si="1"/>
        <v>0</v>
      </c>
      <c r="N8" s="140">
        <f t="shared" si="1"/>
        <v>0</v>
      </c>
      <c r="O8" s="140">
        <f t="shared" si="1"/>
        <v>0</v>
      </c>
      <c r="P8" s="140">
        <f t="shared" si="1"/>
        <v>0</v>
      </c>
      <c r="Q8" s="140">
        <f t="shared" si="1"/>
        <v>0</v>
      </c>
      <c r="R8" s="140">
        <f t="shared" si="1"/>
        <v>0</v>
      </c>
      <c r="S8" s="140">
        <f t="shared" si="1"/>
        <v>0</v>
      </c>
      <c r="T8" s="140">
        <f t="shared" si="1"/>
        <v>0</v>
      </c>
      <c r="U8" s="140">
        <f t="shared" si="1"/>
        <v>0</v>
      </c>
      <c r="V8" s="140">
        <f t="shared" si="1"/>
        <v>0</v>
      </c>
      <c r="W8" s="140">
        <f t="shared" si="1"/>
        <v>0</v>
      </c>
      <c r="X8" s="140">
        <f t="shared" si="1"/>
        <v>0</v>
      </c>
      <c r="Y8" s="140">
        <f t="shared" si="1"/>
        <v>0</v>
      </c>
      <c r="Z8" s="140">
        <f t="shared" si="1"/>
        <v>0</v>
      </c>
      <c r="AA8" s="140">
        <f t="shared" si="1"/>
        <v>0</v>
      </c>
      <c r="AB8" s="140">
        <f t="shared" si="1"/>
        <v>0</v>
      </c>
      <c r="AC8" s="140">
        <f t="shared" si="1"/>
        <v>0</v>
      </c>
      <c r="AD8" s="140">
        <f t="shared" si="1"/>
        <v>0</v>
      </c>
      <c r="AE8" s="140">
        <f t="shared" si="1"/>
        <v>0</v>
      </c>
      <c r="AF8" s="140">
        <f t="shared" si="1"/>
        <v>20283.622199999998</v>
      </c>
      <c r="AG8" s="140">
        <f t="shared" si="1"/>
        <v>20283.622199999998</v>
      </c>
      <c r="AH8" s="140">
        <f t="shared" si="1"/>
        <v>20283.622199999998</v>
      </c>
      <c r="AI8" s="140">
        <f t="shared" si="1"/>
        <v>20283.599999999999</v>
      </c>
      <c r="AJ8" s="140">
        <f t="shared" si="1"/>
        <v>20283.599999999999</v>
      </c>
      <c r="AK8" s="140">
        <f t="shared" si="1"/>
        <v>20283.599999999999</v>
      </c>
      <c r="AL8" s="140">
        <f t="shared" si="1"/>
        <v>20283.599999999999</v>
      </c>
    </row>
    <row r="9" spans="1:38" s="365" customFormat="1">
      <c r="A9" s="368" t="s">
        <v>577</v>
      </c>
      <c r="B9" s="368"/>
      <c r="D9" s="140">
        <f>+D83+D108+D191+D244+D272</f>
        <v>8847755.0199999996</v>
      </c>
      <c r="E9" s="140">
        <f>+E83+E108+E191+E244+E272</f>
        <v>4293440.5950000007</v>
      </c>
      <c r="F9" s="140"/>
      <c r="G9" s="140"/>
      <c r="H9" s="140"/>
      <c r="I9" s="140"/>
      <c r="J9" s="140"/>
      <c r="K9" s="140">
        <f t="shared" ref="K9:AK9" si="2">+K83+K108+K191+K244+K272</f>
        <v>20723.67225</v>
      </c>
      <c r="L9" s="140">
        <f t="shared" si="2"/>
        <v>23524.857</v>
      </c>
      <c r="M9" s="140">
        <f t="shared" si="2"/>
        <v>24288.00865</v>
      </c>
      <c r="N9" s="140">
        <f t="shared" si="2"/>
        <v>36222.241900000001</v>
      </c>
      <c r="O9" s="140">
        <f t="shared" si="2"/>
        <v>38110.292099999999</v>
      </c>
      <c r="P9" s="140">
        <f t="shared" si="2"/>
        <v>41804.306700000001</v>
      </c>
      <c r="Q9" s="140">
        <f t="shared" si="2"/>
        <v>43193.493999999999</v>
      </c>
      <c r="R9" s="140">
        <f t="shared" si="2"/>
        <v>42982.716400000005</v>
      </c>
      <c r="S9" s="140">
        <f t="shared" si="2"/>
        <v>46215.575400000009</v>
      </c>
      <c r="T9" s="140">
        <f t="shared" si="2"/>
        <v>46796.155400000011</v>
      </c>
      <c r="U9" s="140">
        <f t="shared" si="2"/>
        <v>50396.601400000007</v>
      </c>
      <c r="V9" s="140">
        <f t="shared" si="2"/>
        <v>57456.692600000002</v>
      </c>
      <c r="W9" s="140">
        <f t="shared" si="2"/>
        <v>61990.631000000001</v>
      </c>
      <c r="X9" s="140">
        <f t="shared" si="2"/>
        <v>66631.28</v>
      </c>
      <c r="Y9" s="140">
        <f t="shared" si="2"/>
        <v>79423.72</v>
      </c>
      <c r="Z9" s="140">
        <f t="shared" si="2"/>
        <v>83057.733699999997</v>
      </c>
      <c r="AA9" s="140">
        <f t="shared" si="2"/>
        <v>91121.253399999987</v>
      </c>
      <c r="AB9" s="140">
        <f t="shared" si="2"/>
        <v>95316.415199999989</v>
      </c>
      <c r="AC9" s="140">
        <f t="shared" si="2"/>
        <v>112364.95599999999</v>
      </c>
      <c r="AD9" s="140">
        <f t="shared" si="2"/>
        <v>148915.51119999998</v>
      </c>
      <c r="AE9" s="140">
        <f t="shared" si="2"/>
        <v>153082.68389999997</v>
      </c>
      <c r="AF9" s="140">
        <f t="shared" si="2"/>
        <v>275658.1986</v>
      </c>
      <c r="AG9" s="140">
        <f t="shared" si="2"/>
        <v>291061.96799999999</v>
      </c>
      <c r="AH9" s="140">
        <f t="shared" si="2"/>
        <v>289171.19999999995</v>
      </c>
      <c r="AI9" s="140">
        <f t="shared" si="2"/>
        <v>288579.46469999995</v>
      </c>
      <c r="AJ9" s="140">
        <f t="shared" si="2"/>
        <v>310145.603</v>
      </c>
      <c r="AK9" s="140">
        <f t="shared" si="2"/>
        <v>325487.71989999997</v>
      </c>
      <c r="AL9" s="140">
        <f>+AL83+AL108+AL191+AL244+AL272</f>
        <v>332238.78260000004</v>
      </c>
    </row>
    <row r="10" spans="1:38" s="365" customFormat="1" ht="15.6">
      <c r="A10" s="369" t="s">
        <v>578</v>
      </c>
      <c r="B10" s="369"/>
      <c r="D10" s="381">
        <f>+D24+D27+D51+D230+D235+D268+D281</f>
        <v>409462.54000000004</v>
      </c>
      <c r="E10" s="381">
        <f t="shared" ref="E10:AK10" si="3">+E24+E27+E51+E230+E235+E268+E281</f>
        <v>370269.76880000002</v>
      </c>
      <c r="F10" s="381"/>
      <c r="G10" s="381"/>
      <c r="H10" s="381"/>
      <c r="I10" s="381"/>
      <c r="J10" s="381"/>
      <c r="K10" s="381">
        <f t="shared" si="3"/>
        <v>5021.9663999999993</v>
      </c>
      <c r="L10" s="381">
        <f t="shared" si="3"/>
        <v>9168.6417999999994</v>
      </c>
      <c r="M10" s="381">
        <f t="shared" si="3"/>
        <v>11088.393100000001</v>
      </c>
      <c r="N10" s="381">
        <f t="shared" si="3"/>
        <v>10887.2996</v>
      </c>
      <c r="O10" s="381">
        <f t="shared" si="3"/>
        <v>11276.6836</v>
      </c>
      <c r="P10" s="381">
        <f t="shared" si="3"/>
        <v>11276.6836</v>
      </c>
      <c r="Q10" s="381">
        <f t="shared" si="3"/>
        <v>11276.6546</v>
      </c>
      <c r="R10" s="381">
        <f t="shared" si="3"/>
        <v>12971.6456</v>
      </c>
      <c r="S10" s="381">
        <f t="shared" si="3"/>
        <v>16005.971799999999</v>
      </c>
      <c r="T10" s="381">
        <f t="shared" si="3"/>
        <v>18490.881800000003</v>
      </c>
      <c r="U10" s="381">
        <f t="shared" si="3"/>
        <v>20820.875800000002</v>
      </c>
      <c r="V10" s="381">
        <f t="shared" si="3"/>
        <v>20693.476800000029</v>
      </c>
      <c r="W10" s="381">
        <f t="shared" si="3"/>
        <v>19317.268800000002</v>
      </c>
      <c r="X10" s="381">
        <f t="shared" si="3"/>
        <v>20093.439999999999</v>
      </c>
      <c r="Y10" s="381">
        <f t="shared" si="3"/>
        <v>16429.05</v>
      </c>
      <c r="Z10" s="381">
        <f t="shared" si="3"/>
        <v>15705.373499999998</v>
      </c>
      <c r="AA10" s="381">
        <f t="shared" si="3"/>
        <v>16386.279500000001</v>
      </c>
      <c r="AB10" s="381">
        <f t="shared" si="3"/>
        <v>16270.230499999998</v>
      </c>
      <c r="AC10" s="381">
        <f t="shared" si="3"/>
        <v>14963.519499999999</v>
      </c>
      <c r="AD10" s="381">
        <f t="shared" si="3"/>
        <v>14088.2435</v>
      </c>
      <c r="AE10" s="381">
        <f t="shared" si="3"/>
        <v>11810.198</v>
      </c>
      <c r="AF10" s="381">
        <f t="shared" si="3"/>
        <v>6735.4179999999997</v>
      </c>
      <c r="AG10" s="381">
        <f t="shared" si="3"/>
        <v>5511.558</v>
      </c>
      <c r="AH10" s="381">
        <f t="shared" si="3"/>
        <v>5511.558</v>
      </c>
      <c r="AI10" s="381">
        <f t="shared" si="3"/>
        <v>5770.308</v>
      </c>
      <c r="AJ10" s="381">
        <f t="shared" si="3"/>
        <v>5770.3180000000002</v>
      </c>
      <c r="AK10" s="381">
        <f t="shared" si="3"/>
        <v>5770.308</v>
      </c>
      <c r="AL10" s="381">
        <f>+AL24+AL27+AL51+AL230+AL235+AL268+AL281</f>
        <v>4419.4630000000006</v>
      </c>
    </row>
    <row r="11" spans="1:38" s="365" customFormat="1">
      <c r="D11" s="140">
        <f>SUM(D7:D10)</f>
        <v>14210648.239999998</v>
      </c>
      <c r="E11" s="140">
        <f>SUM(E7:E10)</f>
        <v>7792160.1674000006</v>
      </c>
      <c r="F11" s="140"/>
      <c r="G11" s="140"/>
      <c r="H11" s="140"/>
      <c r="I11" s="139"/>
      <c r="J11" s="139"/>
      <c r="K11" s="140"/>
      <c r="L11" s="140"/>
      <c r="M11" s="140"/>
      <c r="N11" s="140"/>
      <c r="O11" s="140"/>
      <c r="P11" s="140"/>
      <c r="Q11" s="140"/>
      <c r="R11" s="140"/>
      <c r="S11" s="140"/>
      <c r="T11" s="140"/>
      <c r="U11" s="140"/>
      <c r="V11" s="140"/>
      <c r="W11" s="140"/>
      <c r="X11" s="140"/>
      <c r="Y11" s="140"/>
      <c r="Z11" s="140"/>
      <c r="AA11" s="140"/>
      <c r="AB11" s="140"/>
      <c r="AC11" s="140"/>
      <c r="AD11" s="140"/>
      <c r="AE11" s="140"/>
      <c r="AF11" s="140"/>
      <c r="AG11" s="140"/>
      <c r="AH11" s="140"/>
      <c r="AI11" s="140"/>
      <c r="AJ11" s="140"/>
      <c r="AK11" s="140">
        <f>SUM(AK7:AK10)</f>
        <v>520173.26939999993</v>
      </c>
      <c r="AL11" s="140">
        <f>SUM(AL7:AL10)</f>
        <v>523587.38710000005</v>
      </c>
    </row>
    <row r="12" spans="1:38" s="365" customFormat="1">
      <c r="D12" s="140"/>
      <c r="E12" s="139"/>
      <c r="F12" s="140"/>
      <c r="G12" s="140"/>
      <c r="H12" s="140"/>
      <c r="I12" s="139"/>
      <c r="J12" s="139"/>
      <c r="K12" s="140"/>
      <c r="L12" s="140"/>
      <c r="M12" s="140"/>
      <c r="N12" s="140"/>
      <c r="O12" s="140"/>
      <c r="P12" s="140"/>
      <c r="Q12" s="140"/>
      <c r="R12" s="140"/>
      <c r="S12" s="140"/>
      <c r="T12" s="140"/>
      <c r="U12" s="140"/>
      <c r="V12" s="140"/>
      <c r="W12" s="140"/>
      <c r="X12" s="140"/>
      <c r="Y12" s="140"/>
      <c r="Z12" s="140"/>
      <c r="AA12" s="140"/>
      <c r="AB12" s="140"/>
      <c r="AC12" s="140"/>
      <c r="AD12" s="140"/>
      <c r="AE12" s="140"/>
      <c r="AF12" s="140"/>
      <c r="AG12" s="140"/>
      <c r="AH12" s="140"/>
      <c r="AI12" s="140"/>
      <c r="AJ12" s="140"/>
      <c r="AK12" s="140"/>
      <c r="AL12" s="140"/>
    </row>
    <row r="13" spans="1:38" s="365" customFormat="1">
      <c r="D13" s="140"/>
      <c r="E13" s="140"/>
      <c r="F13" s="140"/>
      <c r="G13" s="140"/>
      <c r="H13" s="140"/>
      <c r="I13" s="139"/>
      <c r="J13" s="139"/>
      <c r="K13" s="140"/>
      <c r="L13" s="140"/>
      <c r="M13" s="140"/>
      <c r="N13" s="140"/>
      <c r="O13" s="140"/>
      <c r="P13" s="140"/>
      <c r="Q13" s="140"/>
      <c r="R13" s="140"/>
      <c r="S13" s="140"/>
      <c r="T13" s="140"/>
      <c r="U13" s="140"/>
      <c r="V13" s="140"/>
      <c r="W13" s="140"/>
      <c r="X13" s="140"/>
      <c r="Y13" s="140"/>
      <c r="Z13" s="140"/>
      <c r="AA13" s="140"/>
      <c r="AB13" s="140"/>
      <c r="AC13" s="140"/>
      <c r="AD13" s="140"/>
      <c r="AE13" s="140"/>
      <c r="AF13" s="140"/>
      <c r="AG13" s="140"/>
      <c r="AH13" s="140"/>
      <c r="AI13" s="140"/>
      <c r="AJ13" s="140"/>
      <c r="AK13" s="140"/>
      <c r="AL13" s="140"/>
    </row>
    <row r="14" spans="1:38" s="365" customFormat="1">
      <c r="B14" s="370" t="s">
        <v>579</v>
      </c>
      <c r="D14" s="139"/>
      <c r="E14" s="139"/>
      <c r="F14" s="140"/>
      <c r="G14" s="139"/>
      <c r="H14" s="140"/>
      <c r="I14" s="139"/>
      <c r="J14" s="139"/>
      <c r="K14" s="139"/>
      <c r="L14" s="139"/>
      <c r="M14" s="139"/>
      <c r="N14" s="139"/>
      <c r="O14" s="139"/>
      <c r="P14" s="139"/>
      <c r="Q14" s="140"/>
      <c r="R14" s="140"/>
      <c r="S14" s="140"/>
      <c r="T14" s="140"/>
      <c r="U14" s="140"/>
      <c r="V14" s="140"/>
      <c r="W14" s="140"/>
      <c r="X14" s="140"/>
      <c r="Y14" s="140"/>
      <c r="Z14" s="140"/>
      <c r="AA14" s="140"/>
      <c r="AB14" s="140"/>
      <c r="AC14" s="140"/>
      <c r="AD14" s="140"/>
      <c r="AE14" s="140"/>
      <c r="AF14" s="140"/>
      <c r="AG14" s="140"/>
      <c r="AH14" s="140"/>
      <c r="AI14" s="140"/>
      <c r="AJ14" s="140"/>
      <c r="AK14" s="140"/>
      <c r="AL14" s="140"/>
    </row>
    <row r="15" spans="1:38" s="365" customFormat="1">
      <c r="A15" s="371" t="s">
        <v>580</v>
      </c>
      <c r="B15" s="366"/>
      <c r="D15" s="139">
        <v>29020.42</v>
      </c>
      <c r="E15" s="139"/>
      <c r="F15" s="140"/>
      <c r="G15" s="139"/>
      <c r="H15" s="140">
        <f>SUM(K15:AE15)</f>
        <v>0</v>
      </c>
      <c r="I15" s="139"/>
      <c r="J15" s="139"/>
      <c r="K15" s="139"/>
      <c r="L15" s="139"/>
      <c r="M15" s="139"/>
      <c r="N15" s="139"/>
      <c r="O15" s="139"/>
      <c r="P15" s="139"/>
      <c r="Q15" s="140"/>
      <c r="R15" s="140"/>
      <c r="S15" s="140"/>
      <c r="T15" s="140"/>
      <c r="U15" s="140"/>
      <c r="V15" s="140"/>
      <c r="W15" s="140"/>
      <c r="X15" s="140"/>
      <c r="Y15" s="140"/>
      <c r="Z15" s="140"/>
      <c r="AA15" s="140"/>
      <c r="AB15" s="140"/>
      <c r="AC15" s="140"/>
      <c r="AD15" s="140"/>
      <c r="AE15" s="140"/>
      <c r="AF15" s="140"/>
      <c r="AG15" s="140"/>
      <c r="AH15" s="140"/>
      <c r="AI15" s="140"/>
      <c r="AJ15" s="140"/>
      <c r="AK15" s="140"/>
      <c r="AL15" s="140"/>
    </row>
    <row r="16" spans="1:38" s="365" customFormat="1">
      <c r="D16" s="139"/>
      <c r="E16" s="139"/>
      <c r="F16" s="140"/>
      <c r="G16" s="139"/>
      <c r="H16" s="140"/>
      <c r="I16" s="139"/>
      <c r="J16" s="139"/>
      <c r="K16" s="139"/>
      <c r="L16" s="139"/>
      <c r="M16" s="139"/>
      <c r="N16" s="139"/>
      <c r="O16" s="139"/>
      <c r="P16" s="139"/>
      <c r="Q16" s="140"/>
      <c r="R16" s="140"/>
      <c r="S16" s="140"/>
      <c r="T16" s="140"/>
      <c r="U16" s="140"/>
      <c r="V16" s="140"/>
      <c r="W16" s="140"/>
      <c r="X16" s="140"/>
      <c r="Y16" s="140"/>
      <c r="Z16" s="140"/>
      <c r="AA16" s="140"/>
      <c r="AB16" s="140"/>
      <c r="AC16" s="140"/>
      <c r="AD16" s="140"/>
      <c r="AE16" s="140"/>
      <c r="AF16" s="140"/>
      <c r="AG16" s="140"/>
      <c r="AH16" s="140"/>
      <c r="AI16" s="140"/>
      <c r="AJ16" s="140"/>
      <c r="AK16" s="140"/>
      <c r="AL16" s="140"/>
    </row>
    <row r="17" spans="1:38" s="365" customFormat="1">
      <c r="A17" s="369" t="s">
        <v>581</v>
      </c>
      <c r="B17" s="369"/>
      <c r="C17" s="372" t="s">
        <v>582</v>
      </c>
      <c r="D17" s="139" t="s">
        <v>583</v>
      </c>
      <c r="E17" s="139"/>
      <c r="F17" s="140"/>
      <c r="G17" s="139"/>
      <c r="H17" s="140"/>
      <c r="I17" s="139"/>
      <c r="J17" s="139"/>
      <c r="K17" s="139"/>
      <c r="L17" s="139"/>
      <c r="M17" s="139"/>
      <c r="N17" s="139"/>
      <c r="O17" s="139"/>
      <c r="P17" s="139"/>
      <c r="Q17" s="140"/>
      <c r="R17" s="140"/>
      <c r="S17" s="140"/>
      <c r="T17" s="140"/>
      <c r="U17" s="140"/>
      <c r="V17" s="140"/>
      <c r="W17" s="140"/>
      <c r="X17" s="140"/>
      <c r="Y17" s="140"/>
      <c r="Z17" s="140"/>
      <c r="AA17" s="140"/>
      <c r="AB17" s="140"/>
      <c r="AC17" s="140"/>
      <c r="AD17" s="140"/>
      <c r="AE17" s="140"/>
      <c r="AF17" s="140"/>
      <c r="AG17" s="140"/>
      <c r="AH17" s="140"/>
      <c r="AI17" s="140"/>
      <c r="AJ17" s="140"/>
      <c r="AK17" s="140"/>
      <c r="AL17" s="140"/>
    </row>
    <row r="18" spans="1:38" s="365" customFormat="1">
      <c r="B18" s="365" t="s">
        <v>584</v>
      </c>
      <c r="C18" s="372">
        <f>DATE(79,1,1)</f>
        <v>28856</v>
      </c>
      <c r="D18" s="139">
        <v>38768.85</v>
      </c>
      <c r="E18" s="139"/>
      <c r="F18" s="140">
        <f>G18+H18</f>
        <v>38768.85</v>
      </c>
      <c r="G18" s="139">
        <v>8722.5300000000007</v>
      </c>
      <c r="H18" s="140">
        <f>SUM(K18:AK18)</f>
        <v>30046.32</v>
      </c>
      <c r="I18" s="139">
        <v>3</v>
      </c>
      <c r="J18" s="139">
        <v>10</v>
      </c>
      <c r="K18" s="140">
        <v>1163</v>
      </c>
      <c r="L18" s="139">
        <v>1163</v>
      </c>
      <c r="M18" s="139">
        <v>1163</v>
      </c>
      <c r="N18" s="139">
        <v>1163</v>
      </c>
      <c r="O18" s="139">
        <v>1163</v>
      </c>
      <c r="P18" s="139">
        <v>1163</v>
      </c>
      <c r="Q18" s="139">
        <v>1163</v>
      </c>
      <c r="R18" s="139">
        <v>1163</v>
      </c>
      <c r="S18" s="139">
        <v>2326</v>
      </c>
      <c r="T18" s="139">
        <f t="shared" ref="T18:W21" si="4">SUM($D18*$J18)/100</f>
        <v>3876.8850000000002</v>
      </c>
      <c r="U18" s="139">
        <f t="shared" si="4"/>
        <v>3876.8850000000002</v>
      </c>
      <c r="V18" s="139">
        <f t="shared" si="4"/>
        <v>3876.8850000000002</v>
      </c>
      <c r="W18" s="139">
        <f t="shared" si="4"/>
        <v>3876.8850000000002</v>
      </c>
      <c r="X18" s="139">
        <f>38768.85-35860.07</f>
        <v>2908.7799999999988</v>
      </c>
      <c r="Y18" s="139">
        <v>0</v>
      </c>
      <c r="Z18" s="139">
        <v>0</v>
      </c>
      <c r="AA18" s="139">
        <v>0</v>
      </c>
      <c r="AB18" s="139">
        <v>0</v>
      </c>
      <c r="AC18" s="139">
        <v>0</v>
      </c>
      <c r="AD18" s="139">
        <v>0</v>
      </c>
      <c r="AE18" s="139">
        <v>0</v>
      </c>
      <c r="AF18" s="139">
        <v>0</v>
      </c>
      <c r="AG18" s="139">
        <v>0</v>
      </c>
      <c r="AH18" s="139">
        <v>0</v>
      </c>
      <c r="AI18" s="139">
        <v>0</v>
      </c>
      <c r="AJ18" s="139">
        <v>0</v>
      </c>
      <c r="AK18" s="139">
        <v>0</v>
      </c>
      <c r="AL18" s="139">
        <v>0</v>
      </c>
    </row>
    <row r="19" spans="1:38" s="365" customFormat="1">
      <c r="B19" s="365" t="s">
        <v>584</v>
      </c>
      <c r="C19" s="372">
        <f>DATE(80,1,1)</f>
        <v>29221</v>
      </c>
      <c r="D19" s="139">
        <v>7307.25</v>
      </c>
      <c r="E19" s="139"/>
      <c r="F19" s="140">
        <f>G19+H19</f>
        <v>7307.2500000000009</v>
      </c>
      <c r="G19" s="139">
        <v>1533</v>
      </c>
      <c r="H19" s="140">
        <f t="shared" ref="H19:H24" si="5">SUM(K19:AK19)</f>
        <v>5774.2500000000009</v>
      </c>
      <c r="I19" s="139">
        <v>3</v>
      </c>
      <c r="J19" s="139">
        <v>10</v>
      </c>
      <c r="K19" s="140">
        <v>219</v>
      </c>
      <c r="L19" s="139">
        <v>219</v>
      </c>
      <c r="M19" s="139">
        <v>219</v>
      </c>
      <c r="N19" s="139">
        <v>219</v>
      </c>
      <c r="O19" s="139">
        <v>219</v>
      </c>
      <c r="P19" s="139">
        <v>219</v>
      </c>
      <c r="Q19" s="139">
        <v>219</v>
      </c>
      <c r="R19" s="139">
        <v>219</v>
      </c>
      <c r="S19" s="139">
        <v>438</v>
      </c>
      <c r="T19" s="139">
        <f t="shared" si="4"/>
        <v>730.72500000000002</v>
      </c>
      <c r="U19" s="139">
        <f t="shared" si="4"/>
        <v>730.72500000000002</v>
      </c>
      <c r="V19" s="139">
        <f t="shared" si="4"/>
        <v>730.72500000000002</v>
      </c>
      <c r="W19" s="139">
        <f t="shared" si="4"/>
        <v>730.72500000000002</v>
      </c>
      <c r="X19" s="139">
        <v>661.35</v>
      </c>
      <c r="Y19" s="139">
        <v>0</v>
      </c>
      <c r="Z19" s="139">
        <v>0</v>
      </c>
      <c r="AA19" s="139">
        <v>0</v>
      </c>
      <c r="AB19" s="139">
        <v>0</v>
      </c>
      <c r="AC19" s="139">
        <v>0</v>
      </c>
      <c r="AD19" s="139">
        <v>0</v>
      </c>
      <c r="AE19" s="139">
        <v>0</v>
      </c>
      <c r="AF19" s="139">
        <v>0</v>
      </c>
      <c r="AG19" s="139">
        <v>0</v>
      </c>
      <c r="AH19" s="139">
        <v>0</v>
      </c>
      <c r="AI19" s="139">
        <v>0</v>
      </c>
      <c r="AJ19" s="139">
        <v>0</v>
      </c>
      <c r="AK19" s="139">
        <v>0</v>
      </c>
      <c r="AL19" s="139">
        <v>0</v>
      </c>
    </row>
    <row r="20" spans="1:38" s="365" customFormat="1">
      <c r="B20" s="365" t="s">
        <v>585</v>
      </c>
      <c r="C20" s="372">
        <f>DATE(80,1,1)</f>
        <v>29221</v>
      </c>
      <c r="D20" s="139">
        <v>12243</v>
      </c>
      <c r="E20" s="139"/>
      <c r="F20" s="140">
        <f>G20+H20</f>
        <v>12243</v>
      </c>
      <c r="G20" s="139">
        <v>2569</v>
      </c>
      <c r="H20" s="140">
        <f t="shared" si="5"/>
        <v>9674</v>
      </c>
      <c r="I20" s="139">
        <v>3</v>
      </c>
      <c r="J20" s="139">
        <v>10</v>
      </c>
      <c r="K20" s="140">
        <v>367</v>
      </c>
      <c r="L20" s="139">
        <v>367</v>
      </c>
      <c r="M20" s="139">
        <v>367</v>
      </c>
      <c r="N20" s="139">
        <v>367</v>
      </c>
      <c r="O20" s="139">
        <v>367</v>
      </c>
      <c r="P20" s="139">
        <v>367</v>
      </c>
      <c r="Q20" s="139">
        <v>367</v>
      </c>
      <c r="R20" s="139">
        <v>367</v>
      </c>
      <c r="S20" s="139">
        <v>734</v>
      </c>
      <c r="T20" s="139">
        <f t="shared" si="4"/>
        <v>1224.3</v>
      </c>
      <c r="U20" s="139">
        <f t="shared" si="4"/>
        <v>1224.3</v>
      </c>
      <c r="V20" s="139">
        <f t="shared" si="4"/>
        <v>1224.3</v>
      </c>
      <c r="W20" s="139">
        <f t="shared" si="4"/>
        <v>1224.3</v>
      </c>
      <c r="X20" s="139">
        <v>1106.8</v>
      </c>
      <c r="Y20" s="139">
        <v>0</v>
      </c>
      <c r="Z20" s="139">
        <v>0</v>
      </c>
      <c r="AA20" s="139">
        <v>0</v>
      </c>
      <c r="AB20" s="139">
        <v>0</v>
      </c>
      <c r="AC20" s="139">
        <v>0</v>
      </c>
      <c r="AD20" s="139">
        <v>0</v>
      </c>
      <c r="AE20" s="139">
        <v>0</v>
      </c>
      <c r="AF20" s="139">
        <v>0</v>
      </c>
      <c r="AG20" s="139">
        <v>0</v>
      </c>
      <c r="AH20" s="139">
        <v>0</v>
      </c>
      <c r="AI20" s="139">
        <v>0</v>
      </c>
      <c r="AJ20" s="139">
        <v>0</v>
      </c>
      <c r="AK20" s="139">
        <v>0</v>
      </c>
      <c r="AL20" s="139">
        <v>0</v>
      </c>
    </row>
    <row r="21" spans="1:38" s="365" customFormat="1">
      <c r="B21" s="365" t="s">
        <v>584</v>
      </c>
      <c r="C21" s="372">
        <f>DATE(89,1,1)</f>
        <v>32509</v>
      </c>
      <c r="D21" s="139">
        <v>10380.16</v>
      </c>
      <c r="E21" s="139"/>
      <c r="F21" s="140">
        <f>G21+H21</f>
        <v>10380.1628</v>
      </c>
      <c r="G21" s="139"/>
      <c r="H21" s="140">
        <f t="shared" si="5"/>
        <v>10380.1628</v>
      </c>
      <c r="I21" s="139">
        <v>3</v>
      </c>
      <c r="J21" s="139">
        <v>10</v>
      </c>
      <c r="K21" s="140"/>
      <c r="L21" s="139">
        <f>311.4/2</f>
        <v>155.69999999999999</v>
      </c>
      <c r="M21" s="139">
        <f t="shared" ref="M21:R21" si="6">SUM($D21*$I21)/100</f>
        <v>311.40480000000002</v>
      </c>
      <c r="N21" s="139">
        <f t="shared" si="6"/>
        <v>311.40480000000002</v>
      </c>
      <c r="O21" s="139">
        <f t="shared" si="6"/>
        <v>311.40480000000002</v>
      </c>
      <c r="P21" s="139">
        <f t="shared" si="6"/>
        <v>311.40480000000002</v>
      </c>
      <c r="Q21" s="139">
        <f t="shared" si="6"/>
        <v>311.40480000000002</v>
      </c>
      <c r="R21" s="139">
        <f t="shared" si="6"/>
        <v>311.40480000000002</v>
      </c>
      <c r="S21" s="139">
        <v>934.2</v>
      </c>
      <c r="T21" s="139">
        <f t="shared" si="4"/>
        <v>1038.0160000000001</v>
      </c>
      <c r="U21" s="139">
        <f t="shared" si="4"/>
        <v>1038.0160000000001</v>
      </c>
      <c r="V21" s="139">
        <f t="shared" si="4"/>
        <v>1038.0160000000001</v>
      </c>
      <c r="W21" s="139">
        <f t="shared" si="4"/>
        <v>1038.0160000000001</v>
      </c>
      <c r="X21" s="139">
        <v>1038.02</v>
      </c>
      <c r="Y21" s="139">
        <v>1038</v>
      </c>
      <c r="Z21" s="139">
        <v>1038</v>
      </c>
      <c r="AA21" s="139">
        <v>155.75</v>
      </c>
      <c r="AB21" s="139">
        <v>0</v>
      </c>
      <c r="AC21" s="139">
        <v>0</v>
      </c>
      <c r="AD21" s="139">
        <v>0</v>
      </c>
      <c r="AE21" s="139">
        <v>0</v>
      </c>
      <c r="AF21" s="139">
        <v>0</v>
      </c>
      <c r="AG21" s="139">
        <v>0</v>
      </c>
      <c r="AH21" s="139">
        <v>0</v>
      </c>
      <c r="AI21" s="139">
        <v>0</v>
      </c>
      <c r="AJ21" s="139">
        <v>0</v>
      </c>
      <c r="AK21" s="139">
        <v>0</v>
      </c>
      <c r="AL21" s="139">
        <v>0</v>
      </c>
    </row>
    <row r="22" spans="1:38" s="365" customFormat="1">
      <c r="B22" s="365" t="s">
        <v>586</v>
      </c>
      <c r="C22" s="372">
        <f>DATE(98,10,1)</f>
        <v>36069</v>
      </c>
      <c r="D22" s="139">
        <v>24348.400000000001</v>
      </c>
      <c r="E22" s="139"/>
      <c r="F22" s="139">
        <f>H22</f>
        <v>20695.88</v>
      </c>
      <c r="G22" s="140"/>
      <c r="H22" s="140">
        <f>SUM(K22:AK22)</f>
        <v>20695.88</v>
      </c>
      <c r="I22" s="139">
        <v>2</v>
      </c>
      <c r="J22" s="139">
        <v>5</v>
      </c>
      <c r="K22" s="140"/>
      <c r="L22" s="139">
        <v>0</v>
      </c>
      <c r="M22" s="139">
        <v>0</v>
      </c>
      <c r="N22" s="139">
        <v>0</v>
      </c>
      <c r="O22" s="139">
        <v>0</v>
      </c>
      <c r="P22" s="139">
        <v>0</v>
      </c>
      <c r="Q22" s="139">
        <v>0</v>
      </c>
      <c r="R22" s="139">
        <v>0</v>
      </c>
      <c r="S22" s="139">
        <v>0</v>
      </c>
      <c r="T22" s="139">
        <v>0</v>
      </c>
      <c r="U22" s="139">
        <f>SUM($D22*$J22)/100</f>
        <v>1217.42</v>
      </c>
      <c r="V22" s="139">
        <f>SUM($D22*$J22)/100</f>
        <v>1217.42</v>
      </c>
      <c r="W22" s="139">
        <f>SUM($D22*$J22)/100</f>
        <v>1217.42</v>
      </c>
      <c r="X22" s="139">
        <v>1217.42</v>
      </c>
      <c r="Y22" s="139">
        <v>1217.4000000000001</v>
      </c>
      <c r="Z22" s="139">
        <v>1217.4000000000001</v>
      </c>
      <c r="AA22" s="139">
        <v>1217.4000000000001</v>
      </c>
      <c r="AB22" s="139">
        <v>1217.4000000000001</v>
      </c>
      <c r="AC22" s="139">
        <v>1217.4000000000001</v>
      </c>
      <c r="AD22" s="139">
        <v>1217.4000000000001</v>
      </c>
      <c r="AE22" s="139">
        <v>1217.4000000000001</v>
      </c>
      <c r="AF22" s="139">
        <v>1217.4000000000001</v>
      </c>
      <c r="AG22" s="139">
        <v>1217.4000000000001</v>
      </c>
      <c r="AH22" s="139">
        <v>1217.4000000000001</v>
      </c>
      <c r="AI22" s="139">
        <v>1217.4000000000001</v>
      </c>
      <c r="AJ22" s="139">
        <v>1217.4000000000001</v>
      </c>
      <c r="AK22" s="139">
        <v>1217.4000000000001</v>
      </c>
      <c r="AL22" s="139">
        <v>1217.4000000000001</v>
      </c>
    </row>
    <row r="23" spans="1:38" s="365" customFormat="1">
      <c r="B23" s="365" t="s">
        <v>587</v>
      </c>
      <c r="C23" s="373">
        <f>DATE(89,7,1)</f>
        <v>32690</v>
      </c>
      <c r="D23" s="141">
        <v>3025.23</v>
      </c>
      <c r="E23" s="141"/>
      <c r="F23" s="142">
        <f>G23+H23</f>
        <v>3025.2269999999999</v>
      </c>
      <c r="G23" s="141"/>
      <c r="H23" s="140">
        <f t="shared" si="5"/>
        <v>3025.2269999999999</v>
      </c>
      <c r="I23" s="141">
        <v>10</v>
      </c>
      <c r="J23" s="141"/>
      <c r="K23" s="141">
        <v>0</v>
      </c>
      <c r="L23" s="141">
        <v>151.26</v>
      </c>
      <c r="M23" s="141">
        <f t="shared" ref="M23:U23" si="7">SUM($D23*$I23)/100</f>
        <v>302.52299999999997</v>
      </c>
      <c r="N23" s="141">
        <f t="shared" si="7"/>
        <v>302.52299999999997</v>
      </c>
      <c r="O23" s="141">
        <f t="shared" si="7"/>
        <v>302.52299999999997</v>
      </c>
      <c r="P23" s="141">
        <f t="shared" si="7"/>
        <v>302.52299999999997</v>
      </c>
      <c r="Q23" s="141">
        <f t="shared" si="7"/>
        <v>302.52299999999997</v>
      </c>
      <c r="R23" s="141">
        <f t="shared" si="7"/>
        <v>302.52299999999997</v>
      </c>
      <c r="S23" s="141">
        <f t="shared" si="7"/>
        <v>302.52299999999997</v>
      </c>
      <c r="T23" s="141">
        <f t="shared" si="7"/>
        <v>302.52299999999997</v>
      </c>
      <c r="U23" s="141">
        <f t="shared" si="7"/>
        <v>302.52299999999997</v>
      </c>
      <c r="V23" s="141">
        <f>3025.23-2571.44-302.52</f>
        <v>151.26999999999998</v>
      </c>
      <c r="W23" s="141">
        <v>0</v>
      </c>
      <c r="X23" s="141">
        <v>-0.01</v>
      </c>
      <c r="Y23" s="141">
        <v>0</v>
      </c>
      <c r="Z23" s="141">
        <v>0</v>
      </c>
      <c r="AA23" s="141">
        <v>0</v>
      </c>
      <c r="AB23" s="141">
        <v>0</v>
      </c>
      <c r="AC23" s="141">
        <v>0</v>
      </c>
      <c r="AD23" s="141">
        <v>0</v>
      </c>
      <c r="AE23" s="141">
        <v>0</v>
      </c>
      <c r="AF23" s="141">
        <v>0</v>
      </c>
      <c r="AG23" s="141">
        <v>0</v>
      </c>
      <c r="AH23" s="141">
        <v>0</v>
      </c>
      <c r="AI23" s="141">
        <v>0</v>
      </c>
      <c r="AJ23" s="141">
        <v>0</v>
      </c>
      <c r="AK23" s="141">
        <v>0</v>
      </c>
      <c r="AL23" s="141">
        <v>0</v>
      </c>
    </row>
    <row r="24" spans="1:38" s="365" customFormat="1">
      <c r="D24" s="140">
        <f>SUM(D18:D23)</f>
        <v>96072.89</v>
      </c>
      <c r="E24" s="139">
        <f>F24+AL24</f>
        <v>93637.769799999995</v>
      </c>
      <c r="F24" s="140">
        <f>SUM(F18:F23)</f>
        <v>92420.3698</v>
      </c>
      <c r="G24" s="140">
        <f>SUM(G18:G23)</f>
        <v>12824.53</v>
      </c>
      <c r="H24" s="140">
        <f t="shared" si="5"/>
        <v>79595.839799999943</v>
      </c>
      <c r="I24" s="139"/>
      <c r="J24" s="139"/>
      <c r="K24" s="140">
        <f t="shared" ref="K24:AH24" si="8">SUM(K18:K23)</f>
        <v>1749</v>
      </c>
      <c r="L24" s="140">
        <f t="shared" si="8"/>
        <v>2055.96</v>
      </c>
      <c r="M24" s="140">
        <f t="shared" si="8"/>
        <v>2362.9278000000004</v>
      </c>
      <c r="N24" s="140">
        <f t="shared" si="8"/>
        <v>2362.9278000000004</v>
      </c>
      <c r="O24" s="140">
        <f t="shared" si="8"/>
        <v>2362.9278000000004</v>
      </c>
      <c r="P24" s="140">
        <f t="shared" si="8"/>
        <v>2362.9278000000004</v>
      </c>
      <c r="Q24" s="140">
        <f t="shared" si="8"/>
        <v>2362.9278000000004</v>
      </c>
      <c r="R24" s="140">
        <f t="shared" si="8"/>
        <v>2362.9278000000004</v>
      </c>
      <c r="S24" s="140">
        <f t="shared" si="8"/>
        <v>4734.723</v>
      </c>
      <c r="T24" s="140">
        <f t="shared" si="8"/>
        <v>7172.4490000000014</v>
      </c>
      <c r="U24" s="140">
        <f t="shared" si="8"/>
        <v>8389.8690000000006</v>
      </c>
      <c r="V24" s="140">
        <f t="shared" si="8"/>
        <v>8238.6160000000018</v>
      </c>
      <c r="W24" s="140">
        <f t="shared" si="8"/>
        <v>8087.3460000000014</v>
      </c>
      <c r="X24" s="140">
        <f t="shared" si="8"/>
        <v>6932.3599999999988</v>
      </c>
      <c r="Y24" s="140">
        <f t="shared" si="8"/>
        <v>2255.4</v>
      </c>
      <c r="Z24" s="140">
        <f t="shared" si="8"/>
        <v>2255.4</v>
      </c>
      <c r="AA24" s="140">
        <f t="shared" si="8"/>
        <v>1373.15</v>
      </c>
      <c r="AB24" s="140">
        <f t="shared" si="8"/>
        <v>1217.4000000000001</v>
      </c>
      <c r="AC24" s="140">
        <f t="shared" si="8"/>
        <v>1217.4000000000001</v>
      </c>
      <c r="AD24" s="140">
        <f t="shared" si="8"/>
        <v>1217.4000000000001</v>
      </c>
      <c r="AE24" s="140">
        <f t="shared" si="8"/>
        <v>1217.4000000000001</v>
      </c>
      <c r="AF24" s="140">
        <f t="shared" si="8"/>
        <v>1217.4000000000001</v>
      </c>
      <c r="AG24" s="140">
        <f t="shared" si="8"/>
        <v>1217.4000000000001</v>
      </c>
      <c r="AH24" s="140">
        <f t="shared" si="8"/>
        <v>1217.4000000000001</v>
      </c>
      <c r="AI24" s="140">
        <f>SUM(AI18:AI23)</f>
        <v>1217.4000000000001</v>
      </c>
      <c r="AJ24" s="140">
        <f>SUM(AJ18:AJ23)</f>
        <v>1217.4000000000001</v>
      </c>
      <c r="AK24" s="140">
        <f>SUM(AK18:AK23)</f>
        <v>1217.4000000000001</v>
      </c>
      <c r="AL24" s="140">
        <f>SUM(AL18:AL23)</f>
        <v>1217.4000000000001</v>
      </c>
    </row>
    <row r="25" spans="1:38" s="365" customFormat="1">
      <c r="A25" s="369" t="s">
        <v>588</v>
      </c>
      <c r="B25" s="369"/>
      <c r="D25" s="139"/>
      <c r="E25" s="139"/>
      <c r="F25" s="140"/>
      <c r="G25" s="139"/>
      <c r="H25" s="140"/>
      <c r="I25" s="139"/>
      <c r="J25" s="139"/>
      <c r="K25" s="139"/>
      <c r="L25" s="139"/>
      <c r="M25" s="139"/>
      <c r="N25" s="139"/>
      <c r="O25" s="139"/>
      <c r="P25" s="139"/>
      <c r="Q25" s="140"/>
      <c r="R25" s="140"/>
      <c r="S25" s="140"/>
      <c r="T25" s="140"/>
      <c r="U25" s="140"/>
      <c r="V25" s="140"/>
      <c r="W25" s="140"/>
      <c r="X25" s="140"/>
      <c r="Y25" s="140"/>
      <c r="Z25" s="140"/>
      <c r="AA25" s="140"/>
      <c r="AB25" s="140"/>
      <c r="AC25" s="140"/>
      <c r="AD25" s="140"/>
      <c r="AE25" s="140"/>
      <c r="AF25" s="140"/>
      <c r="AG25" s="140"/>
      <c r="AH25" s="140"/>
      <c r="AI25" s="140"/>
      <c r="AJ25" s="140"/>
      <c r="AK25" s="140"/>
      <c r="AL25" s="140"/>
    </row>
    <row r="26" spans="1:38" s="365" customFormat="1">
      <c r="B26" s="365" t="s">
        <v>589</v>
      </c>
      <c r="C26" s="373">
        <f>DATE(79,1,1)</f>
        <v>28856</v>
      </c>
      <c r="D26" s="141">
        <v>4000</v>
      </c>
      <c r="E26" s="141"/>
      <c r="F26" s="142">
        <f>G26+H26</f>
        <v>4000</v>
      </c>
      <c r="G26" s="141">
        <v>3000</v>
      </c>
      <c r="H26" s="140">
        <f t="shared" ref="H26:H27" si="9">SUM(K26:AK26)</f>
        <v>1000</v>
      </c>
      <c r="I26" s="141">
        <v>10</v>
      </c>
      <c r="J26" s="141"/>
      <c r="K26" s="141">
        <f>SUM($D26*$I26)/100</f>
        <v>400</v>
      </c>
      <c r="L26" s="141">
        <f>SUM($D26*$I26)/100</f>
        <v>400</v>
      </c>
      <c r="M26" s="141">
        <v>200</v>
      </c>
      <c r="N26" s="141">
        <v>0</v>
      </c>
      <c r="O26" s="141"/>
      <c r="P26" s="141"/>
      <c r="Q26" s="142"/>
      <c r="R26" s="142"/>
      <c r="S26" s="142"/>
      <c r="T26" s="142"/>
      <c r="U26" s="142"/>
      <c r="V26" s="142"/>
      <c r="W26" s="142"/>
      <c r="X26" s="142"/>
      <c r="Y26" s="142"/>
      <c r="Z26" s="142"/>
      <c r="AA26" s="142"/>
      <c r="AB26" s="142"/>
      <c r="AC26" s="142"/>
      <c r="AD26" s="142"/>
      <c r="AE26" s="142"/>
      <c r="AF26" s="142"/>
      <c r="AG26" s="142">
        <v>0</v>
      </c>
      <c r="AH26" s="142">
        <v>0</v>
      </c>
      <c r="AI26" s="142">
        <v>0</v>
      </c>
      <c r="AJ26" s="142">
        <v>0</v>
      </c>
      <c r="AK26" s="142">
        <v>0</v>
      </c>
      <c r="AL26" s="142">
        <v>0</v>
      </c>
    </row>
    <row r="27" spans="1:38" s="365" customFormat="1">
      <c r="C27" s="372"/>
      <c r="D27" s="139">
        <v>4000</v>
      </c>
      <c r="E27" s="139">
        <f>F27+AL27</f>
        <v>4000</v>
      </c>
      <c r="F27" s="140">
        <f>G27+H27</f>
        <v>4000</v>
      </c>
      <c r="G27" s="139">
        <v>3000</v>
      </c>
      <c r="H27" s="140">
        <f t="shared" si="9"/>
        <v>1000</v>
      </c>
      <c r="I27" s="139"/>
      <c r="J27" s="139"/>
      <c r="K27" s="141">
        <v>400</v>
      </c>
      <c r="L27" s="141">
        <v>400</v>
      </c>
      <c r="M27" s="141">
        <v>200</v>
      </c>
      <c r="N27" s="141">
        <v>0</v>
      </c>
      <c r="O27" s="139"/>
      <c r="P27" s="139"/>
      <c r="Q27" s="140"/>
      <c r="R27" s="140"/>
      <c r="S27" s="140"/>
      <c r="T27" s="140"/>
      <c r="U27" s="140"/>
      <c r="V27" s="140"/>
      <c r="W27" s="140"/>
      <c r="X27" s="140"/>
      <c r="Y27" s="140"/>
      <c r="Z27" s="140"/>
      <c r="AA27" s="140"/>
      <c r="AB27" s="140"/>
      <c r="AC27" s="140"/>
      <c r="AD27" s="140"/>
      <c r="AE27" s="140"/>
      <c r="AF27" s="140"/>
      <c r="AG27" s="140">
        <v>0</v>
      </c>
      <c r="AH27" s="140">
        <v>0</v>
      </c>
      <c r="AI27" s="140">
        <v>0</v>
      </c>
      <c r="AJ27" s="140">
        <v>0</v>
      </c>
      <c r="AK27" s="140">
        <v>0</v>
      </c>
      <c r="AL27" s="140">
        <v>0</v>
      </c>
    </row>
    <row r="28" spans="1:38" s="365" customFormat="1">
      <c r="D28" s="139"/>
      <c r="E28" s="139"/>
      <c r="F28" s="140"/>
      <c r="G28" s="139"/>
      <c r="H28" s="140"/>
      <c r="I28" s="139"/>
      <c r="J28" s="139"/>
      <c r="K28" s="139"/>
      <c r="L28" s="139"/>
      <c r="M28" s="139"/>
      <c r="N28" s="139"/>
      <c r="O28" s="139"/>
      <c r="P28" s="139"/>
      <c r="Q28" s="140"/>
      <c r="R28" s="140"/>
      <c r="S28" s="140"/>
      <c r="T28" s="140"/>
      <c r="U28" s="140"/>
      <c r="V28" s="140"/>
      <c r="W28" s="140"/>
      <c r="X28" s="140"/>
      <c r="Y28" s="140"/>
      <c r="Z28" s="140"/>
      <c r="AA28" s="140"/>
      <c r="AB28" s="140"/>
      <c r="AC28" s="140"/>
      <c r="AD28" s="140"/>
      <c r="AE28" s="140"/>
      <c r="AF28" s="140"/>
      <c r="AG28" s="140"/>
      <c r="AH28" s="140"/>
      <c r="AI28" s="140"/>
      <c r="AJ28" s="140"/>
      <c r="AK28" s="140"/>
      <c r="AL28" s="140"/>
    </row>
    <row r="29" spans="1:38" s="365" customFormat="1">
      <c r="A29" s="369" t="s">
        <v>590</v>
      </c>
      <c r="B29" s="369"/>
      <c r="D29" s="139"/>
      <c r="E29" s="139"/>
      <c r="F29" s="140"/>
      <c r="G29" s="139"/>
      <c r="H29" s="140"/>
      <c r="I29" s="139"/>
      <c r="J29" s="139"/>
      <c r="K29" s="139"/>
      <c r="L29" s="139"/>
      <c r="M29" s="139"/>
      <c r="N29" s="139"/>
      <c r="O29" s="139"/>
      <c r="P29" s="139"/>
      <c r="Q29" s="140"/>
      <c r="R29" s="140"/>
      <c r="S29" s="140"/>
      <c r="T29" s="140"/>
      <c r="U29" s="140"/>
      <c r="V29" s="140"/>
      <c r="W29" s="140"/>
      <c r="X29" s="140"/>
      <c r="Y29" s="140"/>
      <c r="Z29" s="140"/>
      <c r="AA29" s="140"/>
      <c r="AB29" s="140"/>
      <c r="AC29" s="140"/>
      <c r="AD29" s="140"/>
      <c r="AE29" s="140"/>
      <c r="AF29" s="140"/>
      <c r="AG29" s="140"/>
      <c r="AH29" s="140"/>
      <c r="AI29" s="140"/>
      <c r="AJ29" s="140"/>
      <c r="AK29" s="140"/>
      <c r="AL29" s="140"/>
    </row>
    <row r="30" spans="1:38" s="365" customFormat="1">
      <c r="B30" s="365" t="s">
        <v>591</v>
      </c>
      <c r="C30" s="372">
        <f>DATE(88,2,1)</f>
        <v>32174</v>
      </c>
      <c r="D30" s="139">
        <v>527.4</v>
      </c>
      <c r="E30" s="139"/>
      <c r="F30" s="140">
        <f>G30+H30</f>
        <v>527.40000000000009</v>
      </c>
      <c r="G30" s="139"/>
      <c r="H30" s="140">
        <f t="shared" ref="H30:H51" si="10">SUM(K30:AK30)</f>
        <v>527.40000000000009</v>
      </c>
      <c r="I30" s="139">
        <v>10</v>
      </c>
      <c r="J30" s="139"/>
      <c r="K30" s="139">
        <f>SUM($D30*$I30)/100/2</f>
        <v>26.37</v>
      </c>
      <c r="L30" s="139">
        <f>SUM($D30*$I30)/100</f>
        <v>52.74</v>
      </c>
      <c r="M30" s="139">
        <f>SUM($D30*$I30)/100</f>
        <v>52.74</v>
      </c>
      <c r="N30" s="139">
        <f>SUM($D30*$I30)/100</f>
        <v>52.74</v>
      </c>
      <c r="O30" s="139">
        <f>SUM($D30*$I30)/100</f>
        <v>52.74</v>
      </c>
      <c r="P30" s="139">
        <f>SUM($D30*$I30)/100</f>
        <v>52.74</v>
      </c>
      <c r="Q30" s="139">
        <f t="shared" ref="Q30:S31" si="11">SUM($D30*$I30)/100</f>
        <v>52.74</v>
      </c>
      <c r="R30" s="139">
        <f t="shared" si="11"/>
        <v>52.74</v>
      </c>
      <c r="S30" s="139">
        <f t="shared" si="11"/>
        <v>52.74</v>
      </c>
      <c r="T30" s="139">
        <f>SUM($D30*$I30)/100</f>
        <v>52.74</v>
      </c>
      <c r="U30" s="139">
        <f>527.4-501.03</f>
        <v>26.370000000000005</v>
      </c>
      <c r="V30" s="140">
        <v>0</v>
      </c>
      <c r="W30" s="140">
        <v>0</v>
      </c>
      <c r="X30" s="140">
        <v>0</v>
      </c>
      <c r="Y30" s="140">
        <v>0</v>
      </c>
      <c r="Z30" s="140">
        <v>0</v>
      </c>
      <c r="AA30" s="140">
        <v>0</v>
      </c>
      <c r="AB30" s="140">
        <v>0</v>
      </c>
      <c r="AC30" s="140">
        <v>0</v>
      </c>
      <c r="AD30" s="140">
        <v>0</v>
      </c>
      <c r="AE30" s="140">
        <v>0</v>
      </c>
      <c r="AF30" s="140">
        <v>0</v>
      </c>
      <c r="AG30" s="140">
        <v>0</v>
      </c>
      <c r="AH30" s="140">
        <v>0</v>
      </c>
      <c r="AI30" s="140">
        <v>0</v>
      </c>
      <c r="AJ30" s="140">
        <v>0</v>
      </c>
      <c r="AK30" s="140">
        <v>0</v>
      </c>
      <c r="AL30" s="140">
        <v>0</v>
      </c>
    </row>
    <row r="31" spans="1:38" s="365" customFormat="1">
      <c r="B31" s="365" t="s">
        <v>592</v>
      </c>
      <c r="C31" s="372">
        <f>DATE(89,8,1)</f>
        <v>32721</v>
      </c>
      <c r="D31" s="140">
        <v>4821.95</v>
      </c>
      <c r="E31" s="140"/>
      <c r="F31" s="140">
        <f>G31+H31</f>
        <v>4821.9525000000003</v>
      </c>
      <c r="G31" s="140"/>
      <c r="H31" s="140">
        <f t="shared" si="10"/>
        <v>4821.9525000000003</v>
      </c>
      <c r="I31" s="139">
        <v>10</v>
      </c>
      <c r="J31" s="139"/>
      <c r="K31" s="139">
        <v>0</v>
      </c>
      <c r="L31" s="139">
        <f>SUM($D31*$I31)/100/2</f>
        <v>241.0975</v>
      </c>
      <c r="M31" s="139">
        <f>SUM($D31*$I31)/100</f>
        <v>482.19499999999999</v>
      </c>
      <c r="N31" s="139">
        <f>SUM($D31*$I31)/100</f>
        <v>482.19499999999999</v>
      </c>
      <c r="O31" s="139">
        <f>SUM($D31*$I31)/100</f>
        <v>482.19499999999999</v>
      </c>
      <c r="P31" s="139">
        <f>SUM($D31*$I31)/100</f>
        <v>482.19499999999999</v>
      </c>
      <c r="Q31" s="139">
        <f t="shared" si="11"/>
        <v>482.19499999999999</v>
      </c>
      <c r="R31" s="139">
        <f t="shared" si="11"/>
        <v>482.19499999999999</v>
      </c>
      <c r="S31" s="139">
        <f t="shared" si="11"/>
        <v>482.19499999999999</v>
      </c>
      <c r="T31" s="139">
        <f>SUM($D31*$I31)/100</f>
        <v>482.19499999999999</v>
      </c>
      <c r="U31" s="139">
        <f>SUM($D31*$I31)/100</f>
        <v>482.19499999999999</v>
      </c>
      <c r="V31" s="139">
        <f>4821.95-4098.66-482.2</f>
        <v>241.08999999999997</v>
      </c>
      <c r="W31" s="139">
        <v>0</v>
      </c>
      <c r="X31" s="139">
        <v>0.01</v>
      </c>
      <c r="Y31" s="139">
        <v>0</v>
      </c>
      <c r="Z31" s="139">
        <v>0</v>
      </c>
      <c r="AA31" s="139">
        <v>0</v>
      </c>
      <c r="AB31" s="139">
        <v>0</v>
      </c>
      <c r="AC31" s="139">
        <v>0</v>
      </c>
      <c r="AD31" s="139">
        <v>0</v>
      </c>
      <c r="AE31" s="139">
        <v>0</v>
      </c>
      <c r="AF31" s="139">
        <v>0</v>
      </c>
      <c r="AG31" s="139">
        <v>0</v>
      </c>
      <c r="AH31" s="139">
        <v>0</v>
      </c>
      <c r="AI31" s="139">
        <v>0</v>
      </c>
      <c r="AJ31" s="139">
        <v>0</v>
      </c>
      <c r="AK31" s="139">
        <v>0</v>
      </c>
      <c r="AL31" s="139">
        <v>0</v>
      </c>
    </row>
    <row r="32" spans="1:38" s="365" customFormat="1">
      <c r="B32" s="365" t="s">
        <v>593</v>
      </c>
      <c r="C32" s="372">
        <f>DATE(96,6,1)</f>
        <v>35217</v>
      </c>
      <c r="D32" s="140">
        <v>516.53</v>
      </c>
      <c r="E32" s="140"/>
      <c r="F32" s="140">
        <f>G32+H32</f>
        <v>516.53399999999988</v>
      </c>
      <c r="G32" s="140"/>
      <c r="H32" s="140">
        <f t="shared" si="10"/>
        <v>516.53399999999988</v>
      </c>
      <c r="I32" s="139">
        <v>20</v>
      </c>
      <c r="J32" s="139"/>
      <c r="K32" s="140"/>
      <c r="L32" s="140"/>
      <c r="M32" s="140"/>
      <c r="N32" s="139">
        <v>0</v>
      </c>
      <c r="O32" s="139">
        <v>0</v>
      </c>
      <c r="P32" s="139">
        <v>0</v>
      </c>
      <c r="Q32" s="139">
        <v>0</v>
      </c>
      <c r="R32" s="139">
        <v>0</v>
      </c>
      <c r="S32" s="139">
        <f>SUM($D32*$I32)/100</f>
        <v>103.30599999999998</v>
      </c>
      <c r="T32" s="139">
        <f>SUM($D32*$I32)/100</f>
        <v>103.30599999999998</v>
      </c>
      <c r="U32" s="139">
        <f>SUM($D32*$I32)/100</f>
        <v>103.30599999999998</v>
      </c>
      <c r="V32" s="139">
        <f>SUM($D32*$I32)/100</f>
        <v>103.30599999999998</v>
      </c>
      <c r="W32" s="139">
        <v>103.3</v>
      </c>
      <c r="X32" s="139">
        <v>0.01</v>
      </c>
      <c r="Y32" s="139">
        <v>0</v>
      </c>
      <c r="Z32" s="139">
        <v>0</v>
      </c>
      <c r="AA32" s="139">
        <v>0</v>
      </c>
      <c r="AB32" s="139">
        <v>0</v>
      </c>
      <c r="AC32" s="139">
        <v>0</v>
      </c>
      <c r="AD32" s="139">
        <v>0</v>
      </c>
      <c r="AE32" s="139">
        <v>0</v>
      </c>
      <c r="AF32" s="139">
        <v>0</v>
      </c>
      <c r="AG32" s="139">
        <v>0</v>
      </c>
      <c r="AH32" s="139">
        <v>0</v>
      </c>
      <c r="AI32" s="139">
        <v>0</v>
      </c>
      <c r="AJ32" s="139">
        <v>0</v>
      </c>
      <c r="AK32" s="139">
        <v>0</v>
      </c>
      <c r="AL32" s="139">
        <v>0</v>
      </c>
    </row>
    <row r="33" spans="2:39" s="365" customFormat="1">
      <c r="B33" s="365" t="s">
        <v>594</v>
      </c>
      <c r="C33" s="372">
        <f>DATE(98,3,1)</f>
        <v>35855</v>
      </c>
      <c r="D33" s="139">
        <v>6993.52</v>
      </c>
      <c r="E33" s="139"/>
      <c r="F33" s="139">
        <f t="shared" ref="F33:F49" si="12">H33</f>
        <v>6993.5020000000004</v>
      </c>
      <c r="G33" s="140"/>
      <c r="H33" s="140">
        <f t="shared" si="10"/>
        <v>6993.5020000000004</v>
      </c>
      <c r="I33" s="139">
        <v>2</v>
      </c>
      <c r="J33" s="139">
        <v>20</v>
      </c>
      <c r="K33" s="140"/>
      <c r="L33" s="139">
        <v>0</v>
      </c>
      <c r="M33" s="139">
        <v>0</v>
      </c>
      <c r="N33" s="139">
        <v>0</v>
      </c>
      <c r="O33" s="139">
        <v>0</v>
      </c>
      <c r="P33" s="139">
        <v>0</v>
      </c>
      <c r="Q33" s="139">
        <v>0</v>
      </c>
      <c r="R33" s="139">
        <v>0</v>
      </c>
      <c r="S33" s="139">
        <v>0</v>
      </c>
      <c r="T33" s="139">
        <v>0</v>
      </c>
      <c r="U33" s="139">
        <f t="shared" ref="U33:W34" si="13">SUM($D33*$J33)/100</f>
        <v>1398.7040000000002</v>
      </c>
      <c r="V33" s="139">
        <f t="shared" si="13"/>
        <v>1398.7040000000002</v>
      </c>
      <c r="W33" s="139">
        <f t="shared" si="13"/>
        <v>1398.7040000000002</v>
      </c>
      <c r="X33" s="139">
        <v>1398.7</v>
      </c>
      <c r="Y33" s="139">
        <v>1398.69</v>
      </c>
      <c r="Z33" s="139">
        <v>0</v>
      </c>
      <c r="AA33" s="139">
        <v>0</v>
      </c>
      <c r="AB33" s="139">
        <v>0</v>
      </c>
      <c r="AC33" s="139">
        <v>0</v>
      </c>
      <c r="AD33" s="139">
        <v>0</v>
      </c>
      <c r="AE33" s="139">
        <v>0</v>
      </c>
      <c r="AF33" s="139">
        <v>0</v>
      </c>
      <c r="AG33" s="139">
        <v>0</v>
      </c>
      <c r="AH33" s="139">
        <v>0</v>
      </c>
      <c r="AI33" s="139">
        <v>0</v>
      </c>
      <c r="AJ33" s="139">
        <v>0</v>
      </c>
      <c r="AK33" s="139">
        <v>0</v>
      </c>
      <c r="AL33" s="139">
        <v>0</v>
      </c>
    </row>
    <row r="34" spans="2:39" s="365" customFormat="1">
      <c r="B34" s="365" t="s">
        <v>595</v>
      </c>
      <c r="C34" s="372">
        <f>DATE(98,5,1)</f>
        <v>35916</v>
      </c>
      <c r="D34" s="139">
        <v>1233.93</v>
      </c>
      <c r="E34" s="139"/>
      <c r="F34" s="139">
        <f t="shared" si="12"/>
        <v>1233.9280000000001</v>
      </c>
      <c r="G34" s="140"/>
      <c r="H34" s="140">
        <f t="shared" si="10"/>
        <v>1233.9280000000001</v>
      </c>
      <c r="I34" s="139">
        <v>2</v>
      </c>
      <c r="J34" s="139">
        <v>20</v>
      </c>
      <c r="K34" s="140"/>
      <c r="L34" s="139">
        <v>0</v>
      </c>
      <c r="M34" s="139">
        <v>0</v>
      </c>
      <c r="N34" s="139">
        <v>0</v>
      </c>
      <c r="O34" s="139">
        <v>0</v>
      </c>
      <c r="P34" s="139">
        <v>0</v>
      </c>
      <c r="Q34" s="139">
        <v>0</v>
      </c>
      <c r="R34" s="139">
        <v>0</v>
      </c>
      <c r="S34" s="139">
        <v>0</v>
      </c>
      <c r="T34" s="139">
        <v>0</v>
      </c>
      <c r="U34" s="139">
        <f t="shared" si="13"/>
        <v>246.78600000000003</v>
      </c>
      <c r="V34" s="139">
        <f t="shared" si="13"/>
        <v>246.78600000000003</v>
      </c>
      <c r="W34" s="139">
        <f t="shared" si="13"/>
        <v>246.78600000000003</v>
      </c>
      <c r="X34" s="139">
        <v>246.79</v>
      </c>
      <c r="Y34" s="139">
        <v>246.78</v>
      </c>
      <c r="Z34" s="139">
        <v>0</v>
      </c>
      <c r="AA34" s="139">
        <v>0</v>
      </c>
      <c r="AB34" s="139">
        <v>0</v>
      </c>
      <c r="AC34" s="139">
        <v>0</v>
      </c>
      <c r="AD34" s="139">
        <v>0</v>
      </c>
      <c r="AE34" s="139">
        <v>0</v>
      </c>
      <c r="AF34" s="139">
        <v>0</v>
      </c>
      <c r="AG34" s="139">
        <v>0</v>
      </c>
      <c r="AH34" s="139">
        <v>0</v>
      </c>
      <c r="AI34" s="139">
        <v>0</v>
      </c>
      <c r="AJ34" s="139">
        <v>0</v>
      </c>
      <c r="AK34" s="139">
        <v>0</v>
      </c>
      <c r="AL34" s="139">
        <v>0</v>
      </c>
    </row>
    <row r="35" spans="2:39" s="365" customFormat="1">
      <c r="B35" s="365" t="s">
        <v>596</v>
      </c>
      <c r="C35" s="372">
        <f>DATE(99,7,1)</f>
        <v>36342</v>
      </c>
      <c r="D35" s="139">
        <v>14758.86</v>
      </c>
      <c r="E35" s="139"/>
      <c r="F35" s="139">
        <f t="shared" si="12"/>
        <v>14758.862000000003</v>
      </c>
      <c r="G35" s="140"/>
      <c r="H35" s="140">
        <f t="shared" si="10"/>
        <v>14758.862000000003</v>
      </c>
      <c r="I35" s="139">
        <v>10</v>
      </c>
      <c r="J35" s="140"/>
      <c r="K35" s="140"/>
      <c r="L35" s="139"/>
      <c r="M35" s="139"/>
      <c r="N35" s="139"/>
      <c r="O35" s="139"/>
      <c r="P35" s="139"/>
      <c r="Q35" s="139"/>
      <c r="R35" s="139"/>
      <c r="S35" s="139"/>
      <c r="T35" s="139"/>
      <c r="U35" s="139"/>
      <c r="V35" s="139">
        <f>SUM($D35*$I35)/100</f>
        <v>1475.886</v>
      </c>
      <c r="W35" s="139">
        <f>SUM($D35*$I35)/100</f>
        <v>1475.886</v>
      </c>
      <c r="X35" s="139">
        <v>1475.89</v>
      </c>
      <c r="Y35" s="139">
        <v>1475.89</v>
      </c>
      <c r="Z35" s="139">
        <f>SUM($D35*$I35)/100</f>
        <v>1475.886</v>
      </c>
      <c r="AA35" s="139">
        <f>SUM($D35*$I35)/100</f>
        <v>1475.886</v>
      </c>
      <c r="AB35" s="139">
        <f>SUM($D35*$I35)/100</f>
        <v>1475.886</v>
      </c>
      <c r="AC35" s="139">
        <f>SUM($D35*$I35)/100</f>
        <v>1475.886</v>
      </c>
      <c r="AD35" s="139">
        <f>SUM($D35*$I35)/100</f>
        <v>1475.886</v>
      </c>
      <c r="AE35" s="139">
        <v>1475.87</v>
      </c>
      <c r="AF35" s="139">
        <v>0.01</v>
      </c>
      <c r="AG35" s="139">
        <v>0</v>
      </c>
      <c r="AH35" s="139">
        <v>0</v>
      </c>
      <c r="AI35" s="139">
        <v>0</v>
      </c>
      <c r="AJ35" s="139">
        <v>0</v>
      </c>
      <c r="AK35" s="139">
        <v>0</v>
      </c>
      <c r="AL35" s="139">
        <v>0</v>
      </c>
    </row>
    <row r="36" spans="2:39" s="365" customFormat="1">
      <c r="B36" s="365" t="s">
        <v>597</v>
      </c>
      <c r="C36" s="372">
        <f>DATE(2001,4,1)</f>
        <v>36982</v>
      </c>
      <c r="D36" s="139">
        <v>2381.65</v>
      </c>
      <c r="E36" s="139"/>
      <c r="F36" s="139">
        <f t="shared" si="12"/>
        <v>2381.65</v>
      </c>
      <c r="G36" s="140"/>
      <c r="H36" s="140">
        <f t="shared" si="10"/>
        <v>2381.65</v>
      </c>
      <c r="I36" s="139"/>
      <c r="J36" s="139">
        <v>20</v>
      </c>
      <c r="K36" s="140"/>
      <c r="L36" s="139"/>
      <c r="M36" s="139"/>
      <c r="N36" s="139"/>
      <c r="O36" s="139"/>
      <c r="P36" s="139"/>
      <c r="Q36" s="139"/>
      <c r="R36" s="139"/>
      <c r="S36" s="139"/>
      <c r="T36" s="139"/>
      <c r="U36" s="139"/>
      <c r="V36" s="139">
        <v>0</v>
      </c>
      <c r="W36" s="139">
        <v>0</v>
      </c>
      <c r="X36" s="139">
        <v>476.33</v>
      </c>
      <c r="Y36" s="139">
        <v>476.33</v>
      </c>
      <c r="Z36" s="139">
        <f t="shared" ref="Z36:AD45" si="14">SUM($D36*$J36)/100</f>
        <v>476.33</v>
      </c>
      <c r="AA36" s="139">
        <f t="shared" si="14"/>
        <v>476.33</v>
      </c>
      <c r="AB36" s="139">
        <v>476.33</v>
      </c>
      <c r="AC36" s="139">
        <v>0</v>
      </c>
      <c r="AD36" s="139">
        <v>0</v>
      </c>
      <c r="AE36" s="139">
        <v>0</v>
      </c>
      <c r="AF36" s="139">
        <v>0</v>
      </c>
      <c r="AG36" s="139">
        <v>0</v>
      </c>
      <c r="AH36" s="139">
        <v>0</v>
      </c>
      <c r="AI36" s="139">
        <v>0</v>
      </c>
      <c r="AJ36" s="139">
        <v>0</v>
      </c>
      <c r="AK36" s="139">
        <v>0</v>
      </c>
      <c r="AL36" s="139">
        <v>0</v>
      </c>
    </row>
    <row r="37" spans="2:39" s="365" customFormat="1">
      <c r="B37" s="365" t="s">
        <v>598</v>
      </c>
      <c r="C37" s="372">
        <f>DATE(2001,6,1)</f>
        <v>37043</v>
      </c>
      <c r="D37" s="139">
        <v>9445.4599999999991</v>
      </c>
      <c r="E37" s="139"/>
      <c r="F37" s="139">
        <f t="shared" si="12"/>
        <v>9445.4639999999999</v>
      </c>
      <c r="G37" s="140"/>
      <c r="H37" s="140">
        <f t="shared" si="10"/>
        <v>9445.4639999999999</v>
      </c>
      <c r="I37" s="139"/>
      <c r="J37" s="139">
        <v>20</v>
      </c>
      <c r="K37" s="140"/>
      <c r="L37" s="139"/>
      <c r="M37" s="139"/>
      <c r="N37" s="139"/>
      <c r="O37" s="139"/>
      <c r="P37" s="139"/>
      <c r="Q37" s="139"/>
      <c r="R37" s="139"/>
      <c r="S37" s="139"/>
      <c r="T37" s="139"/>
      <c r="U37" s="139"/>
      <c r="V37" s="139">
        <v>0</v>
      </c>
      <c r="W37" s="139">
        <v>0</v>
      </c>
      <c r="X37" s="139">
        <v>1889.09</v>
      </c>
      <c r="Y37" s="139">
        <v>1889.09</v>
      </c>
      <c r="Z37" s="139">
        <f t="shared" si="14"/>
        <v>1889.0919999999999</v>
      </c>
      <c r="AA37" s="139">
        <f t="shared" si="14"/>
        <v>1889.0919999999999</v>
      </c>
      <c r="AB37" s="139">
        <v>1889.1</v>
      </c>
      <c r="AC37" s="139">
        <v>0</v>
      </c>
      <c r="AD37" s="139">
        <v>0</v>
      </c>
      <c r="AE37" s="139">
        <v>0</v>
      </c>
      <c r="AF37" s="139">
        <v>0</v>
      </c>
      <c r="AG37" s="139">
        <v>0</v>
      </c>
      <c r="AH37" s="139">
        <v>0</v>
      </c>
      <c r="AI37" s="139">
        <v>0</v>
      </c>
      <c r="AJ37" s="139">
        <v>0</v>
      </c>
      <c r="AK37" s="139">
        <v>0</v>
      </c>
      <c r="AL37" s="139">
        <v>0</v>
      </c>
    </row>
    <row r="38" spans="2:39" s="365" customFormat="1">
      <c r="B38" s="365" t="s">
        <v>599</v>
      </c>
      <c r="C38" s="372">
        <f>DATE(2001,9,1)</f>
        <v>37135</v>
      </c>
      <c r="D38" s="139">
        <v>1222.6199999999999</v>
      </c>
      <c r="E38" s="139"/>
      <c r="F38" s="139">
        <f t="shared" si="12"/>
        <v>1222.6179999999999</v>
      </c>
      <c r="G38" s="140"/>
      <c r="H38" s="140">
        <f t="shared" si="10"/>
        <v>1222.6179999999999</v>
      </c>
      <c r="I38" s="139"/>
      <c r="J38" s="139">
        <v>20</v>
      </c>
      <c r="K38" s="140"/>
      <c r="L38" s="139"/>
      <c r="M38" s="139"/>
      <c r="N38" s="139"/>
      <c r="O38" s="139"/>
      <c r="P38" s="139"/>
      <c r="Q38" s="139"/>
      <c r="R38" s="139"/>
      <c r="S38" s="139"/>
      <c r="T38" s="139"/>
      <c r="U38" s="139"/>
      <c r="V38" s="139">
        <v>0</v>
      </c>
      <c r="W38" s="139">
        <v>0</v>
      </c>
      <c r="X38" s="139">
        <v>244.52</v>
      </c>
      <c r="Y38" s="139">
        <v>244.52</v>
      </c>
      <c r="Z38" s="139">
        <f t="shared" si="14"/>
        <v>244.52399999999997</v>
      </c>
      <c r="AA38" s="139">
        <f t="shared" si="14"/>
        <v>244.52399999999997</v>
      </c>
      <c r="AB38" s="139">
        <v>244.53</v>
      </c>
      <c r="AC38" s="139">
        <v>0</v>
      </c>
      <c r="AD38" s="139">
        <v>0</v>
      </c>
      <c r="AE38" s="139">
        <v>0</v>
      </c>
      <c r="AF38" s="139">
        <v>0</v>
      </c>
      <c r="AG38" s="139">
        <v>0</v>
      </c>
      <c r="AH38" s="139">
        <v>0</v>
      </c>
      <c r="AI38" s="139">
        <v>0</v>
      </c>
      <c r="AJ38" s="139">
        <v>0</v>
      </c>
      <c r="AK38" s="139">
        <v>0</v>
      </c>
      <c r="AL38" s="139">
        <v>0</v>
      </c>
    </row>
    <row r="39" spans="2:39" s="365" customFormat="1">
      <c r="B39" s="365" t="s">
        <v>600</v>
      </c>
      <c r="C39" s="372">
        <f>DATE(2002,10,1)</f>
        <v>37530</v>
      </c>
      <c r="D39" s="139">
        <v>3248.5</v>
      </c>
      <c r="E39" s="139"/>
      <c r="F39" s="139">
        <f t="shared" si="12"/>
        <v>3248.5</v>
      </c>
      <c r="G39" s="140"/>
      <c r="H39" s="140">
        <f t="shared" si="10"/>
        <v>3248.5</v>
      </c>
      <c r="I39" s="139"/>
      <c r="J39" s="139">
        <v>20</v>
      </c>
      <c r="K39" s="140"/>
      <c r="L39" s="139"/>
      <c r="M39" s="139"/>
      <c r="N39" s="139"/>
      <c r="O39" s="139"/>
      <c r="P39" s="139"/>
      <c r="Q39" s="139"/>
      <c r="R39" s="139"/>
      <c r="S39" s="139"/>
      <c r="T39" s="139"/>
      <c r="U39" s="139"/>
      <c r="V39" s="139">
        <v>0</v>
      </c>
      <c r="W39" s="139">
        <v>0</v>
      </c>
      <c r="X39" s="139">
        <v>0</v>
      </c>
      <c r="Y39" s="139">
        <v>649.70000000000005</v>
      </c>
      <c r="Z39" s="139">
        <f t="shared" si="14"/>
        <v>649.70000000000005</v>
      </c>
      <c r="AA39" s="139">
        <f t="shared" si="14"/>
        <v>649.70000000000005</v>
      </c>
      <c r="AB39" s="139">
        <f t="shared" si="14"/>
        <v>649.70000000000005</v>
      </c>
      <c r="AC39" s="139">
        <f>3248.5-2598.8</f>
        <v>649.69999999999982</v>
      </c>
      <c r="AD39" s="139">
        <v>0</v>
      </c>
      <c r="AE39" s="139">
        <v>0</v>
      </c>
      <c r="AF39" s="139">
        <v>0</v>
      </c>
      <c r="AG39" s="139">
        <v>0</v>
      </c>
      <c r="AH39" s="139">
        <v>0</v>
      </c>
      <c r="AI39" s="139">
        <v>0</v>
      </c>
      <c r="AJ39" s="139">
        <v>0</v>
      </c>
      <c r="AK39" s="139">
        <v>0</v>
      </c>
      <c r="AL39" s="139">
        <v>0</v>
      </c>
    </row>
    <row r="40" spans="2:39" s="365" customFormat="1">
      <c r="B40" s="365" t="s">
        <v>601</v>
      </c>
      <c r="C40" s="372">
        <f>DATE(2002,11,1)</f>
        <v>37561</v>
      </c>
      <c r="D40" s="139">
        <v>3418.48</v>
      </c>
      <c r="E40" s="139"/>
      <c r="F40" s="139">
        <f t="shared" si="12"/>
        <v>3418.4780000000001</v>
      </c>
      <c r="G40" s="140"/>
      <c r="H40" s="140">
        <f t="shared" si="10"/>
        <v>3418.4780000000001</v>
      </c>
      <c r="I40" s="139"/>
      <c r="J40" s="139">
        <v>20</v>
      </c>
      <c r="K40" s="140"/>
      <c r="L40" s="139"/>
      <c r="M40" s="139"/>
      <c r="N40" s="139"/>
      <c r="O40" s="139"/>
      <c r="P40" s="139"/>
      <c r="Q40" s="139"/>
      <c r="R40" s="139"/>
      <c r="S40" s="139"/>
      <c r="T40" s="139"/>
      <c r="U40" s="139"/>
      <c r="V40" s="139">
        <v>0</v>
      </c>
      <c r="W40" s="139">
        <v>0</v>
      </c>
      <c r="X40" s="139">
        <v>0</v>
      </c>
      <c r="Y40" s="139">
        <v>683.7</v>
      </c>
      <c r="Z40" s="139">
        <f t="shared" si="14"/>
        <v>683.69600000000003</v>
      </c>
      <c r="AA40" s="139">
        <f t="shared" si="14"/>
        <v>683.69600000000003</v>
      </c>
      <c r="AB40" s="139">
        <f t="shared" si="14"/>
        <v>683.69600000000003</v>
      </c>
      <c r="AC40" s="139">
        <f>3418.48-2734.79</f>
        <v>683.69</v>
      </c>
      <c r="AD40" s="139">
        <v>0</v>
      </c>
      <c r="AE40" s="139">
        <v>0</v>
      </c>
      <c r="AF40" s="139">
        <v>0</v>
      </c>
      <c r="AG40" s="139">
        <v>0</v>
      </c>
      <c r="AH40" s="139">
        <v>0</v>
      </c>
      <c r="AI40" s="139">
        <v>0</v>
      </c>
      <c r="AJ40" s="139">
        <v>0</v>
      </c>
      <c r="AK40" s="139">
        <v>0</v>
      </c>
      <c r="AL40" s="139">
        <v>0</v>
      </c>
    </row>
    <row r="41" spans="2:39" s="365" customFormat="1">
      <c r="B41" s="365" t="s">
        <v>602</v>
      </c>
      <c r="C41" s="372">
        <f>DATE(2002,12,1)</f>
        <v>37591</v>
      </c>
      <c r="D41" s="139">
        <v>958.5</v>
      </c>
      <c r="E41" s="139"/>
      <c r="F41" s="139">
        <f t="shared" si="12"/>
        <v>958.5</v>
      </c>
      <c r="G41" s="140"/>
      <c r="H41" s="140">
        <f t="shared" si="10"/>
        <v>958.5</v>
      </c>
      <c r="I41" s="139"/>
      <c r="J41" s="139">
        <v>20</v>
      </c>
      <c r="K41" s="140"/>
      <c r="L41" s="139"/>
      <c r="M41" s="139"/>
      <c r="N41" s="139"/>
      <c r="O41" s="139"/>
      <c r="P41" s="139"/>
      <c r="Q41" s="139"/>
      <c r="R41" s="139"/>
      <c r="S41" s="139"/>
      <c r="T41" s="139"/>
      <c r="U41" s="139"/>
      <c r="V41" s="139">
        <v>0</v>
      </c>
      <c r="W41" s="139">
        <v>0</v>
      </c>
      <c r="X41" s="139">
        <v>0</v>
      </c>
      <c r="Y41" s="139">
        <v>191.7</v>
      </c>
      <c r="Z41" s="139">
        <f t="shared" si="14"/>
        <v>191.7</v>
      </c>
      <c r="AA41" s="139">
        <f t="shared" si="14"/>
        <v>191.7</v>
      </c>
      <c r="AB41" s="139">
        <f t="shared" si="14"/>
        <v>191.7</v>
      </c>
      <c r="AC41" s="139">
        <f>958.5-766.8</f>
        <v>191.70000000000005</v>
      </c>
      <c r="AD41" s="139">
        <v>0</v>
      </c>
      <c r="AE41" s="139">
        <v>0</v>
      </c>
      <c r="AF41" s="139">
        <v>0</v>
      </c>
      <c r="AG41" s="139">
        <v>0</v>
      </c>
      <c r="AH41" s="139">
        <v>0</v>
      </c>
      <c r="AI41" s="139">
        <v>0</v>
      </c>
      <c r="AJ41" s="139">
        <v>0</v>
      </c>
      <c r="AK41" s="139">
        <v>0</v>
      </c>
      <c r="AL41" s="139">
        <v>0</v>
      </c>
    </row>
    <row r="42" spans="2:39" s="365" customFormat="1">
      <c r="B42" s="365" t="s">
        <v>603</v>
      </c>
      <c r="C42" s="372">
        <f>DATE(2003,4,1)</f>
        <v>37712</v>
      </c>
      <c r="D42" s="139">
        <v>4792.5</v>
      </c>
      <c r="E42" s="139"/>
      <c r="F42" s="139">
        <f t="shared" si="12"/>
        <v>4792.5</v>
      </c>
      <c r="G42" s="140"/>
      <c r="H42" s="140">
        <f t="shared" si="10"/>
        <v>4792.5</v>
      </c>
      <c r="I42" s="139"/>
      <c r="J42" s="139">
        <v>20</v>
      </c>
      <c r="K42" s="140"/>
      <c r="L42" s="139"/>
      <c r="M42" s="139"/>
      <c r="N42" s="139"/>
      <c r="O42" s="139"/>
      <c r="P42" s="139"/>
      <c r="Q42" s="139"/>
      <c r="R42" s="139"/>
      <c r="S42" s="139"/>
      <c r="T42" s="139"/>
      <c r="U42" s="139"/>
      <c r="V42" s="139">
        <v>0</v>
      </c>
      <c r="W42" s="139">
        <v>0</v>
      </c>
      <c r="X42" s="139">
        <v>0</v>
      </c>
      <c r="Y42" s="139">
        <v>0</v>
      </c>
      <c r="Z42" s="139">
        <f t="shared" si="14"/>
        <v>958.5</v>
      </c>
      <c r="AA42" s="139">
        <f t="shared" si="14"/>
        <v>958.5</v>
      </c>
      <c r="AB42" s="139">
        <f t="shared" si="14"/>
        <v>958.5</v>
      </c>
      <c r="AC42" s="139">
        <f t="shared" si="14"/>
        <v>958.5</v>
      </c>
      <c r="AD42" s="139">
        <f t="shared" si="14"/>
        <v>958.5</v>
      </c>
      <c r="AE42" s="139">
        <v>0</v>
      </c>
      <c r="AF42" s="139">
        <v>0</v>
      </c>
      <c r="AG42" s="139">
        <v>0</v>
      </c>
      <c r="AH42" s="139">
        <v>0</v>
      </c>
      <c r="AI42" s="139">
        <v>0</v>
      </c>
      <c r="AJ42" s="139">
        <v>0</v>
      </c>
      <c r="AK42" s="139">
        <v>0</v>
      </c>
      <c r="AL42" s="139">
        <v>0</v>
      </c>
    </row>
    <row r="43" spans="2:39" s="365" customFormat="1">
      <c r="B43" s="374" t="s">
        <v>604</v>
      </c>
      <c r="C43" s="372">
        <f>DATE(2003,11,1)</f>
        <v>37926</v>
      </c>
      <c r="D43" s="139">
        <v>2075.35</v>
      </c>
      <c r="E43" s="139"/>
      <c r="F43" s="139">
        <f t="shared" si="12"/>
        <v>2075.35</v>
      </c>
      <c r="G43" s="140"/>
      <c r="H43" s="140">
        <f t="shared" si="10"/>
        <v>2075.35</v>
      </c>
      <c r="I43" s="139"/>
      <c r="J43" s="139">
        <v>20</v>
      </c>
      <c r="K43" s="140"/>
      <c r="L43" s="139"/>
      <c r="M43" s="139"/>
      <c r="N43" s="139"/>
      <c r="O43" s="139"/>
      <c r="P43" s="139"/>
      <c r="Q43" s="139"/>
      <c r="R43" s="139"/>
      <c r="S43" s="139"/>
      <c r="T43" s="139"/>
      <c r="U43" s="139"/>
      <c r="V43" s="139">
        <v>0</v>
      </c>
      <c r="W43" s="139">
        <v>0</v>
      </c>
      <c r="X43" s="139">
        <v>0</v>
      </c>
      <c r="Y43" s="139">
        <v>0</v>
      </c>
      <c r="Z43" s="139">
        <f t="shared" si="14"/>
        <v>415.07</v>
      </c>
      <c r="AA43" s="139">
        <f t="shared" si="14"/>
        <v>415.07</v>
      </c>
      <c r="AB43" s="139">
        <f t="shared" si="14"/>
        <v>415.07</v>
      </c>
      <c r="AC43" s="139">
        <f t="shared" si="14"/>
        <v>415.07</v>
      </c>
      <c r="AD43" s="139">
        <f t="shared" si="14"/>
        <v>415.07</v>
      </c>
      <c r="AE43" s="139">
        <v>0</v>
      </c>
      <c r="AF43" s="139">
        <v>0</v>
      </c>
      <c r="AG43" s="139">
        <v>0</v>
      </c>
      <c r="AH43" s="139">
        <v>0</v>
      </c>
      <c r="AI43" s="139">
        <v>0</v>
      </c>
      <c r="AJ43" s="139">
        <v>0</v>
      </c>
      <c r="AK43" s="139">
        <v>0</v>
      </c>
      <c r="AL43" s="139">
        <v>0</v>
      </c>
    </row>
    <row r="44" spans="2:39" s="365" customFormat="1">
      <c r="B44" s="365" t="s">
        <v>603</v>
      </c>
      <c r="C44" s="372">
        <f>DATE(2004,7,1)</f>
        <v>38169</v>
      </c>
      <c r="D44" s="139">
        <v>6510.09</v>
      </c>
      <c r="E44" s="139"/>
      <c r="F44" s="139">
        <f t="shared" si="12"/>
        <v>6510.0920000000006</v>
      </c>
      <c r="G44" s="140"/>
      <c r="H44" s="140">
        <f t="shared" si="10"/>
        <v>6510.0920000000006</v>
      </c>
      <c r="I44" s="139"/>
      <c r="J44" s="139">
        <v>20</v>
      </c>
      <c r="K44" s="140"/>
      <c r="L44" s="139"/>
      <c r="M44" s="139"/>
      <c r="N44" s="139"/>
      <c r="O44" s="139"/>
      <c r="P44" s="139"/>
      <c r="Q44" s="139"/>
      <c r="R44" s="139"/>
      <c r="S44" s="139"/>
      <c r="T44" s="139"/>
      <c r="U44" s="139"/>
      <c r="V44" s="139">
        <v>0</v>
      </c>
      <c r="W44" s="139">
        <v>0</v>
      </c>
      <c r="X44" s="139">
        <v>0</v>
      </c>
      <c r="Y44" s="139">
        <v>0</v>
      </c>
      <c r="Z44" s="139">
        <v>0</v>
      </c>
      <c r="AA44" s="139">
        <f t="shared" si="14"/>
        <v>1302.018</v>
      </c>
      <c r="AB44" s="139">
        <f t="shared" si="14"/>
        <v>1302.018</v>
      </c>
      <c r="AC44" s="139">
        <f t="shared" si="14"/>
        <v>1302.018</v>
      </c>
      <c r="AD44" s="139">
        <f t="shared" si="14"/>
        <v>1302.018</v>
      </c>
      <c r="AE44" s="139">
        <v>1302.02</v>
      </c>
      <c r="AF44" s="139">
        <v>0</v>
      </c>
      <c r="AG44" s="139">
        <v>0</v>
      </c>
      <c r="AH44" s="139">
        <v>0</v>
      </c>
      <c r="AI44" s="139">
        <v>0</v>
      </c>
      <c r="AJ44" s="139">
        <v>0</v>
      </c>
      <c r="AK44" s="139">
        <v>0</v>
      </c>
      <c r="AL44" s="139">
        <v>0</v>
      </c>
    </row>
    <row r="45" spans="2:39" s="365" customFormat="1">
      <c r="B45" s="365" t="s">
        <v>605</v>
      </c>
      <c r="C45" s="372">
        <f>DATE(2004,2,1)</f>
        <v>38018</v>
      </c>
      <c r="D45" s="139">
        <v>1305.69</v>
      </c>
      <c r="E45" s="139"/>
      <c r="F45" s="139">
        <f t="shared" si="12"/>
        <v>1305.692</v>
      </c>
      <c r="G45" s="140"/>
      <c r="H45" s="140">
        <f t="shared" si="10"/>
        <v>1305.692</v>
      </c>
      <c r="I45" s="139"/>
      <c r="J45" s="139">
        <v>20</v>
      </c>
      <c r="K45" s="140"/>
      <c r="L45" s="139"/>
      <c r="M45" s="139"/>
      <c r="N45" s="139"/>
      <c r="O45" s="139"/>
      <c r="P45" s="139"/>
      <c r="Q45" s="139"/>
      <c r="R45" s="139"/>
      <c r="S45" s="139"/>
      <c r="T45" s="139"/>
      <c r="U45" s="139"/>
      <c r="V45" s="139">
        <v>0</v>
      </c>
      <c r="W45" s="139">
        <v>0</v>
      </c>
      <c r="X45" s="139">
        <v>0</v>
      </c>
      <c r="Y45" s="139">
        <v>0</v>
      </c>
      <c r="Z45" s="139">
        <v>0</v>
      </c>
      <c r="AA45" s="139">
        <f t="shared" si="14"/>
        <v>261.13800000000003</v>
      </c>
      <c r="AB45" s="139">
        <f t="shared" si="14"/>
        <v>261.13800000000003</v>
      </c>
      <c r="AC45" s="139">
        <f t="shared" si="14"/>
        <v>261.13800000000003</v>
      </c>
      <c r="AD45" s="139">
        <f t="shared" si="14"/>
        <v>261.13800000000003</v>
      </c>
      <c r="AE45" s="139">
        <v>261.14</v>
      </c>
      <c r="AF45" s="139">
        <v>0</v>
      </c>
      <c r="AG45" s="139">
        <v>0</v>
      </c>
      <c r="AH45" s="139">
        <v>0</v>
      </c>
      <c r="AI45" s="139">
        <v>0</v>
      </c>
      <c r="AJ45" s="139">
        <v>0</v>
      </c>
      <c r="AK45" s="139">
        <v>0</v>
      </c>
      <c r="AL45" s="139">
        <v>0</v>
      </c>
    </row>
    <row r="46" spans="2:39" s="365" customFormat="1">
      <c r="B46" s="365" t="s">
        <v>605</v>
      </c>
      <c r="C46" s="372">
        <f>DATE(2005,11,18)</f>
        <v>38674</v>
      </c>
      <c r="D46" s="139">
        <v>1247.1199999999999</v>
      </c>
      <c r="E46" s="139"/>
      <c r="F46" s="139">
        <f t="shared" si="12"/>
        <v>1247.1199999999999</v>
      </c>
      <c r="G46" s="140"/>
      <c r="H46" s="140">
        <f t="shared" si="10"/>
        <v>1247.1199999999999</v>
      </c>
      <c r="I46" s="139">
        <v>10</v>
      </c>
      <c r="J46" s="139"/>
      <c r="K46" s="140"/>
      <c r="L46" s="139">
        <v>0</v>
      </c>
      <c r="M46" s="139"/>
      <c r="N46" s="139"/>
      <c r="O46" s="139"/>
      <c r="P46" s="139"/>
      <c r="Q46" s="140"/>
      <c r="R46" s="140"/>
      <c r="S46" s="140"/>
      <c r="T46" s="140"/>
      <c r="U46" s="140"/>
      <c r="V46" s="140"/>
      <c r="W46" s="140"/>
      <c r="X46" s="140"/>
      <c r="Y46" s="140"/>
      <c r="Z46" s="140"/>
      <c r="AA46" s="140"/>
      <c r="AB46" s="139">
        <f t="shared" ref="AB46:AL49" si="15">SUM($D46*$I46)/100</f>
        <v>124.71199999999999</v>
      </c>
      <c r="AC46" s="139">
        <f t="shared" si="15"/>
        <v>124.71199999999999</v>
      </c>
      <c r="AD46" s="139">
        <f t="shared" si="15"/>
        <v>124.71199999999999</v>
      </c>
      <c r="AE46" s="139">
        <f t="shared" si="15"/>
        <v>124.71199999999999</v>
      </c>
      <c r="AF46" s="139">
        <f t="shared" si="15"/>
        <v>124.71199999999999</v>
      </c>
      <c r="AG46" s="139">
        <f t="shared" si="15"/>
        <v>124.71199999999999</v>
      </c>
      <c r="AH46" s="139">
        <f t="shared" si="15"/>
        <v>124.71199999999999</v>
      </c>
      <c r="AI46" s="139">
        <f t="shared" si="15"/>
        <v>124.71199999999999</v>
      </c>
      <c r="AJ46" s="139">
        <f t="shared" si="15"/>
        <v>124.71199999999999</v>
      </c>
      <c r="AK46" s="139">
        <f t="shared" si="15"/>
        <v>124.71199999999999</v>
      </c>
      <c r="AL46" s="139"/>
      <c r="AM46" s="390"/>
    </row>
    <row r="47" spans="2:39" s="365" customFormat="1">
      <c r="B47" s="365" t="s">
        <v>606</v>
      </c>
      <c r="C47" s="372">
        <f>DATE(2005,11,18)</f>
        <v>38674</v>
      </c>
      <c r="D47" s="139">
        <v>12261.33</v>
      </c>
      <c r="E47" s="139"/>
      <c r="F47" s="139">
        <f t="shared" si="12"/>
        <v>12261.33</v>
      </c>
      <c r="G47" s="140"/>
      <c r="H47" s="140">
        <f t="shared" si="10"/>
        <v>12261.33</v>
      </c>
      <c r="I47" s="139">
        <v>10</v>
      </c>
      <c r="J47" s="139"/>
      <c r="K47" s="140"/>
      <c r="L47" s="139">
        <v>0</v>
      </c>
      <c r="M47" s="139"/>
      <c r="N47" s="139"/>
      <c r="O47" s="139"/>
      <c r="P47" s="139"/>
      <c r="Q47" s="140"/>
      <c r="R47" s="140"/>
      <c r="S47" s="140"/>
      <c r="T47" s="140"/>
      <c r="U47" s="140"/>
      <c r="V47" s="140"/>
      <c r="W47" s="140"/>
      <c r="X47" s="140"/>
      <c r="Y47" s="140"/>
      <c r="Z47" s="140"/>
      <c r="AA47" s="140"/>
      <c r="AB47" s="139">
        <f t="shared" si="15"/>
        <v>1226.133</v>
      </c>
      <c r="AC47" s="139">
        <f t="shared" si="15"/>
        <v>1226.133</v>
      </c>
      <c r="AD47" s="139">
        <f t="shared" si="15"/>
        <v>1226.133</v>
      </c>
      <c r="AE47" s="139">
        <f t="shared" si="15"/>
        <v>1226.133</v>
      </c>
      <c r="AF47" s="139">
        <f t="shared" si="15"/>
        <v>1226.133</v>
      </c>
      <c r="AG47" s="139">
        <f t="shared" si="15"/>
        <v>1226.133</v>
      </c>
      <c r="AH47" s="139">
        <f t="shared" si="15"/>
        <v>1226.133</v>
      </c>
      <c r="AI47" s="139">
        <f t="shared" si="15"/>
        <v>1226.133</v>
      </c>
      <c r="AJ47" s="139">
        <f t="shared" si="15"/>
        <v>1226.133</v>
      </c>
      <c r="AK47" s="139">
        <f t="shared" si="15"/>
        <v>1226.133</v>
      </c>
      <c r="AL47" s="139"/>
      <c r="AM47" s="390"/>
    </row>
    <row r="48" spans="2:39" s="365" customFormat="1">
      <c r="B48" s="365" t="s">
        <v>607</v>
      </c>
      <c r="C48" s="372">
        <f>DATE(2006,9,30)</f>
        <v>38990</v>
      </c>
      <c r="D48" s="139">
        <v>18624.650000000001</v>
      </c>
      <c r="E48" s="139"/>
      <c r="F48" s="139">
        <f t="shared" si="12"/>
        <v>16762.184999999998</v>
      </c>
      <c r="G48" s="140"/>
      <c r="H48" s="140">
        <f t="shared" si="10"/>
        <v>16762.184999999998</v>
      </c>
      <c r="I48" s="139">
        <v>10</v>
      </c>
      <c r="J48" s="139"/>
      <c r="K48" s="140"/>
      <c r="L48" s="139">
        <v>0</v>
      </c>
      <c r="M48" s="139"/>
      <c r="N48" s="139"/>
      <c r="O48" s="139"/>
      <c r="P48" s="139"/>
      <c r="Q48" s="140"/>
      <c r="R48" s="140"/>
      <c r="S48" s="140"/>
      <c r="T48" s="140"/>
      <c r="U48" s="140"/>
      <c r="V48" s="140"/>
      <c r="W48" s="140"/>
      <c r="X48" s="140"/>
      <c r="Y48" s="140"/>
      <c r="Z48" s="140"/>
      <c r="AA48" s="140"/>
      <c r="AB48" s="139">
        <v>0</v>
      </c>
      <c r="AC48" s="139">
        <f t="shared" si="15"/>
        <v>1862.4649999999999</v>
      </c>
      <c r="AD48" s="139">
        <f t="shared" si="15"/>
        <v>1862.4649999999999</v>
      </c>
      <c r="AE48" s="139">
        <f t="shared" si="15"/>
        <v>1862.4649999999999</v>
      </c>
      <c r="AF48" s="139">
        <f t="shared" si="15"/>
        <v>1862.4649999999999</v>
      </c>
      <c r="AG48" s="139">
        <f t="shared" si="15"/>
        <v>1862.4649999999999</v>
      </c>
      <c r="AH48" s="139">
        <f t="shared" si="15"/>
        <v>1862.4649999999999</v>
      </c>
      <c r="AI48" s="139">
        <f t="shared" si="15"/>
        <v>1862.4649999999999</v>
      </c>
      <c r="AJ48" s="139">
        <f t="shared" si="15"/>
        <v>1862.4649999999999</v>
      </c>
      <c r="AK48" s="139">
        <f t="shared" si="15"/>
        <v>1862.4649999999999</v>
      </c>
      <c r="AL48" s="139">
        <f t="shared" si="15"/>
        <v>1862.4649999999999</v>
      </c>
    </row>
    <row r="49" spans="1:38" s="365" customFormat="1">
      <c r="B49" s="365" t="s">
        <v>608</v>
      </c>
      <c r="C49" s="372">
        <f>DATE(2007,6,30)</f>
        <v>39263</v>
      </c>
      <c r="D49" s="139">
        <v>6970</v>
      </c>
      <c r="E49" s="139"/>
      <c r="F49" s="139">
        <f t="shared" si="12"/>
        <v>5576</v>
      </c>
      <c r="G49" s="140"/>
      <c r="H49" s="140">
        <f t="shared" si="10"/>
        <v>5576</v>
      </c>
      <c r="I49" s="139">
        <v>10</v>
      </c>
      <c r="J49" s="139"/>
      <c r="K49" s="140"/>
      <c r="L49" s="139">
        <v>0</v>
      </c>
      <c r="M49" s="139"/>
      <c r="N49" s="139"/>
      <c r="O49" s="139"/>
      <c r="P49" s="139"/>
      <c r="Q49" s="140"/>
      <c r="R49" s="140"/>
      <c r="S49" s="140"/>
      <c r="T49" s="140"/>
      <c r="U49" s="140"/>
      <c r="V49" s="140"/>
      <c r="W49" s="140"/>
      <c r="X49" s="140"/>
      <c r="Y49" s="140"/>
      <c r="Z49" s="140"/>
      <c r="AA49" s="140"/>
      <c r="AB49" s="139">
        <v>0</v>
      </c>
      <c r="AC49" s="139">
        <v>0</v>
      </c>
      <c r="AD49" s="139">
        <f t="shared" si="15"/>
        <v>697</v>
      </c>
      <c r="AE49" s="139">
        <f t="shared" si="15"/>
        <v>697</v>
      </c>
      <c r="AF49" s="139">
        <f t="shared" si="15"/>
        <v>697</v>
      </c>
      <c r="AG49" s="139">
        <f t="shared" si="15"/>
        <v>697</v>
      </c>
      <c r="AH49" s="139">
        <f t="shared" si="15"/>
        <v>697</v>
      </c>
      <c r="AI49" s="139">
        <f t="shared" si="15"/>
        <v>697</v>
      </c>
      <c r="AJ49" s="139">
        <f t="shared" si="15"/>
        <v>697</v>
      </c>
      <c r="AK49" s="139">
        <f t="shared" si="15"/>
        <v>697</v>
      </c>
      <c r="AL49" s="139">
        <f t="shared" si="15"/>
        <v>697</v>
      </c>
    </row>
    <row r="50" spans="1:38" s="365" customFormat="1">
      <c r="B50" s="365" t="s">
        <v>609</v>
      </c>
      <c r="C50" s="373">
        <f>DATE(93,1,1)</f>
        <v>33970</v>
      </c>
      <c r="D50" s="142">
        <v>0</v>
      </c>
      <c r="E50" s="142"/>
      <c r="F50" s="142">
        <f>G50+H50</f>
        <v>0</v>
      </c>
      <c r="G50" s="142"/>
      <c r="H50" s="140">
        <f t="shared" si="10"/>
        <v>0</v>
      </c>
      <c r="I50" s="141">
        <v>20</v>
      </c>
      <c r="J50" s="142"/>
      <c r="K50" s="142"/>
      <c r="L50" s="142"/>
      <c r="M50" s="142"/>
      <c r="N50" s="142"/>
      <c r="O50" s="141">
        <v>0</v>
      </c>
      <c r="P50" s="141">
        <f t="shared" ref="P50:AL50" si="16">SUM($D50*$I50)/100</f>
        <v>0</v>
      </c>
      <c r="Q50" s="141">
        <f t="shared" si="16"/>
        <v>0</v>
      </c>
      <c r="R50" s="141">
        <f t="shared" si="16"/>
        <v>0</v>
      </c>
      <c r="S50" s="141">
        <f t="shared" si="16"/>
        <v>0</v>
      </c>
      <c r="T50" s="141">
        <f t="shared" si="16"/>
        <v>0</v>
      </c>
      <c r="U50" s="141">
        <f t="shared" si="16"/>
        <v>0</v>
      </c>
      <c r="V50" s="141">
        <f t="shared" si="16"/>
        <v>0</v>
      </c>
      <c r="W50" s="141">
        <f t="shared" si="16"/>
        <v>0</v>
      </c>
      <c r="X50" s="141">
        <f t="shared" si="16"/>
        <v>0</v>
      </c>
      <c r="Y50" s="141">
        <f t="shared" si="16"/>
        <v>0</v>
      </c>
      <c r="Z50" s="141">
        <f t="shared" si="16"/>
        <v>0</v>
      </c>
      <c r="AA50" s="141">
        <f t="shared" si="16"/>
        <v>0</v>
      </c>
      <c r="AB50" s="141">
        <f t="shared" si="16"/>
        <v>0</v>
      </c>
      <c r="AC50" s="141">
        <f t="shared" si="16"/>
        <v>0</v>
      </c>
      <c r="AD50" s="141">
        <f t="shared" si="16"/>
        <v>0</v>
      </c>
      <c r="AE50" s="141">
        <f t="shared" si="16"/>
        <v>0</v>
      </c>
      <c r="AF50" s="141">
        <f t="shared" si="16"/>
        <v>0</v>
      </c>
      <c r="AG50" s="141">
        <f t="shared" si="16"/>
        <v>0</v>
      </c>
      <c r="AH50" s="141">
        <f t="shared" si="16"/>
        <v>0</v>
      </c>
      <c r="AI50" s="141">
        <f t="shared" si="16"/>
        <v>0</v>
      </c>
      <c r="AJ50" s="141">
        <f t="shared" si="16"/>
        <v>0</v>
      </c>
      <c r="AK50" s="141">
        <f t="shared" si="16"/>
        <v>0</v>
      </c>
      <c r="AL50" s="141">
        <f t="shared" si="16"/>
        <v>0</v>
      </c>
    </row>
    <row r="51" spans="1:38" s="365" customFormat="1">
      <c r="D51" s="140">
        <f>SUM(D30:D50)</f>
        <v>103314.13</v>
      </c>
      <c r="E51" s="139">
        <f>F51+AL51</f>
        <v>102617.12250000001</v>
      </c>
      <c r="F51" s="140">
        <f>SUM(F30:F50)</f>
        <v>100057.65750000002</v>
      </c>
      <c r="G51" s="140">
        <f>SUM(G30:G50)</f>
        <v>0</v>
      </c>
      <c r="H51" s="140">
        <f t="shared" si="10"/>
        <v>100057.6575</v>
      </c>
      <c r="I51" s="139"/>
      <c r="J51" s="139"/>
      <c r="K51" s="140">
        <f t="shared" ref="K51:AL51" si="17">SUM(K30:K50)</f>
        <v>26.37</v>
      </c>
      <c r="L51" s="140">
        <f t="shared" si="17"/>
        <v>293.83749999999998</v>
      </c>
      <c r="M51" s="140">
        <f t="shared" si="17"/>
        <v>534.93499999999995</v>
      </c>
      <c r="N51" s="140">
        <f t="shared" si="17"/>
        <v>534.93499999999995</v>
      </c>
      <c r="O51" s="140">
        <f t="shared" si="17"/>
        <v>534.93499999999995</v>
      </c>
      <c r="P51" s="140">
        <f t="shared" si="17"/>
        <v>534.93499999999995</v>
      </c>
      <c r="Q51" s="140">
        <f t="shared" si="17"/>
        <v>534.93499999999995</v>
      </c>
      <c r="R51" s="140">
        <f t="shared" si="17"/>
        <v>534.93499999999995</v>
      </c>
      <c r="S51" s="140">
        <f t="shared" si="17"/>
        <v>638.24099999999999</v>
      </c>
      <c r="T51" s="140">
        <f t="shared" si="17"/>
        <v>638.24099999999999</v>
      </c>
      <c r="U51" s="140">
        <f t="shared" si="17"/>
        <v>2257.3610000000003</v>
      </c>
      <c r="V51" s="140">
        <f t="shared" si="17"/>
        <v>3465.7719999999999</v>
      </c>
      <c r="W51" s="140">
        <f t="shared" si="17"/>
        <v>3224.6760000000004</v>
      </c>
      <c r="X51" s="140">
        <f t="shared" si="17"/>
        <v>5731.34</v>
      </c>
      <c r="Y51" s="140">
        <f t="shared" si="17"/>
        <v>7256.4</v>
      </c>
      <c r="Z51" s="140">
        <f t="shared" si="17"/>
        <v>6984.4979999999996</v>
      </c>
      <c r="AA51" s="140">
        <f t="shared" si="17"/>
        <v>8547.6540000000005</v>
      </c>
      <c r="AB51" s="140">
        <f t="shared" si="17"/>
        <v>9898.512999999999</v>
      </c>
      <c r="AC51" s="140">
        <f t="shared" si="17"/>
        <v>9151.0119999999988</v>
      </c>
      <c r="AD51" s="140">
        <f t="shared" si="17"/>
        <v>8322.9220000000005</v>
      </c>
      <c r="AE51" s="140">
        <f t="shared" si="17"/>
        <v>6949.34</v>
      </c>
      <c r="AF51" s="140">
        <f t="shared" si="17"/>
        <v>3910.3199999999997</v>
      </c>
      <c r="AG51" s="140">
        <f t="shared" si="17"/>
        <v>3910.31</v>
      </c>
      <c r="AH51" s="140">
        <f t="shared" si="17"/>
        <v>3910.31</v>
      </c>
      <c r="AI51" s="140">
        <f t="shared" si="17"/>
        <v>3910.31</v>
      </c>
      <c r="AJ51" s="140">
        <f t="shared" si="17"/>
        <v>3910.31</v>
      </c>
      <c r="AK51" s="140">
        <f t="shared" si="17"/>
        <v>3910.31</v>
      </c>
      <c r="AL51" s="140">
        <f t="shared" si="17"/>
        <v>2559.4650000000001</v>
      </c>
    </row>
    <row r="52" spans="1:38" s="365" customFormat="1">
      <c r="D52" s="140"/>
      <c r="E52" s="139"/>
      <c r="F52" s="140"/>
      <c r="G52" s="140"/>
      <c r="H52" s="140"/>
      <c r="I52" s="139"/>
      <c r="J52" s="139"/>
      <c r="K52" s="140"/>
      <c r="L52" s="140"/>
      <c r="M52" s="140"/>
      <c r="N52" s="140"/>
      <c r="O52" s="140"/>
      <c r="P52" s="140"/>
      <c r="Q52" s="140"/>
      <c r="R52" s="140"/>
      <c r="S52" s="140"/>
      <c r="T52" s="140"/>
      <c r="U52" s="140"/>
      <c r="V52" s="140"/>
      <c r="W52" s="140"/>
      <c r="X52" s="140"/>
      <c r="Y52" s="140"/>
      <c r="Z52" s="140"/>
      <c r="AA52" s="140"/>
      <c r="AB52" s="140"/>
      <c r="AC52" s="140"/>
      <c r="AD52" s="140"/>
      <c r="AE52" s="140"/>
      <c r="AF52" s="140"/>
      <c r="AG52" s="140"/>
      <c r="AH52" s="140"/>
      <c r="AI52" s="140"/>
      <c r="AJ52" s="140"/>
      <c r="AK52" s="140"/>
      <c r="AL52" s="140"/>
    </row>
    <row r="53" spans="1:38" s="365" customFormat="1">
      <c r="D53" s="140"/>
      <c r="E53" s="140"/>
      <c r="F53" s="140"/>
      <c r="G53" s="140"/>
      <c r="H53" s="140"/>
      <c r="I53" s="139"/>
      <c r="J53" s="139"/>
      <c r="K53" s="140"/>
      <c r="L53" s="140"/>
      <c r="M53" s="140"/>
      <c r="N53" s="140"/>
      <c r="O53" s="140"/>
      <c r="P53" s="140"/>
      <c r="Q53" s="140"/>
      <c r="R53" s="140"/>
      <c r="S53" s="140"/>
      <c r="T53" s="140"/>
      <c r="U53" s="140"/>
      <c r="V53" s="140"/>
      <c r="W53" s="140"/>
      <c r="X53" s="140"/>
      <c r="Y53" s="140"/>
      <c r="Z53" s="140"/>
      <c r="AA53" s="140"/>
      <c r="AB53" s="140"/>
      <c r="AC53" s="140"/>
      <c r="AD53" s="140"/>
      <c r="AE53" s="140"/>
      <c r="AF53" s="140"/>
      <c r="AG53" s="140"/>
      <c r="AH53" s="140"/>
      <c r="AI53" s="140"/>
      <c r="AJ53" s="140"/>
      <c r="AK53" s="140"/>
      <c r="AL53" s="140"/>
    </row>
    <row r="54" spans="1:38" s="365" customFormat="1">
      <c r="D54" s="140"/>
      <c r="E54" s="140"/>
      <c r="F54" s="140"/>
      <c r="G54" s="140"/>
      <c r="H54" s="140"/>
      <c r="I54" s="139"/>
      <c r="J54" s="139"/>
      <c r="K54" s="140"/>
      <c r="L54" s="140"/>
      <c r="M54" s="140"/>
      <c r="N54" s="140"/>
      <c r="O54" s="140"/>
      <c r="P54" s="140"/>
      <c r="Q54" s="140"/>
      <c r="R54" s="140"/>
      <c r="S54" s="140"/>
      <c r="T54" s="140"/>
      <c r="U54" s="140"/>
      <c r="V54" s="140"/>
      <c r="W54" s="140"/>
      <c r="X54" s="140"/>
      <c r="Y54" s="140"/>
      <c r="Z54" s="140"/>
      <c r="AA54" s="140"/>
      <c r="AB54" s="140"/>
      <c r="AC54" s="140"/>
      <c r="AD54" s="140"/>
      <c r="AE54" s="140"/>
      <c r="AF54" s="140"/>
      <c r="AG54" s="140"/>
      <c r="AH54" s="140"/>
      <c r="AI54" s="140"/>
      <c r="AJ54" s="140"/>
      <c r="AK54" s="140"/>
      <c r="AL54" s="140"/>
    </row>
    <row r="55" spans="1:38" s="365" customFormat="1">
      <c r="A55" s="368" t="s">
        <v>610</v>
      </c>
      <c r="B55" s="368"/>
      <c r="D55" s="139"/>
      <c r="E55" s="139"/>
      <c r="F55" s="140"/>
      <c r="G55" s="139"/>
      <c r="H55" s="140"/>
      <c r="I55" s="139"/>
      <c r="J55" s="139"/>
      <c r="K55" s="139"/>
      <c r="L55" s="139"/>
      <c r="M55" s="139"/>
      <c r="N55" s="139"/>
      <c r="O55" s="139"/>
      <c r="P55" s="139"/>
      <c r="Q55" s="140"/>
      <c r="R55" s="140"/>
      <c r="S55" s="140"/>
      <c r="T55" s="140"/>
      <c r="U55" s="140"/>
      <c r="V55" s="140"/>
      <c r="W55" s="140"/>
      <c r="X55" s="140"/>
      <c r="Y55" s="140"/>
      <c r="Z55" s="140"/>
      <c r="AA55" s="140"/>
      <c r="AB55" s="140"/>
      <c r="AC55" s="140"/>
      <c r="AD55" s="140"/>
      <c r="AE55" s="140"/>
      <c r="AF55" s="140"/>
      <c r="AG55" s="140"/>
      <c r="AH55" s="140"/>
      <c r="AI55" s="140"/>
      <c r="AJ55" s="140"/>
      <c r="AK55" s="140"/>
      <c r="AL55" s="140"/>
    </row>
    <row r="56" spans="1:38" s="365" customFormat="1">
      <c r="D56" s="139"/>
      <c r="E56" s="139"/>
      <c r="F56" s="140"/>
      <c r="G56" s="139"/>
      <c r="H56" s="140"/>
      <c r="I56" s="139"/>
      <c r="J56" s="139"/>
      <c r="K56" s="139">
        <f>SUM($D56*$I56)/100</f>
        <v>0</v>
      </c>
      <c r="L56" s="139">
        <f>SUM($D56*$I56)/100</f>
        <v>0</v>
      </c>
      <c r="M56" s="139">
        <f>SUM($D56*$I56)/100</f>
        <v>0</v>
      </c>
      <c r="N56" s="139">
        <f>SUM($D56*$I56)/100</f>
        <v>0</v>
      </c>
      <c r="O56" s="139"/>
      <c r="P56" s="139"/>
      <c r="Q56" s="140"/>
      <c r="R56" s="140"/>
      <c r="S56" s="140"/>
      <c r="T56" s="140"/>
      <c r="U56" s="140"/>
      <c r="V56" s="140"/>
      <c r="W56" s="140"/>
      <c r="X56" s="140"/>
      <c r="Y56" s="140"/>
      <c r="Z56" s="140"/>
      <c r="AA56" s="140"/>
      <c r="AB56" s="140"/>
      <c r="AC56" s="140"/>
      <c r="AD56" s="140"/>
      <c r="AE56" s="140"/>
      <c r="AF56" s="140"/>
      <c r="AG56" s="140"/>
      <c r="AH56" s="140"/>
      <c r="AI56" s="140"/>
      <c r="AJ56" s="140"/>
      <c r="AK56" s="140"/>
      <c r="AL56" s="140"/>
    </row>
    <row r="57" spans="1:38" s="365" customFormat="1">
      <c r="B57" s="365" t="s">
        <v>611</v>
      </c>
      <c r="C57" s="372">
        <f>DATE(89,6,1)</f>
        <v>32660</v>
      </c>
      <c r="D57" s="139">
        <v>2234.7199999999998</v>
      </c>
      <c r="E57" s="139"/>
      <c r="F57" s="140">
        <f>G57+H57</f>
        <v>2234.7239999999997</v>
      </c>
      <c r="G57" s="139"/>
      <c r="H57" s="140">
        <f t="shared" ref="H57:H83" si="18">SUM(K57:AK57)</f>
        <v>2234.7239999999997</v>
      </c>
      <c r="I57" s="139">
        <v>10</v>
      </c>
      <c r="J57" s="139"/>
      <c r="K57" s="139">
        <v>0</v>
      </c>
      <c r="L57" s="139">
        <f>SUM($D57*$I57)/100/2</f>
        <v>111.73599999999999</v>
      </c>
      <c r="M57" s="139">
        <f t="shared" ref="M57:U58" si="19">SUM($D57*$I57)/100</f>
        <v>223.47199999999998</v>
      </c>
      <c r="N57" s="139">
        <f t="shared" si="19"/>
        <v>223.47199999999998</v>
      </c>
      <c r="O57" s="139">
        <f t="shared" si="19"/>
        <v>223.47199999999998</v>
      </c>
      <c r="P57" s="139">
        <f t="shared" si="19"/>
        <v>223.47199999999998</v>
      </c>
      <c r="Q57" s="139">
        <f t="shared" si="19"/>
        <v>223.47199999999998</v>
      </c>
      <c r="R57" s="139">
        <f t="shared" si="19"/>
        <v>223.47199999999998</v>
      </c>
      <c r="S57" s="139">
        <f t="shared" si="19"/>
        <v>223.47199999999998</v>
      </c>
      <c r="T57" s="139">
        <f t="shared" si="19"/>
        <v>223.47199999999998</v>
      </c>
      <c r="U57" s="139">
        <f t="shared" si="19"/>
        <v>223.47199999999998</v>
      </c>
      <c r="V57" s="139">
        <f>2234.72-1899.51-223.47</f>
        <v>111.73999999999981</v>
      </c>
      <c r="W57" s="139">
        <v>0</v>
      </c>
      <c r="X57" s="139">
        <v>0</v>
      </c>
      <c r="Y57" s="139">
        <v>0</v>
      </c>
      <c r="Z57" s="139">
        <v>0</v>
      </c>
      <c r="AA57" s="139">
        <v>0</v>
      </c>
      <c r="AB57" s="139">
        <v>0</v>
      </c>
      <c r="AC57" s="139">
        <v>0</v>
      </c>
      <c r="AD57" s="139">
        <v>0</v>
      </c>
      <c r="AE57" s="139">
        <v>0</v>
      </c>
      <c r="AF57" s="139">
        <v>0</v>
      </c>
      <c r="AG57" s="139">
        <v>0</v>
      </c>
      <c r="AH57" s="139">
        <v>0</v>
      </c>
      <c r="AI57" s="139">
        <v>0</v>
      </c>
      <c r="AJ57" s="139">
        <v>0</v>
      </c>
      <c r="AK57" s="139">
        <v>0</v>
      </c>
      <c r="AL57" s="139">
        <v>0</v>
      </c>
    </row>
    <row r="58" spans="1:38" s="365" customFormat="1">
      <c r="B58" s="365" t="s">
        <v>612</v>
      </c>
      <c r="C58" s="372">
        <f>DATE(89,6,1)</f>
        <v>32660</v>
      </c>
      <c r="D58" s="139">
        <v>5070</v>
      </c>
      <c r="E58" s="139"/>
      <c r="F58" s="140">
        <f>G58+H58</f>
        <v>5070</v>
      </c>
      <c r="G58" s="139"/>
      <c r="H58" s="140">
        <f t="shared" si="18"/>
        <v>5070</v>
      </c>
      <c r="I58" s="139">
        <v>20</v>
      </c>
      <c r="J58" s="139"/>
      <c r="K58" s="139">
        <v>0</v>
      </c>
      <c r="L58" s="139">
        <f>SUM($D58*$I58)/100/2</f>
        <v>507</v>
      </c>
      <c r="M58" s="139">
        <f t="shared" si="19"/>
        <v>1014</v>
      </c>
      <c r="N58" s="139">
        <f t="shared" si="19"/>
        <v>1014</v>
      </c>
      <c r="O58" s="139">
        <f t="shared" si="19"/>
        <v>1014</v>
      </c>
      <c r="P58" s="139">
        <f t="shared" si="19"/>
        <v>1014</v>
      </c>
      <c r="Q58" s="139">
        <v>507</v>
      </c>
      <c r="R58" s="139">
        <v>0</v>
      </c>
      <c r="S58" s="139">
        <v>0</v>
      </c>
      <c r="T58" s="139">
        <v>0</v>
      </c>
      <c r="U58" s="139">
        <v>0</v>
      </c>
      <c r="V58" s="139">
        <v>0</v>
      </c>
      <c r="W58" s="139">
        <v>0</v>
      </c>
      <c r="X58" s="139">
        <v>0</v>
      </c>
      <c r="Y58" s="139">
        <v>0</v>
      </c>
      <c r="Z58" s="139">
        <v>0</v>
      </c>
      <c r="AA58" s="139">
        <v>0</v>
      </c>
      <c r="AB58" s="139">
        <v>0</v>
      </c>
      <c r="AC58" s="139">
        <v>0</v>
      </c>
      <c r="AD58" s="139">
        <v>0</v>
      </c>
      <c r="AE58" s="139">
        <v>0</v>
      </c>
      <c r="AF58" s="139">
        <v>0</v>
      </c>
      <c r="AG58" s="139">
        <v>0</v>
      </c>
      <c r="AH58" s="139">
        <v>0</v>
      </c>
      <c r="AI58" s="139">
        <v>0</v>
      </c>
      <c r="AJ58" s="139">
        <v>0</v>
      </c>
      <c r="AK58" s="139">
        <v>0</v>
      </c>
      <c r="AL58" s="139">
        <v>0</v>
      </c>
    </row>
    <row r="59" spans="1:38" s="365" customFormat="1">
      <c r="B59" s="365" t="s">
        <v>613</v>
      </c>
      <c r="C59" s="372">
        <f>DATE(96,4,1)</f>
        <v>35156</v>
      </c>
      <c r="D59" s="139">
        <v>2088.42</v>
      </c>
      <c r="E59" s="139"/>
      <c r="F59" s="140">
        <f>G59+H59</f>
        <v>2088.4240000000004</v>
      </c>
      <c r="G59" s="139"/>
      <c r="H59" s="140">
        <f t="shared" si="18"/>
        <v>2088.4240000000004</v>
      </c>
      <c r="I59" s="139">
        <v>10</v>
      </c>
      <c r="J59" s="139"/>
      <c r="K59" s="139"/>
      <c r="L59" s="139"/>
      <c r="M59" s="139"/>
      <c r="N59" s="139"/>
      <c r="O59" s="139"/>
      <c r="P59" s="139"/>
      <c r="Q59" s="139"/>
      <c r="R59" s="139">
        <v>0</v>
      </c>
      <c r="S59" s="139">
        <f>SUM($D59*$I59)/100/2</f>
        <v>104.42100000000001</v>
      </c>
      <c r="T59" s="139">
        <f>SUM($D59*$I59)/100/2</f>
        <v>104.42100000000001</v>
      </c>
      <c r="U59" s="139">
        <f>SUM($D59*$I59)/100/2</f>
        <v>104.42100000000001</v>
      </c>
      <c r="V59" s="139">
        <f>SUM($D59*$I59)/100/2</f>
        <v>104.42100000000001</v>
      </c>
      <c r="W59" s="139">
        <f>SUM($D59*$I59)/100</f>
        <v>208.84200000000001</v>
      </c>
      <c r="X59" s="139">
        <v>208.84</v>
      </c>
      <c r="Y59" s="139">
        <v>208.84</v>
      </c>
      <c r="Z59" s="139">
        <f>SUM($D59*$I59)/100</f>
        <v>208.84200000000001</v>
      </c>
      <c r="AA59" s="139">
        <f>SUM($D59*$I59)/100</f>
        <v>208.84200000000001</v>
      </c>
      <c r="AB59" s="139">
        <f>SUM($D59*$I59)/100</f>
        <v>208.84200000000001</v>
      </c>
      <c r="AC59" s="139">
        <f>SUM($D59*$I59)/100</f>
        <v>208.84200000000001</v>
      </c>
      <c r="AD59" s="139">
        <v>208.85</v>
      </c>
      <c r="AE59" s="139">
        <v>0</v>
      </c>
      <c r="AF59" s="139">
        <v>0</v>
      </c>
      <c r="AG59" s="139">
        <v>0</v>
      </c>
      <c r="AH59" s="139">
        <v>0</v>
      </c>
      <c r="AI59" s="139">
        <v>0</v>
      </c>
      <c r="AJ59" s="139">
        <v>0</v>
      </c>
      <c r="AK59" s="139">
        <v>0</v>
      </c>
      <c r="AL59" s="139">
        <v>0</v>
      </c>
    </row>
    <row r="60" spans="1:38" s="365" customFormat="1">
      <c r="B60" s="365" t="s">
        <v>614</v>
      </c>
      <c r="C60" s="372">
        <f>DATE(98,4,1)</f>
        <v>35886</v>
      </c>
      <c r="D60" s="139">
        <v>2038.42</v>
      </c>
      <c r="E60" s="139"/>
      <c r="F60" s="139">
        <f t="shared" ref="F60:F74" si="20">H60</f>
        <v>2038.4240000000004</v>
      </c>
      <c r="G60" s="140"/>
      <c r="H60" s="140">
        <f t="shared" si="18"/>
        <v>2038.4240000000004</v>
      </c>
      <c r="I60" s="139">
        <v>2</v>
      </c>
      <c r="J60" s="139">
        <v>10</v>
      </c>
      <c r="K60" s="140"/>
      <c r="L60" s="139">
        <v>0</v>
      </c>
      <c r="M60" s="139">
        <v>0</v>
      </c>
      <c r="N60" s="139">
        <v>0</v>
      </c>
      <c r="O60" s="139">
        <v>0</v>
      </c>
      <c r="P60" s="139">
        <v>0</v>
      </c>
      <c r="Q60" s="139">
        <v>0</v>
      </c>
      <c r="R60" s="139">
        <v>0</v>
      </c>
      <c r="S60" s="139">
        <v>0</v>
      </c>
      <c r="T60" s="139">
        <v>0</v>
      </c>
      <c r="U60" s="139">
        <f t="shared" ref="U60:W63" si="21">SUM($D60*$J60)/100</f>
        <v>203.84200000000001</v>
      </c>
      <c r="V60" s="139">
        <f t="shared" si="21"/>
        <v>203.84200000000001</v>
      </c>
      <c r="W60" s="139">
        <f t="shared" si="21"/>
        <v>203.84200000000001</v>
      </c>
      <c r="X60" s="139">
        <v>203.84</v>
      </c>
      <c r="Y60" s="139">
        <v>203.84</v>
      </c>
      <c r="Z60" s="139">
        <f t="shared" ref="Z60:AL75" si="22">SUM($D60*$J60)/100</f>
        <v>203.84200000000001</v>
      </c>
      <c r="AA60" s="139">
        <f t="shared" si="22"/>
        <v>203.84200000000001</v>
      </c>
      <c r="AB60" s="139">
        <f t="shared" si="22"/>
        <v>203.84200000000001</v>
      </c>
      <c r="AC60" s="139">
        <f t="shared" si="22"/>
        <v>203.84200000000001</v>
      </c>
      <c r="AD60" s="139">
        <v>203.85</v>
      </c>
      <c r="AE60" s="139">
        <v>0</v>
      </c>
      <c r="AF60" s="139">
        <v>0</v>
      </c>
      <c r="AG60" s="139">
        <v>0</v>
      </c>
      <c r="AH60" s="139">
        <v>0</v>
      </c>
      <c r="AI60" s="139">
        <v>0</v>
      </c>
      <c r="AJ60" s="139">
        <v>0</v>
      </c>
      <c r="AK60" s="139">
        <v>0</v>
      </c>
      <c r="AL60" s="139">
        <v>0</v>
      </c>
    </row>
    <row r="61" spans="1:38" s="365" customFormat="1">
      <c r="B61" s="365" t="s">
        <v>615</v>
      </c>
      <c r="C61" s="372">
        <f>DATE(98,7,1)</f>
        <v>35977</v>
      </c>
      <c r="D61" s="139">
        <v>1491.56</v>
      </c>
      <c r="E61" s="139"/>
      <c r="F61" s="139">
        <f t="shared" si="20"/>
        <v>1491.5619999999997</v>
      </c>
      <c r="G61" s="140"/>
      <c r="H61" s="140">
        <f t="shared" si="18"/>
        <v>1491.5619999999997</v>
      </c>
      <c r="I61" s="139">
        <v>2</v>
      </c>
      <c r="J61" s="139">
        <v>10</v>
      </c>
      <c r="K61" s="140"/>
      <c r="L61" s="139">
        <v>0</v>
      </c>
      <c r="M61" s="139">
        <v>0</v>
      </c>
      <c r="N61" s="139">
        <v>0</v>
      </c>
      <c r="O61" s="139">
        <v>0</v>
      </c>
      <c r="P61" s="139">
        <v>0</v>
      </c>
      <c r="Q61" s="139">
        <v>0</v>
      </c>
      <c r="R61" s="139">
        <v>0</v>
      </c>
      <c r="S61" s="139">
        <v>0</v>
      </c>
      <c r="T61" s="139">
        <v>0</v>
      </c>
      <c r="U61" s="139">
        <f t="shared" si="21"/>
        <v>149.15599999999998</v>
      </c>
      <c r="V61" s="139">
        <f t="shared" si="21"/>
        <v>149.15599999999998</v>
      </c>
      <c r="W61" s="139">
        <f t="shared" si="21"/>
        <v>149.15599999999998</v>
      </c>
      <c r="X61" s="139">
        <v>149.16</v>
      </c>
      <c r="Y61" s="139">
        <v>149.16</v>
      </c>
      <c r="Z61" s="139">
        <f t="shared" si="22"/>
        <v>149.15599999999998</v>
      </c>
      <c r="AA61" s="139">
        <f t="shared" si="22"/>
        <v>149.15599999999998</v>
      </c>
      <c r="AB61" s="139">
        <f t="shared" si="22"/>
        <v>149.15599999999998</v>
      </c>
      <c r="AC61" s="139">
        <f t="shared" si="22"/>
        <v>149.15599999999998</v>
      </c>
      <c r="AD61" s="139">
        <v>149.13999999999999</v>
      </c>
      <c r="AE61" s="139">
        <v>0</v>
      </c>
      <c r="AF61" s="139">
        <v>0.01</v>
      </c>
      <c r="AG61" s="139">
        <v>0</v>
      </c>
      <c r="AH61" s="139">
        <v>0</v>
      </c>
      <c r="AI61" s="139">
        <v>0</v>
      </c>
      <c r="AJ61" s="139">
        <v>0</v>
      </c>
      <c r="AK61" s="139">
        <v>0</v>
      </c>
      <c r="AL61" s="139">
        <v>0</v>
      </c>
    </row>
    <row r="62" spans="1:38" s="365" customFormat="1">
      <c r="B62" s="365" t="s">
        <v>616</v>
      </c>
      <c r="C62" s="372">
        <f>DATE(99,11,1)</f>
        <v>36465</v>
      </c>
      <c r="D62" s="139">
        <v>47946.3</v>
      </c>
      <c r="E62" s="139"/>
      <c r="F62" s="139">
        <f t="shared" si="20"/>
        <v>38357.049999999996</v>
      </c>
      <c r="G62" s="140"/>
      <c r="H62" s="140">
        <f t="shared" si="18"/>
        <v>38357.049999999996</v>
      </c>
      <c r="I62" s="139">
        <v>2</v>
      </c>
      <c r="J62" s="139">
        <v>5</v>
      </c>
      <c r="K62" s="140"/>
      <c r="L62" s="139">
        <v>0</v>
      </c>
      <c r="M62" s="139">
        <v>0</v>
      </c>
      <c r="N62" s="139">
        <v>0</v>
      </c>
      <c r="O62" s="139">
        <v>0</v>
      </c>
      <c r="P62" s="139">
        <v>0</v>
      </c>
      <c r="Q62" s="139">
        <v>0</v>
      </c>
      <c r="R62" s="139">
        <v>0</v>
      </c>
      <c r="S62" s="139">
        <v>0</v>
      </c>
      <c r="T62" s="139">
        <v>0</v>
      </c>
      <c r="U62" s="139">
        <v>0</v>
      </c>
      <c r="V62" s="139">
        <f t="shared" si="21"/>
        <v>2397.3150000000001</v>
      </c>
      <c r="W62" s="139">
        <f t="shared" si="21"/>
        <v>2397.3150000000001</v>
      </c>
      <c r="X62" s="139">
        <v>2397.3200000000002</v>
      </c>
      <c r="Y62" s="139">
        <v>2397.3200000000002</v>
      </c>
      <c r="Z62" s="139">
        <f t="shared" si="22"/>
        <v>2397.3150000000001</v>
      </c>
      <c r="AA62" s="139">
        <f t="shared" si="22"/>
        <v>2397.3150000000001</v>
      </c>
      <c r="AB62" s="139">
        <f t="shared" si="22"/>
        <v>2397.3150000000001</v>
      </c>
      <c r="AC62" s="139">
        <f t="shared" si="22"/>
        <v>2397.3150000000001</v>
      </c>
      <c r="AD62" s="139">
        <f t="shared" si="22"/>
        <v>2397.3150000000001</v>
      </c>
      <c r="AE62" s="139">
        <f t="shared" si="22"/>
        <v>2397.3150000000001</v>
      </c>
      <c r="AF62" s="139">
        <f t="shared" si="22"/>
        <v>2397.3150000000001</v>
      </c>
      <c r="AG62" s="139">
        <f t="shared" si="22"/>
        <v>2397.3150000000001</v>
      </c>
      <c r="AH62" s="139">
        <f t="shared" si="22"/>
        <v>2397.3150000000001</v>
      </c>
      <c r="AI62" s="139">
        <f t="shared" si="22"/>
        <v>2397.3150000000001</v>
      </c>
      <c r="AJ62" s="139">
        <f t="shared" si="22"/>
        <v>2397.3150000000001</v>
      </c>
      <c r="AK62" s="139">
        <f t="shared" si="22"/>
        <v>2397.3150000000001</v>
      </c>
      <c r="AL62" s="139">
        <f t="shared" si="22"/>
        <v>2397.3150000000001</v>
      </c>
    </row>
    <row r="63" spans="1:38" s="365" customFormat="1">
      <c r="B63" s="365" t="s">
        <v>617</v>
      </c>
      <c r="C63" s="372">
        <f>DATE(99,10,1)</f>
        <v>36434</v>
      </c>
      <c r="D63" s="139">
        <v>4062.98</v>
      </c>
      <c r="E63" s="139"/>
      <c r="F63" s="139">
        <f t="shared" si="20"/>
        <v>4062.9759999999997</v>
      </c>
      <c r="G63" s="140"/>
      <c r="H63" s="140">
        <f t="shared" si="18"/>
        <v>4062.9759999999997</v>
      </c>
      <c r="I63" s="139"/>
      <c r="J63" s="139">
        <v>10</v>
      </c>
      <c r="K63" s="140"/>
      <c r="L63" s="139">
        <v>0</v>
      </c>
      <c r="M63" s="139">
        <v>0</v>
      </c>
      <c r="N63" s="139">
        <v>0</v>
      </c>
      <c r="O63" s="139">
        <v>0</v>
      </c>
      <c r="P63" s="139">
        <v>0</v>
      </c>
      <c r="Q63" s="139">
        <v>0</v>
      </c>
      <c r="R63" s="139">
        <v>0</v>
      </c>
      <c r="S63" s="139">
        <v>0</v>
      </c>
      <c r="T63" s="139">
        <v>0</v>
      </c>
      <c r="U63" s="139">
        <v>0</v>
      </c>
      <c r="V63" s="139">
        <f t="shared" si="21"/>
        <v>406.298</v>
      </c>
      <c r="W63" s="139">
        <f t="shared" si="21"/>
        <v>406.298</v>
      </c>
      <c r="X63" s="139">
        <v>406.3</v>
      </c>
      <c r="Y63" s="139">
        <v>406.3</v>
      </c>
      <c r="Z63" s="139">
        <f t="shared" si="22"/>
        <v>406.298</v>
      </c>
      <c r="AA63" s="139">
        <f t="shared" si="22"/>
        <v>406.298</v>
      </c>
      <c r="AB63" s="139">
        <f t="shared" si="22"/>
        <v>406.298</v>
      </c>
      <c r="AC63" s="139">
        <f t="shared" si="22"/>
        <v>406.298</v>
      </c>
      <c r="AD63" s="139">
        <f t="shared" si="22"/>
        <v>406.298</v>
      </c>
      <c r="AE63" s="139">
        <v>406.29</v>
      </c>
      <c r="AF63" s="139">
        <v>0</v>
      </c>
      <c r="AG63" s="139">
        <v>0</v>
      </c>
      <c r="AH63" s="139">
        <v>0</v>
      </c>
      <c r="AI63" s="139">
        <v>0</v>
      </c>
      <c r="AJ63" s="139">
        <v>0</v>
      </c>
      <c r="AK63" s="139">
        <v>0</v>
      </c>
      <c r="AL63" s="139">
        <v>0</v>
      </c>
    </row>
    <row r="64" spans="1:38" s="365" customFormat="1">
      <c r="B64" s="365" t="s">
        <v>618</v>
      </c>
      <c r="C64" s="372">
        <f>DATE(2000,3,1)</f>
        <v>36586</v>
      </c>
      <c r="D64" s="139">
        <v>14195.5</v>
      </c>
      <c r="E64" s="139"/>
      <c r="F64" s="139">
        <f t="shared" si="20"/>
        <v>14195.5</v>
      </c>
      <c r="G64" s="140"/>
      <c r="H64" s="140">
        <f t="shared" si="18"/>
        <v>14195.5</v>
      </c>
      <c r="I64" s="139"/>
      <c r="J64" s="139">
        <v>20</v>
      </c>
      <c r="K64" s="140"/>
      <c r="L64" s="139"/>
      <c r="M64" s="139"/>
      <c r="N64" s="139"/>
      <c r="O64" s="139"/>
      <c r="P64" s="139"/>
      <c r="Q64" s="139"/>
      <c r="R64" s="139"/>
      <c r="S64" s="139"/>
      <c r="T64" s="139"/>
      <c r="U64" s="139"/>
      <c r="V64" s="139">
        <v>0</v>
      </c>
      <c r="W64" s="139">
        <f>SUM($D64*$J64)/100</f>
        <v>2839.1</v>
      </c>
      <c r="X64" s="139">
        <v>2839.1</v>
      </c>
      <c r="Y64" s="139">
        <v>2839.1</v>
      </c>
      <c r="Z64" s="139">
        <f t="shared" si="22"/>
        <v>2839.1</v>
      </c>
      <c r="AA64" s="139">
        <f t="shared" si="22"/>
        <v>2839.1</v>
      </c>
      <c r="AB64" s="139">
        <v>0</v>
      </c>
      <c r="AC64" s="139">
        <v>0</v>
      </c>
      <c r="AD64" s="139">
        <v>0</v>
      </c>
      <c r="AE64" s="139">
        <v>0</v>
      </c>
      <c r="AF64" s="139">
        <v>0</v>
      </c>
      <c r="AG64" s="139">
        <v>0</v>
      </c>
      <c r="AH64" s="139">
        <v>0</v>
      </c>
      <c r="AI64" s="139">
        <v>0</v>
      </c>
      <c r="AJ64" s="139">
        <v>0</v>
      </c>
      <c r="AK64" s="139">
        <v>0</v>
      </c>
      <c r="AL64" s="139">
        <v>0</v>
      </c>
    </row>
    <row r="65" spans="2:40" s="365" customFormat="1" ht="20.100000000000001" customHeight="1">
      <c r="B65" s="365" t="s">
        <v>619</v>
      </c>
      <c r="C65" s="372">
        <f>DATE(2000,3,1)</f>
        <v>36586</v>
      </c>
      <c r="D65" s="139">
        <v>4922</v>
      </c>
      <c r="E65" s="139"/>
      <c r="F65" s="139">
        <f t="shared" si="20"/>
        <v>4921.9999999999991</v>
      </c>
      <c r="G65" s="140"/>
      <c r="H65" s="140">
        <f t="shared" si="18"/>
        <v>4921.9999999999991</v>
      </c>
      <c r="I65" s="139"/>
      <c r="J65" s="139">
        <v>10</v>
      </c>
      <c r="K65" s="140"/>
      <c r="L65" s="139"/>
      <c r="M65" s="139"/>
      <c r="N65" s="139"/>
      <c r="O65" s="139"/>
      <c r="P65" s="139"/>
      <c r="Q65" s="139"/>
      <c r="R65" s="139"/>
      <c r="S65" s="139"/>
      <c r="T65" s="139"/>
      <c r="U65" s="139"/>
      <c r="V65" s="139">
        <v>0</v>
      </c>
      <c r="W65" s="139">
        <f>SUM($D65*$J65)/100</f>
        <v>492.2</v>
      </c>
      <c r="X65" s="139">
        <v>492.2</v>
      </c>
      <c r="Y65" s="139">
        <v>492.2</v>
      </c>
      <c r="Z65" s="139">
        <f t="shared" si="22"/>
        <v>492.2</v>
      </c>
      <c r="AA65" s="139">
        <f t="shared" si="22"/>
        <v>492.2</v>
      </c>
      <c r="AB65" s="139">
        <f t="shared" si="22"/>
        <v>492.2</v>
      </c>
      <c r="AC65" s="139">
        <f t="shared" si="22"/>
        <v>492.2</v>
      </c>
      <c r="AD65" s="139">
        <f t="shared" si="22"/>
        <v>492.2</v>
      </c>
      <c r="AE65" s="139">
        <f t="shared" si="22"/>
        <v>492.2</v>
      </c>
      <c r="AF65" s="139">
        <f t="shared" si="22"/>
        <v>492.2</v>
      </c>
      <c r="AG65" s="139">
        <v>0</v>
      </c>
      <c r="AH65" s="139">
        <v>0</v>
      </c>
      <c r="AI65" s="139">
        <v>0</v>
      </c>
      <c r="AJ65" s="139">
        <v>0</v>
      </c>
      <c r="AK65" s="139">
        <v>0</v>
      </c>
      <c r="AL65" s="139">
        <v>0</v>
      </c>
    </row>
    <row r="66" spans="2:40" s="365" customFormat="1">
      <c r="B66" s="365" t="s">
        <v>620</v>
      </c>
      <c r="C66" s="372">
        <f>DATE(2002,7,1)</f>
        <v>37438</v>
      </c>
      <c r="D66" s="139">
        <v>139986.98000000001</v>
      </c>
      <c r="E66" s="139"/>
      <c r="F66" s="139">
        <f t="shared" si="20"/>
        <v>127388.15320000003</v>
      </c>
      <c r="G66" s="140"/>
      <c r="H66" s="140">
        <f t="shared" si="18"/>
        <v>127388.15320000003</v>
      </c>
      <c r="I66" s="139"/>
      <c r="J66" s="139">
        <v>7</v>
      </c>
      <c r="K66" s="140"/>
      <c r="L66" s="139"/>
      <c r="M66" s="139"/>
      <c r="N66" s="139"/>
      <c r="O66" s="139"/>
      <c r="P66" s="139"/>
      <c r="Q66" s="139"/>
      <c r="R66" s="139"/>
      <c r="S66" s="139"/>
      <c r="T66" s="139"/>
      <c r="U66" s="139"/>
      <c r="V66" s="139">
        <v>0</v>
      </c>
      <c r="W66" s="139">
        <v>0</v>
      </c>
      <c r="X66" s="139">
        <v>0</v>
      </c>
      <c r="Y66" s="139">
        <v>9799.09</v>
      </c>
      <c r="Z66" s="139">
        <f t="shared" si="22"/>
        <v>9799.088600000001</v>
      </c>
      <c r="AA66" s="139">
        <f t="shared" si="22"/>
        <v>9799.088600000001</v>
      </c>
      <c r="AB66" s="139">
        <f t="shared" si="22"/>
        <v>9799.088600000001</v>
      </c>
      <c r="AC66" s="139">
        <f t="shared" si="22"/>
        <v>9799.088600000001</v>
      </c>
      <c r="AD66" s="139">
        <f t="shared" si="22"/>
        <v>9799.088600000001</v>
      </c>
      <c r="AE66" s="139">
        <f t="shared" si="22"/>
        <v>9799.088600000001</v>
      </c>
      <c r="AF66" s="139">
        <f t="shared" si="22"/>
        <v>9799.088600000001</v>
      </c>
      <c r="AG66" s="139">
        <f t="shared" si="22"/>
        <v>9799.088600000001</v>
      </c>
      <c r="AH66" s="139">
        <f t="shared" si="22"/>
        <v>9799.088600000001</v>
      </c>
      <c r="AI66" s="139">
        <f t="shared" si="22"/>
        <v>9799.088600000001</v>
      </c>
      <c r="AJ66" s="139">
        <f t="shared" si="22"/>
        <v>9799.088600000001</v>
      </c>
      <c r="AK66" s="139">
        <f t="shared" si="22"/>
        <v>9799.088600000001</v>
      </c>
      <c r="AL66" s="139">
        <f t="shared" si="22"/>
        <v>9799.088600000001</v>
      </c>
    </row>
    <row r="67" spans="2:40" s="365" customFormat="1" ht="20.100000000000001" customHeight="1">
      <c r="B67" s="365" t="s">
        <v>621</v>
      </c>
      <c r="C67" s="372">
        <f>DATE(2003,1,1)</f>
        <v>37622</v>
      </c>
      <c r="D67" s="139">
        <v>1372.79</v>
      </c>
      <c r="E67" s="139"/>
      <c r="F67" s="139">
        <f t="shared" si="20"/>
        <v>1153.1435999999997</v>
      </c>
      <c r="G67" s="140"/>
      <c r="H67" s="140">
        <f t="shared" si="18"/>
        <v>1153.1435999999997</v>
      </c>
      <c r="I67" s="139"/>
      <c r="J67" s="139">
        <v>7</v>
      </c>
      <c r="K67" s="140"/>
      <c r="L67" s="139"/>
      <c r="M67" s="139"/>
      <c r="N67" s="139"/>
      <c r="O67" s="139"/>
      <c r="P67" s="139"/>
      <c r="Q67" s="139"/>
      <c r="R67" s="139"/>
      <c r="S67" s="139"/>
      <c r="T67" s="139"/>
      <c r="U67" s="139"/>
      <c r="V67" s="139">
        <v>0</v>
      </c>
      <c r="W67" s="139">
        <v>0</v>
      </c>
      <c r="X67" s="139">
        <v>0</v>
      </c>
      <c r="Y67" s="139">
        <v>0</v>
      </c>
      <c r="Z67" s="139">
        <f t="shared" si="22"/>
        <v>96.095299999999995</v>
      </c>
      <c r="AA67" s="139">
        <f t="shared" si="22"/>
        <v>96.095299999999995</v>
      </c>
      <c r="AB67" s="139">
        <f t="shared" si="22"/>
        <v>96.095299999999995</v>
      </c>
      <c r="AC67" s="139">
        <f t="shared" si="22"/>
        <v>96.095299999999995</v>
      </c>
      <c r="AD67" s="139">
        <f t="shared" si="22"/>
        <v>96.095299999999995</v>
      </c>
      <c r="AE67" s="139">
        <f t="shared" si="22"/>
        <v>96.095299999999995</v>
      </c>
      <c r="AF67" s="139">
        <f t="shared" si="22"/>
        <v>96.095299999999995</v>
      </c>
      <c r="AG67" s="139">
        <f t="shared" si="22"/>
        <v>96.095299999999995</v>
      </c>
      <c r="AH67" s="139">
        <f t="shared" si="22"/>
        <v>96.095299999999995</v>
      </c>
      <c r="AI67" s="139">
        <f t="shared" si="22"/>
        <v>96.095299999999995</v>
      </c>
      <c r="AJ67" s="139">
        <f t="shared" si="22"/>
        <v>96.095299999999995</v>
      </c>
      <c r="AK67" s="139">
        <f t="shared" si="22"/>
        <v>96.095299999999995</v>
      </c>
      <c r="AL67" s="139">
        <f t="shared" si="22"/>
        <v>96.095299999999995</v>
      </c>
    </row>
    <row r="68" spans="2:40" s="365" customFormat="1" ht="20.100000000000001" customHeight="1">
      <c r="B68" s="365" t="s">
        <v>622</v>
      </c>
      <c r="C68" s="372">
        <f>DATE(2003,7,1)</f>
        <v>37803</v>
      </c>
      <c r="D68" s="139">
        <v>1485.39</v>
      </c>
      <c r="E68" s="139"/>
      <c r="F68" s="139">
        <f t="shared" si="20"/>
        <v>1247.7276000000002</v>
      </c>
      <c r="G68" s="140"/>
      <c r="H68" s="140">
        <f t="shared" si="18"/>
        <v>1247.7276000000002</v>
      </c>
      <c r="I68" s="139"/>
      <c r="J68" s="139">
        <v>7</v>
      </c>
      <c r="K68" s="140"/>
      <c r="L68" s="139"/>
      <c r="M68" s="139"/>
      <c r="N68" s="139"/>
      <c r="O68" s="139"/>
      <c r="P68" s="139"/>
      <c r="Q68" s="139"/>
      <c r="R68" s="139"/>
      <c r="S68" s="139"/>
      <c r="T68" s="139"/>
      <c r="U68" s="139"/>
      <c r="V68" s="139">
        <v>0</v>
      </c>
      <c r="W68" s="139">
        <v>0</v>
      </c>
      <c r="X68" s="139">
        <v>0</v>
      </c>
      <c r="Y68" s="139">
        <v>0</v>
      </c>
      <c r="Z68" s="139">
        <f t="shared" si="22"/>
        <v>103.97730000000001</v>
      </c>
      <c r="AA68" s="139">
        <f t="shared" si="22"/>
        <v>103.97730000000001</v>
      </c>
      <c r="AB68" s="139">
        <f t="shared" si="22"/>
        <v>103.97730000000001</v>
      </c>
      <c r="AC68" s="139">
        <f t="shared" si="22"/>
        <v>103.97730000000001</v>
      </c>
      <c r="AD68" s="139">
        <f t="shared" si="22"/>
        <v>103.97730000000001</v>
      </c>
      <c r="AE68" s="139">
        <f t="shared" si="22"/>
        <v>103.97730000000001</v>
      </c>
      <c r="AF68" s="139">
        <f t="shared" si="22"/>
        <v>103.97730000000001</v>
      </c>
      <c r="AG68" s="139">
        <f t="shared" si="22"/>
        <v>103.97730000000001</v>
      </c>
      <c r="AH68" s="139">
        <f t="shared" si="22"/>
        <v>103.97730000000001</v>
      </c>
      <c r="AI68" s="139">
        <f t="shared" si="22"/>
        <v>103.97730000000001</v>
      </c>
      <c r="AJ68" s="139">
        <f t="shared" si="22"/>
        <v>103.97730000000001</v>
      </c>
      <c r="AK68" s="139">
        <f t="shared" si="22"/>
        <v>103.97730000000001</v>
      </c>
      <c r="AL68" s="139">
        <f t="shared" si="22"/>
        <v>103.97730000000001</v>
      </c>
    </row>
    <row r="69" spans="2:40" s="365" customFormat="1">
      <c r="B69" s="365" t="s">
        <v>623</v>
      </c>
      <c r="C69" s="372">
        <f>DATE(2006,7,31)</f>
        <v>38929</v>
      </c>
      <c r="D69" s="139">
        <v>45027.77</v>
      </c>
      <c r="E69" s="139"/>
      <c r="F69" s="139">
        <f t="shared" si="20"/>
        <v>40524.992999999995</v>
      </c>
      <c r="G69" s="140"/>
      <c r="H69" s="140">
        <f t="shared" si="18"/>
        <v>40524.992999999995</v>
      </c>
      <c r="I69" s="139">
        <v>10</v>
      </c>
      <c r="J69" s="139"/>
      <c r="K69" s="140"/>
      <c r="L69" s="139">
        <v>0</v>
      </c>
      <c r="M69" s="139"/>
      <c r="N69" s="139"/>
      <c r="O69" s="139"/>
      <c r="P69" s="139"/>
      <c r="Q69" s="140"/>
      <c r="R69" s="140"/>
      <c r="S69" s="140"/>
      <c r="T69" s="140"/>
      <c r="U69" s="140"/>
      <c r="V69" s="140"/>
      <c r="W69" s="140"/>
      <c r="X69" s="140"/>
      <c r="Y69" s="140"/>
      <c r="Z69" s="140"/>
      <c r="AA69" s="140"/>
      <c r="AB69" s="139">
        <v>0</v>
      </c>
      <c r="AC69" s="139">
        <f t="shared" ref="AC69:AL69" si="23">SUM($D69*$I69)/100</f>
        <v>4502.7769999999991</v>
      </c>
      <c r="AD69" s="139">
        <f t="shared" si="23"/>
        <v>4502.7769999999991</v>
      </c>
      <c r="AE69" s="139">
        <f t="shared" si="23"/>
        <v>4502.7769999999991</v>
      </c>
      <c r="AF69" s="139">
        <f t="shared" si="23"/>
        <v>4502.7769999999991</v>
      </c>
      <c r="AG69" s="139">
        <f t="shared" si="23"/>
        <v>4502.7769999999991</v>
      </c>
      <c r="AH69" s="139">
        <f t="shared" si="23"/>
        <v>4502.7769999999991</v>
      </c>
      <c r="AI69" s="139">
        <f t="shared" si="23"/>
        <v>4502.7769999999991</v>
      </c>
      <c r="AJ69" s="139">
        <f t="shared" si="23"/>
        <v>4502.7769999999991</v>
      </c>
      <c r="AK69" s="139">
        <f t="shared" si="23"/>
        <v>4502.7769999999991</v>
      </c>
      <c r="AL69" s="139">
        <f t="shared" si="23"/>
        <v>4502.7769999999991</v>
      </c>
    </row>
    <row r="70" spans="2:40" s="365" customFormat="1">
      <c r="B70" s="374" t="s">
        <v>624</v>
      </c>
      <c r="C70" s="372">
        <f>DATE(2007,4,30)</f>
        <v>39202</v>
      </c>
      <c r="D70" s="139">
        <v>32068.880000000001</v>
      </c>
      <c r="E70" s="139"/>
      <c r="F70" s="139">
        <f t="shared" si="20"/>
        <v>17958.572799999998</v>
      </c>
      <c r="G70" s="140"/>
      <c r="H70" s="140">
        <f t="shared" si="18"/>
        <v>17958.572799999998</v>
      </c>
      <c r="I70" s="139"/>
      <c r="J70" s="139">
        <v>7</v>
      </c>
      <c r="K70" s="140"/>
      <c r="L70" s="139"/>
      <c r="M70" s="139"/>
      <c r="N70" s="139"/>
      <c r="O70" s="139"/>
      <c r="P70" s="139"/>
      <c r="Q70" s="140"/>
      <c r="R70" s="140"/>
      <c r="S70" s="140"/>
      <c r="T70" s="140"/>
      <c r="U70" s="140"/>
      <c r="V70" s="140"/>
      <c r="W70" s="140"/>
      <c r="X70" s="140"/>
      <c r="Y70" s="140"/>
      <c r="Z70" s="140"/>
      <c r="AA70" s="140"/>
      <c r="AB70" s="139"/>
      <c r="AC70" s="139">
        <v>0</v>
      </c>
      <c r="AD70" s="139">
        <f t="shared" si="22"/>
        <v>2244.8216000000002</v>
      </c>
      <c r="AE70" s="139">
        <f t="shared" si="22"/>
        <v>2244.8216000000002</v>
      </c>
      <c r="AF70" s="139">
        <f t="shared" si="22"/>
        <v>2244.8216000000002</v>
      </c>
      <c r="AG70" s="139">
        <f t="shared" si="22"/>
        <v>2244.8216000000002</v>
      </c>
      <c r="AH70" s="139">
        <f t="shared" si="22"/>
        <v>2244.8216000000002</v>
      </c>
      <c r="AI70" s="139">
        <f t="shared" si="22"/>
        <v>2244.8216000000002</v>
      </c>
      <c r="AJ70" s="139">
        <f t="shared" si="22"/>
        <v>2244.8216000000002</v>
      </c>
      <c r="AK70" s="139">
        <f t="shared" si="22"/>
        <v>2244.8216000000002</v>
      </c>
      <c r="AL70" s="139">
        <f t="shared" si="22"/>
        <v>2244.8216000000002</v>
      </c>
    </row>
    <row r="71" spans="2:40" s="365" customFormat="1">
      <c r="B71" s="365" t="s">
        <v>625</v>
      </c>
      <c r="C71" s="372">
        <f>DATE(2007,7,31)</f>
        <v>39294</v>
      </c>
      <c r="D71" s="139">
        <v>156061.22</v>
      </c>
      <c r="E71" s="139"/>
      <c r="F71" s="139">
        <f t="shared" si="20"/>
        <v>87394.283200000005</v>
      </c>
      <c r="G71" s="140"/>
      <c r="H71" s="140">
        <f t="shared" si="18"/>
        <v>87394.283200000005</v>
      </c>
      <c r="I71" s="139"/>
      <c r="J71" s="139">
        <v>7</v>
      </c>
      <c r="K71" s="140"/>
      <c r="L71" s="139"/>
      <c r="M71" s="139"/>
      <c r="N71" s="139"/>
      <c r="O71" s="139"/>
      <c r="P71" s="139"/>
      <c r="Q71" s="140"/>
      <c r="R71" s="140"/>
      <c r="S71" s="140"/>
      <c r="T71" s="140"/>
      <c r="U71" s="140"/>
      <c r="V71" s="140"/>
      <c r="W71" s="140"/>
      <c r="X71" s="140"/>
      <c r="Y71" s="140"/>
      <c r="Z71" s="140"/>
      <c r="AA71" s="140"/>
      <c r="AB71" s="139"/>
      <c r="AC71" s="139"/>
      <c r="AD71" s="139">
        <f t="shared" si="22"/>
        <v>10924.285400000001</v>
      </c>
      <c r="AE71" s="139">
        <f t="shared" si="22"/>
        <v>10924.285400000001</v>
      </c>
      <c r="AF71" s="139">
        <f t="shared" si="22"/>
        <v>10924.285400000001</v>
      </c>
      <c r="AG71" s="139">
        <f t="shared" si="22"/>
        <v>10924.285400000001</v>
      </c>
      <c r="AH71" s="139">
        <f t="shared" si="22"/>
        <v>10924.285400000001</v>
      </c>
      <c r="AI71" s="139">
        <f t="shared" si="22"/>
        <v>10924.285400000001</v>
      </c>
      <c r="AJ71" s="139">
        <f t="shared" si="22"/>
        <v>10924.285400000001</v>
      </c>
      <c r="AK71" s="139">
        <f t="shared" si="22"/>
        <v>10924.285400000001</v>
      </c>
      <c r="AL71" s="139">
        <f t="shared" si="22"/>
        <v>10924.285400000001</v>
      </c>
    </row>
    <row r="72" spans="2:40" s="365" customFormat="1">
      <c r="B72" s="374" t="s">
        <v>626</v>
      </c>
      <c r="C72" s="372">
        <f>DATE(2007,6,30)</f>
        <v>39263</v>
      </c>
      <c r="D72" s="139">
        <v>107635.53</v>
      </c>
      <c r="E72" s="139"/>
      <c r="F72" s="139">
        <f t="shared" si="20"/>
        <v>60275.896799999995</v>
      </c>
      <c r="G72" s="140"/>
      <c r="H72" s="140">
        <f t="shared" si="18"/>
        <v>60275.896799999995</v>
      </c>
      <c r="I72" s="139"/>
      <c r="J72" s="139">
        <v>7</v>
      </c>
      <c r="K72" s="140"/>
      <c r="L72" s="139"/>
      <c r="M72" s="139"/>
      <c r="N72" s="139"/>
      <c r="O72" s="139"/>
      <c r="P72" s="139"/>
      <c r="Q72" s="140"/>
      <c r="R72" s="140"/>
      <c r="S72" s="140"/>
      <c r="T72" s="140"/>
      <c r="U72" s="140"/>
      <c r="V72" s="140"/>
      <c r="W72" s="140"/>
      <c r="X72" s="140"/>
      <c r="Y72" s="140"/>
      <c r="Z72" s="140"/>
      <c r="AA72" s="140"/>
      <c r="AB72" s="139"/>
      <c r="AC72" s="139">
        <v>0</v>
      </c>
      <c r="AD72" s="139">
        <f t="shared" si="22"/>
        <v>7534.4870999999994</v>
      </c>
      <c r="AE72" s="139">
        <f t="shared" si="22"/>
        <v>7534.4870999999994</v>
      </c>
      <c r="AF72" s="139">
        <f t="shared" si="22"/>
        <v>7534.4870999999994</v>
      </c>
      <c r="AG72" s="139">
        <f t="shared" si="22"/>
        <v>7534.4870999999994</v>
      </c>
      <c r="AH72" s="139">
        <f t="shared" si="22"/>
        <v>7534.4870999999994</v>
      </c>
      <c r="AI72" s="139">
        <f t="shared" si="22"/>
        <v>7534.4870999999994</v>
      </c>
      <c r="AJ72" s="139">
        <f t="shared" si="22"/>
        <v>7534.4870999999994</v>
      </c>
      <c r="AK72" s="139">
        <f t="shared" si="22"/>
        <v>7534.4870999999994</v>
      </c>
      <c r="AL72" s="139">
        <f t="shared" si="22"/>
        <v>7534.4870999999994</v>
      </c>
    </row>
    <row r="73" spans="2:40" s="365" customFormat="1">
      <c r="B73" s="374" t="s">
        <v>627</v>
      </c>
      <c r="C73" s="372">
        <f>DATE(2007,12,31)</f>
        <v>39447</v>
      </c>
      <c r="D73" s="139">
        <v>16378.25</v>
      </c>
      <c r="E73" s="139"/>
      <c r="F73" s="139">
        <f t="shared" si="20"/>
        <v>13102.600000000002</v>
      </c>
      <c r="G73" s="140"/>
      <c r="H73" s="140">
        <f t="shared" si="18"/>
        <v>13102.600000000002</v>
      </c>
      <c r="I73" s="139"/>
      <c r="J73" s="139">
        <v>10</v>
      </c>
      <c r="K73" s="140"/>
      <c r="L73" s="139"/>
      <c r="M73" s="139"/>
      <c r="N73" s="139"/>
      <c r="O73" s="139"/>
      <c r="P73" s="139"/>
      <c r="Q73" s="140"/>
      <c r="R73" s="140"/>
      <c r="S73" s="140"/>
      <c r="T73" s="140"/>
      <c r="U73" s="140"/>
      <c r="V73" s="140"/>
      <c r="W73" s="140"/>
      <c r="X73" s="140"/>
      <c r="Y73" s="140"/>
      <c r="Z73" s="140"/>
      <c r="AA73" s="140"/>
      <c r="AB73" s="139"/>
      <c r="AC73" s="139">
        <v>0</v>
      </c>
      <c r="AD73" s="139">
        <f t="shared" si="22"/>
        <v>1637.825</v>
      </c>
      <c r="AE73" s="139">
        <f t="shared" si="22"/>
        <v>1637.825</v>
      </c>
      <c r="AF73" s="139">
        <f t="shared" si="22"/>
        <v>1637.825</v>
      </c>
      <c r="AG73" s="139">
        <f t="shared" si="22"/>
        <v>1637.825</v>
      </c>
      <c r="AH73" s="139">
        <f t="shared" si="22"/>
        <v>1637.825</v>
      </c>
      <c r="AI73" s="139">
        <f t="shared" si="22"/>
        <v>1637.825</v>
      </c>
      <c r="AJ73" s="139">
        <f t="shared" si="22"/>
        <v>1637.825</v>
      </c>
      <c r="AK73" s="139">
        <f t="shared" si="22"/>
        <v>1637.825</v>
      </c>
      <c r="AL73" s="139">
        <f t="shared" si="22"/>
        <v>1637.825</v>
      </c>
    </row>
    <row r="74" spans="2:40" s="365" customFormat="1">
      <c r="B74" s="374" t="s">
        <v>628</v>
      </c>
      <c r="C74" s="372">
        <f>DATE(2008,8,31)</f>
        <v>39691</v>
      </c>
      <c r="D74" s="139">
        <v>26845.61</v>
      </c>
      <c r="E74" s="139"/>
      <c r="F74" s="139">
        <f t="shared" si="20"/>
        <v>13154.348900000001</v>
      </c>
      <c r="G74" s="140"/>
      <c r="H74" s="140">
        <f t="shared" si="18"/>
        <v>13154.348900000001</v>
      </c>
      <c r="I74" s="139"/>
      <c r="J74" s="139">
        <v>7</v>
      </c>
      <c r="K74" s="140"/>
      <c r="L74" s="139"/>
      <c r="M74" s="139"/>
      <c r="N74" s="139"/>
      <c r="O74" s="139"/>
      <c r="P74" s="139"/>
      <c r="Q74" s="140"/>
      <c r="R74" s="140"/>
      <c r="S74" s="140"/>
      <c r="T74" s="140"/>
      <c r="U74" s="140"/>
      <c r="V74" s="140"/>
      <c r="W74" s="140"/>
      <c r="X74" s="140"/>
      <c r="Y74" s="140"/>
      <c r="Z74" s="140"/>
      <c r="AA74" s="140"/>
      <c r="AB74" s="139"/>
      <c r="AC74" s="139"/>
      <c r="AD74" s="139">
        <v>0</v>
      </c>
      <c r="AE74" s="139">
        <f t="shared" si="22"/>
        <v>1879.1927000000003</v>
      </c>
      <c r="AF74" s="139">
        <f t="shared" si="22"/>
        <v>1879.1927000000003</v>
      </c>
      <c r="AG74" s="139">
        <f t="shared" si="22"/>
        <v>1879.1927000000003</v>
      </c>
      <c r="AH74" s="139">
        <f t="shared" si="22"/>
        <v>1879.1927000000003</v>
      </c>
      <c r="AI74" s="139">
        <f t="shared" si="22"/>
        <v>1879.1927000000003</v>
      </c>
      <c r="AJ74" s="139">
        <f t="shared" si="22"/>
        <v>1879.1927000000003</v>
      </c>
      <c r="AK74" s="139">
        <f t="shared" si="22"/>
        <v>1879.1927000000003</v>
      </c>
      <c r="AL74" s="139">
        <f t="shared" si="22"/>
        <v>1879.1927000000003</v>
      </c>
    </row>
    <row r="75" spans="2:40" s="365" customFormat="1">
      <c r="B75" s="365" t="s">
        <v>629</v>
      </c>
      <c r="C75" s="372">
        <f>DATE(2010,5,20)</f>
        <v>40318</v>
      </c>
      <c r="D75" s="139">
        <v>16733.419999999998</v>
      </c>
      <c r="E75" s="139"/>
      <c r="F75" s="139">
        <f>H75</f>
        <v>5856.6969999999992</v>
      </c>
      <c r="G75" s="140"/>
      <c r="H75" s="140">
        <f t="shared" si="18"/>
        <v>5856.6969999999992</v>
      </c>
      <c r="I75" s="139"/>
      <c r="J75" s="139">
        <v>7</v>
      </c>
      <c r="K75" s="140"/>
      <c r="L75" s="139"/>
      <c r="M75" s="139"/>
      <c r="N75" s="139"/>
      <c r="O75" s="139"/>
      <c r="P75" s="139"/>
      <c r="Q75" s="140"/>
      <c r="R75" s="140"/>
      <c r="S75" s="140"/>
      <c r="T75" s="140"/>
      <c r="U75" s="140"/>
      <c r="V75" s="140"/>
      <c r="W75" s="140"/>
      <c r="X75" s="140"/>
      <c r="Y75" s="140"/>
      <c r="Z75" s="140"/>
      <c r="AA75" s="140"/>
      <c r="AB75" s="139"/>
      <c r="AC75" s="139"/>
      <c r="AD75" s="139">
        <v>0</v>
      </c>
      <c r="AE75" s="139">
        <v>0</v>
      </c>
      <c r="AF75" s="139">
        <v>0</v>
      </c>
      <c r="AG75" s="139">
        <f t="shared" si="22"/>
        <v>1171.3393999999998</v>
      </c>
      <c r="AH75" s="139">
        <f t="shared" si="22"/>
        <v>1171.3393999999998</v>
      </c>
      <c r="AI75" s="139">
        <f t="shared" si="22"/>
        <v>1171.3393999999998</v>
      </c>
      <c r="AJ75" s="139">
        <f t="shared" si="22"/>
        <v>1171.3393999999998</v>
      </c>
      <c r="AK75" s="139">
        <f t="shared" si="22"/>
        <v>1171.3393999999998</v>
      </c>
      <c r="AL75" s="139">
        <f t="shared" si="22"/>
        <v>1171.3393999999998</v>
      </c>
    </row>
    <row r="76" spans="2:40" s="365" customFormat="1">
      <c r="B76" s="365" t="s">
        <v>630</v>
      </c>
      <c r="C76" s="372">
        <f>DATE(2010,2,28)</f>
        <v>40237</v>
      </c>
      <c r="D76" s="139">
        <v>166712.5</v>
      </c>
      <c r="E76" s="139"/>
      <c r="F76" s="139">
        <f>H76</f>
        <v>83356.25</v>
      </c>
      <c r="G76" s="140"/>
      <c r="H76" s="140">
        <f t="shared" si="18"/>
        <v>83356.25</v>
      </c>
      <c r="I76" s="139"/>
      <c r="J76" s="139">
        <v>10</v>
      </c>
      <c r="K76" s="140"/>
      <c r="L76" s="139"/>
      <c r="M76" s="139"/>
      <c r="N76" s="139"/>
      <c r="O76" s="139"/>
      <c r="P76" s="139"/>
      <c r="Q76" s="140"/>
      <c r="R76" s="140"/>
      <c r="S76" s="140"/>
      <c r="T76" s="140"/>
      <c r="U76" s="140"/>
      <c r="V76" s="140"/>
      <c r="W76" s="140"/>
      <c r="X76" s="140"/>
      <c r="Y76" s="140"/>
      <c r="Z76" s="140"/>
      <c r="AA76" s="140"/>
      <c r="AB76" s="139"/>
      <c r="AC76" s="139"/>
      <c r="AD76" s="139">
        <v>0</v>
      </c>
      <c r="AE76" s="139">
        <v>0</v>
      </c>
      <c r="AF76" s="139">
        <v>0</v>
      </c>
      <c r="AG76" s="139">
        <f t="shared" ref="AG76:AL81" si="24">SUM($D76*$J76)/100</f>
        <v>16671.25</v>
      </c>
      <c r="AH76" s="139">
        <f t="shared" si="24"/>
        <v>16671.25</v>
      </c>
      <c r="AI76" s="139">
        <f t="shared" si="24"/>
        <v>16671.25</v>
      </c>
      <c r="AJ76" s="139">
        <f t="shared" si="24"/>
        <v>16671.25</v>
      </c>
      <c r="AK76" s="139">
        <f t="shared" si="24"/>
        <v>16671.25</v>
      </c>
      <c r="AL76" s="139">
        <f t="shared" si="24"/>
        <v>16671.25</v>
      </c>
    </row>
    <row r="77" spans="2:40" s="365" customFormat="1">
      <c r="B77" s="365" t="s">
        <v>631</v>
      </c>
      <c r="C77" s="372">
        <f>DATE(2013,2,8)</f>
        <v>41313</v>
      </c>
      <c r="D77" s="139">
        <v>28495.4</v>
      </c>
      <c r="E77" s="139"/>
      <c r="F77" s="139">
        <f>H77</f>
        <v>5699.08</v>
      </c>
      <c r="G77" s="140"/>
      <c r="H77" s="140">
        <f t="shared" si="18"/>
        <v>5699.08</v>
      </c>
      <c r="I77" s="139"/>
      <c r="J77" s="139">
        <v>10</v>
      </c>
      <c r="K77" s="140"/>
      <c r="L77" s="139"/>
      <c r="M77" s="139"/>
      <c r="N77" s="139"/>
      <c r="O77" s="139"/>
      <c r="P77" s="139"/>
      <c r="Q77" s="140"/>
      <c r="R77" s="140"/>
      <c r="S77" s="140"/>
      <c r="T77" s="140"/>
      <c r="U77" s="140"/>
      <c r="V77" s="140"/>
      <c r="W77" s="140"/>
      <c r="X77" s="140"/>
      <c r="Y77" s="140"/>
      <c r="Z77" s="140"/>
      <c r="AA77" s="140"/>
      <c r="AB77" s="139"/>
      <c r="AC77" s="139"/>
      <c r="AD77" s="139">
        <v>0</v>
      </c>
      <c r="AE77" s="139">
        <v>0</v>
      </c>
      <c r="AF77" s="139">
        <v>0</v>
      </c>
      <c r="AG77" s="139">
        <v>0</v>
      </c>
      <c r="AH77" s="139">
        <v>0</v>
      </c>
      <c r="AI77" s="139">
        <v>0</v>
      </c>
      <c r="AJ77" s="139">
        <f t="shared" si="24"/>
        <v>2849.54</v>
      </c>
      <c r="AK77" s="139">
        <f t="shared" si="24"/>
        <v>2849.54</v>
      </c>
      <c r="AL77" s="139">
        <f t="shared" si="24"/>
        <v>2849.54</v>
      </c>
    </row>
    <row r="78" spans="2:40" s="365" customFormat="1">
      <c r="B78" s="374" t="s">
        <v>632</v>
      </c>
      <c r="C78" s="372">
        <f>DATE(2014,5,13)</f>
        <v>41772</v>
      </c>
      <c r="D78" s="139">
        <v>16825.91</v>
      </c>
      <c r="E78" s="139"/>
      <c r="F78" s="139">
        <f t="shared" ref="F78:F81" si="25">H78</f>
        <v>1682.5910000000001</v>
      </c>
      <c r="G78" s="140"/>
      <c r="H78" s="140">
        <f t="shared" si="18"/>
        <v>1682.5910000000001</v>
      </c>
      <c r="I78" s="139"/>
      <c r="J78" s="139">
        <v>10</v>
      </c>
      <c r="K78" s="140"/>
      <c r="L78" s="139"/>
      <c r="M78" s="139"/>
      <c r="N78" s="139"/>
      <c r="O78" s="139"/>
      <c r="P78" s="139"/>
      <c r="Q78" s="140"/>
      <c r="R78" s="140"/>
      <c r="S78" s="140"/>
      <c r="T78" s="140"/>
      <c r="U78" s="140"/>
      <c r="V78" s="140"/>
      <c r="W78" s="140"/>
      <c r="X78" s="140"/>
      <c r="Y78" s="140"/>
      <c r="Z78" s="140"/>
      <c r="AA78" s="140"/>
      <c r="AB78" s="139"/>
      <c r="AC78" s="139"/>
      <c r="AD78" s="139">
        <v>0</v>
      </c>
      <c r="AE78" s="139">
        <v>0</v>
      </c>
      <c r="AF78" s="139">
        <v>0</v>
      </c>
      <c r="AG78" s="139">
        <v>0</v>
      </c>
      <c r="AH78" s="139">
        <v>0</v>
      </c>
      <c r="AI78" s="139">
        <v>0</v>
      </c>
      <c r="AJ78" s="139">
        <v>0</v>
      </c>
      <c r="AK78" s="139">
        <f t="shared" si="24"/>
        <v>1682.5910000000001</v>
      </c>
      <c r="AL78" s="139">
        <f t="shared" si="24"/>
        <v>1682.5910000000001</v>
      </c>
    </row>
    <row r="79" spans="2:40" s="365" customFormat="1">
      <c r="B79" s="374" t="s">
        <v>633</v>
      </c>
      <c r="C79" s="372">
        <f>DATE(2014,7,21)</f>
        <v>41841</v>
      </c>
      <c r="D79" s="139">
        <v>30817.07</v>
      </c>
      <c r="E79" s="139"/>
      <c r="F79" s="139">
        <f t="shared" si="25"/>
        <v>3081.7070000000003</v>
      </c>
      <c r="G79" s="140"/>
      <c r="H79" s="140">
        <f t="shared" si="18"/>
        <v>3081.7070000000003</v>
      </c>
      <c r="I79" s="139"/>
      <c r="J79" s="139">
        <v>10</v>
      </c>
      <c r="K79" s="140"/>
      <c r="L79" s="139"/>
      <c r="M79" s="139"/>
      <c r="N79" s="139"/>
      <c r="O79" s="139"/>
      <c r="P79" s="139"/>
      <c r="Q79" s="140"/>
      <c r="R79" s="140"/>
      <c r="S79" s="140"/>
      <c r="T79" s="140"/>
      <c r="U79" s="140"/>
      <c r="V79" s="140"/>
      <c r="W79" s="140"/>
      <c r="X79" s="140"/>
      <c r="Y79" s="140"/>
      <c r="Z79" s="140"/>
      <c r="AA79" s="140"/>
      <c r="AB79" s="139"/>
      <c r="AC79" s="139"/>
      <c r="AD79" s="139">
        <v>0</v>
      </c>
      <c r="AE79" s="139">
        <v>0</v>
      </c>
      <c r="AF79" s="139">
        <v>0</v>
      </c>
      <c r="AG79" s="139">
        <v>0</v>
      </c>
      <c r="AH79" s="139">
        <v>0</v>
      </c>
      <c r="AI79" s="139">
        <v>0</v>
      </c>
      <c r="AJ79" s="139">
        <v>0</v>
      </c>
      <c r="AK79" s="139">
        <f t="shared" si="24"/>
        <v>3081.7070000000003</v>
      </c>
      <c r="AL79" s="139">
        <f t="shared" si="24"/>
        <v>3081.7070000000003</v>
      </c>
    </row>
    <row r="80" spans="2:40" s="365" customFormat="1">
      <c r="B80" s="385" t="s">
        <v>825</v>
      </c>
      <c r="C80" s="386">
        <f>DATE(2015,7,21)</f>
        <v>42206</v>
      </c>
      <c r="D80" s="144">
        <v>7908.75</v>
      </c>
      <c r="E80" s="144"/>
      <c r="F80" s="144">
        <f t="shared" si="25"/>
        <v>0</v>
      </c>
      <c r="G80" s="387"/>
      <c r="H80" s="387">
        <f>SUM(K80:AK80)</f>
        <v>0</v>
      </c>
      <c r="I80" s="144"/>
      <c r="J80" s="144">
        <v>10</v>
      </c>
      <c r="K80" s="387"/>
      <c r="L80" s="144"/>
      <c r="M80" s="144"/>
      <c r="N80" s="144"/>
      <c r="O80" s="144"/>
      <c r="P80" s="144"/>
      <c r="Q80" s="387"/>
      <c r="R80" s="387"/>
      <c r="S80" s="387"/>
      <c r="T80" s="387"/>
      <c r="U80" s="387"/>
      <c r="V80" s="387"/>
      <c r="W80" s="387"/>
      <c r="X80" s="387"/>
      <c r="Y80" s="387"/>
      <c r="Z80" s="387"/>
      <c r="AA80" s="387"/>
      <c r="AB80" s="144"/>
      <c r="AC80" s="144"/>
      <c r="AD80" s="144">
        <v>0</v>
      </c>
      <c r="AE80" s="144">
        <v>0</v>
      </c>
      <c r="AF80" s="144">
        <v>0</v>
      </c>
      <c r="AG80" s="144">
        <v>0</v>
      </c>
      <c r="AH80" s="144">
        <v>0</v>
      </c>
      <c r="AI80" s="144">
        <v>0</v>
      </c>
      <c r="AJ80" s="144">
        <v>0</v>
      </c>
      <c r="AK80" s="144">
        <v>0</v>
      </c>
      <c r="AL80" s="144">
        <f t="shared" si="24"/>
        <v>790.875</v>
      </c>
      <c r="AM80" s="375"/>
      <c r="AN80" s="383"/>
    </row>
    <row r="81" spans="1:40" s="365" customFormat="1">
      <c r="B81" s="385" t="s">
        <v>826</v>
      </c>
      <c r="C81" s="386">
        <f>DATE(2015,7,21)</f>
        <v>42206</v>
      </c>
      <c r="D81" s="144">
        <v>42239.88</v>
      </c>
      <c r="E81" s="144"/>
      <c r="F81" s="144">
        <f t="shared" si="25"/>
        <v>0</v>
      </c>
      <c r="G81" s="387"/>
      <c r="H81" s="387">
        <f>SUM(K81:AK81)</f>
        <v>0</v>
      </c>
      <c r="I81" s="144"/>
      <c r="J81" s="144">
        <v>10</v>
      </c>
      <c r="K81" s="387"/>
      <c r="L81" s="144"/>
      <c r="M81" s="144"/>
      <c r="N81" s="144"/>
      <c r="O81" s="144"/>
      <c r="P81" s="144"/>
      <c r="Q81" s="387"/>
      <c r="R81" s="387"/>
      <c r="S81" s="387"/>
      <c r="T81" s="387"/>
      <c r="U81" s="387"/>
      <c r="V81" s="387"/>
      <c r="W81" s="387"/>
      <c r="X81" s="387"/>
      <c r="Y81" s="387"/>
      <c r="Z81" s="387"/>
      <c r="AA81" s="387"/>
      <c r="AB81" s="144"/>
      <c r="AC81" s="144"/>
      <c r="AD81" s="144">
        <v>0</v>
      </c>
      <c r="AE81" s="144">
        <v>0</v>
      </c>
      <c r="AF81" s="144">
        <v>0</v>
      </c>
      <c r="AG81" s="144">
        <v>0</v>
      </c>
      <c r="AH81" s="144">
        <v>0</v>
      </c>
      <c r="AI81" s="144">
        <v>0</v>
      </c>
      <c r="AJ81" s="144">
        <v>0</v>
      </c>
      <c r="AK81" s="144">
        <v>0</v>
      </c>
      <c r="AL81" s="144">
        <f t="shared" si="24"/>
        <v>4223.9880000000003</v>
      </c>
      <c r="AM81" s="375"/>
      <c r="AN81" s="375"/>
    </row>
    <row r="82" spans="1:40" s="365" customFormat="1">
      <c r="B82" s="365" t="s">
        <v>634</v>
      </c>
      <c r="C82" s="373">
        <f>DATE(92,7,1)</f>
        <v>33786</v>
      </c>
      <c r="D82" s="141">
        <v>2350.1999999999998</v>
      </c>
      <c r="E82" s="141"/>
      <c r="F82" s="142">
        <f>G82+H82</f>
        <v>2350.2000000000003</v>
      </c>
      <c r="G82" s="141"/>
      <c r="H82" s="140">
        <f t="shared" si="18"/>
        <v>2350.2000000000003</v>
      </c>
      <c r="I82" s="141">
        <v>10</v>
      </c>
      <c r="J82" s="141"/>
      <c r="K82" s="141">
        <v>0</v>
      </c>
      <c r="L82" s="141"/>
      <c r="M82" s="141"/>
      <c r="N82" s="141"/>
      <c r="O82" s="141">
        <f t="shared" ref="O82:W82" si="26">SUM($D82*$I82)/100</f>
        <v>235.02</v>
      </c>
      <c r="P82" s="141">
        <f t="shared" si="26"/>
        <v>235.02</v>
      </c>
      <c r="Q82" s="141">
        <f t="shared" si="26"/>
        <v>235.02</v>
      </c>
      <c r="R82" s="141">
        <f t="shared" si="26"/>
        <v>235.02</v>
      </c>
      <c r="S82" s="141">
        <f t="shared" si="26"/>
        <v>235.02</v>
      </c>
      <c r="T82" s="141">
        <f t="shared" si="26"/>
        <v>235.02</v>
      </c>
      <c r="U82" s="141">
        <f t="shared" si="26"/>
        <v>235.02</v>
      </c>
      <c r="V82" s="141">
        <f t="shared" si="26"/>
        <v>235.02</v>
      </c>
      <c r="W82" s="141">
        <f t="shared" si="26"/>
        <v>235.02</v>
      </c>
      <c r="X82" s="141">
        <v>235.02</v>
      </c>
      <c r="Y82" s="141">
        <v>0</v>
      </c>
      <c r="Z82" s="141">
        <v>0</v>
      </c>
      <c r="AA82" s="141">
        <v>0</v>
      </c>
      <c r="AB82" s="141">
        <v>0</v>
      </c>
      <c r="AC82" s="141">
        <v>0</v>
      </c>
      <c r="AD82" s="141">
        <v>0</v>
      </c>
      <c r="AE82" s="141">
        <v>0</v>
      </c>
      <c r="AF82" s="141">
        <v>0</v>
      </c>
      <c r="AG82" s="141">
        <v>0</v>
      </c>
      <c r="AH82" s="141">
        <v>0</v>
      </c>
      <c r="AI82" s="141">
        <v>0</v>
      </c>
      <c r="AJ82" s="141">
        <v>0</v>
      </c>
      <c r="AK82" s="141">
        <v>0</v>
      </c>
      <c r="AL82" s="141">
        <v>0</v>
      </c>
    </row>
    <row r="83" spans="1:40" s="365" customFormat="1">
      <c r="D83" s="139">
        <f>SUM(D56:D82)</f>
        <v>922995.45000000007</v>
      </c>
      <c r="E83" s="139">
        <f>F83+AL83</f>
        <v>610278.05949999997</v>
      </c>
      <c r="F83" s="139">
        <f>SUM(F56:F82)</f>
        <v>538686.90409999993</v>
      </c>
      <c r="G83" s="139">
        <f>SUM(G56:G82)</f>
        <v>0</v>
      </c>
      <c r="H83" s="140">
        <f t="shared" si="18"/>
        <v>538686.90410000004</v>
      </c>
      <c r="I83" s="139"/>
      <c r="J83" s="139"/>
      <c r="K83" s="139">
        <f t="shared" ref="K83:AK83" si="27">SUM(K56:K82)</f>
        <v>0</v>
      </c>
      <c r="L83" s="139">
        <f t="shared" si="27"/>
        <v>618.73599999999999</v>
      </c>
      <c r="M83" s="139">
        <f t="shared" si="27"/>
        <v>1237.472</v>
      </c>
      <c r="N83" s="139">
        <f t="shared" si="27"/>
        <v>1237.472</v>
      </c>
      <c r="O83" s="139">
        <f t="shared" si="27"/>
        <v>1472.492</v>
      </c>
      <c r="P83" s="139">
        <f t="shared" si="27"/>
        <v>1472.492</v>
      </c>
      <c r="Q83" s="139">
        <f t="shared" si="27"/>
        <v>965.49199999999996</v>
      </c>
      <c r="R83" s="139">
        <f t="shared" si="27"/>
        <v>458.49199999999996</v>
      </c>
      <c r="S83" s="139">
        <f t="shared" si="27"/>
        <v>562.91300000000001</v>
      </c>
      <c r="T83" s="139">
        <f t="shared" si="27"/>
        <v>562.91300000000001</v>
      </c>
      <c r="U83" s="139">
        <f t="shared" si="27"/>
        <v>915.91099999999994</v>
      </c>
      <c r="V83" s="139">
        <f t="shared" si="27"/>
        <v>3607.7919999999999</v>
      </c>
      <c r="W83" s="139">
        <f t="shared" si="27"/>
        <v>6931.7730000000001</v>
      </c>
      <c r="X83" s="139">
        <f t="shared" si="27"/>
        <v>6931.7800000000007</v>
      </c>
      <c r="Y83" s="139">
        <f t="shared" si="27"/>
        <v>16495.849999999999</v>
      </c>
      <c r="Z83" s="139">
        <f t="shared" si="27"/>
        <v>16695.914199999999</v>
      </c>
      <c r="AA83" s="139">
        <f t="shared" si="27"/>
        <v>16695.914199999999</v>
      </c>
      <c r="AB83" s="139">
        <f t="shared" si="27"/>
        <v>13856.814200000003</v>
      </c>
      <c r="AC83" s="139">
        <f t="shared" si="27"/>
        <v>18359.591200000003</v>
      </c>
      <c r="AD83" s="139">
        <f t="shared" si="27"/>
        <v>40701.010300000002</v>
      </c>
      <c r="AE83" s="139">
        <f t="shared" si="27"/>
        <v>42018.354999999996</v>
      </c>
      <c r="AF83" s="139">
        <f t="shared" si="27"/>
        <v>41612.074999999997</v>
      </c>
      <c r="AG83" s="139">
        <f t="shared" si="27"/>
        <v>58962.454399999995</v>
      </c>
      <c r="AH83" s="139">
        <f t="shared" si="27"/>
        <v>58962.454399999995</v>
      </c>
      <c r="AI83" s="139">
        <f t="shared" si="27"/>
        <v>58962.454399999995</v>
      </c>
      <c r="AJ83" s="139">
        <f t="shared" si="27"/>
        <v>61811.994399999996</v>
      </c>
      <c r="AK83" s="139">
        <f t="shared" si="27"/>
        <v>66576.292399999991</v>
      </c>
      <c r="AL83" s="139">
        <f>SUM(AL56:AL82)</f>
        <v>71591.155399999989</v>
      </c>
    </row>
    <row r="84" spans="1:40" s="365" customFormat="1">
      <c r="D84" s="140"/>
      <c r="E84" s="140"/>
      <c r="F84" s="140"/>
      <c r="G84" s="140"/>
      <c r="H84" s="140"/>
      <c r="I84" s="139"/>
      <c r="J84" s="139"/>
      <c r="K84" s="140"/>
      <c r="L84" s="140"/>
      <c r="M84" s="140"/>
      <c r="N84" s="140"/>
      <c r="O84" s="140"/>
      <c r="P84" s="140"/>
      <c r="Q84" s="140"/>
      <c r="R84" s="140"/>
      <c r="S84" s="140"/>
      <c r="T84" s="140"/>
      <c r="U84" s="140"/>
      <c r="V84" s="140"/>
      <c r="W84" s="140"/>
      <c r="X84" s="140"/>
      <c r="Y84" s="140"/>
      <c r="Z84" s="140"/>
      <c r="AA84" s="140"/>
      <c r="AB84" s="140"/>
      <c r="AC84" s="140"/>
      <c r="AD84" s="140"/>
      <c r="AE84" s="140"/>
      <c r="AF84" s="140"/>
      <c r="AG84" s="140"/>
      <c r="AH84" s="140"/>
      <c r="AI84" s="140"/>
      <c r="AJ84" s="140"/>
      <c r="AK84" s="140"/>
      <c r="AL84" s="140"/>
    </row>
    <row r="85" spans="1:40" s="365" customFormat="1">
      <c r="A85" s="368" t="s">
        <v>635</v>
      </c>
      <c r="B85" s="368"/>
      <c r="D85" s="139"/>
      <c r="E85" s="139"/>
      <c r="F85" s="140"/>
      <c r="G85" s="139"/>
      <c r="H85" s="140"/>
      <c r="I85" s="139"/>
      <c r="J85" s="139"/>
      <c r="K85" s="139"/>
      <c r="L85" s="139"/>
      <c r="M85" s="139"/>
      <c r="N85" s="139"/>
      <c r="O85" s="139"/>
      <c r="P85" s="139"/>
      <c r="Q85" s="140"/>
      <c r="R85" s="140"/>
      <c r="S85" s="140"/>
      <c r="T85" s="140"/>
      <c r="U85" s="140"/>
      <c r="V85" s="140"/>
      <c r="W85" s="140"/>
      <c r="X85" s="140"/>
      <c r="Y85" s="140"/>
      <c r="Z85" s="140"/>
      <c r="AA85" s="140"/>
      <c r="AB85" s="140"/>
      <c r="AC85" s="140"/>
      <c r="AD85" s="140"/>
      <c r="AE85" s="140"/>
      <c r="AF85" s="140"/>
      <c r="AG85" s="140"/>
      <c r="AH85" s="140"/>
      <c r="AI85" s="140"/>
      <c r="AJ85" s="140"/>
      <c r="AK85" s="140"/>
      <c r="AL85" s="140"/>
    </row>
    <row r="86" spans="1:40" s="365" customFormat="1">
      <c r="B86" s="365" t="s">
        <v>636</v>
      </c>
      <c r="C86" s="372">
        <f>DATE(83,1,1)</f>
        <v>30317</v>
      </c>
      <c r="D86" s="139">
        <v>0</v>
      </c>
      <c r="E86" s="139"/>
      <c r="F86" s="140">
        <v>0</v>
      </c>
      <c r="G86" s="139">
        <v>27494.55</v>
      </c>
      <c r="H86" s="140">
        <f t="shared" ref="H86:H108" si="28">SUM(K86:AK86)</f>
        <v>0</v>
      </c>
      <c r="I86" s="139">
        <v>5</v>
      </c>
      <c r="J86" s="139">
        <v>7</v>
      </c>
      <c r="K86" s="139">
        <f>SUM($D86*$I86)/100</f>
        <v>0</v>
      </c>
      <c r="L86" s="139">
        <f>SUM($D86*$I86)/100</f>
        <v>0</v>
      </c>
      <c r="M86" s="139">
        <f>SUM($D86*$I86)/100</f>
        <v>0</v>
      </c>
      <c r="N86" s="139">
        <v>0</v>
      </c>
      <c r="O86" s="139">
        <v>0</v>
      </c>
      <c r="P86" s="139">
        <v>0</v>
      </c>
      <c r="Q86" s="139">
        <v>0</v>
      </c>
      <c r="R86" s="139">
        <v>0</v>
      </c>
      <c r="S86" s="139">
        <v>0</v>
      </c>
      <c r="T86" s="139">
        <v>0</v>
      </c>
      <c r="U86" s="139">
        <v>0</v>
      </c>
      <c r="V86" s="139">
        <v>0</v>
      </c>
      <c r="W86" s="139">
        <v>0</v>
      </c>
      <c r="X86" s="139">
        <v>0</v>
      </c>
      <c r="Y86" s="139">
        <v>0</v>
      </c>
      <c r="Z86" s="139">
        <v>0</v>
      </c>
      <c r="AA86" s="139">
        <v>0</v>
      </c>
      <c r="AB86" s="139">
        <v>0</v>
      </c>
      <c r="AC86" s="139">
        <v>0</v>
      </c>
      <c r="AD86" s="139">
        <v>0</v>
      </c>
      <c r="AE86" s="139">
        <v>0</v>
      </c>
      <c r="AF86" s="139">
        <v>0</v>
      </c>
      <c r="AG86" s="139">
        <v>0</v>
      </c>
      <c r="AH86" s="139">
        <v>0</v>
      </c>
      <c r="AI86" s="139">
        <v>0</v>
      </c>
      <c r="AJ86" s="139">
        <v>0</v>
      </c>
      <c r="AK86" s="139">
        <v>0</v>
      </c>
      <c r="AL86" s="139">
        <v>0</v>
      </c>
    </row>
    <row r="87" spans="1:40" s="365" customFormat="1">
      <c r="B87" s="365" t="s">
        <v>637</v>
      </c>
      <c r="C87" s="372">
        <f>DATE(83,1,1)</f>
        <v>30317</v>
      </c>
      <c r="D87" s="139">
        <f>122197.99-38146.3</f>
        <v>84051.69</v>
      </c>
      <c r="E87" s="139"/>
      <c r="F87" s="140">
        <f t="shared" ref="F87:F92" si="29">G87+H87</f>
        <v>84051.686400000006</v>
      </c>
      <c r="G87" s="139">
        <f>27494.55+4492.98-468.17</f>
        <v>31519.360000000001</v>
      </c>
      <c r="H87" s="140">
        <f t="shared" si="28"/>
        <v>52532.326400000005</v>
      </c>
      <c r="I87" s="139">
        <v>5</v>
      </c>
      <c r="J87" s="139">
        <v>7</v>
      </c>
      <c r="K87" s="139">
        <v>0</v>
      </c>
      <c r="L87" s="139">
        <v>0</v>
      </c>
      <c r="M87" s="139">
        <v>0</v>
      </c>
      <c r="N87" s="139">
        <f t="shared" ref="N87:U87" si="30">SUM($D87*$J87)/100</f>
        <v>5883.618300000001</v>
      </c>
      <c r="O87" s="139">
        <f t="shared" si="30"/>
        <v>5883.618300000001</v>
      </c>
      <c r="P87" s="139">
        <f t="shared" si="30"/>
        <v>5883.618300000001</v>
      </c>
      <c r="Q87" s="139">
        <f t="shared" si="30"/>
        <v>5883.618300000001</v>
      </c>
      <c r="R87" s="139">
        <f t="shared" si="30"/>
        <v>5883.618300000001</v>
      </c>
      <c r="S87" s="139">
        <f t="shared" si="30"/>
        <v>5883.618300000001</v>
      </c>
      <c r="T87" s="139">
        <f t="shared" si="30"/>
        <v>5883.618300000001</v>
      </c>
      <c r="U87" s="139">
        <f t="shared" si="30"/>
        <v>5883.618300000001</v>
      </c>
      <c r="V87" s="139">
        <f>84051.69-72704.69-5883.62</f>
        <v>5463.38</v>
      </c>
      <c r="W87" s="139">
        <v>0</v>
      </c>
      <c r="X87" s="139">
        <v>0</v>
      </c>
      <c r="Y87" s="139">
        <v>0</v>
      </c>
      <c r="Z87" s="139">
        <v>0</v>
      </c>
      <c r="AA87" s="139">
        <v>0</v>
      </c>
      <c r="AB87" s="139">
        <v>0</v>
      </c>
      <c r="AC87" s="139">
        <v>0</v>
      </c>
      <c r="AD87" s="139">
        <v>0</v>
      </c>
      <c r="AE87" s="139">
        <v>0</v>
      </c>
      <c r="AF87" s="139">
        <v>0</v>
      </c>
      <c r="AG87" s="139">
        <v>0</v>
      </c>
      <c r="AH87" s="139">
        <v>0</v>
      </c>
      <c r="AI87" s="139">
        <v>0</v>
      </c>
      <c r="AJ87" s="139">
        <v>0</v>
      </c>
      <c r="AK87" s="139">
        <v>0</v>
      </c>
      <c r="AL87" s="139">
        <v>0</v>
      </c>
    </row>
    <row r="88" spans="1:40" s="365" customFormat="1">
      <c r="B88" s="365" t="s">
        <v>638</v>
      </c>
      <c r="C88" s="372">
        <f>DATE(84,3,1)</f>
        <v>30742</v>
      </c>
      <c r="D88" s="139">
        <v>26473.55</v>
      </c>
      <c r="E88" s="139"/>
      <c r="F88" s="140">
        <f t="shared" si="29"/>
        <v>26473.550000000003</v>
      </c>
      <c r="G88" s="139">
        <v>9265.76</v>
      </c>
      <c r="H88" s="140">
        <f t="shared" si="28"/>
        <v>17207.79</v>
      </c>
      <c r="I88" s="139">
        <v>10</v>
      </c>
      <c r="J88" s="139"/>
      <c r="K88" s="139">
        <f t="shared" ref="K88:P88" si="31">SUM($D88*$I88)/100</f>
        <v>2647.355</v>
      </c>
      <c r="L88" s="139">
        <f t="shared" si="31"/>
        <v>2647.355</v>
      </c>
      <c r="M88" s="139">
        <f t="shared" si="31"/>
        <v>2647.355</v>
      </c>
      <c r="N88" s="139">
        <f t="shared" si="31"/>
        <v>2647.355</v>
      </c>
      <c r="O88" s="139">
        <f t="shared" si="31"/>
        <v>2647.355</v>
      </c>
      <c r="P88" s="139">
        <f t="shared" si="31"/>
        <v>2647.355</v>
      </c>
      <c r="Q88" s="139">
        <v>1323.66</v>
      </c>
      <c r="R88" s="139">
        <v>0</v>
      </c>
      <c r="S88" s="139">
        <v>0</v>
      </c>
      <c r="T88" s="139">
        <v>0</v>
      </c>
      <c r="U88" s="139">
        <v>0</v>
      </c>
      <c r="V88" s="139">
        <v>0</v>
      </c>
      <c r="W88" s="139">
        <v>0</v>
      </c>
      <c r="X88" s="139">
        <v>0</v>
      </c>
      <c r="Y88" s="139">
        <v>0</v>
      </c>
      <c r="Z88" s="139">
        <v>0</v>
      </c>
      <c r="AA88" s="139">
        <v>0</v>
      </c>
      <c r="AB88" s="139">
        <v>0</v>
      </c>
      <c r="AC88" s="139">
        <v>0</v>
      </c>
      <c r="AD88" s="139">
        <v>0</v>
      </c>
      <c r="AE88" s="139">
        <v>0</v>
      </c>
      <c r="AF88" s="139">
        <v>0</v>
      </c>
      <c r="AG88" s="139">
        <v>0</v>
      </c>
      <c r="AH88" s="139">
        <v>0</v>
      </c>
      <c r="AI88" s="139">
        <v>0</v>
      </c>
      <c r="AJ88" s="139">
        <v>0</v>
      </c>
      <c r="AK88" s="139">
        <v>0</v>
      </c>
      <c r="AL88" s="139">
        <v>0</v>
      </c>
    </row>
    <row r="89" spans="1:40" s="365" customFormat="1">
      <c r="B89" s="365" t="s">
        <v>639</v>
      </c>
      <c r="C89" s="372">
        <f>DATE(86,9,1)</f>
        <v>31656</v>
      </c>
      <c r="D89" s="139">
        <v>8800</v>
      </c>
      <c r="E89" s="139"/>
      <c r="F89" s="140">
        <f t="shared" si="29"/>
        <v>8800</v>
      </c>
      <c r="G89" s="139">
        <v>660</v>
      </c>
      <c r="H89" s="140">
        <f t="shared" si="28"/>
        <v>8140</v>
      </c>
      <c r="I89" s="139">
        <v>5</v>
      </c>
      <c r="J89" s="139">
        <v>7</v>
      </c>
      <c r="K89" s="139">
        <f>SUM($D89*$I89)/100</f>
        <v>440</v>
      </c>
      <c r="L89" s="139">
        <f>SUM($D89*$I89)/100</f>
        <v>440</v>
      </c>
      <c r="M89" s="139">
        <f>SUM($D89*$I89)/100</f>
        <v>440</v>
      </c>
      <c r="N89" s="139">
        <f t="shared" ref="N89:W91" si="32">SUM($D89*$J89)/100</f>
        <v>616</v>
      </c>
      <c r="O89" s="139">
        <f t="shared" si="32"/>
        <v>616</v>
      </c>
      <c r="P89" s="139">
        <f t="shared" si="32"/>
        <v>616</v>
      </c>
      <c r="Q89" s="139">
        <f t="shared" si="32"/>
        <v>616</v>
      </c>
      <c r="R89" s="139">
        <f t="shared" si="32"/>
        <v>616</v>
      </c>
      <c r="S89" s="139">
        <f t="shared" si="32"/>
        <v>616</v>
      </c>
      <c r="T89" s="139">
        <f t="shared" si="32"/>
        <v>616</v>
      </c>
      <c r="U89" s="139">
        <f t="shared" si="32"/>
        <v>616</v>
      </c>
      <c r="V89" s="139">
        <f t="shared" si="32"/>
        <v>616</v>
      </c>
      <c r="W89" s="139">
        <f t="shared" si="32"/>
        <v>616</v>
      </c>
      <c r="X89" s="139">
        <v>616</v>
      </c>
      <c r="Y89" s="139">
        <v>44</v>
      </c>
      <c r="Z89" s="139">
        <v>0</v>
      </c>
      <c r="AA89" s="139">
        <v>0</v>
      </c>
      <c r="AB89" s="139">
        <v>0</v>
      </c>
      <c r="AC89" s="139">
        <v>0</v>
      </c>
      <c r="AD89" s="139">
        <v>0</v>
      </c>
      <c r="AE89" s="139">
        <v>0</v>
      </c>
      <c r="AF89" s="139">
        <v>0</v>
      </c>
      <c r="AG89" s="139">
        <v>0</v>
      </c>
      <c r="AH89" s="139">
        <v>0</v>
      </c>
      <c r="AI89" s="139">
        <v>0</v>
      </c>
      <c r="AJ89" s="139">
        <v>0</v>
      </c>
      <c r="AK89" s="139">
        <v>0</v>
      </c>
      <c r="AL89" s="139">
        <v>0</v>
      </c>
    </row>
    <row r="90" spans="1:40" s="365" customFormat="1">
      <c r="B90" s="365" t="s">
        <v>640</v>
      </c>
      <c r="C90" s="372">
        <f>DATE(89,1,1)</f>
        <v>32509</v>
      </c>
      <c r="D90" s="139">
        <v>6495.38</v>
      </c>
      <c r="E90" s="139"/>
      <c r="F90" s="140">
        <f t="shared" si="29"/>
        <v>6495.3760999999995</v>
      </c>
      <c r="G90" s="139"/>
      <c r="H90" s="140">
        <f t="shared" si="28"/>
        <v>6495.3760999999995</v>
      </c>
      <c r="I90" s="139">
        <v>5</v>
      </c>
      <c r="J90" s="139">
        <v>7</v>
      </c>
      <c r="K90" s="139">
        <v>0</v>
      </c>
      <c r="L90" s="139">
        <f>SUM($D90*$I90)/100/2</f>
        <v>162.3845</v>
      </c>
      <c r="M90" s="139">
        <f>SUM($D90*$I90)/100</f>
        <v>324.76900000000001</v>
      </c>
      <c r="N90" s="139">
        <f t="shared" si="32"/>
        <v>454.67660000000001</v>
      </c>
      <c r="O90" s="139">
        <f t="shared" si="32"/>
        <v>454.67660000000001</v>
      </c>
      <c r="P90" s="139">
        <f t="shared" si="32"/>
        <v>454.67660000000001</v>
      </c>
      <c r="Q90" s="139">
        <f t="shared" si="32"/>
        <v>454.67660000000001</v>
      </c>
      <c r="R90" s="139">
        <f t="shared" si="32"/>
        <v>454.67660000000001</v>
      </c>
      <c r="S90" s="139">
        <f t="shared" si="32"/>
        <v>454.67660000000001</v>
      </c>
      <c r="T90" s="139">
        <f t="shared" si="32"/>
        <v>454.67660000000001</v>
      </c>
      <c r="U90" s="139">
        <f t="shared" si="32"/>
        <v>454.67660000000001</v>
      </c>
      <c r="V90" s="139">
        <f t="shared" si="32"/>
        <v>454.67660000000001</v>
      </c>
      <c r="W90" s="139">
        <f t="shared" si="32"/>
        <v>454.67660000000001</v>
      </c>
      <c r="X90" s="139">
        <v>454.68</v>
      </c>
      <c r="Y90" s="139">
        <v>454.68</v>
      </c>
      <c r="Z90" s="139">
        <f>SUM($D90*$J90)/100</f>
        <v>454.67660000000001</v>
      </c>
      <c r="AA90" s="139">
        <v>97.42</v>
      </c>
      <c r="AB90" s="139">
        <v>0</v>
      </c>
      <c r="AC90" s="139">
        <v>0</v>
      </c>
      <c r="AD90" s="139">
        <v>0</v>
      </c>
      <c r="AE90" s="139">
        <v>0</v>
      </c>
      <c r="AF90" s="139">
        <v>0</v>
      </c>
      <c r="AG90" s="139">
        <v>0</v>
      </c>
      <c r="AH90" s="139">
        <v>0</v>
      </c>
      <c r="AI90" s="139">
        <v>0</v>
      </c>
      <c r="AJ90" s="139">
        <v>0</v>
      </c>
      <c r="AK90" s="139">
        <v>0</v>
      </c>
      <c r="AL90" s="139">
        <v>0</v>
      </c>
    </row>
    <row r="91" spans="1:40" s="365" customFormat="1">
      <c r="B91" s="365" t="s">
        <v>640</v>
      </c>
      <c r="C91" s="372">
        <f>DATE(90,1,1)</f>
        <v>32874</v>
      </c>
      <c r="D91" s="140">
        <v>6998.48</v>
      </c>
      <c r="E91" s="140"/>
      <c r="F91" s="140">
        <f t="shared" si="29"/>
        <v>6998.481600000001</v>
      </c>
      <c r="G91" s="139"/>
      <c r="H91" s="140">
        <f t="shared" si="28"/>
        <v>6998.481600000001</v>
      </c>
      <c r="I91" s="139">
        <v>5</v>
      </c>
      <c r="J91" s="139">
        <v>7</v>
      </c>
      <c r="K91" s="139">
        <v>0</v>
      </c>
      <c r="L91" s="139">
        <v>0</v>
      </c>
      <c r="M91" s="139">
        <f>SUM($D91*$I91)/100/2</f>
        <v>174.96199999999996</v>
      </c>
      <c r="N91" s="139">
        <f t="shared" si="32"/>
        <v>489.89359999999999</v>
      </c>
      <c r="O91" s="139">
        <f t="shared" si="32"/>
        <v>489.89359999999999</v>
      </c>
      <c r="P91" s="139">
        <f t="shared" si="32"/>
        <v>489.89359999999999</v>
      </c>
      <c r="Q91" s="139">
        <f t="shared" si="32"/>
        <v>489.89359999999999</v>
      </c>
      <c r="R91" s="139">
        <f t="shared" si="32"/>
        <v>489.89359999999999</v>
      </c>
      <c r="S91" s="139">
        <f t="shared" si="32"/>
        <v>489.89359999999999</v>
      </c>
      <c r="T91" s="139">
        <f t="shared" si="32"/>
        <v>489.89359999999999</v>
      </c>
      <c r="U91" s="139">
        <f t="shared" si="32"/>
        <v>489.89359999999999</v>
      </c>
      <c r="V91" s="139">
        <f t="shared" si="32"/>
        <v>489.89359999999999</v>
      </c>
      <c r="W91" s="139">
        <f t="shared" si="32"/>
        <v>489.89359999999999</v>
      </c>
      <c r="X91" s="139">
        <v>489.89</v>
      </c>
      <c r="Y91" s="139">
        <v>489.89</v>
      </c>
      <c r="Z91" s="139">
        <f>SUM($D91*$J91)/100</f>
        <v>489.89359999999999</v>
      </c>
      <c r="AA91" s="139">
        <v>454.91</v>
      </c>
      <c r="AB91" s="139">
        <v>0</v>
      </c>
      <c r="AC91" s="139">
        <v>0</v>
      </c>
      <c r="AD91" s="139">
        <v>0</v>
      </c>
      <c r="AE91" s="139">
        <v>0</v>
      </c>
      <c r="AF91" s="139">
        <v>0</v>
      </c>
      <c r="AG91" s="139">
        <v>0</v>
      </c>
      <c r="AH91" s="139">
        <v>0</v>
      </c>
      <c r="AI91" s="139">
        <v>0</v>
      </c>
      <c r="AJ91" s="139">
        <v>0</v>
      </c>
      <c r="AK91" s="139">
        <v>0</v>
      </c>
      <c r="AL91" s="139">
        <v>0</v>
      </c>
    </row>
    <row r="92" spans="1:40" s="365" customFormat="1">
      <c r="B92" s="365" t="s">
        <v>640</v>
      </c>
      <c r="C92" s="372">
        <f>DATE(91,1,1)</f>
        <v>33239</v>
      </c>
      <c r="D92" s="140">
        <v>5012.3</v>
      </c>
      <c r="E92" s="140"/>
      <c r="F92" s="140">
        <f t="shared" si="29"/>
        <v>5012.3019999999988</v>
      </c>
      <c r="G92" s="140"/>
      <c r="H92" s="140">
        <f t="shared" si="28"/>
        <v>5012.3019999999988</v>
      </c>
      <c r="I92" s="139">
        <v>7</v>
      </c>
      <c r="J92" s="139"/>
      <c r="K92" s="140"/>
      <c r="L92" s="140"/>
      <c r="M92" s="140"/>
      <c r="N92" s="139">
        <f t="shared" ref="N92:W92" si="33">SUM($D92*$I92)/100</f>
        <v>350.86099999999999</v>
      </c>
      <c r="O92" s="139">
        <f t="shared" si="33"/>
        <v>350.86099999999999</v>
      </c>
      <c r="P92" s="139">
        <f t="shared" si="33"/>
        <v>350.86099999999999</v>
      </c>
      <c r="Q92" s="139">
        <f t="shared" si="33"/>
        <v>350.86099999999999</v>
      </c>
      <c r="R92" s="139">
        <f t="shared" si="33"/>
        <v>350.86099999999999</v>
      </c>
      <c r="S92" s="139">
        <f t="shared" si="33"/>
        <v>350.86099999999999</v>
      </c>
      <c r="T92" s="139">
        <f t="shared" si="33"/>
        <v>350.86099999999999</v>
      </c>
      <c r="U92" s="139">
        <f t="shared" si="33"/>
        <v>350.86099999999999</v>
      </c>
      <c r="V92" s="139">
        <f t="shared" si="33"/>
        <v>350.86099999999999</v>
      </c>
      <c r="W92" s="139">
        <f t="shared" si="33"/>
        <v>350.86099999999999</v>
      </c>
      <c r="X92" s="139">
        <v>350.86</v>
      </c>
      <c r="Y92" s="139">
        <v>350.86</v>
      </c>
      <c r="Z92" s="139">
        <f>SUM($D92*$I92)/100</f>
        <v>350.86099999999999</v>
      </c>
      <c r="AA92" s="139">
        <f>SUM($D92*$I92)/100</f>
        <v>350.86099999999999</v>
      </c>
      <c r="AB92" s="139">
        <v>100.25</v>
      </c>
      <c r="AC92" s="139">
        <v>0</v>
      </c>
      <c r="AD92" s="139">
        <v>0</v>
      </c>
      <c r="AE92" s="139">
        <v>0</v>
      </c>
      <c r="AF92" s="139">
        <v>0</v>
      </c>
      <c r="AG92" s="139">
        <v>0</v>
      </c>
      <c r="AH92" s="139">
        <v>0</v>
      </c>
      <c r="AI92" s="139">
        <v>0</v>
      </c>
      <c r="AJ92" s="139">
        <v>0</v>
      </c>
      <c r="AK92" s="139">
        <v>0</v>
      </c>
      <c r="AL92" s="139">
        <v>0</v>
      </c>
    </row>
    <row r="93" spans="1:40" s="365" customFormat="1">
      <c r="B93" s="365" t="s">
        <v>641</v>
      </c>
      <c r="C93" s="372">
        <f>DATE(2000,2,1)</f>
        <v>36557</v>
      </c>
      <c r="D93" s="140">
        <v>18845.48</v>
      </c>
      <c r="E93" s="139"/>
      <c r="F93" s="139">
        <f>H93</f>
        <v>18845.475999999995</v>
      </c>
      <c r="G93" s="140"/>
      <c r="H93" s="140">
        <f t="shared" si="28"/>
        <v>18845.475999999995</v>
      </c>
      <c r="I93" s="139">
        <v>2</v>
      </c>
      <c r="J93" s="139">
        <v>10</v>
      </c>
      <c r="K93" s="140"/>
      <c r="L93" s="139">
        <v>0</v>
      </c>
      <c r="M93" s="139">
        <v>0</v>
      </c>
      <c r="N93" s="139">
        <v>0</v>
      </c>
      <c r="O93" s="139">
        <v>0</v>
      </c>
      <c r="P93" s="139">
        <v>0</v>
      </c>
      <c r="Q93" s="139">
        <v>0</v>
      </c>
      <c r="R93" s="139">
        <v>0</v>
      </c>
      <c r="S93" s="139">
        <v>0</v>
      </c>
      <c r="T93" s="139">
        <v>0</v>
      </c>
      <c r="U93" s="139">
        <v>0</v>
      </c>
      <c r="V93" s="139">
        <v>0</v>
      </c>
      <c r="W93" s="139">
        <f>SUM($D93*$J93)/100</f>
        <v>1884.5479999999998</v>
      </c>
      <c r="X93" s="139">
        <v>1884.55</v>
      </c>
      <c r="Y93" s="139">
        <v>1884.55</v>
      </c>
      <c r="Z93" s="139">
        <f t="shared" ref="Z93:AE93" si="34">SUM($D93*$J93)/100</f>
        <v>1884.5479999999998</v>
      </c>
      <c r="AA93" s="139">
        <f t="shared" si="34"/>
        <v>1884.5479999999998</v>
      </c>
      <c r="AB93" s="139">
        <f t="shared" si="34"/>
        <v>1884.5479999999998</v>
      </c>
      <c r="AC93" s="139">
        <f t="shared" si="34"/>
        <v>1884.5479999999998</v>
      </c>
      <c r="AD93" s="139">
        <f t="shared" si="34"/>
        <v>1884.5479999999998</v>
      </c>
      <c r="AE93" s="139">
        <f t="shared" si="34"/>
        <v>1884.5479999999998</v>
      </c>
      <c r="AF93" s="139">
        <v>1884.54</v>
      </c>
      <c r="AG93" s="139">
        <v>0</v>
      </c>
      <c r="AH93" s="139">
        <v>0</v>
      </c>
      <c r="AI93" s="139">
        <v>0</v>
      </c>
      <c r="AJ93" s="139">
        <v>0</v>
      </c>
      <c r="AK93" s="139">
        <v>0</v>
      </c>
      <c r="AL93" s="139">
        <v>0</v>
      </c>
    </row>
    <row r="94" spans="1:40" s="365" customFormat="1">
      <c r="B94" s="365" t="s">
        <v>642</v>
      </c>
      <c r="C94" s="372">
        <f>DATE(2004,6,1)</f>
        <v>38139</v>
      </c>
      <c r="D94" s="140">
        <v>29664.77</v>
      </c>
      <c r="E94" s="140"/>
      <c r="F94" s="140">
        <f t="shared" ref="F94:F107" si="35">G94+H94</f>
        <v>22841.872900000009</v>
      </c>
      <c r="G94" s="140"/>
      <c r="H94" s="140">
        <f t="shared" si="28"/>
        <v>22841.872900000009</v>
      </c>
      <c r="I94" s="140">
        <v>7</v>
      </c>
      <c r="J94" s="139">
        <v>0</v>
      </c>
      <c r="K94" s="140"/>
      <c r="L94" s="140"/>
      <c r="M94" s="140"/>
      <c r="N94" s="140"/>
      <c r="O94" s="140"/>
      <c r="P94" s="139">
        <v>0</v>
      </c>
      <c r="Q94" s="139">
        <v>0</v>
      </c>
      <c r="R94" s="139">
        <v>0</v>
      </c>
      <c r="S94" s="139">
        <v>0</v>
      </c>
      <c r="T94" s="139">
        <v>0</v>
      </c>
      <c r="U94" s="139">
        <v>0</v>
      </c>
      <c r="V94" s="139">
        <v>0</v>
      </c>
      <c r="W94" s="139">
        <v>0</v>
      </c>
      <c r="X94" s="139">
        <v>0</v>
      </c>
      <c r="Y94" s="139">
        <v>0</v>
      </c>
      <c r="Z94" s="139">
        <v>0</v>
      </c>
      <c r="AA94" s="139">
        <f t="shared" ref="AA94:AL94" si="36">SUM($D94*$I94)/100</f>
        <v>2076.5339000000004</v>
      </c>
      <c r="AB94" s="139">
        <f t="shared" si="36"/>
        <v>2076.5339000000004</v>
      </c>
      <c r="AC94" s="139">
        <f t="shared" si="36"/>
        <v>2076.5339000000004</v>
      </c>
      <c r="AD94" s="139">
        <f t="shared" si="36"/>
        <v>2076.5339000000004</v>
      </c>
      <c r="AE94" s="139">
        <f t="shared" si="36"/>
        <v>2076.5339000000004</v>
      </c>
      <c r="AF94" s="139">
        <f t="shared" si="36"/>
        <v>2076.5339000000004</v>
      </c>
      <c r="AG94" s="139">
        <f t="shared" si="36"/>
        <v>2076.5339000000004</v>
      </c>
      <c r="AH94" s="139">
        <f t="shared" si="36"/>
        <v>2076.5339000000004</v>
      </c>
      <c r="AI94" s="139">
        <f t="shared" si="36"/>
        <v>2076.5339000000004</v>
      </c>
      <c r="AJ94" s="139">
        <f t="shared" si="36"/>
        <v>2076.5339000000004</v>
      </c>
      <c r="AK94" s="139">
        <f t="shared" si="36"/>
        <v>2076.5339000000004</v>
      </c>
      <c r="AL94" s="139">
        <f t="shared" si="36"/>
        <v>2076.5339000000004</v>
      </c>
    </row>
    <row r="95" spans="1:40" s="365" customFormat="1">
      <c r="B95" s="365" t="s">
        <v>640</v>
      </c>
      <c r="C95" s="372">
        <f>DATE(2005,1,1)</f>
        <v>38353</v>
      </c>
      <c r="D95" s="139">
        <v>61482.64</v>
      </c>
      <c r="E95" s="139"/>
      <c r="F95" s="140">
        <f t="shared" si="35"/>
        <v>43037.848000000005</v>
      </c>
      <c r="G95" s="140"/>
      <c r="H95" s="140">
        <f t="shared" si="28"/>
        <v>43037.848000000005</v>
      </c>
      <c r="I95" s="139">
        <v>0</v>
      </c>
      <c r="J95" s="139">
        <v>7</v>
      </c>
      <c r="K95" s="140"/>
      <c r="L95" s="139">
        <v>0</v>
      </c>
      <c r="M95" s="139"/>
      <c r="N95" s="139"/>
      <c r="O95" s="139"/>
      <c r="P95" s="139"/>
      <c r="Q95" s="140"/>
      <c r="R95" s="140"/>
      <c r="S95" s="140"/>
      <c r="T95" s="140"/>
      <c r="U95" s="140"/>
      <c r="V95" s="140"/>
      <c r="W95" s="140"/>
      <c r="X95" s="140"/>
      <c r="Y95" s="140"/>
      <c r="Z95" s="140"/>
      <c r="AA95" s="139">
        <v>0</v>
      </c>
      <c r="AB95" s="139">
        <f t="shared" ref="AB95:AL95" si="37">SUM($D95*$J95)/100</f>
        <v>4303.7847999999994</v>
      </c>
      <c r="AC95" s="139">
        <f t="shared" si="37"/>
        <v>4303.7847999999994</v>
      </c>
      <c r="AD95" s="139">
        <f t="shared" si="37"/>
        <v>4303.7847999999994</v>
      </c>
      <c r="AE95" s="139">
        <f t="shared" si="37"/>
        <v>4303.7847999999994</v>
      </c>
      <c r="AF95" s="139">
        <f t="shared" si="37"/>
        <v>4303.7847999999994</v>
      </c>
      <c r="AG95" s="139">
        <f t="shared" si="37"/>
        <v>4303.7847999999994</v>
      </c>
      <c r="AH95" s="139">
        <f t="shared" si="37"/>
        <v>4303.7847999999994</v>
      </c>
      <c r="AI95" s="139">
        <f t="shared" si="37"/>
        <v>4303.7847999999994</v>
      </c>
      <c r="AJ95" s="139">
        <f t="shared" si="37"/>
        <v>4303.7847999999994</v>
      </c>
      <c r="AK95" s="139">
        <f t="shared" si="37"/>
        <v>4303.7847999999994</v>
      </c>
      <c r="AL95" s="139">
        <f t="shared" si="37"/>
        <v>4303.7847999999994</v>
      </c>
    </row>
    <row r="96" spans="1:40" s="365" customFormat="1">
      <c r="B96" s="365" t="s">
        <v>640</v>
      </c>
      <c r="C96" s="372">
        <f>DATE(2006,1,1)</f>
        <v>38718</v>
      </c>
      <c r="D96" s="139">
        <f>336607.96-252962.72</f>
        <v>83645.24000000002</v>
      </c>
      <c r="E96" s="139"/>
      <c r="F96" s="140">
        <f t="shared" si="35"/>
        <v>52696.501200000006</v>
      </c>
      <c r="G96" s="140"/>
      <c r="H96" s="140">
        <f t="shared" si="28"/>
        <v>52696.501200000006</v>
      </c>
      <c r="I96" s="139">
        <v>0</v>
      </c>
      <c r="J96" s="139">
        <v>7</v>
      </c>
      <c r="K96" s="140"/>
      <c r="L96" s="139">
        <v>0</v>
      </c>
      <c r="M96" s="139"/>
      <c r="N96" s="139"/>
      <c r="O96" s="139"/>
      <c r="P96" s="139"/>
      <c r="Q96" s="140"/>
      <c r="R96" s="140"/>
      <c r="S96" s="140"/>
      <c r="T96" s="140"/>
      <c r="U96" s="140"/>
      <c r="V96" s="140"/>
      <c r="W96" s="140"/>
      <c r="X96" s="140"/>
      <c r="Y96" s="140"/>
      <c r="Z96" s="140"/>
      <c r="AA96" s="139">
        <v>0</v>
      </c>
      <c r="AB96" s="139">
        <v>0</v>
      </c>
      <c r="AC96" s="139">
        <f t="shared" ref="AC96:AL96" si="38">SUM($D96*$J96)/100</f>
        <v>5855.1668000000018</v>
      </c>
      <c r="AD96" s="139">
        <f t="shared" si="38"/>
        <v>5855.1668000000018</v>
      </c>
      <c r="AE96" s="139">
        <f t="shared" si="38"/>
        <v>5855.1668000000018</v>
      </c>
      <c r="AF96" s="139">
        <f t="shared" si="38"/>
        <v>5855.1668000000018</v>
      </c>
      <c r="AG96" s="139">
        <f t="shared" si="38"/>
        <v>5855.1668000000018</v>
      </c>
      <c r="AH96" s="139">
        <f t="shared" si="38"/>
        <v>5855.1668000000018</v>
      </c>
      <c r="AI96" s="139">
        <f t="shared" si="38"/>
        <v>5855.1668000000018</v>
      </c>
      <c r="AJ96" s="139">
        <f t="shared" si="38"/>
        <v>5855.1668000000018</v>
      </c>
      <c r="AK96" s="139">
        <f t="shared" si="38"/>
        <v>5855.1668000000018</v>
      </c>
      <c r="AL96" s="139">
        <f t="shared" si="38"/>
        <v>5855.1668000000018</v>
      </c>
    </row>
    <row r="97" spans="1:38" s="365" customFormat="1">
      <c r="B97" s="365" t="s">
        <v>640</v>
      </c>
      <c r="C97" s="372">
        <f>DATE(2007,1,1)</f>
        <v>39083</v>
      </c>
      <c r="D97" s="139">
        <v>93853.03</v>
      </c>
      <c r="E97" s="139"/>
      <c r="F97" s="140">
        <f t="shared" si="35"/>
        <v>52557.696799999991</v>
      </c>
      <c r="G97" s="140"/>
      <c r="H97" s="140">
        <f t="shared" si="28"/>
        <v>52557.696799999991</v>
      </c>
      <c r="I97" s="139">
        <v>0</v>
      </c>
      <c r="J97" s="139">
        <v>7</v>
      </c>
      <c r="K97" s="140"/>
      <c r="L97" s="139">
        <v>0</v>
      </c>
      <c r="M97" s="139"/>
      <c r="N97" s="139"/>
      <c r="O97" s="139"/>
      <c r="P97" s="139"/>
      <c r="Q97" s="140"/>
      <c r="R97" s="140"/>
      <c r="S97" s="140"/>
      <c r="T97" s="140"/>
      <c r="U97" s="140"/>
      <c r="V97" s="140"/>
      <c r="W97" s="140"/>
      <c r="X97" s="140"/>
      <c r="Y97" s="140"/>
      <c r="Z97" s="140"/>
      <c r="AA97" s="139">
        <v>0</v>
      </c>
      <c r="AB97" s="139">
        <v>0</v>
      </c>
      <c r="AC97" s="139">
        <v>0</v>
      </c>
      <c r="AD97" s="139">
        <f t="shared" ref="AD97:AL104" si="39">SUM($D97*$J97)/100</f>
        <v>6569.7120999999997</v>
      </c>
      <c r="AE97" s="139">
        <f t="shared" si="39"/>
        <v>6569.7120999999997</v>
      </c>
      <c r="AF97" s="139">
        <f t="shared" si="39"/>
        <v>6569.7120999999997</v>
      </c>
      <c r="AG97" s="139">
        <f t="shared" si="39"/>
        <v>6569.7120999999997</v>
      </c>
      <c r="AH97" s="139">
        <f t="shared" si="39"/>
        <v>6569.7120999999997</v>
      </c>
      <c r="AI97" s="139">
        <f t="shared" si="39"/>
        <v>6569.7120999999997</v>
      </c>
      <c r="AJ97" s="139">
        <f t="shared" si="39"/>
        <v>6569.7120999999997</v>
      </c>
      <c r="AK97" s="139">
        <f t="shared" si="39"/>
        <v>6569.7120999999997</v>
      </c>
      <c r="AL97" s="139">
        <f t="shared" si="39"/>
        <v>6569.7120999999997</v>
      </c>
    </row>
    <row r="98" spans="1:38" s="365" customFormat="1">
      <c r="B98" s="365" t="s">
        <v>640</v>
      </c>
      <c r="C98" s="372">
        <f>DATE(2008,1,1)</f>
        <v>39448</v>
      </c>
      <c r="D98" s="139">
        <v>17138.099999999999</v>
      </c>
      <c r="E98" s="139"/>
      <c r="F98" s="140">
        <f t="shared" si="35"/>
        <v>8397.6689999999981</v>
      </c>
      <c r="G98" s="140"/>
      <c r="H98" s="140">
        <f t="shared" si="28"/>
        <v>8397.6689999999981</v>
      </c>
      <c r="I98" s="139">
        <v>0</v>
      </c>
      <c r="J98" s="139">
        <v>7</v>
      </c>
      <c r="K98" s="140"/>
      <c r="L98" s="139">
        <v>0</v>
      </c>
      <c r="M98" s="139"/>
      <c r="N98" s="139"/>
      <c r="O98" s="139"/>
      <c r="P98" s="139"/>
      <c r="Q98" s="140"/>
      <c r="R98" s="140"/>
      <c r="S98" s="140"/>
      <c r="T98" s="140"/>
      <c r="U98" s="140"/>
      <c r="V98" s="140"/>
      <c r="W98" s="140"/>
      <c r="X98" s="140"/>
      <c r="Y98" s="140"/>
      <c r="Z98" s="140"/>
      <c r="AA98" s="139">
        <v>0</v>
      </c>
      <c r="AB98" s="139">
        <v>0</v>
      </c>
      <c r="AC98" s="139">
        <v>0</v>
      </c>
      <c r="AD98" s="139">
        <v>0</v>
      </c>
      <c r="AE98" s="139">
        <f t="shared" si="39"/>
        <v>1199.6669999999999</v>
      </c>
      <c r="AF98" s="139">
        <f t="shared" si="39"/>
        <v>1199.6669999999999</v>
      </c>
      <c r="AG98" s="139">
        <f t="shared" si="39"/>
        <v>1199.6669999999999</v>
      </c>
      <c r="AH98" s="139">
        <f t="shared" si="39"/>
        <v>1199.6669999999999</v>
      </c>
      <c r="AI98" s="139">
        <f t="shared" si="39"/>
        <v>1199.6669999999999</v>
      </c>
      <c r="AJ98" s="139">
        <f t="shared" si="39"/>
        <v>1199.6669999999999</v>
      </c>
      <c r="AK98" s="139">
        <f t="shared" si="39"/>
        <v>1199.6669999999999</v>
      </c>
      <c r="AL98" s="139">
        <f t="shared" si="39"/>
        <v>1199.6669999999999</v>
      </c>
    </row>
    <row r="99" spans="1:38" s="365" customFormat="1">
      <c r="B99" s="365" t="s">
        <v>640</v>
      </c>
      <c r="C99" s="372">
        <f>DATE(2009,1,1)</f>
        <v>39814</v>
      </c>
      <c r="D99" s="139">
        <v>84781.11</v>
      </c>
      <c r="E99" s="139"/>
      <c r="F99" s="140">
        <f t="shared" si="35"/>
        <v>35608.066200000001</v>
      </c>
      <c r="G99" s="140"/>
      <c r="H99" s="140">
        <f t="shared" si="28"/>
        <v>35608.066200000001</v>
      </c>
      <c r="I99" s="139">
        <v>0</v>
      </c>
      <c r="J99" s="139">
        <v>7</v>
      </c>
      <c r="K99" s="140"/>
      <c r="L99" s="139">
        <v>0</v>
      </c>
      <c r="M99" s="139"/>
      <c r="N99" s="139"/>
      <c r="O99" s="139"/>
      <c r="P99" s="139"/>
      <c r="Q99" s="140"/>
      <c r="R99" s="140"/>
      <c r="S99" s="140"/>
      <c r="T99" s="140"/>
      <c r="U99" s="140"/>
      <c r="V99" s="140"/>
      <c r="W99" s="140"/>
      <c r="X99" s="140"/>
      <c r="Y99" s="140"/>
      <c r="Z99" s="140"/>
      <c r="AA99" s="139">
        <v>0</v>
      </c>
      <c r="AB99" s="139">
        <v>0</v>
      </c>
      <c r="AC99" s="139">
        <v>0</v>
      </c>
      <c r="AD99" s="139">
        <v>0</v>
      </c>
      <c r="AE99" s="139">
        <v>0</v>
      </c>
      <c r="AF99" s="139">
        <f t="shared" si="39"/>
        <v>5934.6777000000002</v>
      </c>
      <c r="AG99" s="139">
        <f t="shared" si="39"/>
        <v>5934.6777000000002</v>
      </c>
      <c r="AH99" s="139">
        <f t="shared" si="39"/>
        <v>5934.6777000000002</v>
      </c>
      <c r="AI99" s="139">
        <f t="shared" si="39"/>
        <v>5934.6777000000002</v>
      </c>
      <c r="AJ99" s="139">
        <f t="shared" si="39"/>
        <v>5934.6777000000002</v>
      </c>
      <c r="AK99" s="139">
        <f t="shared" si="39"/>
        <v>5934.6777000000002</v>
      </c>
      <c r="AL99" s="139">
        <f t="shared" si="39"/>
        <v>5934.6777000000002</v>
      </c>
    </row>
    <row r="100" spans="1:38" s="365" customFormat="1">
      <c r="B100" s="365" t="s">
        <v>640</v>
      </c>
      <c r="C100" s="372">
        <f>DATE(2011,1,1)</f>
        <v>40544</v>
      </c>
      <c r="D100" s="139">
        <v>9693.7999999999993</v>
      </c>
      <c r="E100" s="139"/>
      <c r="F100" s="140">
        <f t="shared" si="35"/>
        <v>2714.2639999999997</v>
      </c>
      <c r="G100" s="140"/>
      <c r="H100" s="140">
        <f t="shared" si="28"/>
        <v>2714.2639999999997</v>
      </c>
      <c r="I100" s="139"/>
      <c r="J100" s="139">
        <v>7</v>
      </c>
      <c r="K100" s="140"/>
      <c r="L100" s="139"/>
      <c r="M100" s="139"/>
      <c r="N100" s="139"/>
      <c r="O100" s="139"/>
      <c r="P100" s="139"/>
      <c r="Q100" s="140"/>
      <c r="R100" s="140"/>
      <c r="S100" s="140"/>
      <c r="T100" s="140"/>
      <c r="U100" s="140"/>
      <c r="V100" s="140"/>
      <c r="W100" s="140"/>
      <c r="X100" s="140"/>
      <c r="Y100" s="140"/>
      <c r="Z100" s="140"/>
      <c r="AA100" s="139"/>
      <c r="AB100" s="139"/>
      <c r="AC100" s="139"/>
      <c r="AD100" s="139"/>
      <c r="AE100" s="139"/>
      <c r="AF100" s="139">
        <v>0</v>
      </c>
      <c r="AG100" s="139"/>
      <c r="AH100" s="139">
        <f t="shared" si="39"/>
        <v>678.56599999999992</v>
      </c>
      <c r="AI100" s="139">
        <f t="shared" si="39"/>
        <v>678.56599999999992</v>
      </c>
      <c r="AJ100" s="139">
        <f t="shared" si="39"/>
        <v>678.56599999999992</v>
      </c>
      <c r="AK100" s="139">
        <f t="shared" si="39"/>
        <v>678.56599999999992</v>
      </c>
      <c r="AL100" s="139">
        <f t="shared" si="39"/>
        <v>678.56599999999992</v>
      </c>
    </row>
    <row r="101" spans="1:38" s="365" customFormat="1">
      <c r="B101" s="365" t="s">
        <v>640</v>
      </c>
      <c r="C101" s="372">
        <f>DATE(2012,1,1)</f>
        <v>40909</v>
      </c>
      <c r="D101" s="139">
        <v>43602.26</v>
      </c>
      <c r="E101" s="139"/>
      <c r="F101" s="140">
        <f t="shared" si="35"/>
        <v>9156.4745999999996</v>
      </c>
      <c r="G101" s="140"/>
      <c r="H101" s="140">
        <f t="shared" si="28"/>
        <v>9156.4745999999996</v>
      </c>
      <c r="I101" s="139"/>
      <c r="J101" s="139">
        <v>7</v>
      </c>
      <c r="K101" s="140"/>
      <c r="L101" s="139"/>
      <c r="M101" s="139"/>
      <c r="N101" s="139"/>
      <c r="O101" s="139"/>
      <c r="P101" s="139"/>
      <c r="Q101" s="140"/>
      <c r="R101" s="140"/>
      <c r="S101" s="140"/>
      <c r="T101" s="140"/>
      <c r="U101" s="140"/>
      <c r="V101" s="140"/>
      <c r="W101" s="140"/>
      <c r="X101" s="140"/>
      <c r="Y101" s="140"/>
      <c r="Z101" s="140"/>
      <c r="AA101" s="139"/>
      <c r="AB101" s="139"/>
      <c r="AC101" s="139"/>
      <c r="AD101" s="139"/>
      <c r="AE101" s="139"/>
      <c r="AF101" s="139">
        <v>0</v>
      </c>
      <c r="AG101" s="139"/>
      <c r="AH101" s="139">
        <v>0</v>
      </c>
      <c r="AI101" s="139">
        <f t="shared" si="39"/>
        <v>3052.1581999999999</v>
      </c>
      <c r="AJ101" s="139">
        <f t="shared" si="39"/>
        <v>3052.1581999999999</v>
      </c>
      <c r="AK101" s="139">
        <f t="shared" si="39"/>
        <v>3052.1581999999999</v>
      </c>
      <c r="AL101" s="139">
        <f t="shared" si="39"/>
        <v>3052.1581999999999</v>
      </c>
    </row>
    <row r="102" spans="1:38" s="365" customFormat="1">
      <c r="B102" s="365" t="s">
        <v>640</v>
      </c>
      <c r="C102" s="372">
        <f>DATE(2013,1,1)</f>
        <v>41275</v>
      </c>
      <c r="D102" s="139">
        <v>55145.94</v>
      </c>
      <c r="E102" s="139"/>
      <c r="F102" s="140">
        <f t="shared" si="35"/>
        <v>7720.4315999999999</v>
      </c>
      <c r="G102" s="140"/>
      <c r="H102" s="140">
        <f t="shared" si="28"/>
        <v>7720.4315999999999</v>
      </c>
      <c r="I102" s="139"/>
      <c r="J102" s="139">
        <v>7</v>
      </c>
      <c r="K102" s="140"/>
      <c r="L102" s="139"/>
      <c r="M102" s="139"/>
      <c r="N102" s="139"/>
      <c r="O102" s="139"/>
      <c r="P102" s="139"/>
      <c r="Q102" s="140"/>
      <c r="R102" s="140"/>
      <c r="S102" s="140"/>
      <c r="T102" s="140"/>
      <c r="U102" s="140"/>
      <c r="V102" s="140"/>
      <c r="W102" s="140"/>
      <c r="X102" s="140"/>
      <c r="Y102" s="140"/>
      <c r="Z102" s="140"/>
      <c r="AA102" s="139"/>
      <c r="AB102" s="139"/>
      <c r="AC102" s="139"/>
      <c r="AD102" s="139"/>
      <c r="AE102" s="139"/>
      <c r="AF102" s="139">
        <v>0</v>
      </c>
      <c r="AG102" s="139"/>
      <c r="AH102" s="139">
        <v>0</v>
      </c>
      <c r="AI102" s="139">
        <v>0</v>
      </c>
      <c r="AJ102" s="139">
        <f t="shared" si="39"/>
        <v>3860.2157999999999</v>
      </c>
      <c r="AK102" s="139">
        <f t="shared" si="39"/>
        <v>3860.2157999999999</v>
      </c>
      <c r="AL102" s="139">
        <f t="shared" si="39"/>
        <v>3860.2157999999999</v>
      </c>
    </row>
    <row r="103" spans="1:38" s="365" customFormat="1">
      <c r="B103" s="365" t="s">
        <v>640</v>
      </c>
      <c r="C103" s="372">
        <f>DATE(2014,1,1)</f>
        <v>41640</v>
      </c>
      <c r="D103" s="139">
        <v>9508.52</v>
      </c>
      <c r="E103" s="139"/>
      <c r="F103" s="140">
        <f t="shared" si="35"/>
        <v>665.59640000000002</v>
      </c>
      <c r="G103" s="140"/>
      <c r="H103" s="140">
        <f t="shared" si="28"/>
        <v>665.59640000000002</v>
      </c>
      <c r="I103" s="139"/>
      <c r="J103" s="139">
        <v>7</v>
      </c>
      <c r="K103" s="140"/>
      <c r="L103" s="139"/>
      <c r="M103" s="139"/>
      <c r="N103" s="139"/>
      <c r="O103" s="139"/>
      <c r="P103" s="139"/>
      <c r="Q103" s="140"/>
      <c r="R103" s="140"/>
      <c r="S103" s="140"/>
      <c r="T103" s="140"/>
      <c r="U103" s="140"/>
      <c r="V103" s="140"/>
      <c r="W103" s="140"/>
      <c r="X103" s="140"/>
      <c r="Y103" s="140"/>
      <c r="Z103" s="140"/>
      <c r="AA103" s="139"/>
      <c r="AB103" s="139"/>
      <c r="AC103" s="139"/>
      <c r="AD103" s="139"/>
      <c r="AE103" s="139"/>
      <c r="AF103" s="139">
        <v>0</v>
      </c>
      <c r="AG103" s="139"/>
      <c r="AH103" s="139">
        <v>0</v>
      </c>
      <c r="AI103" s="139">
        <v>0</v>
      </c>
      <c r="AJ103" s="139">
        <v>0</v>
      </c>
      <c r="AK103" s="139">
        <f t="shared" si="39"/>
        <v>665.59640000000002</v>
      </c>
      <c r="AL103" s="139">
        <f t="shared" si="39"/>
        <v>665.59640000000002</v>
      </c>
    </row>
    <row r="104" spans="1:38" s="365" customFormat="1">
      <c r="B104" s="388" t="s">
        <v>640</v>
      </c>
      <c r="C104" s="386">
        <f>DATE(2015,1,1)</f>
        <v>42005</v>
      </c>
      <c r="D104" s="144">
        <v>12126.7</v>
      </c>
      <c r="E104" s="144"/>
      <c r="F104" s="387">
        <f t="shared" si="35"/>
        <v>0</v>
      </c>
      <c r="G104" s="387"/>
      <c r="H104" s="387">
        <f t="shared" ref="H104" si="40">SUM(K104:AK104)</f>
        <v>0</v>
      </c>
      <c r="I104" s="144"/>
      <c r="J104" s="144">
        <v>7</v>
      </c>
      <c r="K104" s="387"/>
      <c r="L104" s="144"/>
      <c r="M104" s="144"/>
      <c r="N104" s="144"/>
      <c r="O104" s="144"/>
      <c r="P104" s="144"/>
      <c r="Q104" s="387"/>
      <c r="R104" s="387"/>
      <c r="S104" s="387"/>
      <c r="T104" s="387"/>
      <c r="U104" s="387"/>
      <c r="V104" s="387"/>
      <c r="W104" s="387"/>
      <c r="X104" s="387"/>
      <c r="Y104" s="387"/>
      <c r="Z104" s="387"/>
      <c r="AA104" s="144"/>
      <c r="AB104" s="144"/>
      <c r="AC104" s="144"/>
      <c r="AD104" s="144"/>
      <c r="AE104" s="144"/>
      <c r="AF104" s="144">
        <v>0</v>
      </c>
      <c r="AG104" s="144"/>
      <c r="AH104" s="144">
        <v>0</v>
      </c>
      <c r="AI104" s="144">
        <v>0</v>
      </c>
      <c r="AJ104" s="144">
        <v>0</v>
      </c>
      <c r="AK104" s="144">
        <v>0</v>
      </c>
      <c r="AL104" s="144">
        <f t="shared" si="39"/>
        <v>848.86900000000014</v>
      </c>
    </row>
    <row r="105" spans="1:38" s="365" customFormat="1">
      <c r="B105" s="365" t="s">
        <v>640</v>
      </c>
      <c r="C105" s="372">
        <f>DATE(92,1,1)</f>
        <v>33604</v>
      </c>
      <c r="D105" s="140">
        <v>2526.0100000000002</v>
      </c>
      <c r="E105" s="140"/>
      <c r="F105" s="140">
        <f t="shared" si="35"/>
        <v>2526.0075999999999</v>
      </c>
      <c r="G105" s="140"/>
      <c r="H105" s="140">
        <f t="shared" si="28"/>
        <v>2526.0075999999999</v>
      </c>
      <c r="I105" s="139">
        <v>7</v>
      </c>
      <c r="J105" s="139">
        <v>10</v>
      </c>
      <c r="K105" s="140"/>
      <c r="L105" s="140"/>
      <c r="M105" s="140"/>
      <c r="N105" s="140"/>
      <c r="O105" s="139">
        <f t="shared" ref="O105:V106" si="41">SUM($D105*$I105)/100</f>
        <v>176.82069999999999</v>
      </c>
      <c r="P105" s="139">
        <f t="shared" si="41"/>
        <v>176.82069999999999</v>
      </c>
      <c r="Q105" s="139">
        <f t="shared" si="41"/>
        <v>176.82069999999999</v>
      </c>
      <c r="R105" s="139">
        <f t="shared" si="41"/>
        <v>176.82069999999999</v>
      </c>
      <c r="S105" s="139">
        <f t="shared" si="41"/>
        <v>176.82069999999999</v>
      </c>
      <c r="T105" s="139">
        <f t="shared" si="41"/>
        <v>176.82069999999999</v>
      </c>
      <c r="U105" s="139">
        <f t="shared" si="41"/>
        <v>176.82069999999999</v>
      </c>
      <c r="V105" s="139">
        <f t="shared" si="41"/>
        <v>176.82069999999999</v>
      </c>
      <c r="W105" s="139">
        <f>SUM($D105*$J105)/100</f>
        <v>252.60100000000003</v>
      </c>
      <c r="X105" s="139">
        <v>252.6</v>
      </c>
      <c r="Y105" s="139">
        <v>252.6</v>
      </c>
      <c r="Z105" s="139">
        <f>SUM($D105*$J105)/100</f>
        <v>252.60100000000003</v>
      </c>
      <c r="AA105" s="139">
        <v>101.04</v>
      </c>
      <c r="AB105" s="139">
        <v>0</v>
      </c>
      <c r="AC105" s="139">
        <v>0</v>
      </c>
      <c r="AD105" s="139">
        <v>0</v>
      </c>
      <c r="AE105" s="139">
        <v>0</v>
      </c>
      <c r="AF105" s="139">
        <v>0</v>
      </c>
      <c r="AG105" s="139">
        <v>0</v>
      </c>
      <c r="AH105" s="139">
        <v>0</v>
      </c>
      <c r="AI105" s="139">
        <v>0</v>
      </c>
      <c r="AJ105" s="139">
        <v>0</v>
      </c>
      <c r="AK105" s="139">
        <v>0</v>
      </c>
      <c r="AL105" s="139">
        <v>0</v>
      </c>
    </row>
    <row r="106" spans="1:38" s="365" customFormat="1">
      <c r="B106" s="365" t="s">
        <v>640</v>
      </c>
      <c r="C106" s="372">
        <f>DATE(93,1,1)</f>
        <v>33970</v>
      </c>
      <c r="D106" s="140">
        <v>1776.78</v>
      </c>
      <c r="E106" s="140"/>
      <c r="F106" s="140">
        <f t="shared" si="35"/>
        <v>1776.7762</v>
      </c>
      <c r="G106" s="140"/>
      <c r="H106" s="140">
        <f t="shared" si="28"/>
        <v>1776.7762</v>
      </c>
      <c r="I106" s="140">
        <v>7</v>
      </c>
      <c r="J106" s="139">
        <v>10</v>
      </c>
      <c r="K106" s="140"/>
      <c r="L106" s="140"/>
      <c r="M106" s="140"/>
      <c r="N106" s="140"/>
      <c r="O106" s="140"/>
      <c r="P106" s="139">
        <f t="shared" si="41"/>
        <v>124.37459999999999</v>
      </c>
      <c r="Q106" s="139">
        <f t="shared" si="41"/>
        <v>124.37459999999999</v>
      </c>
      <c r="R106" s="139">
        <f t="shared" si="41"/>
        <v>124.37459999999999</v>
      </c>
      <c r="S106" s="139">
        <f t="shared" si="41"/>
        <v>124.37459999999999</v>
      </c>
      <c r="T106" s="139">
        <f t="shared" si="41"/>
        <v>124.37459999999999</v>
      </c>
      <c r="U106" s="139">
        <f t="shared" si="41"/>
        <v>124.37459999999999</v>
      </c>
      <c r="V106" s="139">
        <f t="shared" si="41"/>
        <v>124.37459999999999</v>
      </c>
      <c r="W106" s="139">
        <f>SUM($D106*$J106)/100</f>
        <v>177.678</v>
      </c>
      <c r="X106" s="139">
        <v>177.68</v>
      </c>
      <c r="Y106" s="139">
        <v>177.68</v>
      </c>
      <c r="Z106" s="139">
        <f>SUM($D106*$J106)/100</f>
        <v>177.678</v>
      </c>
      <c r="AA106" s="139">
        <f>SUM($D106*$J106)/100</f>
        <v>177.678</v>
      </c>
      <c r="AB106" s="139">
        <v>17.760000000000002</v>
      </c>
      <c r="AC106" s="139">
        <v>0</v>
      </c>
      <c r="AD106" s="139">
        <v>0</v>
      </c>
      <c r="AE106" s="139">
        <v>0</v>
      </c>
      <c r="AF106" s="139">
        <v>0</v>
      </c>
      <c r="AG106" s="139">
        <v>0</v>
      </c>
      <c r="AH106" s="139">
        <v>0</v>
      </c>
      <c r="AI106" s="139">
        <v>0</v>
      </c>
      <c r="AJ106" s="139">
        <v>0</v>
      </c>
      <c r="AK106" s="139">
        <v>0</v>
      </c>
      <c r="AL106" s="139">
        <v>0</v>
      </c>
    </row>
    <row r="107" spans="1:38" s="365" customFormat="1">
      <c r="B107" s="365" t="s">
        <v>640</v>
      </c>
      <c r="C107" s="373">
        <f>DATE(94,1,1)</f>
        <v>34335</v>
      </c>
      <c r="D107" s="142">
        <v>835.64</v>
      </c>
      <c r="E107" s="142"/>
      <c r="F107" s="142">
        <f t="shared" si="35"/>
        <v>835.6407999999999</v>
      </c>
      <c r="G107" s="142"/>
      <c r="H107" s="140">
        <f t="shared" si="28"/>
        <v>835.6407999999999</v>
      </c>
      <c r="I107" s="142">
        <v>7</v>
      </c>
      <c r="J107" s="141">
        <v>10</v>
      </c>
      <c r="K107" s="142"/>
      <c r="L107" s="142"/>
      <c r="M107" s="142"/>
      <c r="N107" s="142"/>
      <c r="O107" s="142"/>
      <c r="P107" s="141">
        <v>0</v>
      </c>
      <c r="Q107" s="141">
        <f>SUM($D107*$I107)/100</f>
        <v>58.494799999999998</v>
      </c>
      <c r="R107" s="141">
        <f>SUM($D107*$I107)/100-0.05</f>
        <v>58.444800000000001</v>
      </c>
      <c r="S107" s="141">
        <f>SUM($D107*$I107)/100-0.06</f>
        <v>58.434799999999996</v>
      </c>
      <c r="T107" s="141">
        <f>SUM($D107*$I107)/100-0.05</f>
        <v>58.444800000000001</v>
      </c>
      <c r="U107" s="141">
        <f>SUM($D107*$I107)/100-0.05</f>
        <v>58.444800000000001</v>
      </c>
      <c r="V107" s="141">
        <f>SUM($D107*$I107)/100-0.05</f>
        <v>58.444800000000001</v>
      </c>
      <c r="W107" s="141">
        <f>SUM($D107*$J107)/100</f>
        <v>83.563999999999993</v>
      </c>
      <c r="X107" s="141">
        <v>83.56</v>
      </c>
      <c r="Y107" s="141">
        <f>83.56+0.04</f>
        <v>83.600000000000009</v>
      </c>
      <c r="Z107" s="141">
        <f>SUM($D107*$J107)/100</f>
        <v>83.563999999999993</v>
      </c>
      <c r="AA107" s="141">
        <f>SUM($D107*$J107)/100</f>
        <v>83.563999999999993</v>
      </c>
      <c r="AB107" s="141">
        <v>67.09</v>
      </c>
      <c r="AC107" s="141">
        <v>0</v>
      </c>
      <c r="AD107" s="141">
        <v>0</v>
      </c>
      <c r="AE107" s="141">
        <v>0</v>
      </c>
      <c r="AF107" s="141">
        <v>-0.01</v>
      </c>
      <c r="AG107" s="141">
        <v>0</v>
      </c>
      <c r="AH107" s="141">
        <v>0</v>
      </c>
      <c r="AI107" s="141">
        <v>0</v>
      </c>
      <c r="AJ107" s="141">
        <v>0</v>
      </c>
      <c r="AK107" s="141">
        <v>0</v>
      </c>
      <c r="AL107" s="141">
        <v>0</v>
      </c>
    </row>
    <row r="108" spans="1:38" s="365" customFormat="1">
      <c r="D108" s="140">
        <f>SUM(D86:D107)</f>
        <v>662457.42000000004</v>
      </c>
      <c r="E108" s="139">
        <f>F108+AL108</f>
        <v>432256.6651000001</v>
      </c>
      <c r="F108" s="140">
        <f>SUM(F86:F107)</f>
        <v>397211.71740000008</v>
      </c>
      <c r="G108" s="140">
        <f>SUM(G86:G107)</f>
        <v>68939.67</v>
      </c>
      <c r="H108" s="140">
        <f t="shared" si="28"/>
        <v>355766.59740000003</v>
      </c>
      <c r="I108" s="139"/>
      <c r="J108" s="139"/>
      <c r="K108" s="140">
        <f t="shared" ref="K108:AH108" si="42">SUM(K86:K107)</f>
        <v>3087.355</v>
      </c>
      <c r="L108" s="140">
        <f t="shared" si="42"/>
        <v>3249.7395000000001</v>
      </c>
      <c r="M108" s="140">
        <f t="shared" si="42"/>
        <v>3587.0859999999998</v>
      </c>
      <c r="N108" s="140">
        <f t="shared" si="42"/>
        <v>10442.404500000002</v>
      </c>
      <c r="O108" s="140">
        <f t="shared" si="42"/>
        <v>10619.225200000003</v>
      </c>
      <c r="P108" s="140">
        <f t="shared" si="42"/>
        <v>10743.599800000002</v>
      </c>
      <c r="Q108" s="140">
        <f t="shared" si="42"/>
        <v>9478.3996000000006</v>
      </c>
      <c r="R108" s="140">
        <f t="shared" si="42"/>
        <v>8154.6896000000015</v>
      </c>
      <c r="S108" s="140">
        <f t="shared" si="42"/>
        <v>8154.6796000000013</v>
      </c>
      <c r="T108" s="140">
        <f t="shared" si="42"/>
        <v>8154.6896000000015</v>
      </c>
      <c r="U108" s="140">
        <f t="shared" si="42"/>
        <v>8154.6896000000015</v>
      </c>
      <c r="V108" s="140">
        <f t="shared" si="42"/>
        <v>7734.4513000000006</v>
      </c>
      <c r="W108" s="140">
        <f t="shared" si="42"/>
        <v>4309.8222000000005</v>
      </c>
      <c r="X108" s="140">
        <f t="shared" si="42"/>
        <v>4309.8200000000006</v>
      </c>
      <c r="Y108" s="140">
        <f t="shared" si="42"/>
        <v>3737.8599999999992</v>
      </c>
      <c r="Z108" s="140">
        <f t="shared" si="42"/>
        <v>3693.8221999999996</v>
      </c>
      <c r="AA108" s="140">
        <f t="shared" si="42"/>
        <v>5226.5549000000001</v>
      </c>
      <c r="AB108" s="140">
        <f t="shared" si="42"/>
        <v>8449.966699999999</v>
      </c>
      <c r="AC108" s="140">
        <f t="shared" si="42"/>
        <v>14120.033500000001</v>
      </c>
      <c r="AD108" s="140">
        <f t="shared" si="42"/>
        <v>20689.745600000002</v>
      </c>
      <c r="AE108" s="140">
        <f t="shared" si="42"/>
        <v>21889.412600000003</v>
      </c>
      <c r="AF108" s="140">
        <f t="shared" si="42"/>
        <v>27824.072300000007</v>
      </c>
      <c r="AG108" s="140">
        <f t="shared" si="42"/>
        <v>25939.542300000005</v>
      </c>
      <c r="AH108" s="140">
        <f t="shared" si="42"/>
        <v>26618.108300000004</v>
      </c>
      <c r="AI108" s="140">
        <f>SUM(AI86:AI107)</f>
        <v>29670.266500000005</v>
      </c>
      <c r="AJ108" s="140">
        <f>SUM(AJ86:AJ107)</f>
        <v>33530.482300000003</v>
      </c>
      <c r="AK108" s="140">
        <f>SUM(AK86:AK107)</f>
        <v>34196.078700000005</v>
      </c>
      <c r="AL108" s="140">
        <f>SUM(AL86:AL107)</f>
        <v>35044.947700000004</v>
      </c>
    </row>
    <row r="109" spans="1:38" s="365" customFormat="1">
      <c r="D109" s="140"/>
      <c r="E109" s="140"/>
      <c r="F109" s="140"/>
      <c r="G109" s="140"/>
      <c r="H109" s="140"/>
      <c r="I109" s="139"/>
      <c r="J109" s="139"/>
      <c r="K109" s="140"/>
      <c r="L109" s="140"/>
      <c r="M109" s="140"/>
      <c r="N109" s="140"/>
      <c r="O109" s="140"/>
      <c r="P109" s="140"/>
      <c r="Q109" s="140"/>
      <c r="R109" s="140"/>
      <c r="S109" s="140"/>
      <c r="T109" s="140"/>
      <c r="U109" s="140"/>
      <c r="V109" s="140"/>
      <c r="W109" s="140"/>
      <c r="X109" s="140"/>
      <c r="Y109" s="140"/>
      <c r="Z109" s="140"/>
      <c r="AA109" s="140"/>
      <c r="AB109" s="140"/>
      <c r="AC109" s="140"/>
      <c r="AD109" s="140"/>
      <c r="AE109" s="140"/>
      <c r="AF109" s="140"/>
      <c r="AG109" s="140"/>
      <c r="AH109" s="140"/>
      <c r="AI109" s="140"/>
      <c r="AJ109" s="140"/>
      <c r="AK109" s="140"/>
      <c r="AL109" s="140"/>
    </row>
    <row r="110" spans="1:38" s="365" customFormat="1">
      <c r="A110" s="367" t="s">
        <v>643</v>
      </c>
      <c r="B110" s="367"/>
      <c r="D110" s="139"/>
      <c r="E110" s="139"/>
      <c r="F110" s="140"/>
      <c r="G110" s="139"/>
      <c r="H110" s="140"/>
      <c r="I110" s="139"/>
      <c r="J110" s="139"/>
      <c r="K110" s="139"/>
      <c r="L110" s="139"/>
      <c r="M110" s="139"/>
      <c r="N110" s="139"/>
      <c r="O110" s="139"/>
      <c r="P110" s="139"/>
      <c r="Q110" s="140"/>
      <c r="R110" s="140"/>
      <c r="S110" s="140"/>
      <c r="T110" s="140"/>
      <c r="U110" s="140"/>
      <c r="V110" s="140"/>
      <c r="W110" s="140"/>
      <c r="X110" s="140"/>
      <c r="Y110" s="140"/>
      <c r="Z110" s="140"/>
      <c r="AA110" s="140"/>
      <c r="AB110" s="140"/>
      <c r="AC110" s="140"/>
      <c r="AD110" s="140"/>
      <c r="AE110" s="140"/>
      <c r="AF110" s="140"/>
      <c r="AG110" s="140"/>
      <c r="AH110" s="140"/>
      <c r="AI110" s="140"/>
      <c r="AJ110" s="140"/>
      <c r="AK110" s="140"/>
      <c r="AL110" s="140"/>
    </row>
    <row r="111" spans="1:38" s="365" customFormat="1">
      <c r="A111" s="367" t="s">
        <v>644</v>
      </c>
      <c r="B111" s="367"/>
      <c r="D111" s="139"/>
      <c r="E111" s="139"/>
      <c r="F111" s="140"/>
      <c r="G111" s="139"/>
      <c r="H111" s="140"/>
      <c r="I111" s="139"/>
      <c r="J111" s="139"/>
      <c r="K111" s="139"/>
      <c r="L111" s="139"/>
      <c r="M111" s="139"/>
      <c r="N111" s="139"/>
      <c r="O111" s="139"/>
      <c r="P111" s="139"/>
      <c r="Q111" s="140"/>
      <c r="R111" s="140"/>
      <c r="S111" s="140"/>
      <c r="T111" s="140"/>
      <c r="U111" s="140"/>
      <c r="V111" s="140"/>
      <c r="W111" s="140"/>
      <c r="X111" s="140"/>
      <c r="Y111" s="140"/>
      <c r="Z111" s="140"/>
      <c r="AA111" s="140"/>
      <c r="AB111" s="140"/>
      <c r="AC111" s="140"/>
      <c r="AD111" s="140"/>
      <c r="AE111" s="140"/>
      <c r="AF111" s="140"/>
      <c r="AG111" s="140"/>
      <c r="AH111" s="140"/>
      <c r="AI111" s="140"/>
      <c r="AJ111" s="140"/>
      <c r="AK111" s="140"/>
      <c r="AL111" s="140"/>
    </row>
    <row r="112" spans="1:38" s="365" customFormat="1">
      <c r="B112" s="374" t="s">
        <v>645</v>
      </c>
      <c r="C112" s="372">
        <f>DATE(2009,7,1)</f>
        <v>39995</v>
      </c>
      <c r="D112" s="139">
        <v>676120.74</v>
      </c>
      <c r="E112" s="139"/>
      <c r="F112" s="140">
        <f>G112+H112</f>
        <v>121701.6666</v>
      </c>
      <c r="G112" s="139"/>
      <c r="H112" s="140">
        <f t="shared" ref="H112:H113" si="43">SUM(K112:AK112)</f>
        <v>121701.6666</v>
      </c>
      <c r="I112" s="139"/>
      <c r="J112" s="139">
        <v>3</v>
      </c>
      <c r="K112" s="139">
        <v>0</v>
      </c>
      <c r="L112" s="139">
        <v>0</v>
      </c>
      <c r="M112" s="139">
        <v>0</v>
      </c>
      <c r="N112" s="139">
        <v>0</v>
      </c>
      <c r="O112" s="139"/>
      <c r="P112" s="139"/>
      <c r="Q112" s="140"/>
      <c r="R112" s="140"/>
      <c r="S112" s="140"/>
      <c r="T112" s="140"/>
      <c r="U112" s="140"/>
      <c r="V112" s="140"/>
      <c r="W112" s="140"/>
      <c r="X112" s="140"/>
      <c r="Y112" s="140"/>
      <c r="Z112" s="140"/>
      <c r="AA112" s="140"/>
      <c r="AB112" s="140"/>
      <c r="AC112" s="140"/>
      <c r="AD112" s="140"/>
      <c r="AE112" s="140"/>
      <c r="AF112" s="139">
        <f>SUM($D112*$J112)/100</f>
        <v>20283.622199999998</v>
      </c>
      <c r="AG112" s="139">
        <f>SUM($D112*$J112)/100</f>
        <v>20283.622199999998</v>
      </c>
      <c r="AH112" s="139">
        <f>SUM($D112*$J112)/100</f>
        <v>20283.622199999998</v>
      </c>
      <c r="AI112" s="139">
        <v>20283.599999999999</v>
      </c>
      <c r="AJ112" s="139">
        <v>20283.599999999999</v>
      </c>
      <c r="AK112" s="139">
        <v>20283.599999999999</v>
      </c>
      <c r="AL112" s="139">
        <v>20283.599999999999</v>
      </c>
    </row>
    <row r="113" spans="1:38" s="365" customFormat="1">
      <c r="D113" s="139">
        <f>SUM(D112:D112)</f>
        <v>676120.74</v>
      </c>
      <c r="E113" s="139">
        <f>F113+AL113</f>
        <v>141985.2666</v>
      </c>
      <c r="F113" s="139">
        <f>SUM(F112:F112)</f>
        <v>121701.6666</v>
      </c>
      <c r="G113" s="139">
        <f>SUM(G112:G112)</f>
        <v>0</v>
      </c>
      <c r="H113" s="140">
        <f t="shared" si="43"/>
        <v>121701.6666</v>
      </c>
      <c r="I113" s="139">
        <f t="shared" ref="I113:U113" si="44">SUM(I112:I112)</f>
        <v>0</v>
      </c>
      <c r="J113" s="139">
        <f t="shared" si="44"/>
        <v>3</v>
      </c>
      <c r="K113" s="139">
        <f t="shared" si="44"/>
        <v>0</v>
      </c>
      <c r="L113" s="139">
        <f t="shared" si="44"/>
        <v>0</v>
      </c>
      <c r="M113" s="139">
        <f t="shared" si="44"/>
        <v>0</v>
      </c>
      <c r="N113" s="139">
        <f t="shared" si="44"/>
        <v>0</v>
      </c>
      <c r="O113" s="139">
        <f t="shared" si="44"/>
        <v>0</v>
      </c>
      <c r="P113" s="139">
        <f t="shared" si="44"/>
        <v>0</v>
      </c>
      <c r="Q113" s="139">
        <f t="shared" si="44"/>
        <v>0</v>
      </c>
      <c r="R113" s="139">
        <f t="shared" si="44"/>
        <v>0</v>
      </c>
      <c r="S113" s="139">
        <f t="shared" si="44"/>
        <v>0</v>
      </c>
      <c r="T113" s="139">
        <f t="shared" si="44"/>
        <v>0</v>
      </c>
      <c r="U113" s="139">
        <f t="shared" si="44"/>
        <v>0</v>
      </c>
      <c r="V113" s="140"/>
      <c r="W113" s="140"/>
      <c r="X113" s="140"/>
      <c r="Y113" s="140"/>
      <c r="Z113" s="140"/>
      <c r="AA113" s="140"/>
      <c r="AB113" s="140"/>
      <c r="AC113" s="140"/>
      <c r="AD113" s="140"/>
      <c r="AE113" s="140"/>
      <c r="AF113" s="139">
        <f t="shared" ref="AF113:AL113" si="45">SUM(AF112:AF112)</f>
        <v>20283.622199999998</v>
      </c>
      <c r="AG113" s="139">
        <f t="shared" si="45"/>
        <v>20283.622199999998</v>
      </c>
      <c r="AH113" s="139">
        <f t="shared" si="45"/>
        <v>20283.622199999998</v>
      </c>
      <c r="AI113" s="139">
        <f t="shared" si="45"/>
        <v>20283.599999999999</v>
      </c>
      <c r="AJ113" s="139">
        <f t="shared" si="45"/>
        <v>20283.599999999999</v>
      </c>
      <c r="AK113" s="139">
        <f t="shared" si="45"/>
        <v>20283.599999999999</v>
      </c>
      <c r="AL113" s="139">
        <f t="shared" si="45"/>
        <v>20283.599999999999</v>
      </c>
    </row>
    <row r="114" spans="1:38" s="365" customFormat="1">
      <c r="D114" s="140"/>
      <c r="E114" s="140"/>
      <c r="F114" s="140"/>
      <c r="G114" s="140"/>
      <c r="H114" s="140"/>
      <c r="I114" s="139"/>
      <c r="J114" s="139"/>
      <c r="K114" s="140"/>
      <c r="L114" s="140"/>
      <c r="M114" s="140"/>
      <c r="N114" s="140"/>
      <c r="O114" s="140"/>
      <c r="P114" s="140"/>
      <c r="Q114" s="140"/>
      <c r="R114" s="140"/>
      <c r="S114" s="140"/>
      <c r="T114" s="140"/>
      <c r="U114" s="140"/>
      <c r="V114" s="140"/>
      <c r="W114" s="140"/>
      <c r="X114" s="140"/>
      <c r="Y114" s="140"/>
      <c r="Z114" s="140"/>
      <c r="AA114" s="140"/>
      <c r="AB114" s="140"/>
      <c r="AC114" s="140"/>
      <c r="AD114" s="140"/>
      <c r="AE114" s="140"/>
      <c r="AF114" s="139"/>
      <c r="AG114" s="139"/>
      <c r="AH114" s="140"/>
      <c r="AI114" s="140"/>
      <c r="AJ114" s="140"/>
      <c r="AK114" s="140"/>
      <c r="AL114" s="140"/>
    </row>
    <row r="115" spans="1:38" s="365" customFormat="1" ht="12" customHeight="1">
      <c r="A115" s="368" t="s">
        <v>646</v>
      </c>
      <c r="B115" s="368"/>
      <c r="C115" s="372"/>
      <c r="D115" s="139"/>
      <c r="E115" s="139"/>
      <c r="F115" s="140"/>
      <c r="G115" s="139"/>
      <c r="H115" s="140"/>
      <c r="I115" s="139"/>
      <c r="J115" s="139"/>
      <c r="K115" s="139"/>
      <c r="L115" s="139"/>
      <c r="M115" s="139"/>
      <c r="N115" s="139"/>
      <c r="O115" s="139"/>
      <c r="P115" s="139"/>
      <c r="Q115" s="140"/>
      <c r="R115" s="140"/>
      <c r="S115" s="140"/>
      <c r="T115" s="140"/>
      <c r="U115" s="140"/>
      <c r="V115" s="140"/>
      <c r="W115" s="140"/>
      <c r="X115" s="140"/>
      <c r="Y115" s="140"/>
      <c r="Z115" s="140"/>
      <c r="AA115" s="140"/>
      <c r="AB115" s="140"/>
      <c r="AC115" s="140"/>
      <c r="AD115" s="140"/>
      <c r="AE115" s="140"/>
      <c r="AF115" s="139"/>
      <c r="AG115" s="139"/>
      <c r="AH115" s="140"/>
      <c r="AI115" s="140"/>
      <c r="AJ115" s="140"/>
      <c r="AK115" s="140"/>
      <c r="AL115" s="140"/>
    </row>
    <row r="116" spans="1:38" s="365" customFormat="1">
      <c r="B116" s="365" t="s">
        <v>647</v>
      </c>
      <c r="C116" s="372">
        <f>DATE(59,1,1)</f>
        <v>21551</v>
      </c>
      <c r="D116" s="139">
        <v>17664.48</v>
      </c>
      <c r="E116" s="139"/>
      <c r="F116" s="140">
        <f t="shared" ref="F116:F134" si="46">G116+H116</f>
        <v>17664.48</v>
      </c>
      <c r="G116" s="139">
        <v>17664.48</v>
      </c>
      <c r="H116" s="140">
        <f t="shared" ref="H116:H185" si="47">SUM(K116:AK116)</f>
        <v>0</v>
      </c>
      <c r="I116" s="139">
        <v>4</v>
      </c>
      <c r="J116" s="139"/>
      <c r="K116" s="139">
        <v>0</v>
      </c>
      <c r="L116" s="139">
        <v>0</v>
      </c>
      <c r="M116" s="139">
        <v>0</v>
      </c>
      <c r="N116" s="139">
        <v>0</v>
      </c>
      <c r="O116" s="139">
        <v>0</v>
      </c>
      <c r="P116" s="139">
        <v>0</v>
      </c>
      <c r="Q116" s="139">
        <v>0</v>
      </c>
      <c r="R116" s="139">
        <v>0</v>
      </c>
      <c r="S116" s="139">
        <v>0</v>
      </c>
      <c r="T116" s="139">
        <v>0</v>
      </c>
      <c r="U116" s="139">
        <v>0</v>
      </c>
      <c r="V116" s="139">
        <v>0</v>
      </c>
      <c r="W116" s="139">
        <v>0</v>
      </c>
      <c r="X116" s="139">
        <v>0</v>
      </c>
      <c r="Y116" s="139">
        <v>0</v>
      </c>
      <c r="Z116" s="139">
        <v>0</v>
      </c>
      <c r="AA116" s="139">
        <v>0</v>
      </c>
      <c r="AB116" s="139">
        <v>0</v>
      </c>
      <c r="AC116" s="139">
        <v>0</v>
      </c>
      <c r="AD116" s="139">
        <v>0</v>
      </c>
      <c r="AE116" s="139">
        <v>0</v>
      </c>
      <c r="AF116" s="139">
        <v>0</v>
      </c>
      <c r="AG116" s="139">
        <v>0</v>
      </c>
      <c r="AH116" s="139">
        <v>0</v>
      </c>
      <c r="AI116" s="139">
        <v>0</v>
      </c>
      <c r="AJ116" s="139">
        <v>0</v>
      </c>
      <c r="AK116" s="139">
        <v>0</v>
      </c>
      <c r="AL116" s="139">
        <v>0</v>
      </c>
    </row>
    <row r="117" spans="1:38" s="365" customFormat="1">
      <c r="B117" s="365" t="s">
        <v>648</v>
      </c>
      <c r="D117" s="139">
        <v>118424.2</v>
      </c>
      <c r="E117" s="139"/>
      <c r="F117" s="140">
        <f t="shared" si="46"/>
        <v>118424.2</v>
      </c>
      <c r="G117" s="139">
        <v>118424.2</v>
      </c>
      <c r="H117" s="140">
        <f t="shared" si="47"/>
        <v>0</v>
      </c>
      <c r="I117" s="139">
        <v>4</v>
      </c>
      <c r="J117" s="139"/>
      <c r="K117" s="139">
        <v>0</v>
      </c>
      <c r="L117" s="139">
        <v>0</v>
      </c>
      <c r="M117" s="139">
        <v>0</v>
      </c>
      <c r="N117" s="139">
        <v>0</v>
      </c>
      <c r="O117" s="139">
        <v>0</v>
      </c>
      <c r="P117" s="139">
        <v>0</v>
      </c>
      <c r="Q117" s="139">
        <v>0</v>
      </c>
      <c r="R117" s="139">
        <v>0</v>
      </c>
      <c r="S117" s="139">
        <v>0</v>
      </c>
      <c r="T117" s="139">
        <v>0</v>
      </c>
      <c r="U117" s="139">
        <v>0</v>
      </c>
      <c r="V117" s="139">
        <v>0</v>
      </c>
      <c r="W117" s="139">
        <v>0</v>
      </c>
      <c r="X117" s="139">
        <v>0</v>
      </c>
      <c r="Y117" s="139">
        <v>0</v>
      </c>
      <c r="Z117" s="139">
        <v>0</v>
      </c>
      <c r="AA117" s="139">
        <v>0</v>
      </c>
      <c r="AB117" s="139">
        <v>0</v>
      </c>
      <c r="AC117" s="139">
        <v>0</v>
      </c>
      <c r="AD117" s="139">
        <v>0</v>
      </c>
      <c r="AE117" s="139">
        <v>0</v>
      </c>
      <c r="AF117" s="139">
        <v>0</v>
      </c>
      <c r="AG117" s="139">
        <v>0</v>
      </c>
      <c r="AH117" s="139">
        <v>0</v>
      </c>
      <c r="AI117" s="139">
        <v>0</v>
      </c>
      <c r="AJ117" s="139">
        <v>0</v>
      </c>
      <c r="AK117" s="139">
        <v>0</v>
      </c>
      <c r="AL117" s="139">
        <v>0</v>
      </c>
    </row>
    <row r="118" spans="1:38" s="365" customFormat="1">
      <c r="B118" s="365" t="s">
        <v>649</v>
      </c>
      <c r="D118" s="139">
        <v>37636.31</v>
      </c>
      <c r="E118" s="139"/>
      <c r="F118" s="140">
        <f t="shared" si="46"/>
        <v>37636.31</v>
      </c>
      <c r="G118" s="139">
        <v>37636.31</v>
      </c>
      <c r="H118" s="140">
        <f t="shared" si="47"/>
        <v>0</v>
      </c>
      <c r="I118" s="139">
        <v>4</v>
      </c>
      <c r="J118" s="139"/>
      <c r="K118" s="139">
        <v>0</v>
      </c>
      <c r="L118" s="139">
        <v>0</v>
      </c>
      <c r="M118" s="139">
        <v>0</v>
      </c>
      <c r="N118" s="139">
        <v>0</v>
      </c>
      <c r="O118" s="139">
        <v>0</v>
      </c>
      <c r="P118" s="139">
        <v>0</v>
      </c>
      <c r="Q118" s="139">
        <v>0</v>
      </c>
      <c r="R118" s="139">
        <v>0</v>
      </c>
      <c r="S118" s="139">
        <v>0</v>
      </c>
      <c r="T118" s="139">
        <v>0</v>
      </c>
      <c r="U118" s="139">
        <v>0</v>
      </c>
      <c r="V118" s="139">
        <v>0</v>
      </c>
      <c r="W118" s="139">
        <v>0</v>
      </c>
      <c r="X118" s="139">
        <v>0</v>
      </c>
      <c r="Y118" s="139">
        <v>0</v>
      </c>
      <c r="Z118" s="139">
        <v>0</v>
      </c>
      <c r="AA118" s="139">
        <v>0</v>
      </c>
      <c r="AB118" s="139">
        <v>0</v>
      </c>
      <c r="AC118" s="139">
        <v>0</v>
      </c>
      <c r="AD118" s="139">
        <v>0</v>
      </c>
      <c r="AE118" s="139">
        <v>0</v>
      </c>
      <c r="AF118" s="139">
        <v>0</v>
      </c>
      <c r="AG118" s="139">
        <v>0</v>
      </c>
      <c r="AH118" s="139">
        <v>0</v>
      </c>
      <c r="AI118" s="139">
        <v>0</v>
      </c>
      <c r="AJ118" s="139">
        <v>0</v>
      </c>
      <c r="AK118" s="139">
        <v>0</v>
      </c>
      <c r="AL118" s="139">
        <v>0</v>
      </c>
    </row>
    <row r="119" spans="1:38" s="365" customFormat="1">
      <c r="B119" s="365" t="s">
        <v>650</v>
      </c>
      <c r="D119" s="139">
        <v>468299.12</v>
      </c>
      <c r="E119" s="139"/>
      <c r="F119" s="140">
        <f t="shared" si="46"/>
        <v>468299.12</v>
      </c>
      <c r="G119" s="139">
        <v>460107.19</v>
      </c>
      <c r="H119" s="140">
        <f t="shared" si="47"/>
        <v>8191.93</v>
      </c>
      <c r="I119" s="139">
        <v>4</v>
      </c>
      <c r="J119" s="139"/>
      <c r="K119" s="139">
        <v>3276.77</v>
      </c>
      <c r="L119" s="139">
        <v>3276.77</v>
      </c>
      <c r="M119" s="139">
        <v>1638.39</v>
      </c>
      <c r="N119" s="139">
        <v>0</v>
      </c>
      <c r="O119" s="139">
        <v>0</v>
      </c>
      <c r="P119" s="139">
        <v>0</v>
      </c>
      <c r="Q119" s="139">
        <v>0</v>
      </c>
      <c r="R119" s="139">
        <v>0</v>
      </c>
      <c r="S119" s="139">
        <v>0</v>
      </c>
      <c r="T119" s="139">
        <v>0</v>
      </c>
      <c r="U119" s="139">
        <v>0</v>
      </c>
      <c r="V119" s="139">
        <v>0</v>
      </c>
      <c r="W119" s="139">
        <v>0</v>
      </c>
      <c r="X119" s="139">
        <v>0</v>
      </c>
      <c r="Y119" s="139">
        <v>0</v>
      </c>
      <c r="Z119" s="139">
        <v>0</v>
      </c>
      <c r="AA119" s="139">
        <v>0</v>
      </c>
      <c r="AB119" s="139">
        <v>0</v>
      </c>
      <c r="AC119" s="139">
        <v>0</v>
      </c>
      <c r="AD119" s="139">
        <v>0</v>
      </c>
      <c r="AE119" s="139">
        <v>0</v>
      </c>
      <c r="AF119" s="139">
        <v>0</v>
      </c>
      <c r="AG119" s="139">
        <v>0</v>
      </c>
      <c r="AH119" s="139">
        <v>0</v>
      </c>
      <c r="AI119" s="139">
        <v>0</v>
      </c>
      <c r="AJ119" s="139">
        <v>0</v>
      </c>
      <c r="AK119" s="139">
        <v>0</v>
      </c>
      <c r="AL119" s="139">
        <v>0</v>
      </c>
    </row>
    <row r="120" spans="1:38" s="365" customFormat="1">
      <c r="B120" s="365" t="s">
        <v>651</v>
      </c>
      <c r="D120" s="139">
        <v>77407.87</v>
      </c>
      <c r="E120" s="139"/>
      <c r="F120" s="140">
        <f t="shared" si="46"/>
        <v>77407.87</v>
      </c>
      <c r="G120" s="139">
        <v>77407.87</v>
      </c>
      <c r="H120" s="140">
        <f t="shared" si="47"/>
        <v>0</v>
      </c>
      <c r="I120" s="139">
        <v>5</v>
      </c>
      <c r="J120" s="139"/>
      <c r="K120" s="139">
        <v>0</v>
      </c>
      <c r="L120" s="139">
        <v>0</v>
      </c>
      <c r="M120" s="139">
        <v>0</v>
      </c>
      <c r="N120" s="139">
        <v>0</v>
      </c>
      <c r="O120" s="139">
        <v>0</v>
      </c>
      <c r="P120" s="139">
        <v>0</v>
      </c>
      <c r="Q120" s="139">
        <v>0</v>
      </c>
      <c r="R120" s="139">
        <v>0</v>
      </c>
      <c r="S120" s="139">
        <v>0</v>
      </c>
      <c r="T120" s="139">
        <v>0</v>
      </c>
      <c r="U120" s="139">
        <v>0</v>
      </c>
      <c r="V120" s="139">
        <v>0</v>
      </c>
      <c r="W120" s="139">
        <v>0</v>
      </c>
      <c r="X120" s="139">
        <v>0</v>
      </c>
      <c r="Y120" s="139">
        <v>0</v>
      </c>
      <c r="Z120" s="139">
        <v>0</v>
      </c>
      <c r="AA120" s="139">
        <v>0</v>
      </c>
      <c r="AB120" s="139">
        <v>0</v>
      </c>
      <c r="AC120" s="139">
        <v>0</v>
      </c>
      <c r="AD120" s="139">
        <v>0</v>
      </c>
      <c r="AE120" s="139">
        <v>0</v>
      </c>
      <c r="AF120" s="139">
        <v>0</v>
      </c>
      <c r="AG120" s="139">
        <v>0</v>
      </c>
      <c r="AH120" s="139">
        <v>0</v>
      </c>
      <c r="AI120" s="139">
        <v>0</v>
      </c>
      <c r="AJ120" s="139">
        <v>0</v>
      </c>
      <c r="AK120" s="139">
        <v>0</v>
      </c>
      <c r="AL120" s="139">
        <v>0</v>
      </c>
    </row>
    <row r="121" spans="1:38" s="365" customFormat="1">
      <c r="B121" s="365" t="s">
        <v>652</v>
      </c>
      <c r="D121" s="139">
        <v>9467.4</v>
      </c>
      <c r="E121" s="139"/>
      <c r="F121" s="140">
        <f t="shared" si="46"/>
        <v>9467.4</v>
      </c>
      <c r="G121" s="139">
        <v>8541.6299999999992</v>
      </c>
      <c r="H121" s="140">
        <f t="shared" si="47"/>
        <v>925.77</v>
      </c>
      <c r="I121" s="139">
        <v>5</v>
      </c>
      <c r="J121" s="139"/>
      <c r="K121" s="139">
        <v>473</v>
      </c>
      <c r="L121" s="139">
        <v>452.77</v>
      </c>
      <c r="M121" s="139">
        <v>0</v>
      </c>
      <c r="N121" s="139">
        <v>0</v>
      </c>
      <c r="O121" s="139">
        <v>0</v>
      </c>
      <c r="P121" s="139">
        <v>0</v>
      </c>
      <c r="Q121" s="139">
        <v>0</v>
      </c>
      <c r="R121" s="139">
        <v>0</v>
      </c>
      <c r="S121" s="139">
        <v>0</v>
      </c>
      <c r="T121" s="139">
        <v>0</v>
      </c>
      <c r="U121" s="139">
        <v>0</v>
      </c>
      <c r="V121" s="139">
        <v>0</v>
      </c>
      <c r="W121" s="139">
        <v>0</v>
      </c>
      <c r="X121" s="139">
        <v>0</v>
      </c>
      <c r="Y121" s="139">
        <v>0</v>
      </c>
      <c r="Z121" s="139">
        <v>0</v>
      </c>
      <c r="AA121" s="139">
        <v>0</v>
      </c>
      <c r="AB121" s="139">
        <v>0</v>
      </c>
      <c r="AC121" s="139">
        <v>0</v>
      </c>
      <c r="AD121" s="139">
        <v>0</v>
      </c>
      <c r="AE121" s="139">
        <v>0</v>
      </c>
      <c r="AF121" s="139">
        <v>0</v>
      </c>
      <c r="AG121" s="139">
        <v>0</v>
      </c>
      <c r="AH121" s="139">
        <v>0</v>
      </c>
      <c r="AI121" s="139">
        <v>0</v>
      </c>
      <c r="AJ121" s="139">
        <v>0</v>
      </c>
      <c r="AK121" s="139">
        <v>0</v>
      </c>
      <c r="AL121" s="139">
        <v>0</v>
      </c>
    </row>
    <row r="122" spans="1:38" s="365" customFormat="1">
      <c r="B122" s="365" t="s">
        <v>653</v>
      </c>
      <c r="C122" s="372">
        <f>DATE(85,1,1)</f>
        <v>31048</v>
      </c>
      <c r="D122" s="139">
        <v>8991.68</v>
      </c>
      <c r="E122" s="139"/>
      <c r="F122" s="140">
        <f t="shared" si="46"/>
        <v>8991.6799999999985</v>
      </c>
      <c r="G122" s="139">
        <v>1123.95</v>
      </c>
      <c r="H122" s="140">
        <f t="shared" si="47"/>
        <v>7867.7299999999977</v>
      </c>
      <c r="I122" s="139">
        <v>5</v>
      </c>
      <c r="J122" s="139"/>
      <c r="K122" s="139">
        <f t="shared" ref="K122:W124" si="48">SUM($D122*$I122)/100</f>
        <v>449.584</v>
      </c>
      <c r="L122" s="139">
        <f t="shared" si="48"/>
        <v>449.584</v>
      </c>
      <c r="M122" s="139">
        <f t="shared" si="48"/>
        <v>449.584</v>
      </c>
      <c r="N122" s="139">
        <f t="shared" si="48"/>
        <v>449.584</v>
      </c>
      <c r="O122" s="139">
        <f t="shared" si="48"/>
        <v>449.584</v>
      </c>
      <c r="P122" s="139">
        <f t="shared" si="48"/>
        <v>449.584</v>
      </c>
      <c r="Q122" s="139">
        <f t="shared" si="48"/>
        <v>449.584</v>
      </c>
      <c r="R122" s="139">
        <f t="shared" si="48"/>
        <v>449.584</v>
      </c>
      <c r="S122" s="139">
        <f t="shared" si="48"/>
        <v>449.584</v>
      </c>
      <c r="T122" s="139">
        <f t="shared" si="48"/>
        <v>449.584</v>
      </c>
      <c r="U122" s="139">
        <f t="shared" si="48"/>
        <v>449.584</v>
      </c>
      <c r="V122" s="139">
        <f t="shared" si="48"/>
        <v>449.584</v>
      </c>
      <c r="W122" s="139">
        <f t="shared" si="48"/>
        <v>449.584</v>
      </c>
      <c r="X122" s="139">
        <v>449.58</v>
      </c>
      <c r="Y122" s="139">
        <v>449.58</v>
      </c>
      <c r="Z122" s="139">
        <f t="shared" ref="Z122:AL134" si="49">SUM($D122*$I122)/100</f>
        <v>449.584</v>
      </c>
      <c r="AA122" s="139">
        <f t="shared" si="49"/>
        <v>449.584</v>
      </c>
      <c r="AB122" s="139">
        <v>224.82</v>
      </c>
      <c r="AC122" s="139">
        <v>0</v>
      </c>
      <c r="AD122" s="139">
        <v>0</v>
      </c>
      <c r="AE122" s="139">
        <v>0</v>
      </c>
      <c r="AF122" s="139">
        <v>-0.01</v>
      </c>
      <c r="AG122" s="139">
        <v>0</v>
      </c>
      <c r="AH122" s="139">
        <v>0</v>
      </c>
      <c r="AI122" s="139">
        <v>0</v>
      </c>
      <c r="AJ122" s="139">
        <v>0</v>
      </c>
      <c r="AK122" s="139">
        <v>0</v>
      </c>
      <c r="AL122" s="139">
        <v>0</v>
      </c>
    </row>
    <row r="123" spans="1:38" s="365" customFormat="1">
      <c r="B123" s="365" t="s">
        <v>654</v>
      </c>
      <c r="C123" s="372">
        <f>DATE(86,1,1)</f>
        <v>31413</v>
      </c>
      <c r="D123" s="139">
        <v>17847.240000000002</v>
      </c>
      <c r="E123" s="139"/>
      <c r="F123" s="140">
        <f t="shared" si="46"/>
        <v>17847.242000000009</v>
      </c>
      <c r="G123" s="139">
        <v>1338.54</v>
      </c>
      <c r="H123" s="140">
        <f t="shared" si="47"/>
        <v>16508.702000000008</v>
      </c>
      <c r="I123" s="139">
        <v>5</v>
      </c>
      <c r="J123" s="139"/>
      <c r="K123" s="139">
        <f t="shared" si="48"/>
        <v>892.36200000000008</v>
      </c>
      <c r="L123" s="139">
        <f t="shared" si="48"/>
        <v>892.36200000000008</v>
      </c>
      <c r="M123" s="139">
        <f t="shared" si="48"/>
        <v>892.36200000000008</v>
      </c>
      <c r="N123" s="139">
        <f t="shared" si="48"/>
        <v>892.36200000000008</v>
      </c>
      <c r="O123" s="139">
        <f t="shared" si="48"/>
        <v>892.36200000000008</v>
      </c>
      <c r="P123" s="139">
        <f t="shared" si="48"/>
        <v>892.36200000000008</v>
      </c>
      <c r="Q123" s="139">
        <f t="shared" si="48"/>
        <v>892.36200000000008</v>
      </c>
      <c r="R123" s="139">
        <f t="shared" si="48"/>
        <v>892.36200000000008</v>
      </c>
      <c r="S123" s="139">
        <f t="shared" si="48"/>
        <v>892.36200000000008</v>
      </c>
      <c r="T123" s="139">
        <f t="shared" si="48"/>
        <v>892.36200000000008</v>
      </c>
      <c r="U123" s="139">
        <f t="shared" si="48"/>
        <v>892.36200000000008</v>
      </c>
      <c r="V123" s="139">
        <f t="shared" si="48"/>
        <v>892.36200000000008</v>
      </c>
      <c r="W123" s="139">
        <f t="shared" si="48"/>
        <v>892.36200000000008</v>
      </c>
      <c r="X123" s="139">
        <v>892.36</v>
      </c>
      <c r="Y123" s="139">
        <v>892.36</v>
      </c>
      <c r="Z123" s="139">
        <f t="shared" si="49"/>
        <v>892.36200000000008</v>
      </c>
      <c r="AA123" s="139">
        <f t="shared" si="49"/>
        <v>892.36200000000008</v>
      </c>
      <c r="AB123" s="139">
        <f t="shared" si="49"/>
        <v>892.36200000000008</v>
      </c>
      <c r="AC123" s="139">
        <f>17847.24-17401.05</f>
        <v>446.19000000000233</v>
      </c>
      <c r="AD123" s="139">
        <v>0</v>
      </c>
      <c r="AE123" s="139">
        <v>0</v>
      </c>
      <c r="AF123" s="139">
        <v>0</v>
      </c>
      <c r="AG123" s="139">
        <v>0</v>
      </c>
      <c r="AH123" s="139">
        <v>0</v>
      </c>
      <c r="AI123" s="139">
        <v>0</v>
      </c>
      <c r="AJ123" s="139">
        <v>0</v>
      </c>
      <c r="AK123" s="139">
        <v>0</v>
      </c>
      <c r="AL123" s="139">
        <v>0</v>
      </c>
    </row>
    <row r="124" spans="1:38" s="365" customFormat="1">
      <c r="B124" s="365" t="s">
        <v>654</v>
      </c>
      <c r="C124" s="372">
        <f>DATE(87,1,1)</f>
        <v>31778</v>
      </c>
      <c r="D124" s="139">
        <v>15568.7</v>
      </c>
      <c r="E124" s="139"/>
      <c r="F124" s="140">
        <f t="shared" si="46"/>
        <v>15568.694999999996</v>
      </c>
      <c r="G124" s="139">
        <v>389.22</v>
      </c>
      <c r="H124" s="140">
        <f t="shared" si="47"/>
        <v>15179.474999999997</v>
      </c>
      <c r="I124" s="139">
        <v>5</v>
      </c>
      <c r="J124" s="139"/>
      <c r="K124" s="139">
        <f t="shared" si="48"/>
        <v>778.43499999999995</v>
      </c>
      <c r="L124" s="139">
        <f t="shared" si="48"/>
        <v>778.43499999999995</v>
      </c>
      <c r="M124" s="139">
        <f t="shared" si="48"/>
        <v>778.43499999999995</v>
      </c>
      <c r="N124" s="139">
        <f t="shared" si="48"/>
        <v>778.43499999999995</v>
      </c>
      <c r="O124" s="139">
        <f t="shared" si="48"/>
        <v>778.43499999999995</v>
      </c>
      <c r="P124" s="139">
        <f t="shared" si="48"/>
        <v>778.43499999999995</v>
      </c>
      <c r="Q124" s="139">
        <f t="shared" si="48"/>
        <v>778.43499999999995</v>
      </c>
      <c r="R124" s="139">
        <f t="shared" si="48"/>
        <v>778.43499999999995</v>
      </c>
      <c r="S124" s="139">
        <f t="shared" si="48"/>
        <v>778.43499999999995</v>
      </c>
      <c r="T124" s="139">
        <f t="shared" si="48"/>
        <v>778.43499999999995</v>
      </c>
      <c r="U124" s="139">
        <f t="shared" si="48"/>
        <v>778.43499999999995</v>
      </c>
      <c r="V124" s="139">
        <f t="shared" si="48"/>
        <v>778.43499999999995</v>
      </c>
      <c r="W124" s="139">
        <f t="shared" si="48"/>
        <v>778.43499999999995</v>
      </c>
      <c r="X124" s="139">
        <v>778.44</v>
      </c>
      <c r="Y124" s="139">
        <v>778.44</v>
      </c>
      <c r="Z124" s="139">
        <f t="shared" si="49"/>
        <v>778.43499999999995</v>
      </c>
      <c r="AA124" s="139">
        <f t="shared" si="49"/>
        <v>778.43499999999995</v>
      </c>
      <c r="AB124" s="139">
        <f t="shared" si="49"/>
        <v>778.43499999999995</v>
      </c>
      <c r="AC124" s="139">
        <f t="shared" si="49"/>
        <v>778.43499999999995</v>
      </c>
      <c r="AD124" s="139">
        <f>15568.7-14401.06-778.44</f>
        <v>389.20000000000118</v>
      </c>
      <c r="AE124" s="139">
        <v>0</v>
      </c>
      <c r="AF124" s="139">
        <v>0</v>
      </c>
      <c r="AG124" s="139">
        <v>0</v>
      </c>
      <c r="AH124" s="139">
        <v>0</v>
      </c>
      <c r="AI124" s="139">
        <v>0</v>
      </c>
      <c r="AJ124" s="139">
        <v>0</v>
      </c>
      <c r="AK124" s="139">
        <v>0</v>
      </c>
      <c r="AL124" s="139">
        <v>0</v>
      </c>
    </row>
    <row r="125" spans="1:38" s="365" customFormat="1">
      <c r="B125" s="365" t="s">
        <v>654</v>
      </c>
      <c r="C125" s="372">
        <f>DATE(88,1,1)</f>
        <v>32143</v>
      </c>
      <c r="D125" s="139">
        <v>24589.03</v>
      </c>
      <c r="E125" s="139"/>
      <c r="F125" s="140">
        <f t="shared" si="46"/>
        <v>24589.031249999993</v>
      </c>
      <c r="G125" s="139"/>
      <c r="H125" s="140">
        <f t="shared" si="47"/>
        <v>24589.031249999993</v>
      </c>
      <c r="I125" s="139">
        <v>5</v>
      </c>
      <c r="J125" s="139"/>
      <c r="K125" s="139">
        <f>SUM($D125*$I125)/100/2</f>
        <v>614.72574999999995</v>
      </c>
      <c r="L125" s="139">
        <f t="shared" ref="L125:W125" si="50">SUM($D125*$I125)/100</f>
        <v>1229.4514999999999</v>
      </c>
      <c r="M125" s="139">
        <f t="shared" si="50"/>
        <v>1229.4514999999999</v>
      </c>
      <c r="N125" s="139">
        <f t="shared" si="50"/>
        <v>1229.4514999999999</v>
      </c>
      <c r="O125" s="139">
        <f t="shared" si="50"/>
        <v>1229.4514999999999</v>
      </c>
      <c r="P125" s="139">
        <f t="shared" si="50"/>
        <v>1229.4514999999999</v>
      </c>
      <c r="Q125" s="139">
        <f t="shared" si="50"/>
        <v>1229.4514999999999</v>
      </c>
      <c r="R125" s="139">
        <f t="shared" si="50"/>
        <v>1229.4514999999999</v>
      </c>
      <c r="S125" s="139">
        <f t="shared" si="50"/>
        <v>1229.4514999999999</v>
      </c>
      <c r="T125" s="139">
        <f t="shared" si="50"/>
        <v>1229.4514999999999</v>
      </c>
      <c r="U125" s="139">
        <f t="shared" si="50"/>
        <v>1229.4514999999999</v>
      </c>
      <c r="V125" s="139">
        <f t="shared" si="50"/>
        <v>1229.4514999999999</v>
      </c>
      <c r="W125" s="139">
        <f t="shared" si="50"/>
        <v>1229.4514999999999</v>
      </c>
      <c r="X125" s="139">
        <v>1229.45</v>
      </c>
      <c r="Y125" s="139">
        <v>1229.45</v>
      </c>
      <c r="Z125" s="139">
        <f t="shared" si="49"/>
        <v>1229.4514999999999</v>
      </c>
      <c r="AA125" s="139">
        <f t="shared" si="49"/>
        <v>1229.4514999999999</v>
      </c>
      <c r="AB125" s="139">
        <f t="shared" si="49"/>
        <v>1229.4514999999999</v>
      </c>
      <c r="AC125" s="139">
        <f t="shared" si="49"/>
        <v>1229.4514999999999</v>
      </c>
      <c r="AD125" s="139">
        <f t="shared" si="49"/>
        <v>1229.4514999999999</v>
      </c>
      <c r="AE125" s="139">
        <v>614.73</v>
      </c>
      <c r="AF125" s="139">
        <v>0</v>
      </c>
      <c r="AG125" s="139">
        <v>0</v>
      </c>
      <c r="AH125" s="139">
        <v>0</v>
      </c>
      <c r="AI125" s="139">
        <v>0</v>
      </c>
      <c r="AJ125" s="139">
        <v>0</v>
      </c>
      <c r="AK125" s="139">
        <v>0</v>
      </c>
      <c r="AL125" s="139">
        <v>0</v>
      </c>
    </row>
    <row r="126" spans="1:38" s="365" customFormat="1">
      <c r="B126" s="365" t="s">
        <v>654</v>
      </c>
      <c r="C126" s="372">
        <f>DATE(89,1,1)</f>
        <v>32509</v>
      </c>
      <c r="D126" s="139">
        <v>71308.800000000003</v>
      </c>
      <c r="E126" s="139"/>
      <c r="F126" s="140">
        <f t="shared" si="46"/>
        <v>71308.800000000017</v>
      </c>
      <c r="G126" s="139"/>
      <c r="H126" s="140">
        <f t="shared" si="47"/>
        <v>71308.800000000017</v>
      </c>
      <c r="I126" s="139">
        <v>5</v>
      </c>
      <c r="J126" s="139"/>
      <c r="K126" s="139">
        <v>0</v>
      </c>
      <c r="L126" s="139">
        <f>SUM($D126*$I126)/100/2</f>
        <v>1782.72</v>
      </c>
      <c r="M126" s="139">
        <f t="shared" ref="M126:W129" si="51">SUM($D126*$I126)/100</f>
        <v>3565.44</v>
      </c>
      <c r="N126" s="139">
        <f t="shared" si="51"/>
        <v>3565.44</v>
      </c>
      <c r="O126" s="139">
        <f t="shared" si="51"/>
        <v>3565.44</v>
      </c>
      <c r="P126" s="139">
        <f t="shared" si="51"/>
        <v>3565.44</v>
      </c>
      <c r="Q126" s="139">
        <f t="shared" si="51"/>
        <v>3565.44</v>
      </c>
      <c r="R126" s="139">
        <f t="shared" si="51"/>
        <v>3565.44</v>
      </c>
      <c r="S126" s="139">
        <f t="shared" si="51"/>
        <v>3565.44</v>
      </c>
      <c r="T126" s="139">
        <f t="shared" si="51"/>
        <v>3565.44</v>
      </c>
      <c r="U126" s="139">
        <f t="shared" si="51"/>
        <v>3565.44</v>
      </c>
      <c r="V126" s="139">
        <f t="shared" si="51"/>
        <v>3565.44</v>
      </c>
      <c r="W126" s="139">
        <f t="shared" si="51"/>
        <v>3565.44</v>
      </c>
      <c r="X126" s="139">
        <v>3565.44</v>
      </c>
      <c r="Y126" s="139">
        <v>3565.44</v>
      </c>
      <c r="Z126" s="139">
        <f t="shared" si="49"/>
        <v>3565.44</v>
      </c>
      <c r="AA126" s="139">
        <f t="shared" si="49"/>
        <v>3565.44</v>
      </c>
      <c r="AB126" s="139">
        <f t="shared" si="49"/>
        <v>3565.44</v>
      </c>
      <c r="AC126" s="139">
        <f t="shared" si="49"/>
        <v>3565.44</v>
      </c>
      <c r="AD126" s="139">
        <f t="shared" si="49"/>
        <v>3565.44</v>
      </c>
      <c r="AE126" s="139">
        <f t="shared" si="49"/>
        <v>3565.44</v>
      </c>
      <c r="AF126" s="139">
        <v>1782.72</v>
      </c>
      <c r="AG126" s="139">
        <v>0</v>
      </c>
      <c r="AH126" s="139">
        <v>0</v>
      </c>
      <c r="AI126" s="139">
        <v>0</v>
      </c>
      <c r="AJ126" s="139">
        <v>0</v>
      </c>
      <c r="AK126" s="139">
        <v>0</v>
      </c>
      <c r="AL126" s="139">
        <v>0</v>
      </c>
    </row>
    <row r="127" spans="1:38" s="365" customFormat="1">
      <c r="B127" s="365" t="s">
        <v>654</v>
      </c>
      <c r="C127" s="372">
        <f>DATE(90,1,1)</f>
        <v>32874</v>
      </c>
      <c r="D127" s="139">
        <v>45060.79</v>
      </c>
      <c r="E127" s="139"/>
      <c r="F127" s="140">
        <f t="shared" si="46"/>
        <v>45060.791249999995</v>
      </c>
      <c r="G127" s="139"/>
      <c r="H127" s="140">
        <f t="shared" si="47"/>
        <v>45060.791249999995</v>
      </c>
      <c r="I127" s="139">
        <v>5</v>
      </c>
      <c r="J127" s="139"/>
      <c r="K127" s="139">
        <v>0</v>
      </c>
      <c r="L127" s="139">
        <v>0</v>
      </c>
      <c r="M127" s="139">
        <f>SUM($D127*$I127)/100/2</f>
        <v>1126.5197500000002</v>
      </c>
      <c r="N127" s="139">
        <f t="shared" si="51"/>
        <v>2253.0395000000003</v>
      </c>
      <c r="O127" s="139">
        <f t="shared" si="51"/>
        <v>2253.0395000000003</v>
      </c>
      <c r="P127" s="139">
        <f t="shared" si="51"/>
        <v>2253.0395000000003</v>
      </c>
      <c r="Q127" s="139">
        <f t="shared" si="51"/>
        <v>2253.0395000000003</v>
      </c>
      <c r="R127" s="139">
        <f t="shared" si="51"/>
        <v>2253.0395000000003</v>
      </c>
      <c r="S127" s="139">
        <f t="shared" si="51"/>
        <v>2253.0395000000003</v>
      </c>
      <c r="T127" s="139">
        <f t="shared" si="51"/>
        <v>2253.0395000000003</v>
      </c>
      <c r="U127" s="139">
        <f t="shared" si="51"/>
        <v>2253.0395000000003</v>
      </c>
      <c r="V127" s="139">
        <f t="shared" si="51"/>
        <v>2253.0395000000003</v>
      </c>
      <c r="W127" s="139">
        <f t="shared" si="51"/>
        <v>2253.0395000000003</v>
      </c>
      <c r="X127" s="139">
        <v>2253.04</v>
      </c>
      <c r="Y127" s="139">
        <v>2253.04</v>
      </c>
      <c r="Z127" s="139">
        <f t="shared" si="49"/>
        <v>2253.0395000000003</v>
      </c>
      <c r="AA127" s="139">
        <f t="shared" si="49"/>
        <v>2253.0395000000003</v>
      </c>
      <c r="AB127" s="139">
        <f t="shared" si="49"/>
        <v>2253.0395000000003</v>
      </c>
      <c r="AC127" s="139">
        <f t="shared" si="49"/>
        <v>2253.0395000000003</v>
      </c>
      <c r="AD127" s="139">
        <f t="shared" si="49"/>
        <v>2253.0395000000003</v>
      </c>
      <c r="AE127" s="139">
        <f t="shared" si="49"/>
        <v>2253.0395000000003</v>
      </c>
      <c r="AF127" s="139">
        <f t="shared" si="49"/>
        <v>2253.0395000000003</v>
      </c>
      <c r="AG127" s="139">
        <v>1126.52</v>
      </c>
      <c r="AH127" s="139">
        <v>0</v>
      </c>
      <c r="AI127" s="139">
        <v>0</v>
      </c>
      <c r="AJ127" s="139">
        <v>0</v>
      </c>
      <c r="AK127" s="139">
        <v>0</v>
      </c>
      <c r="AL127" s="139">
        <v>0</v>
      </c>
    </row>
    <row r="128" spans="1:38" s="365" customFormat="1">
      <c r="B128" s="365" t="s">
        <v>654</v>
      </c>
      <c r="C128" s="372">
        <f>DATE(91,1,1)</f>
        <v>33239</v>
      </c>
      <c r="D128" s="139">
        <v>18858.689999999999</v>
      </c>
      <c r="E128" s="139"/>
      <c r="F128" s="140">
        <f t="shared" si="46"/>
        <v>18858.686499999996</v>
      </c>
      <c r="G128" s="139"/>
      <c r="H128" s="140">
        <f t="shared" si="47"/>
        <v>18858.686499999996</v>
      </c>
      <c r="I128" s="139">
        <v>5</v>
      </c>
      <c r="J128" s="139"/>
      <c r="K128" s="139">
        <v>0</v>
      </c>
      <c r="L128" s="139">
        <v>0</v>
      </c>
      <c r="M128" s="139">
        <v>0</v>
      </c>
      <c r="N128" s="139">
        <f t="shared" si="51"/>
        <v>942.93449999999996</v>
      </c>
      <c r="O128" s="139">
        <f t="shared" si="51"/>
        <v>942.93449999999996</v>
      </c>
      <c r="P128" s="139">
        <f t="shared" si="51"/>
        <v>942.93449999999996</v>
      </c>
      <c r="Q128" s="139">
        <f t="shared" si="51"/>
        <v>942.93449999999996</v>
      </c>
      <c r="R128" s="139">
        <f t="shared" si="51"/>
        <v>942.93449999999996</v>
      </c>
      <c r="S128" s="139">
        <f t="shared" si="51"/>
        <v>942.93449999999996</v>
      </c>
      <c r="T128" s="139">
        <f t="shared" si="51"/>
        <v>942.93449999999996</v>
      </c>
      <c r="U128" s="139">
        <f t="shared" si="51"/>
        <v>942.93449999999996</v>
      </c>
      <c r="V128" s="139">
        <f t="shared" si="51"/>
        <v>942.93449999999996</v>
      </c>
      <c r="W128" s="139">
        <f t="shared" si="51"/>
        <v>942.93449999999996</v>
      </c>
      <c r="X128" s="139">
        <v>942.93</v>
      </c>
      <c r="Y128" s="139">
        <v>942.93</v>
      </c>
      <c r="Z128" s="139">
        <f t="shared" si="49"/>
        <v>942.93449999999996</v>
      </c>
      <c r="AA128" s="139">
        <f t="shared" si="49"/>
        <v>942.93449999999996</v>
      </c>
      <c r="AB128" s="139">
        <f t="shared" si="49"/>
        <v>942.93449999999996</v>
      </c>
      <c r="AC128" s="139">
        <f t="shared" si="49"/>
        <v>942.93449999999996</v>
      </c>
      <c r="AD128" s="139">
        <f t="shared" si="49"/>
        <v>942.93449999999996</v>
      </c>
      <c r="AE128" s="139">
        <f t="shared" si="49"/>
        <v>942.93449999999996</v>
      </c>
      <c r="AF128" s="139">
        <f t="shared" si="49"/>
        <v>942.93449999999996</v>
      </c>
      <c r="AG128" s="139">
        <v>942.94</v>
      </c>
      <c r="AH128" s="139">
        <v>0</v>
      </c>
      <c r="AI128" s="139">
        <v>0</v>
      </c>
      <c r="AJ128" s="139">
        <v>0</v>
      </c>
      <c r="AK128" s="139">
        <v>0</v>
      </c>
      <c r="AL128" s="139">
        <v>0</v>
      </c>
    </row>
    <row r="129" spans="2:38" s="365" customFormat="1">
      <c r="B129" s="365" t="s">
        <v>654</v>
      </c>
      <c r="C129" s="372">
        <f>DATE(92,1,1)</f>
        <v>33604</v>
      </c>
      <c r="D129" s="139">
        <v>32586.59</v>
      </c>
      <c r="E129" s="139"/>
      <c r="F129" s="140">
        <f t="shared" si="46"/>
        <v>32586.591</v>
      </c>
      <c r="G129" s="139"/>
      <c r="H129" s="140">
        <f t="shared" si="47"/>
        <v>32586.591</v>
      </c>
      <c r="I129" s="139">
        <v>5</v>
      </c>
      <c r="J129" s="139"/>
      <c r="K129" s="139"/>
      <c r="L129" s="139"/>
      <c r="M129" s="139"/>
      <c r="N129" s="139"/>
      <c r="O129" s="139">
        <f t="shared" si="51"/>
        <v>1629.3295000000001</v>
      </c>
      <c r="P129" s="139">
        <f t="shared" si="51"/>
        <v>1629.3295000000001</v>
      </c>
      <c r="Q129" s="139">
        <f t="shared" si="51"/>
        <v>1629.3295000000001</v>
      </c>
      <c r="R129" s="139">
        <f t="shared" si="51"/>
        <v>1629.3295000000001</v>
      </c>
      <c r="S129" s="139">
        <f t="shared" si="51"/>
        <v>1629.3295000000001</v>
      </c>
      <c r="T129" s="139">
        <f t="shared" si="51"/>
        <v>1629.3295000000001</v>
      </c>
      <c r="U129" s="139">
        <f t="shared" si="51"/>
        <v>1629.3295000000001</v>
      </c>
      <c r="V129" s="139">
        <f t="shared" si="51"/>
        <v>1629.3295000000001</v>
      </c>
      <c r="W129" s="139">
        <f t="shared" si="51"/>
        <v>1629.3295000000001</v>
      </c>
      <c r="X129" s="139">
        <v>1629.33</v>
      </c>
      <c r="Y129" s="139">
        <v>1629.33</v>
      </c>
      <c r="Z129" s="139">
        <f t="shared" si="49"/>
        <v>1629.3295000000001</v>
      </c>
      <c r="AA129" s="139">
        <f t="shared" si="49"/>
        <v>1629.3295000000001</v>
      </c>
      <c r="AB129" s="139">
        <f t="shared" si="49"/>
        <v>1629.3295000000001</v>
      </c>
      <c r="AC129" s="139">
        <f t="shared" si="49"/>
        <v>1629.3295000000001</v>
      </c>
      <c r="AD129" s="139">
        <f t="shared" si="49"/>
        <v>1629.3295000000001</v>
      </c>
      <c r="AE129" s="139">
        <f t="shared" si="49"/>
        <v>1629.3295000000001</v>
      </c>
      <c r="AF129" s="139">
        <f t="shared" si="49"/>
        <v>1629.3295000000001</v>
      </c>
      <c r="AG129" s="139">
        <f t="shared" si="49"/>
        <v>1629.3295000000001</v>
      </c>
      <c r="AH129" s="139">
        <f t="shared" si="49"/>
        <v>1629.3295000000001</v>
      </c>
      <c r="AI129" s="139">
        <v>0</v>
      </c>
      <c r="AJ129" s="139">
        <v>0</v>
      </c>
      <c r="AK129" s="139">
        <v>0</v>
      </c>
      <c r="AL129" s="139">
        <v>0</v>
      </c>
    </row>
    <row r="130" spans="2:38" s="365" customFormat="1">
      <c r="B130" s="365" t="s">
        <v>654</v>
      </c>
      <c r="C130" s="372">
        <f>DATE(93,1,1)</f>
        <v>33970</v>
      </c>
      <c r="D130" s="139">
        <f>33692.9+1776.62</f>
        <v>35469.520000000004</v>
      </c>
      <c r="E130" s="139"/>
      <c r="F130" s="140">
        <f t="shared" si="46"/>
        <v>35469.515999999996</v>
      </c>
      <c r="G130" s="139"/>
      <c r="H130" s="140">
        <f t="shared" si="47"/>
        <v>35469.515999999996</v>
      </c>
      <c r="I130" s="139">
        <v>5</v>
      </c>
      <c r="J130" s="139"/>
      <c r="K130" s="139"/>
      <c r="L130" s="139"/>
      <c r="M130" s="139"/>
      <c r="N130" s="139"/>
      <c r="O130" s="139"/>
      <c r="P130" s="139">
        <v>1684.64</v>
      </c>
      <c r="Q130" s="139">
        <f t="shared" ref="Q130:W131" si="52">SUM($D130*$I130)/100</f>
        <v>1773.4760000000003</v>
      </c>
      <c r="R130" s="139">
        <f t="shared" si="52"/>
        <v>1773.4760000000003</v>
      </c>
      <c r="S130" s="139">
        <f t="shared" si="52"/>
        <v>1773.4760000000003</v>
      </c>
      <c r="T130" s="139">
        <f t="shared" si="52"/>
        <v>1773.4760000000003</v>
      </c>
      <c r="U130" s="139">
        <f t="shared" si="52"/>
        <v>1773.4760000000003</v>
      </c>
      <c r="V130" s="139">
        <f t="shared" si="52"/>
        <v>1773.4760000000003</v>
      </c>
      <c r="W130" s="139">
        <f t="shared" si="52"/>
        <v>1773.4760000000003</v>
      </c>
      <c r="X130" s="139">
        <v>1773.48</v>
      </c>
      <c r="Y130" s="139">
        <v>1773.48</v>
      </c>
      <c r="Z130" s="139">
        <f t="shared" si="49"/>
        <v>1773.4760000000003</v>
      </c>
      <c r="AA130" s="139">
        <f t="shared" si="49"/>
        <v>1773.4760000000003</v>
      </c>
      <c r="AB130" s="139">
        <f t="shared" si="49"/>
        <v>1773.4760000000003</v>
      </c>
      <c r="AC130" s="139">
        <f t="shared" si="49"/>
        <v>1773.4760000000003</v>
      </c>
      <c r="AD130" s="139">
        <f t="shared" si="49"/>
        <v>1773.4760000000003</v>
      </c>
      <c r="AE130" s="139">
        <f t="shared" si="49"/>
        <v>1773.4760000000003</v>
      </c>
      <c r="AF130" s="139">
        <f t="shared" si="49"/>
        <v>1773.4760000000003</v>
      </c>
      <c r="AG130" s="139">
        <f t="shared" si="49"/>
        <v>1773.4760000000003</v>
      </c>
      <c r="AH130" s="139">
        <f t="shared" si="49"/>
        <v>1773.4760000000003</v>
      </c>
      <c r="AI130" s="139">
        <v>1862.3</v>
      </c>
      <c r="AJ130" s="139">
        <v>0</v>
      </c>
      <c r="AK130" s="139">
        <v>0</v>
      </c>
      <c r="AL130" s="139">
        <v>0</v>
      </c>
    </row>
    <row r="131" spans="2:38" s="365" customFormat="1">
      <c r="B131" s="365" t="s">
        <v>654</v>
      </c>
      <c r="C131" s="372">
        <f>DATE(94,1,1)</f>
        <v>34335</v>
      </c>
      <c r="D131" s="140">
        <v>68116.33</v>
      </c>
      <c r="E131" s="140"/>
      <c r="F131" s="140">
        <f t="shared" si="46"/>
        <v>68116.330500000011</v>
      </c>
      <c r="G131" s="139"/>
      <c r="H131" s="140">
        <f t="shared" si="47"/>
        <v>68116.330500000011</v>
      </c>
      <c r="I131" s="139">
        <v>5</v>
      </c>
      <c r="J131" s="139"/>
      <c r="K131" s="140"/>
      <c r="L131" s="140"/>
      <c r="M131" s="140"/>
      <c r="N131" s="140"/>
      <c r="O131" s="140"/>
      <c r="P131" s="140"/>
      <c r="Q131" s="139">
        <f t="shared" si="52"/>
        <v>3405.8165000000004</v>
      </c>
      <c r="R131" s="139">
        <f t="shared" si="52"/>
        <v>3405.8165000000004</v>
      </c>
      <c r="S131" s="139">
        <f t="shared" si="52"/>
        <v>3405.8165000000004</v>
      </c>
      <c r="T131" s="139">
        <f t="shared" si="52"/>
        <v>3405.8165000000004</v>
      </c>
      <c r="U131" s="139">
        <f t="shared" si="52"/>
        <v>3405.8165000000004</v>
      </c>
      <c r="V131" s="139">
        <f t="shared" si="52"/>
        <v>3405.8165000000004</v>
      </c>
      <c r="W131" s="139">
        <f t="shared" si="52"/>
        <v>3405.8165000000004</v>
      </c>
      <c r="X131" s="139">
        <v>3405.82</v>
      </c>
      <c r="Y131" s="139">
        <v>3405.82</v>
      </c>
      <c r="Z131" s="139">
        <f t="shared" si="49"/>
        <v>3405.8165000000004</v>
      </c>
      <c r="AA131" s="139">
        <f t="shared" si="49"/>
        <v>3405.8165000000004</v>
      </c>
      <c r="AB131" s="139">
        <f t="shared" si="49"/>
        <v>3405.8165000000004</v>
      </c>
      <c r="AC131" s="139">
        <f t="shared" si="49"/>
        <v>3405.8165000000004</v>
      </c>
      <c r="AD131" s="139">
        <f t="shared" si="49"/>
        <v>3405.8165000000004</v>
      </c>
      <c r="AE131" s="139">
        <f t="shared" si="49"/>
        <v>3405.8165000000004</v>
      </c>
      <c r="AF131" s="139">
        <f t="shared" si="49"/>
        <v>3405.8165000000004</v>
      </c>
      <c r="AG131" s="139">
        <f t="shared" si="49"/>
        <v>3405.8165000000004</v>
      </c>
      <c r="AH131" s="139">
        <f t="shared" si="49"/>
        <v>3405.8165000000004</v>
      </c>
      <c r="AI131" s="139">
        <f t="shared" si="49"/>
        <v>3405.8165000000004</v>
      </c>
      <c r="AJ131" s="139">
        <v>3405.81</v>
      </c>
      <c r="AK131" s="139">
        <v>0</v>
      </c>
      <c r="AL131" s="139">
        <v>0</v>
      </c>
    </row>
    <row r="132" spans="2:38" s="365" customFormat="1">
      <c r="B132" s="365" t="s">
        <v>654</v>
      </c>
      <c r="C132" s="372">
        <f>DATE(95,1,1)</f>
        <v>34700</v>
      </c>
      <c r="D132" s="140">
        <v>107336.87</v>
      </c>
      <c r="E132" s="140"/>
      <c r="F132" s="140">
        <f t="shared" si="46"/>
        <v>107336.86950000003</v>
      </c>
      <c r="G132" s="139"/>
      <c r="H132" s="140">
        <f t="shared" si="47"/>
        <v>107336.86950000003</v>
      </c>
      <c r="I132" s="139">
        <v>5</v>
      </c>
      <c r="J132" s="139"/>
      <c r="K132" s="140"/>
      <c r="L132" s="140"/>
      <c r="M132" s="140"/>
      <c r="N132" s="140"/>
      <c r="O132" s="140"/>
      <c r="P132" s="140"/>
      <c r="Q132" s="139"/>
      <c r="R132" s="139">
        <f t="shared" ref="R132:W132" si="53">SUM($D132*$I132)/100</f>
        <v>5366.8434999999999</v>
      </c>
      <c r="S132" s="139">
        <f t="shared" si="53"/>
        <v>5366.8434999999999</v>
      </c>
      <c r="T132" s="139">
        <f t="shared" si="53"/>
        <v>5366.8434999999999</v>
      </c>
      <c r="U132" s="139">
        <f t="shared" si="53"/>
        <v>5366.8434999999999</v>
      </c>
      <c r="V132" s="139">
        <f t="shared" si="53"/>
        <v>5366.8434999999999</v>
      </c>
      <c r="W132" s="139">
        <f t="shared" si="53"/>
        <v>5366.8434999999999</v>
      </c>
      <c r="X132" s="139">
        <v>5366.84</v>
      </c>
      <c r="Y132" s="139">
        <v>5366.84</v>
      </c>
      <c r="Z132" s="139">
        <f t="shared" si="49"/>
        <v>5366.8434999999999</v>
      </c>
      <c r="AA132" s="139">
        <f t="shared" si="49"/>
        <v>5366.8434999999999</v>
      </c>
      <c r="AB132" s="139">
        <f t="shared" si="49"/>
        <v>5366.8434999999999</v>
      </c>
      <c r="AC132" s="139">
        <f t="shared" si="49"/>
        <v>5366.8434999999999</v>
      </c>
      <c r="AD132" s="139">
        <f t="shared" si="49"/>
        <v>5366.8434999999999</v>
      </c>
      <c r="AE132" s="139">
        <f t="shared" si="49"/>
        <v>5366.8434999999999</v>
      </c>
      <c r="AF132" s="139">
        <f t="shared" si="49"/>
        <v>5366.8434999999999</v>
      </c>
      <c r="AG132" s="139">
        <f t="shared" si="49"/>
        <v>5366.8434999999999</v>
      </c>
      <c r="AH132" s="139">
        <f t="shared" si="49"/>
        <v>5366.8434999999999</v>
      </c>
      <c r="AI132" s="139">
        <f t="shared" si="49"/>
        <v>5366.8434999999999</v>
      </c>
      <c r="AJ132" s="139">
        <f t="shared" si="49"/>
        <v>5366.8434999999999</v>
      </c>
      <c r="AK132" s="139">
        <v>5366.85</v>
      </c>
      <c r="AL132" s="139">
        <v>0</v>
      </c>
    </row>
    <row r="133" spans="2:38" s="365" customFormat="1">
      <c r="B133" s="365" t="s">
        <v>654</v>
      </c>
      <c r="C133" s="372">
        <f>DATE(96,1,1)</f>
        <v>35065</v>
      </c>
      <c r="D133" s="140">
        <v>69229.960000000006</v>
      </c>
      <c r="E133" s="140"/>
      <c r="F133" s="140">
        <f t="shared" si="46"/>
        <v>65768.466</v>
      </c>
      <c r="G133" s="140"/>
      <c r="H133" s="140">
        <f t="shared" si="47"/>
        <v>65768.466</v>
      </c>
      <c r="I133" s="139">
        <v>5</v>
      </c>
      <c r="J133" s="139"/>
      <c r="K133" s="140">
        <v>0</v>
      </c>
      <c r="L133" s="140">
        <v>0</v>
      </c>
      <c r="M133" s="140">
        <v>0</v>
      </c>
      <c r="N133" s="139">
        <v>0</v>
      </c>
      <c r="O133" s="139">
        <v>0</v>
      </c>
      <c r="P133" s="139">
        <v>0</v>
      </c>
      <c r="Q133" s="139">
        <v>0</v>
      </c>
      <c r="R133" s="139">
        <v>0</v>
      </c>
      <c r="S133" s="139">
        <f>SUM($D133*$I133)/100</f>
        <v>3461.4980000000005</v>
      </c>
      <c r="T133" s="139">
        <f>SUM($D133*$I133)/100</f>
        <v>3461.4980000000005</v>
      </c>
      <c r="U133" s="139">
        <f>SUM($D133*$I133)/100</f>
        <v>3461.4980000000005</v>
      </c>
      <c r="V133" s="139">
        <f>SUM($D133*$I133)/100</f>
        <v>3461.4980000000005</v>
      </c>
      <c r="W133" s="139">
        <f>SUM($D133*$I133)/100</f>
        <v>3461.4980000000005</v>
      </c>
      <c r="X133" s="139">
        <v>3461.5</v>
      </c>
      <c r="Y133" s="139">
        <v>3461.5</v>
      </c>
      <c r="Z133" s="139">
        <f t="shared" si="49"/>
        <v>3461.4980000000005</v>
      </c>
      <c r="AA133" s="139">
        <f t="shared" si="49"/>
        <v>3461.4980000000005</v>
      </c>
      <c r="AB133" s="139">
        <f t="shared" si="49"/>
        <v>3461.4980000000005</v>
      </c>
      <c r="AC133" s="139">
        <f t="shared" si="49"/>
        <v>3461.4980000000005</v>
      </c>
      <c r="AD133" s="139">
        <f t="shared" si="49"/>
        <v>3461.4980000000005</v>
      </c>
      <c r="AE133" s="139">
        <f t="shared" si="49"/>
        <v>3461.4980000000005</v>
      </c>
      <c r="AF133" s="139">
        <f t="shared" si="49"/>
        <v>3461.4980000000005</v>
      </c>
      <c r="AG133" s="139">
        <f t="shared" si="49"/>
        <v>3461.4980000000005</v>
      </c>
      <c r="AH133" s="139">
        <f t="shared" si="49"/>
        <v>3461.4980000000005</v>
      </c>
      <c r="AI133" s="139">
        <f t="shared" si="49"/>
        <v>3461.4980000000005</v>
      </c>
      <c r="AJ133" s="139">
        <f t="shared" si="49"/>
        <v>3461.4980000000005</v>
      </c>
      <c r="AK133" s="139">
        <f t="shared" si="49"/>
        <v>3461.4980000000005</v>
      </c>
      <c r="AL133" s="139">
        <f t="shared" si="49"/>
        <v>3461.4980000000005</v>
      </c>
    </row>
    <row r="134" spans="2:38" s="365" customFormat="1">
      <c r="B134" s="365" t="s">
        <v>654</v>
      </c>
      <c r="C134" s="372">
        <f>DATE(97,1,1)</f>
        <v>35431</v>
      </c>
      <c r="D134" s="140">
        <v>11611.54</v>
      </c>
      <c r="E134" s="140"/>
      <c r="F134" s="140">
        <f t="shared" si="46"/>
        <v>10450.392</v>
      </c>
      <c r="G134" s="140"/>
      <c r="H134" s="140">
        <f t="shared" si="47"/>
        <v>10450.392</v>
      </c>
      <c r="I134" s="139">
        <v>5</v>
      </c>
      <c r="J134" s="139"/>
      <c r="K134" s="140"/>
      <c r="L134" s="139"/>
      <c r="M134" s="139"/>
      <c r="N134" s="139"/>
      <c r="O134" s="139"/>
      <c r="P134" s="139"/>
      <c r="Q134" s="139"/>
      <c r="R134" s="139"/>
      <c r="S134" s="139"/>
      <c r="T134" s="139">
        <f>SUM($D134*$I134)/100</f>
        <v>580.577</v>
      </c>
      <c r="U134" s="139">
        <f>SUM($D134*$I134)/100</f>
        <v>580.577</v>
      </c>
      <c r="V134" s="139">
        <f>SUM($D134*$I134)/100</f>
        <v>580.577</v>
      </c>
      <c r="W134" s="139">
        <f>SUM($D134*$I134)/100</f>
        <v>580.577</v>
      </c>
      <c r="X134" s="139">
        <v>580.58000000000004</v>
      </c>
      <c r="Y134" s="139">
        <v>580.58000000000004</v>
      </c>
      <c r="Z134" s="139">
        <f t="shared" si="49"/>
        <v>580.577</v>
      </c>
      <c r="AA134" s="139">
        <f t="shared" si="49"/>
        <v>580.577</v>
      </c>
      <c r="AB134" s="139">
        <f t="shared" si="49"/>
        <v>580.577</v>
      </c>
      <c r="AC134" s="139">
        <f t="shared" si="49"/>
        <v>580.577</v>
      </c>
      <c r="AD134" s="139">
        <f t="shared" si="49"/>
        <v>580.577</v>
      </c>
      <c r="AE134" s="139">
        <f t="shared" si="49"/>
        <v>580.577</v>
      </c>
      <c r="AF134" s="139">
        <f t="shared" si="49"/>
        <v>580.577</v>
      </c>
      <c r="AG134" s="139">
        <f t="shared" si="49"/>
        <v>580.577</v>
      </c>
      <c r="AH134" s="139">
        <f t="shared" si="49"/>
        <v>580.577</v>
      </c>
      <c r="AI134" s="139">
        <f t="shared" si="49"/>
        <v>580.577</v>
      </c>
      <c r="AJ134" s="139">
        <f t="shared" si="49"/>
        <v>580.577</v>
      </c>
      <c r="AK134" s="139">
        <f t="shared" si="49"/>
        <v>580.577</v>
      </c>
      <c r="AL134" s="139">
        <f t="shared" si="49"/>
        <v>580.577</v>
      </c>
    </row>
    <row r="135" spans="2:38" s="365" customFormat="1">
      <c r="B135" s="365" t="s">
        <v>654</v>
      </c>
      <c r="C135" s="372">
        <f>DATE(98,1,1)</f>
        <v>35796</v>
      </c>
      <c r="D135" s="139">
        <v>66309.56</v>
      </c>
      <c r="E135" s="139"/>
      <c r="F135" s="139">
        <f t="shared" ref="F135:F146" si="54">H135</f>
        <v>56363.130000000019</v>
      </c>
      <c r="G135" s="140"/>
      <c r="H135" s="140">
        <f t="shared" si="47"/>
        <v>56363.130000000019</v>
      </c>
      <c r="I135" s="139">
        <v>2</v>
      </c>
      <c r="J135" s="139">
        <v>5</v>
      </c>
      <c r="K135" s="140"/>
      <c r="L135" s="139">
        <v>0</v>
      </c>
      <c r="M135" s="139">
        <v>0</v>
      </c>
      <c r="N135" s="139">
        <v>0</v>
      </c>
      <c r="O135" s="139">
        <v>0</v>
      </c>
      <c r="P135" s="139">
        <v>0</v>
      </c>
      <c r="Q135" s="139">
        <v>0</v>
      </c>
      <c r="R135" s="139">
        <v>0</v>
      </c>
      <c r="S135" s="139">
        <v>0</v>
      </c>
      <c r="T135" s="139">
        <v>0</v>
      </c>
      <c r="U135" s="139">
        <f>SUM($D135*$J135)/100</f>
        <v>3315.4780000000001</v>
      </c>
      <c r="V135" s="139">
        <f>SUM($D135*$J135)/100</f>
        <v>3315.4780000000001</v>
      </c>
      <c r="W135" s="139">
        <f>SUM($D135*$J135)/100</f>
        <v>3315.4780000000001</v>
      </c>
      <c r="X135" s="139">
        <v>3315.48</v>
      </c>
      <c r="Y135" s="139">
        <v>3315.48</v>
      </c>
      <c r="Z135" s="139">
        <f t="shared" ref="Z135:AL150" si="55">SUM($D135*$J135)/100</f>
        <v>3315.4780000000001</v>
      </c>
      <c r="AA135" s="139">
        <f t="shared" si="55"/>
        <v>3315.4780000000001</v>
      </c>
      <c r="AB135" s="139">
        <f t="shared" si="55"/>
        <v>3315.4780000000001</v>
      </c>
      <c r="AC135" s="139">
        <f t="shared" si="55"/>
        <v>3315.4780000000001</v>
      </c>
      <c r="AD135" s="139">
        <f t="shared" si="55"/>
        <v>3315.4780000000001</v>
      </c>
      <c r="AE135" s="139">
        <f t="shared" si="55"/>
        <v>3315.4780000000001</v>
      </c>
      <c r="AF135" s="139">
        <f t="shared" si="55"/>
        <v>3315.4780000000001</v>
      </c>
      <c r="AG135" s="139">
        <f t="shared" si="55"/>
        <v>3315.4780000000001</v>
      </c>
      <c r="AH135" s="139">
        <f t="shared" si="55"/>
        <v>3315.4780000000001</v>
      </c>
      <c r="AI135" s="139">
        <f t="shared" si="55"/>
        <v>3315.4780000000001</v>
      </c>
      <c r="AJ135" s="139">
        <f t="shared" si="55"/>
        <v>3315.4780000000001</v>
      </c>
      <c r="AK135" s="139">
        <f t="shared" si="55"/>
        <v>3315.4780000000001</v>
      </c>
      <c r="AL135" s="139">
        <f t="shared" si="55"/>
        <v>3315.4780000000001</v>
      </c>
    </row>
    <row r="136" spans="2:38" s="365" customFormat="1">
      <c r="B136" s="365" t="s">
        <v>654</v>
      </c>
      <c r="C136" s="372">
        <f>DATE(99,7,1)</f>
        <v>36342</v>
      </c>
      <c r="D136" s="139">
        <v>95768.97</v>
      </c>
      <c r="E136" s="139"/>
      <c r="F136" s="139">
        <f t="shared" si="54"/>
        <v>76615.178999999989</v>
      </c>
      <c r="G136" s="140"/>
      <c r="H136" s="140">
        <f t="shared" si="47"/>
        <v>76615.178999999989</v>
      </c>
      <c r="I136" s="139">
        <v>2</v>
      </c>
      <c r="J136" s="139">
        <v>5</v>
      </c>
      <c r="K136" s="140"/>
      <c r="L136" s="139">
        <v>0</v>
      </c>
      <c r="M136" s="139">
        <v>0</v>
      </c>
      <c r="N136" s="139">
        <v>0</v>
      </c>
      <c r="O136" s="139">
        <v>0</v>
      </c>
      <c r="P136" s="139">
        <v>0</v>
      </c>
      <c r="Q136" s="139">
        <v>0</v>
      </c>
      <c r="R136" s="139">
        <v>0</v>
      </c>
      <c r="S136" s="139">
        <v>0</v>
      </c>
      <c r="T136" s="139">
        <v>0</v>
      </c>
      <c r="U136" s="139">
        <v>0</v>
      </c>
      <c r="V136" s="139">
        <f>SUM($D136*$J136)/100</f>
        <v>4788.4484999999995</v>
      </c>
      <c r="W136" s="139">
        <f>SUM($D136*$J136)/100</f>
        <v>4788.4484999999995</v>
      </c>
      <c r="X136" s="139">
        <v>4788.45</v>
      </c>
      <c r="Y136" s="139">
        <v>4788.45</v>
      </c>
      <c r="Z136" s="139">
        <f t="shared" si="55"/>
        <v>4788.4484999999995</v>
      </c>
      <c r="AA136" s="139">
        <f t="shared" si="55"/>
        <v>4788.4484999999995</v>
      </c>
      <c r="AB136" s="139">
        <f t="shared" si="55"/>
        <v>4788.4484999999995</v>
      </c>
      <c r="AC136" s="139">
        <f t="shared" si="55"/>
        <v>4788.4484999999995</v>
      </c>
      <c r="AD136" s="139">
        <f t="shared" si="55"/>
        <v>4788.4484999999995</v>
      </c>
      <c r="AE136" s="139">
        <f t="shared" si="55"/>
        <v>4788.4484999999995</v>
      </c>
      <c r="AF136" s="139">
        <f t="shared" si="55"/>
        <v>4788.4484999999995</v>
      </c>
      <c r="AG136" s="139">
        <f t="shared" si="55"/>
        <v>4788.4484999999995</v>
      </c>
      <c r="AH136" s="139">
        <f t="shared" si="55"/>
        <v>4788.4484999999995</v>
      </c>
      <c r="AI136" s="139">
        <f t="shared" si="55"/>
        <v>4788.4484999999995</v>
      </c>
      <c r="AJ136" s="139">
        <f t="shared" si="55"/>
        <v>4788.4484999999995</v>
      </c>
      <c r="AK136" s="139">
        <f t="shared" si="55"/>
        <v>4788.4484999999995</v>
      </c>
      <c r="AL136" s="139">
        <f t="shared" si="55"/>
        <v>4788.4484999999995</v>
      </c>
    </row>
    <row r="137" spans="2:38" s="365" customFormat="1">
      <c r="B137" s="365" t="s">
        <v>654</v>
      </c>
      <c r="C137" s="372">
        <f>DATE(2000,7,1)</f>
        <v>36708</v>
      </c>
      <c r="D137" s="139">
        <v>94052.33</v>
      </c>
      <c r="E137" s="139"/>
      <c r="F137" s="139">
        <f t="shared" si="54"/>
        <v>70539.254500000025</v>
      </c>
      <c r="G137" s="140"/>
      <c r="H137" s="140">
        <f t="shared" si="47"/>
        <v>70539.254500000025</v>
      </c>
      <c r="I137" s="139">
        <v>2</v>
      </c>
      <c r="J137" s="139">
        <v>5</v>
      </c>
      <c r="K137" s="140"/>
      <c r="L137" s="139">
        <v>0</v>
      </c>
      <c r="M137" s="139">
        <v>0</v>
      </c>
      <c r="N137" s="139">
        <v>0</v>
      </c>
      <c r="O137" s="139">
        <v>0</v>
      </c>
      <c r="P137" s="139">
        <v>0</v>
      </c>
      <c r="Q137" s="139">
        <v>0</v>
      </c>
      <c r="R137" s="139">
        <v>0</v>
      </c>
      <c r="S137" s="139">
        <v>0</v>
      </c>
      <c r="T137" s="139">
        <v>0</v>
      </c>
      <c r="U137" s="139">
        <v>0</v>
      </c>
      <c r="V137" s="139">
        <v>0</v>
      </c>
      <c r="W137" s="139">
        <f>SUM($D137*$J137)/100</f>
        <v>4702.6165000000001</v>
      </c>
      <c r="X137" s="139">
        <v>4702.62</v>
      </c>
      <c r="Y137" s="139">
        <v>4702.62</v>
      </c>
      <c r="Z137" s="139">
        <f t="shared" si="55"/>
        <v>4702.6165000000001</v>
      </c>
      <c r="AA137" s="139">
        <f t="shared" si="55"/>
        <v>4702.6165000000001</v>
      </c>
      <c r="AB137" s="139">
        <f t="shared" si="55"/>
        <v>4702.6165000000001</v>
      </c>
      <c r="AC137" s="139">
        <f t="shared" si="55"/>
        <v>4702.6165000000001</v>
      </c>
      <c r="AD137" s="139">
        <f t="shared" si="55"/>
        <v>4702.6165000000001</v>
      </c>
      <c r="AE137" s="139">
        <f t="shared" si="55"/>
        <v>4702.6165000000001</v>
      </c>
      <c r="AF137" s="139">
        <f t="shared" si="55"/>
        <v>4702.6165000000001</v>
      </c>
      <c r="AG137" s="139">
        <f t="shared" si="55"/>
        <v>4702.6165000000001</v>
      </c>
      <c r="AH137" s="139">
        <f t="shared" si="55"/>
        <v>4702.6165000000001</v>
      </c>
      <c r="AI137" s="139">
        <f t="shared" si="55"/>
        <v>4702.6165000000001</v>
      </c>
      <c r="AJ137" s="139">
        <f t="shared" si="55"/>
        <v>4702.6165000000001</v>
      </c>
      <c r="AK137" s="139">
        <f t="shared" si="55"/>
        <v>4702.6165000000001</v>
      </c>
      <c r="AL137" s="139">
        <f t="shared" si="55"/>
        <v>4702.6165000000001</v>
      </c>
    </row>
    <row r="138" spans="2:38" s="365" customFormat="1">
      <c r="B138" s="365" t="s">
        <v>654</v>
      </c>
      <c r="C138" s="372">
        <f>DATE(2001,7,1)</f>
        <v>37073</v>
      </c>
      <c r="D138" s="139">
        <v>102218.02</v>
      </c>
      <c r="E138" s="139"/>
      <c r="F138" s="139">
        <f t="shared" si="54"/>
        <v>71552.611999999994</v>
      </c>
      <c r="G138" s="140"/>
      <c r="H138" s="140">
        <f t="shared" si="47"/>
        <v>71552.611999999994</v>
      </c>
      <c r="I138" s="139">
        <v>2</v>
      </c>
      <c r="J138" s="139">
        <v>5</v>
      </c>
      <c r="K138" s="140"/>
      <c r="L138" s="139">
        <v>0</v>
      </c>
      <c r="M138" s="139">
        <v>0</v>
      </c>
      <c r="N138" s="139">
        <v>0</v>
      </c>
      <c r="O138" s="139">
        <v>0</v>
      </c>
      <c r="P138" s="139">
        <v>0</v>
      </c>
      <c r="Q138" s="139">
        <v>0</v>
      </c>
      <c r="R138" s="139">
        <v>0</v>
      </c>
      <c r="S138" s="139">
        <v>0</v>
      </c>
      <c r="T138" s="139">
        <v>0</v>
      </c>
      <c r="U138" s="139">
        <v>0</v>
      </c>
      <c r="V138" s="139">
        <v>0</v>
      </c>
      <c r="W138" s="139">
        <v>0</v>
      </c>
      <c r="X138" s="139">
        <v>5110.8999999999996</v>
      </c>
      <c r="Y138" s="139">
        <v>5110.8999999999996</v>
      </c>
      <c r="Z138" s="139">
        <f t="shared" si="55"/>
        <v>5110.9010000000007</v>
      </c>
      <c r="AA138" s="139">
        <f t="shared" si="55"/>
        <v>5110.9010000000007</v>
      </c>
      <c r="AB138" s="139">
        <f t="shared" si="55"/>
        <v>5110.9010000000007</v>
      </c>
      <c r="AC138" s="139">
        <f t="shared" si="55"/>
        <v>5110.9010000000007</v>
      </c>
      <c r="AD138" s="139">
        <f t="shared" si="55"/>
        <v>5110.9010000000007</v>
      </c>
      <c r="AE138" s="139">
        <f t="shared" si="55"/>
        <v>5110.9010000000007</v>
      </c>
      <c r="AF138" s="139">
        <f t="shared" si="55"/>
        <v>5110.9010000000007</v>
      </c>
      <c r="AG138" s="139">
        <f t="shared" si="55"/>
        <v>5110.9010000000007</v>
      </c>
      <c r="AH138" s="139">
        <f t="shared" si="55"/>
        <v>5110.9010000000007</v>
      </c>
      <c r="AI138" s="139">
        <f t="shared" si="55"/>
        <v>5110.9010000000007</v>
      </c>
      <c r="AJ138" s="139">
        <f t="shared" si="55"/>
        <v>5110.9010000000007</v>
      </c>
      <c r="AK138" s="139">
        <f t="shared" si="55"/>
        <v>5110.9010000000007</v>
      </c>
      <c r="AL138" s="139">
        <f t="shared" si="55"/>
        <v>5110.9010000000007</v>
      </c>
    </row>
    <row r="139" spans="2:38" s="365" customFormat="1">
      <c r="B139" s="365" t="s">
        <v>654</v>
      </c>
      <c r="C139" s="372">
        <f>DATE(2002,7,1)</f>
        <v>37438</v>
      </c>
      <c r="D139" s="139">
        <f>26800.61+41122.6</f>
        <v>67923.209999999992</v>
      </c>
      <c r="E139" s="139"/>
      <c r="F139" s="139">
        <f t="shared" si="54"/>
        <v>44150.085999999988</v>
      </c>
      <c r="G139" s="140"/>
      <c r="H139" s="140">
        <f t="shared" si="47"/>
        <v>44150.085999999988</v>
      </c>
      <c r="I139" s="139">
        <v>2</v>
      </c>
      <c r="J139" s="139">
        <v>5</v>
      </c>
      <c r="K139" s="140"/>
      <c r="L139" s="139">
        <v>0</v>
      </c>
      <c r="M139" s="139">
        <v>0</v>
      </c>
      <c r="N139" s="139">
        <v>0</v>
      </c>
      <c r="O139" s="139">
        <v>0</v>
      </c>
      <c r="P139" s="139">
        <v>0</v>
      </c>
      <c r="Q139" s="139">
        <v>0</v>
      </c>
      <c r="R139" s="139">
        <v>0</v>
      </c>
      <c r="S139" s="139">
        <v>0</v>
      </c>
      <c r="T139" s="139">
        <v>0</v>
      </c>
      <c r="U139" s="139">
        <v>0</v>
      </c>
      <c r="V139" s="139">
        <v>0</v>
      </c>
      <c r="W139" s="139">
        <v>0</v>
      </c>
      <c r="X139" s="139">
        <v>0</v>
      </c>
      <c r="Y139" s="139">
        <v>3396.16</v>
      </c>
      <c r="Z139" s="139">
        <f t="shared" si="55"/>
        <v>3396.1604999999995</v>
      </c>
      <c r="AA139" s="139">
        <f t="shared" si="55"/>
        <v>3396.1604999999995</v>
      </c>
      <c r="AB139" s="139">
        <f t="shared" si="55"/>
        <v>3396.1604999999995</v>
      </c>
      <c r="AC139" s="139">
        <f t="shared" si="55"/>
        <v>3396.1604999999995</v>
      </c>
      <c r="AD139" s="139">
        <f t="shared" si="55"/>
        <v>3396.1604999999995</v>
      </c>
      <c r="AE139" s="139">
        <f t="shared" si="55"/>
        <v>3396.1604999999995</v>
      </c>
      <c r="AF139" s="139">
        <f t="shared" si="55"/>
        <v>3396.1604999999995</v>
      </c>
      <c r="AG139" s="139">
        <f t="shared" si="55"/>
        <v>3396.1604999999995</v>
      </c>
      <c r="AH139" s="139">
        <f t="shared" si="55"/>
        <v>3396.1604999999995</v>
      </c>
      <c r="AI139" s="139">
        <f t="shared" si="55"/>
        <v>3396.1604999999995</v>
      </c>
      <c r="AJ139" s="139">
        <f t="shared" si="55"/>
        <v>3396.1604999999995</v>
      </c>
      <c r="AK139" s="139">
        <f t="shared" si="55"/>
        <v>3396.1604999999995</v>
      </c>
      <c r="AL139" s="139">
        <f t="shared" si="55"/>
        <v>3396.1604999999995</v>
      </c>
    </row>
    <row r="140" spans="2:38" s="365" customFormat="1">
      <c r="B140" s="365" t="s">
        <v>654</v>
      </c>
      <c r="C140" s="372">
        <f>DATE(2003,7,1)</f>
        <v>37803</v>
      </c>
      <c r="D140" s="139">
        <v>69560</v>
      </c>
      <c r="E140" s="139"/>
      <c r="F140" s="139">
        <f t="shared" si="54"/>
        <v>41736</v>
      </c>
      <c r="G140" s="140"/>
      <c r="H140" s="140">
        <f t="shared" si="47"/>
        <v>41736</v>
      </c>
      <c r="I140" s="139">
        <v>2</v>
      </c>
      <c r="J140" s="139">
        <v>5</v>
      </c>
      <c r="K140" s="140"/>
      <c r="L140" s="139">
        <v>0</v>
      </c>
      <c r="M140" s="139">
        <v>0</v>
      </c>
      <c r="N140" s="139">
        <v>0</v>
      </c>
      <c r="O140" s="139">
        <v>0</v>
      </c>
      <c r="P140" s="139">
        <v>0</v>
      </c>
      <c r="Q140" s="139">
        <v>0</v>
      </c>
      <c r="R140" s="139">
        <v>0</v>
      </c>
      <c r="S140" s="139">
        <v>0</v>
      </c>
      <c r="T140" s="139">
        <v>0</v>
      </c>
      <c r="U140" s="139">
        <v>0</v>
      </c>
      <c r="V140" s="139">
        <v>0</v>
      </c>
      <c r="W140" s="139">
        <v>0</v>
      </c>
      <c r="X140" s="139">
        <v>0</v>
      </c>
      <c r="Y140" s="139">
        <v>0</v>
      </c>
      <c r="Z140" s="139">
        <f t="shared" si="55"/>
        <v>3478</v>
      </c>
      <c r="AA140" s="139">
        <f t="shared" si="55"/>
        <v>3478</v>
      </c>
      <c r="AB140" s="139">
        <f t="shared" si="55"/>
        <v>3478</v>
      </c>
      <c r="AC140" s="139">
        <f t="shared" si="55"/>
        <v>3478</v>
      </c>
      <c r="AD140" s="139">
        <f t="shared" si="55"/>
        <v>3478</v>
      </c>
      <c r="AE140" s="139">
        <f t="shared" si="55"/>
        <v>3478</v>
      </c>
      <c r="AF140" s="139">
        <f t="shared" si="55"/>
        <v>3478</v>
      </c>
      <c r="AG140" s="139">
        <f t="shared" si="55"/>
        <v>3478</v>
      </c>
      <c r="AH140" s="139">
        <f t="shared" si="55"/>
        <v>3478</v>
      </c>
      <c r="AI140" s="139">
        <f t="shared" si="55"/>
        <v>3478</v>
      </c>
      <c r="AJ140" s="139">
        <f t="shared" si="55"/>
        <v>3478</v>
      </c>
      <c r="AK140" s="139">
        <f t="shared" si="55"/>
        <v>3478</v>
      </c>
      <c r="AL140" s="139">
        <f t="shared" si="55"/>
        <v>3478</v>
      </c>
    </row>
    <row r="141" spans="2:38" s="365" customFormat="1">
      <c r="B141" s="365" t="s">
        <v>654</v>
      </c>
      <c r="C141" s="372">
        <f>DATE(2004,7,1)</f>
        <v>38169</v>
      </c>
      <c r="D141" s="139">
        <v>161642.23999999999</v>
      </c>
      <c r="E141" s="139"/>
      <c r="F141" s="139">
        <f t="shared" si="54"/>
        <v>88903.231999999989</v>
      </c>
      <c r="G141" s="140"/>
      <c r="H141" s="140">
        <f t="shared" si="47"/>
        <v>88903.231999999989</v>
      </c>
      <c r="I141" s="139">
        <v>2</v>
      </c>
      <c r="J141" s="139">
        <v>5</v>
      </c>
      <c r="K141" s="140"/>
      <c r="L141" s="139">
        <v>0</v>
      </c>
      <c r="M141" s="139">
        <v>0</v>
      </c>
      <c r="N141" s="139">
        <v>0</v>
      </c>
      <c r="O141" s="139">
        <v>0</v>
      </c>
      <c r="P141" s="139">
        <v>0</v>
      </c>
      <c r="Q141" s="139">
        <v>0</v>
      </c>
      <c r="R141" s="139">
        <v>0</v>
      </c>
      <c r="S141" s="139">
        <v>0</v>
      </c>
      <c r="T141" s="139">
        <v>0</v>
      </c>
      <c r="U141" s="139">
        <v>0</v>
      </c>
      <c r="V141" s="139">
        <v>0</v>
      </c>
      <c r="W141" s="139">
        <v>0</v>
      </c>
      <c r="X141" s="139">
        <v>0</v>
      </c>
      <c r="Y141" s="139">
        <v>0</v>
      </c>
      <c r="Z141" s="139">
        <v>0</v>
      </c>
      <c r="AA141" s="139">
        <f t="shared" si="55"/>
        <v>8082.1119999999992</v>
      </c>
      <c r="AB141" s="139">
        <f t="shared" si="55"/>
        <v>8082.1119999999992</v>
      </c>
      <c r="AC141" s="139">
        <f t="shared" si="55"/>
        <v>8082.1119999999992</v>
      </c>
      <c r="AD141" s="139">
        <f t="shared" si="55"/>
        <v>8082.1119999999992</v>
      </c>
      <c r="AE141" s="139">
        <f t="shared" si="55"/>
        <v>8082.1119999999992</v>
      </c>
      <c r="AF141" s="139">
        <f t="shared" si="55"/>
        <v>8082.1119999999992</v>
      </c>
      <c r="AG141" s="139">
        <f t="shared" si="55"/>
        <v>8082.1119999999992</v>
      </c>
      <c r="AH141" s="139">
        <f t="shared" si="55"/>
        <v>8082.1119999999992</v>
      </c>
      <c r="AI141" s="139">
        <f t="shared" si="55"/>
        <v>8082.1119999999992</v>
      </c>
      <c r="AJ141" s="139">
        <f t="shared" si="55"/>
        <v>8082.1119999999992</v>
      </c>
      <c r="AK141" s="139">
        <f t="shared" si="55"/>
        <v>8082.1119999999992</v>
      </c>
      <c r="AL141" s="139">
        <f t="shared" si="55"/>
        <v>8082.1119999999992</v>
      </c>
    </row>
    <row r="142" spans="2:38" s="365" customFormat="1">
      <c r="B142" s="365" t="s">
        <v>654</v>
      </c>
      <c r="C142" s="372">
        <f>DATE(2005,7,1)</f>
        <v>38534</v>
      </c>
      <c r="D142" s="139">
        <v>80719.08</v>
      </c>
      <c r="E142" s="139"/>
      <c r="F142" s="139">
        <f t="shared" si="54"/>
        <v>40359.54</v>
      </c>
      <c r="G142" s="140"/>
      <c r="H142" s="140">
        <f t="shared" si="47"/>
        <v>40359.54</v>
      </c>
      <c r="I142" s="139">
        <v>2</v>
      </c>
      <c r="J142" s="139">
        <v>5</v>
      </c>
      <c r="K142" s="140"/>
      <c r="L142" s="139">
        <v>0</v>
      </c>
      <c r="M142" s="139">
        <v>0</v>
      </c>
      <c r="N142" s="139">
        <v>0</v>
      </c>
      <c r="O142" s="139">
        <v>0</v>
      </c>
      <c r="P142" s="139">
        <v>0</v>
      </c>
      <c r="Q142" s="139">
        <v>0</v>
      </c>
      <c r="R142" s="139">
        <v>0</v>
      </c>
      <c r="S142" s="139">
        <v>0</v>
      </c>
      <c r="T142" s="139">
        <v>0</v>
      </c>
      <c r="U142" s="139">
        <v>0</v>
      </c>
      <c r="V142" s="139">
        <v>0</v>
      </c>
      <c r="W142" s="139">
        <v>0</v>
      </c>
      <c r="X142" s="139">
        <v>0</v>
      </c>
      <c r="Y142" s="139">
        <v>0</v>
      </c>
      <c r="Z142" s="139">
        <v>0</v>
      </c>
      <c r="AA142" s="139">
        <v>0</v>
      </c>
      <c r="AB142" s="139">
        <f t="shared" si="55"/>
        <v>4035.9540000000002</v>
      </c>
      <c r="AC142" s="139">
        <f t="shared" si="55"/>
        <v>4035.9540000000002</v>
      </c>
      <c r="AD142" s="139">
        <f t="shared" si="55"/>
        <v>4035.9540000000002</v>
      </c>
      <c r="AE142" s="139">
        <f t="shared" si="55"/>
        <v>4035.9540000000002</v>
      </c>
      <c r="AF142" s="139">
        <f t="shared" si="55"/>
        <v>4035.9540000000002</v>
      </c>
      <c r="AG142" s="139">
        <f t="shared" si="55"/>
        <v>4035.9540000000002</v>
      </c>
      <c r="AH142" s="139">
        <f t="shared" si="55"/>
        <v>4035.9540000000002</v>
      </c>
      <c r="AI142" s="139">
        <f t="shared" si="55"/>
        <v>4035.9540000000002</v>
      </c>
      <c r="AJ142" s="139">
        <f t="shared" si="55"/>
        <v>4035.9540000000002</v>
      </c>
      <c r="AK142" s="139">
        <f t="shared" si="55"/>
        <v>4035.9540000000002</v>
      </c>
      <c r="AL142" s="139">
        <f t="shared" si="55"/>
        <v>4035.9540000000002</v>
      </c>
    </row>
    <row r="143" spans="2:38" s="365" customFormat="1">
      <c r="B143" s="365" t="s">
        <v>654</v>
      </c>
      <c r="C143" s="372">
        <f>DATE(2006,7,1)</f>
        <v>38899</v>
      </c>
      <c r="D143" s="139">
        <f>2784939.21-2520545.09-113460.34</f>
        <v>150933.78000000012</v>
      </c>
      <c r="E143" s="139"/>
      <c r="F143" s="139">
        <f t="shared" si="54"/>
        <v>67920.201000000059</v>
      </c>
      <c r="G143" s="140"/>
      <c r="H143" s="140">
        <f t="shared" si="47"/>
        <v>67920.201000000059</v>
      </c>
      <c r="I143" s="139">
        <v>2</v>
      </c>
      <c r="J143" s="139">
        <v>5</v>
      </c>
      <c r="K143" s="140"/>
      <c r="L143" s="139">
        <v>0</v>
      </c>
      <c r="M143" s="139">
        <v>0</v>
      </c>
      <c r="N143" s="139">
        <v>0</v>
      </c>
      <c r="O143" s="139">
        <v>0</v>
      </c>
      <c r="P143" s="139">
        <v>0</v>
      </c>
      <c r="Q143" s="139">
        <v>0</v>
      </c>
      <c r="R143" s="139">
        <v>0</v>
      </c>
      <c r="S143" s="139">
        <v>0</v>
      </c>
      <c r="T143" s="139">
        <v>0</v>
      </c>
      <c r="U143" s="139">
        <v>0</v>
      </c>
      <c r="V143" s="139">
        <v>0</v>
      </c>
      <c r="W143" s="139">
        <v>0</v>
      </c>
      <c r="X143" s="139">
        <v>0</v>
      </c>
      <c r="Y143" s="139">
        <v>0</v>
      </c>
      <c r="Z143" s="139">
        <v>0</v>
      </c>
      <c r="AA143" s="139">
        <v>0</v>
      </c>
      <c r="AB143" s="139">
        <v>0</v>
      </c>
      <c r="AC143" s="139">
        <f t="shared" si="55"/>
        <v>7546.6890000000058</v>
      </c>
      <c r="AD143" s="139">
        <f t="shared" si="55"/>
        <v>7546.6890000000058</v>
      </c>
      <c r="AE143" s="139">
        <f t="shared" si="55"/>
        <v>7546.6890000000058</v>
      </c>
      <c r="AF143" s="139">
        <f t="shared" si="55"/>
        <v>7546.6890000000058</v>
      </c>
      <c r="AG143" s="139">
        <f t="shared" si="55"/>
        <v>7546.6890000000058</v>
      </c>
      <c r="AH143" s="139">
        <f t="shared" si="55"/>
        <v>7546.6890000000058</v>
      </c>
      <c r="AI143" s="139">
        <f t="shared" si="55"/>
        <v>7546.6890000000058</v>
      </c>
      <c r="AJ143" s="139">
        <f t="shared" si="55"/>
        <v>7546.6890000000058</v>
      </c>
      <c r="AK143" s="139">
        <f t="shared" si="55"/>
        <v>7546.6890000000058</v>
      </c>
      <c r="AL143" s="139">
        <f t="shared" si="55"/>
        <v>7546.6890000000058</v>
      </c>
    </row>
    <row r="144" spans="2:38" s="365" customFormat="1">
      <c r="B144" s="365" t="s">
        <v>654</v>
      </c>
      <c r="C144" s="372">
        <f>DATE(2007,7,1)</f>
        <v>39264</v>
      </c>
      <c r="D144" s="139">
        <v>169496.98</v>
      </c>
      <c r="E144" s="139"/>
      <c r="F144" s="139">
        <f t="shared" si="54"/>
        <v>67798.792000000001</v>
      </c>
      <c r="G144" s="140"/>
      <c r="H144" s="140">
        <f t="shared" si="47"/>
        <v>67798.792000000001</v>
      </c>
      <c r="I144" s="139">
        <v>2</v>
      </c>
      <c r="J144" s="139">
        <v>5</v>
      </c>
      <c r="K144" s="140"/>
      <c r="L144" s="139">
        <v>0</v>
      </c>
      <c r="M144" s="139">
        <v>0</v>
      </c>
      <c r="N144" s="139">
        <v>0</v>
      </c>
      <c r="O144" s="139">
        <v>0</v>
      </c>
      <c r="P144" s="139">
        <v>0</v>
      </c>
      <c r="Q144" s="139">
        <v>0</v>
      </c>
      <c r="R144" s="139">
        <v>0</v>
      </c>
      <c r="S144" s="139">
        <v>0</v>
      </c>
      <c r="T144" s="139">
        <v>0</v>
      </c>
      <c r="U144" s="139">
        <v>0</v>
      </c>
      <c r="V144" s="139">
        <v>0</v>
      </c>
      <c r="W144" s="139">
        <v>0</v>
      </c>
      <c r="X144" s="139">
        <v>0</v>
      </c>
      <c r="Y144" s="139">
        <v>0</v>
      </c>
      <c r="Z144" s="139">
        <v>0</v>
      </c>
      <c r="AA144" s="139">
        <v>0</v>
      </c>
      <c r="AB144" s="139">
        <v>0</v>
      </c>
      <c r="AC144" s="139">
        <v>0</v>
      </c>
      <c r="AD144" s="139">
        <f t="shared" si="55"/>
        <v>8474.8490000000002</v>
      </c>
      <c r="AE144" s="139">
        <f t="shared" si="55"/>
        <v>8474.8490000000002</v>
      </c>
      <c r="AF144" s="139">
        <f t="shared" si="55"/>
        <v>8474.8490000000002</v>
      </c>
      <c r="AG144" s="139">
        <f t="shared" si="55"/>
        <v>8474.8490000000002</v>
      </c>
      <c r="AH144" s="139">
        <f t="shared" si="55"/>
        <v>8474.8490000000002</v>
      </c>
      <c r="AI144" s="139">
        <f t="shared" si="55"/>
        <v>8474.8490000000002</v>
      </c>
      <c r="AJ144" s="139">
        <f t="shared" si="55"/>
        <v>8474.8490000000002</v>
      </c>
      <c r="AK144" s="139">
        <f t="shared" si="55"/>
        <v>8474.8490000000002</v>
      </c>
      <c r="AL144" s="139">
        <f t="shared" si="55"/>
        <v>8474.8490000000002</v>
      </c>
    </row>
    <row r="145" spans="2:38" s="365" customFormat="1">
      <c r="B145" s="365" t="s">
        <v>654</v>
      </c>
      <c r="C145" s="372">
        <f>DATE(2008,7,1)</f>
        <v>39630</v>
      </c>
      <c r="D145" s="139">
        <v>53081.65</v>
      </c>
      <c r="E145" s="139"/>
      <c r="F145" s="139">
        <f t="shared" si="54"/>
        <v>18578.577499999999</v>
      </c>
      <c r="G145" s="140"/>
      <c r="H145" s="140">
        <f t="shared" si="47"/>
        <v>18578.577499999999</v>
      </c>
      <c r="I145" s="139">
        <v>2</v>
      </c>
      <c r="J145" s="139">
        <v>5</v>
      </c>
      <c r="K145" s="140"/>
      <c r="L145" s="139">
        <v>0</v>
      </c>
      <c r="M145" s="139">
        <v>0</v>
      </c>
      <c r="N145" s="139">
        <v>0</v>
      </c>
      <c r="O145" s="139">
        <v>0</v>
      </c>
      <c r="P145" s="139">
        <v>0</v>
      </c>
      <c r="Q145" s="139">
        <v>0</v>
      </c>
      <c r="R145" s="139">
        <v>0</v>
      </c>
      <c r="S145" s="139">
        <v>0</v>
      </c>
      <c r="T145" s="139">
        <v>0</v>
      </c>
      <c r="U145" s="139">
        <v>0</v>
      </c>
      <c r="V145" s="139">
        <v>0</v>
      </c>
      <c r="W145" s="139">
        <v>0</v>
      </c>
      <c r="X145" s="139">
        <v>0</v>
      </c>
      <c r="Y145" s="139">
        <v>0</v>
      </c>
      <c r="Z145" s="139">
        <v>0</v>
      </c>
      <c r="AA145" s="139">
        <v>0</v>
      </c>
      <c r="AB145" s="139">
        <v>0</v>
      </c>
      <c r="AC145" s="139">
        <v>0</v>
      </c>
      <c r="AD145" s="139">
        <v>0</v>
      </c>
      <c r="AE145" s="139">
        <f t="shared" si="55"/>
        <v>2654.0825</v>
      </c>
      <c r="AF145" s="139">
        <f t="shared" si="55"/>
        <v>2654.0825</v>
      </c>
      <c r="AG145" s="139">
        <f t="shared" si="55"/>
        <v>2654.0825</v>
      </c>
      <c r="AH145" s="139">
        <f t="shared" si="55"/>
        <v>2654.0825</v>
      </c>
      <c r="AI145" s="139">
        <f t="shared" si="55"/>
        <v>2654.0825</v>
      </c>
      <c r="AJ145" s="139">
        <f t="shared" si="55"/>
        <v>2654.0825</v>
      </c>
      <c r="AK145" s="139">
        <f t="shared" si="55"/>
        <v>2654.0825</v>
      </c>
      <c r="AL145" s="139">
        <f t="shared" si="55"/>
        <v>2654.0825</v>
      </c>
    </row>
    <row r="146" spans="2:38" s="365" customFormat="1">
      <c r="B146" s="365" t="s">
        <v>654</v>
      </c>
      <c r="C146" s="372">
        <f>DATE(2009,7,1)</f>
        <v>39995</v>
      </c>
      <c r="D146" s="139">
        <v>81774.37</v>
      </c>
      <c r="E146" s="139"/>
      <c r="F146" s="139">
        <f t="shared" si="54"/>
        <v>24532.310999999998</v>
      </c>
      <c r="G146" s="140"/>
      <c r="H146" s="140">
        <f t="shared" si="47"/>
        <v>24532.310999999998</v>
      </c>
      <c r="I146" s="139">
        <v>2</v>
      </c>
      <c r="J146" s="139">
        <v>5</v>
      </c>
      <c r="K146" s="140"/>
      <c r="L146" s="139">
        <v>0</v>
      </c>
      <c r="M146" s="139">
        <v>0</v>
      </c>
      <c r="N146" s="139">
        <v>0</v>
      </c>
      <c r="O146" s="139">
        <v>0</v>
      </c>
      <c r="P146" s="139">
        <v>0</v>
      </c>
      <c r="Q146" s="139">
        <v>0</v>
      </c>
      <c r="R146" s="139">
        <v>0</v>
      </c>
      <c r="S146" s="139">
        <v>0</v>
      </c>
      <c r="T146" s="139">
        <v>0</v>
      </c>
      <c r="U146" s="139">
        <v>0</v>
      </c>
      <c r="V146" s="139">
        <v>0</v>
      </c>
      <c r="W146" s="139">
        <v>0</v>
      </c>
      <c r="X146" s="139">
        <v>0</v>
      </c>
      <c r="Y146" s="139">
        <v>0</v>
      </c>
      <c r="Z146" s="139">
        <v>0</v>
      </c>
      <c r="AA146" s="139">
        <v>0</v>
      </c>
      <c r="AB146" s="139">
        <v>0</v>
      </c>
      <c r="AC146" s="139">
        <v>0</v>
      </c>
      <c r="AD146" s="139">
        <v>0</v>
      </c>
      <c r="AE146" s="139">
        <v>0</v>
      </c>
      <c r="AF146" s="139">
        <f t="shared" si="55"/>
        <v>4088.7184999999999</v>
      </c>
      <c r="AG146" s="139">
        <f t="shared" si="55"/>
        <v>4088.7184999999999</v>
      </c>
      <c r="AH146" s="139">
        <f t="shared" si="55"/>
        <v>4088.7184999999999</v>
      </c>
      <c r="AI146" s="139">
        <f t="shared" si="55"/>
        <v>4088.7184999999999</v>
      </c>
      <c r="AJ146" s="139">
        <f t="shared" si="55"/>
        <v>4088.7184999999999</v>
      </c>
      <c r="AK146" s="139">
        <f t="shared" si="55"/>
        <v>4088.7184999999999</v>
      </c>
      <c r="AL146" s="139">
        <f t="shared" si="55"/>
        <v>4088.7184999999999</v>
      </c>
    </row>
    <row r="147" spans="2:38" s="365" customFormat="1">
      <c r="B147" s="365" t="s">
        <v>654</v>
      </c>
      <c r="C147" s="372">
        <f>DATE(2009,7,1)</f>
        <v>39995</v>
      </c>
      <c r="D147" s="139">
        <v>26352.48</v>
      </c>
      <c r="E147" s="139"/>
      <c r="F147" s="139">
        <f>H147</f>
        <v>7905.7439999999997</v>
      </c>
      <c r="G147" s="140"/>
      <c r="H147" s="140">
        <f t="shared" si="47"/>
        <v>7905.7439999999997</v>
      </c>
      <c r="I147" s="139">
        <v>2</v>
      </c>
      <c r="J147" s="139">
        <v>5</v>
      </c>
      <c r="K147" s="140"/>
      <c r="L147" s="139">
        <v>0</v>
      </c>
      <c r="M147" s="139">
        <v>0</v>
      </c>
      <c r="N147" s="139">
        <v>0</v>
      </c>
      <c r="O147" s="139">
        <v>0</v>
      </c>
      <c r="P147" s="139">
        <v>0</v>
      </c>
      <c r="Q147" s="139">
        <v>0</v>
      </c>
      <c r="R147" s="139">
        <v>0</v>
      </c>
      <c r="S147" s="139">
        <v>0</v>
      </c>
      <c r="T147" s="139">
        <v>0</v>
      </c>
      <c r="U147" s="139">
        <v>0</v>
      </c>
      <c r="V147" s="139">
        <v>0</v>
      </c>
      <c r="W147" s="139">
        <v>0</v>
      </c>
      <c r="X147" s="139">
        <v>0</v>
      </c>
      <c r="Y147" s="139">
        <v>0</v>
      </c>
      <c r="Z147" s="139">
        <v>0</v>
      </c>
      <c r="AA147" s="139">
        <v>0</v>
      </c>
      <c r="AB147" s="139">
        <v>0</v>
      </c>
      <c r="AC147" s="139">
        <v>0</v>
      </c>
      <c r="AD147" s="139">
        <v>0</v>
      </c>
      <c r="AE147" s="139">
        <v>0</v>
      </c>
      <c r="AF147" s="139">
        <f t="shared" si="55"/>
        <v>1317.624</v>
      </c>
      <c r="AG147" s="139">
        <f t="shared" si="55"/>
        <v>1317.624</v>
      </c>
      <c r="AH147" s="139">
        <f t="shared" si="55"/>
        <v>1317.624</v>
      </c>
      <c r="AI147" s="139">
        <f t="shared" si="55"/>
        <v>1317.624</v>
      </c>
      <c r="AJ147" s="139">
        <f t="shared" si="55"/>
        <v>1317.624</v>
      </c>
      <c r="AK147" s="139">
        <f t="shared" si="55"/>
        <v>1317.624</v>
      </c>
      <c r="AL147" s="139">
        <f t="shared" si="55"/>
        <v>1317.624</v>
      </c>
    </row>
    <row r="148" spans="2:38" s="365" customFormat="1">
      <c r="B148" s="365" t="s">
        <v>655</v>
      </c>
      <c r="C148" s="372">
        <f>DATE(2009,7,1)</f>
        <v>39995</v>
      </c>
      <c r="D148" s="139">
        <v>372538.65</v>
      </c>
      <c r="E148" s="139"/>
      <c r="F148" s="139">
        <f>H148</f>
        <v>111761.59499999999</v>
      </c>
      <c r="G148" s="140"/>
      <c r="H148" s="140">
        <f t="shared" si="47"/>
        <v>111761.59499999999</v>
      </c>
      <c r="I148" s="139"/>
      <c r="J148" s="139">
        <v>5</v>
      </c>
      <c r="K148" s="140"/>
      <c r="L148" s="139"/>
      <c r="M148" s="139"/>
      <c r="N148" s="139"/>
      <c r="O148" s="139"/>
      <c r="P148" s="139"/>
      <c r="Q148" s="139"/>
      <c r="R148" s="139"/>
      <c r="S148" s="139"/>
      <c r="T148" s="139"/>
      <c r="U148" s="139"/>
      <c r="V148" s="139"/>
      <c r="W148" s="139"/>
      <c r="X148" s="139"/>
      <c r="Y148" s="139"/>
      <c r="Z148" s="139"/>
      <c r="AA148" s="139"/>
      <c r="AB148" s="139"/>
      <c r="AC148" s="139"/>
      <c r="AD148" s="139"/>
      <c r="AE148" s="139">
        <v>0</v>
      </c>
      <c r="AF148" s="139">
        <f t="shared" si="55"/>
        <v>18626.932499999999</v>
      </c>
      <c r="AG148" s="139">
        <f t="shared" si="55"/>
        <v>18626.932499999999</v>
      </c>
      <c r="AH148" s="139">
        <f t="shared" si="55"/>
        <v>18626.932499999999</v>
      </c>
      <c r="AI148" s="139">
        <f t="shared" si="55"/>
        <v>18626.932499999999</v>
      </c>
      <c r="AJ148" s="139">
        <f t="shared" si="55"/>
        <v>18626.932499999999</v>
      </c>
      <c r="AK148" s="139">
        <f t="shared" si="55"/>
        <v>18626.932499999999</v>
      </c>
      <c r="AL148" s="139">
        <f t="shared" si="55"/>
        <v>18626.932499999999</v>
      </c>
    </row>
    <row r="149" spans="2:38" s="365" customFormat="1">
      <c r="B149" s="365" t="s">
        <v>656</v>
      </c>
      <c r="C149" s="372">
        <f t="shared" ref="C149:C155" si="56">DATE(2010,7,1)</f>
        <v>40360</v>
      </c>
      <c r="D149" s="139">
        <v>28928.92</v>
      </c>
      <c r="E149" s="139"/>
      <c r="F149" s="139">
        <f t="shared" ref="F149:F154" si="57">H149</f>
        <v>7232.2299999999987</v>
      </c>
      <c r="G149" s="140"/>
      <c r="H149" s="140">
        <f t="shared" si="47"/>
        <v>7232.2299999999987</v>
      </c>
      <c r="I149" s="139"/>
      <c r="J149" s="139">
        <v>5</v>
      </c>
      <c r="K149" s="140"/>
      <c r="L149" s="139"/>
      <c r="M149" s="139"/>
      <c r="N149" s="139"/>
      <c r="O149" s="139"/>
      <c r="P149" s="139"/>
      <c r="Q149" s="139"/>
      <c r="R149" s="139"/>
      <c r="S149" s="139"/>
      <c r="T149" s="139"/>
      <c r="U149" s="139"/>
      <c r="V149" s="139"/>
      <c r="W149" s="139"/>
      <c r="X149" s="139"/>
      <c r="Y149" s="139"/>
      <c r="Z149" s="139"/>
      <c r="AA149" s="139"/>
      <c r="AB149" s="139"/>
      <c r="AC149" s="139"/>
      <c r="AD149" s="139"/>
      <c r="AE149" s="139">
        <v>0</v>
      </c>
      <c r="AF149" s="139">
        <v>0</v>
      </c>
      <c r="AG149" s="139">
        <f t="shared" si="55"/>
        <v>1446.4459999999997</v>
      </c>
      <c r="AH149" s="139">
        <f t="shared" si="55"/>
        <v>1446.4459999999997</v>
      </c>
      <c r="AI149" s="139">
        <f t="shared" si="55"/>
        <v>1446.4459999999997</v>
      </c>
      <c r="AJ149" s="139">
        <f t="shared" si="55"/>
        <v>1446.4459999999997</v>
      </c>
      <c r="AK149" s="139">
        <f t="shared" si="55"/>
        <v>1446.4459999999997</v>
      </c>
      <c r="AL149" s="139">
        <f t="shared" si="55"/>
        <v>1446.4459999999997</v>
      </c>
    </row>
    <row r="150" spans="2:38" s="365" customFormat="1">
      <c r="B150" s="365" t="s">
        <v>657</v>
      </c>
      <c r="C150" s="372">
        <f t="shared" si="56"/>
        <v>40360</v>
      </c>
      <c r="D150" s="139">
        <v>3790.47</v>
      </c>
      <c r="E150" s="139"/>
      <c r="F150" s="139">
        <f t="shared" si="57"/>
        <v>947.61749999999995</v>
      </c>
      <c r="G150" s="140"/>
      <c r="H150" s="140">
        <f t="shared" si="47"/>
        <v>947.61749999999995</v>
      </c>
      <c r="I150" s="139"/>
      <c r="J150" s="139">
        <v>5</v>
      </c>
      <c r="K150" s="140"/>
      <c r="L150" s="139"/>
      <c r="M150" s="139"/>
      <c r="N150" s="139"/>
      <c r="O150" s="139"/>
      <c r="P150" s="139"/>
      <c r="Q150" s="139"/>
      <c r="R150" s="139"/>
      <c r="S150" s="139"/>
      <c r="T150" s="139"/>
      <c r="U150" s="139"/>
      <c r="V150" s="139"/>
      <c r="W150" s="139"/>
      <c r="X150" s="139"/>
      <c r="Y150" s="139"/>
      <c r="Z150" s="139"/>
      <c r="AA150" s="139"/>
      <c r="AB150" s="139"/>
      <c r="AC150" s="139"/>
      <c r="AD150" s="139"/>
      <c r="AE150" s="139">
        <v>0</v>
      </c>
      <c r="AF150" s="139">
        <v>0</v>
      </c>
      <c r="AG150" s="139">
        <f t="shared" si="55"/>
        <v>189.52349999999998</v>
      </c>
      <c r="AH150" s="139">
        <f t="shared" si="55"/>
        <v>189.52349999999998</v>
      </c>
      <c r="AI150" s="139">
        <f t="shared" si="55"/>
        <v>189.52349999999998</v>
      </c>
      <c r="AJ150" s="139">
        <f t="shared" si="55"/>
        <v>189.52349999999998</v>
      </c>
      <c r="AK150" s="139">
        <f t="shared" si="55"/>
        <v>189.52349999999998</v>
      </c>
      <c r="AL150" s="139">
        <f t="shared" si="55"/>
        <v>189.52349999999998</v>
      </c>
    </row>
    <row r="151" spans="2:38" s="365" customFormat="1">
      <c r="B151" s="365" t="s">
        <v>658</v>
      </c>
      <c r="C151" s="372">
        <f t="shared" si="56"/>
        <v>40360</v>
      </c>
      <c r="D151" s="139">
        <v>24607.07</v>
      </c>
      <c r="E151" s="139"/>
      <c r="F151" s="139">
        <f t="shared" si="57"/>
        <v>6151.7675000000008</v>
      </c>
      <c r="G151" s="140"/>
      <c r="H151" s="140">
        <f t="shared" si="47"/>
        <v>6151.7675000000008</v>
      </c>
      <c r="I151" s="139"/>
      <c r="J151" s="139">
        <v>5</v>
      </c>
      <c r="K151" s="140"/>
      <c r="L151" s="139"/>
      <c r="M151" s="139"/>
      <c r="N151" s="139"/>
      <c r="O151" s="139"/>
      <c r="P151" s="139"/>
      <c r="Q151" s="139"/>
      <c r="R151" s="139"/>
      <c r="S151" s="139"/>
      <c r="T151" s="139"/>
      <c r="U151" s="139"/>
      <c r="V151" s="139"/>
      <c r="W151" s="139"/>
      <c r="X151" s="139"/>
      <c r="Y151" s="139"/>
      <c r="Z151" s="139"/>
      <c r="AA151" s="139"/>
      <c r="AB151" s="139"/>
      <c r="AC151" s="139"/>
      <c r="AD151" s="139"/>
      <c r="AE151" s="139">
        <v>0</v>
      </c>
      <c r="AF151" s="139">
        <v>0</v>
      </c>
      <c r="AG151" s="139">
        <f t="shared" ref="AG151:AL169" si="58">SUM($D151*$J151)/100</f>
        <v>1230.3535000000002</v>
      </c>
      <c r="AH151" s="139">
        <f t="shared" si="58"/>
        <v>1230.3535000000002</v>
      </c>
      <c r="AI151" s="139">
        <f t="shared" si="58"/>
        <v>1230.3535000000002</v>
      </c>
      <c r="AJ151" s="139">
        <f t="shared" si="58"/>
        <v>1230.3535000000002</v>
      </c>
      <c r="AK151" s="139">
        <f t="shared" si="58"/>
        <v>1230.3535000000002</v>
      </c>
      <c r="AL151" s="139">
        <f t="shared" si="58"/>
        <v>1230.3535000000002</v>
      </c>
    </row>
    <row r="152" spans="2:38" s="365" customFormat="1">
      <c r="B152" s="365" t="s">
        <v>658</v>
      </c>
      <c r="C152" s="372">
        <f t="shared" si="56"/>
        <v>40360</v>
      </c>
      <c r="D152" s="139">
        <v>11650.66</v>
      </c>
      <c r="E152" s="139"/>
      <c r="F152" s="139">
        <f t="shared" si="57"/>
        <v>2912.665</v>
      </c>
      <c r="G152" s="140"/>
      <c r="H152" s="140">
        <f t="shared" si="47"/>
        <v>2912.665</v>
      </c>
      <c r="I152" s="139"/>
      <c r="J152" s="139">
        <v>5</v>
      </c>
      <c r="K152" s="140"/>
      <c r="L152" s="139"/>
      <c r="M152" s="139"/>
      <c r="N152" s="139"/>
      <c r="O152" s="139"/>
      <c r="P152" s="139"/>
      <c r="Q152" s="139"/>
      <c r="R152" s="139"/>
      <c r="S152" s="139"/>
      <c r="T152" s="139"/>
      <c r="U152" s="139"/>
      <c r="V152" s="139"/>
      <c r="W152" s="139"/>
      <c r="X152" s="139"/>
      <c r="Y152" s="139"/>
      <c r="Z152" s="139"/>
      <c r="AA152" s="139"/>
      <c r="AB152" s="139"/>
      <c r="AC152" s="139"/>
      <c r="AD152" s="139"/>
      <c r="AE152" s="139">
        <v>0</v>
      </c>
      <c r="AF152" s="139">
        <v>0</v>
      </c>
      <c r="AG152" s="139">
        <f t="shared" si="58"/>
        <v>582.53300000000002</v>
      </c>
      <c r="AH152" s="139">
        <f t="shared" si="58"/>
        <v>582.53300000000002</v>
      </c>
      <c r="AI152" s="139">
        <f t="shared" si="58"/>
        <v>582.53300000000002</v>
      </c>
      <c r="AJ152" s="139">
        <f t="shared" si="58"/>
        <v>582.53300000000002</v>
      </c>
      <c r="AK152" s="139">
        <f t="shared" si="58"/>
        <v>582.53300000000002</v>
      </c>
      <c r="AL152" s="139">
        <f t="shared" si="58"/>
        <v>582.53300000000002</v>
      </c>
    </row>
    <row r="153" spans="2:38" s="365" customFormat="1">
      <c r="B153" s="365" t="s">
        <v>659</v>
      </c>
      <c r="C153" s="372">
        <f t="shared" si="56"/>
        <v>40360</v>
      </c>
      <c r="D153" s="139">
        <v>1900.55</v>
      </c>
      <c r="E153" s="139"/>
      <c r="F153" s="139">
        <f t="shared" si="57"/>
        <v>475.13750000000005</v>
      </c>
      <c r="G153" s="140"/>
      <c r="H153" s="140">
        <f t="shared" si="47"/>
        <v>475.13750000000005</v>
      </c>
      <c r="I153" s="139"/>
      <c r="J153" s="139">
        <v>5</v>
      </c>
      <c r="K153" s="140"/>
      <c r="L153" s="139"/>
      <c r="M153" s="139"/>
      <c r="N153" s="139"/>
      <c r="O153" s="139"/>
      <c r="P153" s="139"/>
      <c r="Q153" s="139"/>
      <c r="R153" s="139"/>
      <c r="S153" s="139"/>
      <c r="T153" s="139"/>
      <c r="U153" s="139"/>
      <c r="V153" s="139"/>
      <c r="W153" s="139"/>
      <c r="X153" s="139"/>
      <c r="Y153" s="139"/>
      <c r="Z153" s="139"/>
      <c r="AA153" s="139"/>
      <c r="AB153" s="139"/>
      <c r="AC153" s="139"/>
      <c r="AD153" s="139"/>
      <c r="AE153" s="139">
        <v>0</v>
      </c>
      <c r="AF153" s="139">
        <v>0</v>
      </c>
      <c r="AG153" s="139">
        <f t="shared" si="58"/>
        <v>95.027500000000003</v>
      </c>
      <c r="AH153" s="139">
        <f t="shared" si="58"/>
        <v>95.027500000000003</v>
      </c>
      <c r="AI153" s="139">
        <f t="shared" si="58"/>
        <v>95.027500000000003</v>
      </c>
      <c r="AJ153" s="139">
        <f t="shared" si="58"/>
        <v>95.027500000000003</v>
      </c>
      <c r="AK153" s="139">
        <f t="shared" si="58"/>
        <v>95.027500000000003</v>
      </c>
      <c r="AL153" s="139">
        <f t="shared" si="58"/>
        <v>95.027500000000003</v>
      </c>
    </row>
    <row r="154" spans="2:38" s="365" customFormat="1">
      <c r="B154" s="365" t="s">
        <v>660</v>
      </c>
      <c r="C154" s="372">
        <f t="shared" si="56"/>
        <v>40360</v>
      </c>
      <c r="D154" s="139">
        <v>2871.88</v>
      </c>
      <c r="E154" s="139"/>
      <c r="F154" s="139">
        <f t="shared" si="57"/>
        <v>717.97000000000014</v>
      </c>
      <c r="G154" s="140"/>
      <c r="H154" s="140">
        <f t="shared" si="47"/>
        <v>717.97000000000014</v>
      </c>
      <c r="I154" s="139"/>
      <c r="J154" s="139">
        <v>5</v>
      </c>
      <c r="K154" s="140"/>
      <c r="L154" s="139"/>
      <c r="M154" s="139"/>
      <c r="N154" s="139"/>
      <c r="O154" s="139"/>
      <c r="P154" s="139"/>
      <c r="Q154" s="139"/>
      <c r="R154" s="139"/>
      <c r="S154" s="139"/>
      <c r="T154" s="139"/>
      <c r="U154" s="139"/>
      <c r="V154" s="139"/>
      <c r="W154" s="139"/>
      <c r="X154" s="139"/>
      <c r="Y154" s="139"/>
      <c r="Z154" s="139"/>
      <c r="AA154" s="139"/>
      <c r="AB154" s="139"/>
      <c r="AC154" s="139"/>
      <c r="AD154" s="139"/>
      <c r="AE154" s="139">
        <v>0</v>
      </c>
      <c r="AF154" s="139">
        <v>0</v>
      </c>
      <c r="AG154" s="139">
        <f t="shared" si="58"/>
        <v>143.59400000000002</v>
      </c>
      <c r="AH154" s="139">
        <f t="shared" si="58"/>
        <v>143.59400000000002</v>
      </c>
      <c r="AI154" s="139">
        <f t="shared" si="58"/>
        <v>143.59400000000002</v>
      </c>
      <c r="AJ154" s="139">
        <f t="shared" si="58"/>
        <v>143.59400000000002</v>
      </c>
      <c r="AK154" s="139">
        <f t="shared" si="58"/>
        <v>143.59400000000002</v>
      </c>
      <c r="AL154" s="139">
        <f t="shared" si="58"/>
        <v>143.59400000000002</v>
      </c>
    </row>
    <row r="155" spans="2:38" s="365" customFormat="1">
      <c r="B155" s="365" t="s">
        <v>661</v>
      </c>
      <c r="C155" s="372">
        <f t="shared" si="56"/>
        <v>40360</v>
      </c>
      <c r="D155" s="139">
        <v>12789.73</v>
      </c>
      <c r="E155" s="139"/>
      <c r="F155" s="139">
        <f>H155</f>
        <v>3197.4324999999999</v>
      </c>
      <c r="G155" s="140"/>
      <c r="H155" s="140">
        <f t="shared" si="47"/>
        <v>3197.4324999999999</v>
      </c>
      <c r="I155" s="139"/>
      <c r="J155" s="139">
        <v>5</v>
      </c>
      <c r="K155" s="140"/>
      <c r="L155" s="139"/>
      <c r="M155" s="139"/>
      <c r="N155" s="139"/>
      <c r="O155" s="139"/>
      <c r="P155" s="139"/>
      <c r="Q155" s="139"/>
      <c r="R155" s="139"/>
      <c r="S155" s="139"/>
      <c r="T155" s="139"/>
      <c r="U155" s="139"/>
      <c r="V155" s="139"/>
      <c r="W155" s="139"/>
      <c r="X155" s="139"/>
      <c r="Y155" s="139"/>
      <c r="Z155" s="139"/>
      <c r="AA155" s="139"/>
      <c r="AB155" s="139"/>
      <c r="AC155" s="139"/>
      <c r="AD155" s="139"/>
      <c r="AE155" s="139">
        <v>0</v>
      </c>
      <c r="AF155" s="139">
        <v>0</v>
      </c>
      <c r="AG155" s="139">
        <f t="shared" si="58"/>
        <v>639.48649999999998</v>
      </c>
      <c r="AH155" s="139">
        <f t="shared" si="58"/>
        <v>639.48649999999998</v>
      </c>
      <c r="AI155" s="139">
        <f t="shared" si="58"/>
        <v>639.48649999999998</v>
      </c>
      <c r="AJ155" s="139">
        <f t="shared" si="58"/>
        <v>639.48649999999998</v>
      </c>
      <c r="AK155" s="139">
        <f t="shared" si="58"/>
        <v>639.48649999999998</v>
      </c>
      <c r="AL155" s="139">
        <f t="shared" si="58"/>
        <v>639.48649999999998</v>
      </c>
    </row>
    <row r="156" spans="2:38" s="365" customFormat="1">
      <c r="B156" s="365" t="s">
        <v>662</v>
      </c>
      <c r="C156" s="372">
        <f>DATE(2011,7,1)</f>
        <v>40725</v>
      </c>
      <c r="D156" s="139">
        <v>2787.68</v>
      </c>
      <c r="E156" s="139"/>
      <c r="F156" s="139">
        <f t="shared" ref="F156:F168" si="59">H156</f>
        <v>557.53599999999994</v>
      </c>
      <c r="G156" s="140"/>
      <c r="H156" s="140">
        <f t="shared" si="47"/>
        <v>557.53599999999994</v>
      </c>
      <c r="I156" s="139"/>
      <c r="J156" s="139">
        <v>5</v>
      </c>
      <c r="K156" s="140"/>
      <c r="L156" s="139"/>
      <c r="M156" s="139"/>
      <c r="N156" s="139"/>
      <c r="O156" s="139"/>
      <c r="P156" s="139"/>
      <c r="Q156" s="139"/>
      <c r="R156" s="139"/>
      <c r="S156" s="139"/>
      <c r="T156" s="139"/>
      <c r="U156" s="139"/>
      <c r="V156" s="139"/>
      <c r="W156" s="139"/>
      <c r="X156" s="139"/>
      <c r="Y156" s="139"/>
      <c r="Z156" s="139"/>
      <c r="AA156" s="139"/>
      <c r="AB156" s="139"/>
      <c r="AC156" s="139"/>
      <c r="AD156" s="139"/>
      <c r="AE156" s="139"/>
      <c r="AF156" s="139"/>
      <c r="AG156" s="139"/>
      <c r="AH156" s="139">
        <f t="shared" si="58"/>
        <v>139.38399999999999</v>
      </c>
      <c r="AI156" s="139">
        <f t="shared" si="58"/>
        <v>139.38399999999999</v>
      </c>
      <c r="AJ156" s="139">
        <f t="shared" si="58"/>
        <v>139.38399999999999</v>
      </c>
      <c r="AK156" s="139">
        <f t="shared" si="58"/>
        <v>139.38399999999999</v>
      </c>
      <c r="AL156" s="139">
        <f t="shared" si="58"/>
        <v>139.38399999999999</v>
      </c>
    </row>
    <row r="157" spans="2:38" s="365" customFormat="1">
      <c r="B157" s="365" t="s">
        <v>663</v>
      </c>
      <c r="C157" s="372">
        <f t="shared" ref="C157:C163" si="60">DATE(2011,7,1)</f>
        <v>40725</v>
      </c>
      <c r="D157" s="139">
        <v>15344.38</v>
      </c>
      <c r="E157" s="139"/>
      <c r="F157" s="139">
        <f t="shared" si="59"/>
        <v>3068.8759999999997</v>
      </c>
      <c r="G157" s="140"/>
      <c r="H157" s="140">
        <f t="shared" si="47"/>
        <v>3068.8759999999997</v>
      </c>
      <c r="I157" s="139"/>
      <c r="J157" s="139">
        <v>5</v>
      </c>
      <c r="K157" s="140"/>
      <c r="L157" s="139"/>
      <c r="M157" s="139"/>
      <c r="N157" s="139"/>
      <c r="O157" s="139"/>
      <c r="P157" s="139"/>
      <c r="Q157" s="139"/>
      <c r="R157" s="139"/>
      <c r="S157" s="139"/>
      <c r="T157" s="139"/>
      <c r="U157" s="139"/>
      <c r="V157" s="139"/>
      <c r="W157" s="139"/>
      <c r="X157" s="139"/>
      <c r="Y157" s="139"/>
      <c r="Z157" s="139"/>
      <c r="AA157" s="139"/>
      <c r="AB157" s="139"/>
      <c r="AC157" s="139"/>
      <c r="AD157" s="139"/>
      <c r="AE157" s="139"/>
      <c r="AF157" s="139"/>
      <c r="AG157" s="139"/>
      <c r="AH157" s="139">
        <f t="shared" si="58"/>
        <v>767.21899999999994</v>
      </c>
      <c r="AI157" s="139">
        <f t="shared" si="58"/>
        <v>767.21899999999994</v>
      </c>
      <c r="AJ157" s="139">
        <f t="shared" si="58"/>
        <v>767.21899999999994</v>
      </c>
      <c r="AK157" s="139">
        <f t="shared" si="58"/>
        <v>767.21899999999994</v>
      </c>
      <c r="AL157" s="139">
        <f t="shared" si="58"/>
        <v>767.21899999999994</v>
      </c>
    </row>
    <row r="158" spans="2:38" s="365" customFormat="1">
      <c r="B158" s="365" t="s">
        <v>658</v>
      </c>
      <c r="C158" s="372">
        <f t="shared" si="60"/>
        <v>40725</v>
      </c>
      <c r="D158" s="139">
        <v>2952.08</v>
      </c>
      <c r="E158" s="139"/>
      <c r="F158" s="139">
        <f t="shared" si="59"/>
        <v>590.41599999999994</v>
      </c>
      <c r="G158" s="140"/>
      <c r="H158" s="140">
        <f t="shared" si="47"/>
        <v>590.41599999999994</v>
      </c>
      <c r="I158" s="139"/>
      <c r="J158" s="139">
        <v>5</v>
      </c>
      <c r="K158" s="140"/>
      <c r="L158" s="139"/>
      <c r="M158" s="139"/>
      <c r="N158" s="139"/>
      <c r="O158" s="139"/>
      <c r="P158" s="139"/>
      <c r="Q158" s="139"/>
      <c r="R158" s="139"/>
      <c r="S158" s="139"/>
      <c r="T158" s="139"/>
      <c r="U158" s="139"/>
      <c r="V158" s="139"/>
      <c r="W158" s="139"/>
      <c r="X158" s="139"/>
      <c r="Y158" s="139"/>
      <c r="Z158" s="139"/>
      <c r="AA158" s="139"/>
      <c r="AB158" s="139"/>
      <c r="AC158" s="139"/>
      <c r="AD158" s="139"/>
      <c r="AE158" s="139"/>
      <c r="AF158" s="139"/>
      <c r="AG158" s="139"/>
      <c r="AH158" s="139">
        <f t="shared" si="58"/>
        <v>147.60399999999998</v>
      </c>
      <c r="AI158" s="139">
        <f t="shared" si="58"/>
        <v>147.60399999999998</v>
      </c>
      <c r="AJ158" s="139">
        <f t="shared" si="58"/>
        <v>147.60399999999998</v>
      </c>
      <c r="AK158" s="139">
        <f t="shared" si="58"/>
        <v>147.60399999999998</v>
      </c>
      <c r="AL158" s="139">
        <f t="shared" si="58"/>
        <v>147.60399999999998</v>
      </c>
    </row>
    <row r="159" spans="2:38" s="365" customFormat="1">
      <c r="B159" s="365" t="s">
        <v>664</v>
      </c>
      <c r="C159" s="372">
        <f t="shared" si="60"/>
        <v>40725</v>
      </c>
      <c r="D159" s="139">
        <v>1733.86</v>
      </c>
      <c r="E159" s="139"/>
      <c r="F159" s="139">
        <f t="shared" si="59"/>
        <v>346.77199999999999</v>
      </c>
      <c r="G159" s="140"/>
      <c r="H159" s="140">
        <f t="shared" si="47"/>
        <v>346.77199999999999</v>
      </c>
      <c r="I159" s="139"/>
      <c r="J159" s="139">
        <v>5</v>
      </c>
      <c r="K159" s="140"/>
      <c r="L159" s="139"/>
      <c r="M159" s="139"/>
      <c r="N159" s="139"/>
      <c r="O159" s="139"/>
      <c r="P159" s="139"/>
      <c r="Q159" s="139"/>
      <c r="R159" s="139"/>
      <c r="S159" s="139"/>
      <c r="T159" s="139"/>
      <c r="U159" s="139"/>
      <c r="V159" s="139"/>
      <c r="W159" s="139"/>
      <c r="X159" s="139"/>
      <c r="Y159" s="139"/>
      <c r="Z159" s="139"/>
      <c r="AA159" s="139"/>
      <c r="AB159" s="139"/>
      <c r="AC159" s="139"/>
      <c r="AD159" s="139"/>
      <c r="AE159" s="139"/>
      <c r="AF159" s="139"/>
      <c r="AG159" s="139"/>
      <c r="AH159" s="139">
        <f t="shared" si="58"/>
        <v>86.692999999999998</v>
      </c>
      <c r="AI159" s="139">
        <f t="shared" si="58"/>
        <v>86.692999999999998</v>
      </c>
      <c r="AJ159" s="139">
        <f t="shared" si="58"/>
        <v>86.692999999999998</v>
      </c>
      <c r="AK159" s="139">
        <f t="shared" si="58"/>
        <v>86.692999999999998</v>
      </c>
      <c r="AL159" s="139">
        <f t="shared" si="58"/>
        <v>86.692999999999998</v>
      </c>
    </row>
    <row r="160" spans="2:38" s="365" customFormat="1">
      <c r="B160" s="365" t="s">
        <v>665</v>
      </c>
      <c r="C160" s="372">
        <f t="shared" si="60"/>
        <v>40725</v>
      </c>
      <c r="D160" s="139">
        <v>7849.63</v>
      </c>
      <c r="E160" s="139"/>
      <c r="F160" s="139">
        <f t="shared" si="59"/>
        <v>1569.9260000000002</v>
      </c>
      <c r="G160" s="140"/>
      <c r="H160" s="140">
        <f t="shared" si="47"/>
        <v>1569.9260000000002</v>
      </c>
      <c r="I160" s="139"/>
      <c r="J160" s="139">
        <v>5</v>
      </c>
      <c r="K160" s="140"/>
      <c r="L160" s="139"/>
      <c r="M160" s="139"/>
      <c r="N160" s="139"/>
      <c r="O160" s="139"/>
      <c r="P160" s="139"/>
      <c r="Q160" s="139"/>
      <c r="R160" s="139"/>
      <c r="S160" s="139"/>
      <c r="T160" s="139"/>
      <c r="U160" s="139"/>
      <c r="V160" s="139"/>
      <c r="W160" s="139"/>
      <c r="X160" s="139"/>
      <c r="Y160" s="139"/>
      <c r="Z160" s="139"/>
      <c r="AA160" s="139"/>
      <c r="AB160" s="139"/>
      <c r="AC160" s="139"/>
      <c r="AD160" s="139"/>
      <c r="AE160" s="139"/>
      <c r="AF160" s="139"/>
      <c r="AG160" s="139"/>
      <c r="AH160" s="139">
        <f t="shared" si="58"/>
        <v>392.48150000000004</v>
      </c>
      <c r="AI160" s="139">
        <f t="shared" si="58"/>
        <v>392.48150000000004</v>
      </c>
      <c r="AJ160" s="139">
        <f t="shared" si="58"/>
        <v>392.48150000000004</v>
      </c>
      <c r="AK160" s="139">
        <f t="shared" si="58"/>
        <v>392.48150000000004</v>
      </c>
      <c r="AL160" s="139">
        <f t="shared" si="58"/>
        <v>392.48150000000004</v>
      </c>
    </row>
    <row r="161" spans="2:38" s="365" customFormat="1">
      <c r="B161" s="365" t="s">
        <v>666</v>
      </c>
      <c r="C161" s="372">
        <f t="shared" si="60"/>
        <v>40725</v>
      </c>
      <c r="D161" s="139">
        <v>6535.41</v>
      </c>
      <c r="E161" s="139"/>
      <c r="F161" s="139">
        <f t="shared" si="59"/>
        <v>1307.0819999999999</v>
      </c>
      <c r="G161" s="140"/>
      <c r="H161" s="140">
        <f t="shared" si="47"/>
        <v>1307.0819999999999</v>
      </c>
      <c r="I161" s="139"/>
      <c r="J161" s="139">
        <v>5</v>
      </c>
      <c r="K161" s="140"/>
      <c r="L161" s="139"/>
      <c r="M161" s="139"/>
      <c r="N161" s="139"/>
      <c r="O161" s="139"/>
      <c r="P161" s="139"/>
      <c r="Q161" s="139"/>
      <c r="R161" s="139"/>
      <c r="S161" s="139"/>
      <c r="T161" s="139"/>
      <c r="U161" s="139"/>
      <c r="V161" s="139"/>
      <c r="W161" s="139"/>
      <c r="X161" s="139"/>
      <c r="Y161" s="139"/>
      <c r="Z161" s="139"/>
      <c r="AA161" s="139"/>
      <c r="AB161" s="139"/>
      <c r="AC161" s="139"/>
      <c r="AD161" s="139"/>
      <c r="AE161" s="139"/>
      <c r="AF161" s="139"/>
      <c r="AG161" s="139"/>
      <c r="AH161" s="139">
        <f t="shared" si="58"/>
        <v>326.77049999999997</v>
      </c>
      <c r="AI161" s="139">
        <f t="shared" si="58"/>
        <v>326.77049999999997</v>
      </c>
      <c r="AJ161" s="139">
        <f t="shared" si="58"/>
        <v>326.77049999999997</v>
      </c>
      <c r="AK161" s="139">
        <f t="shared" si="58"/>
        <v>326.77049999999997</v>
      </c>
      <c r="AL161" s="139">
        <f t="shared" si="58"/>
        <v>326.77049999999997</v>
      </c>
    </row>
    <row r="162" spans="2:38" s="365" customFormat="1">
      <c r="B162" s="365" t="s">
        <v>667</v>
      </c>
      <c r="C162" s="372">
        <f t="shared" si="60"/>
        <v>40725</v>
      </c>
      <c r="D162" s="139">
        <v>7815.09</v>
      </c>
      <c r="E162" s="139"/>
      <c r="F162" s="139">
        <f t="shared" si="59"/>
        <v>1563.0179999999998</v>
      </c>
      <c r="G162" s="140"/>
      <c r="H162" s="140">
        <f t="shared" si="47"/>
        <v>1563.0179999999998</v>
      </c>
      <c r="I162" s="139"/>
      <c r="J162" s="139">
        <v>5</v>
      </c>
      <c r="K162" s="140"/>
      <c r="L162" s="139"/>
      <c r="M162" s="139"/>
      <c r="N162" s="139"/>
      <c r="O162" s="139"/>
      <c r="P162" s="139"/>
      <c r="Q162" s="139"/>
      <c r="R162" s="139"/>
      <c r="S162" s="139"/>
      <c r="T162" s="139"/>
      <c r="U162" s="139"/>
      <c r="V162" s="139"/>
      <c r="W162" s="139"/>
      <c r="X162" s="139"/>
      <c r="Y162" s="139"/>
      <c r="Z162" s="139"/>
      <c r="AA162" s="139"/>
      <c r="AB162" s="139"/>
      <c r="AC162" s="139"/>
      <c r="AD162" s="139"/>
      <c r="AE162" s="139"/>
      <c r="AF162" s="139"/>
      <c r="AG162" s="139"/>
      <c r="AH162" s="139">
        <f t="shared" si="58"/>
        <v>390.75449999999995</v>
      </c>
      <c r="AI162" s="139">
        <f t="shared" si="58"/>
        <v>390.75449999999995</v>
      </c>
      <c r="AJ162" s="139">
        <f t="shared" si="58"/>
        <v>390.75449999999995</v>
      </c>
      <c r="AK162" s="139">
        <f t="shared" si="58"/>
        <v>390.75449999999995</v>
      </c>
      <c r="AL162" s="139">
        <f t="shared" si="58"/>
        <v>390.75449999999995</v>
      </c>
    </row>
    <row r="163" spans="2:38" s="365" customFormat="1">
      <c r="B163" s="365" t="s">
        <v>668</v>
      </c>
      <c r="C163" s="372">
        <f t="shared" si="60"/>
        <v>40725</v>
      </c>
      <c r="D163" s="139">
        <v>5974.31</v>
      </c>
      <c r="E163" s="139"/>
      <c r="F163" s="139">
        <f t="shared" si="59"/>
        <v>1194.8620000000001</v>
      </c>
      <c r="G163" s="140"/>
      <c r="H163" s="140">
        <f t="shared" si="47"/>
        <v>1194.8620000000001</v>
      </c>
      <c r="I163" s="139"/>
      <c r="J163" s="139">
        <v>5</v>
      </c>
      <c r="K163" s="140"/>
      <c r="L163" s="139"/>
      <c r="M163" s="139"/>
      <c r="N163" s="139"/>
      <c r="O163" s="139"/>
      <c r="P163" s="139"/>
      <c r="Q163" s="139"/>
      <c r="R163" s="139"/>
      <c r="S163" s="139"/>
      <c r="T163" s="139"/>
      <c r="U163" s="139"/>
      <c r="V163" s="139"/>
      <c r="W163" s="139"/>
      <c r="X163" s="139"/>
      <c r="Y163" s="139"/>
      <c r="Z163" s="139"/>
      <c r="AA163" s="139"/>
      <c r="AB163" s="139"/>
      <c r="AC163" s="139"/>
      <c r="AD163" s="139"/>
      <c r="AE163" s="139"/>
      <c r="AF163" s="139"/>
      <c r="AG163" s="139"/>
      <c r="AH163" s="139">
        <f t="shared" si="58"/>
        <v>298.71550000000002</v>
      </c>
      <c r="AI163" s="139">
        <f t="shared" si="58"/>
        <v>298.71550000000002</v>
      </c>
      <c r="AJ163" s="139">
        <f t="shared" si="58"/>
        <v>298.71550000000002</v>
      </c>
      <c r="AK163" s="139">
        <f t="shared" si="58"/>
        <v>298.71550000000002</v>
      </c>
      <c r="AL163" s="139">
        <f t="shared" si="58"/>
        <v>298.71550000000002</v>
      </c>
    </row>
    <row r="164" spans="2:38" s="365" customFormat="1">
      <c r="B164" s="365" t="s">
        <v>669</v>
      </c>
      <c r="C164" s="372">
        <f>DATE(2012,7,1)</f>
        <v>41091</v>
      </c>
      <c r="D164" s="139">
        <v>9467.8700000000008</v>
      </c>
      <c r="E164" s="139"/>
      <c r="F164" s="139">
        <f t="shared" si="59"/>
        <v>1420.1805000000002</v>
      </c>
      <c r="G164" s="140"/>
      <c r="H164" s="140">
        <f t="shared" si="47"/>
        <v>1420.1805000000002</v>
      </c>
      <c r="I164" s="139"/>
      <c r="J164" s="139">
        <v>5</v>
      </c>
      <c r="K164" s="140"/>
      <c r="L164" s="139"/>
      <c r="M164" s="139"/>
      <c r="N164" s="139"/>
      <c r="O164" s="139"/>
      <c r="P164" s="139"/>
      <c r="Q164" s="139"/>
      <c r="R164" s="139"/>
      <c r="S164" s="139"/>
      <c r="T164" s="139"/>
      <c r="U164" s="139"/>
      <c r="V164" s="139"/>
      <c r="W164" s="139"/>
      <c r="X164" s="139"/>
      <c r="Y164" s="139"/>
      <c r="Z164" s="139"/>
      <c r="AA164" s="139"/>
      <c r="AB164" s="139"/>
      <c r="AC164" s="139"/>
      <c r="AD164" s="139"/>
      <c r="AE164" s="139"/>
      <c r="AF164" s="139"/>
      <c r="AG164" s="139"/>
      <c r="AH164" s="139">
        <v>0</v>
      </c>
      <c r="AI164" s="139">
        <f t="shared" si="58"/>
        <v>473.39350000000007</v>
      </c>
      <c r="AJ164" s="139">
        <f t="shared" si="58"/>
        <v>473.39350000000007</v>
      </c>
      <c r="AK164" s="139">
        <f t="shared" si="58"/>
        <v>473.39350000000007</v>
      </c>
      <c r="AL164" s="139">
        <f t="shared" si="58"/>
        <v>473.39350000000007</v>
      </c>
    </row>
    <row r="165" spans="2:38" s="365" customFormat="1">
      <c r="B165" s="365" t="s">
        <v>670</v>
      </c>
      <c r="C165" s="372">
        <f>DATE(2012,7,1)</f>
        <v>41091</v>
      </c>
      <c r="D165" s="139">
        <v>1894.9</v>
      </c>
      <c r="E165" s="139"/>
      <c r="F165" s="139">
        <f t="shared" si="59"/>
        <v>284.23500000000001</v>
      </c>
      <c r="G165" s="140"/>
      <c r="H165" s="140">
        <f t="shared" si="47"/>
        <v>284.23500000000001</v>
      </c>
      <c r="I165" s="139"/>
      <c r="J165" s="139">
        <v>5</v>
      </c>
      <c r="K165" s="140"/>
      <c r="L165" s="139"/>
      <c r="M165" s="139"/>
      <c r="N165" s="139"/>
      <c r="O165" s="139"/>
      <c r="P165" s="139"/>
      <c r="Q165" s="139"/>
      <c r="R165" s="139"/>
      <c r="S165" s="139"/>
      <c r="T165" s="139"/>
      <c r="U165" s="139"/>
      <c r="V165" s="139"/>
      <c r="W165" s="139"/>
      <c r="X165" s="139"/>
      <c r="Y165" s="139"/>
      <c r="Z165" s="139"/>
      <c r="AA165" s="139"/>
      <c r="AB165" s="139"/>
      <c r="AC165" s="139"/>
      <c r="AD165" s="139"/>
      <c r="AE165" s="139"/>
      <c r="AF165" s="139"/>
      <c r="AG165" s="139"/>
      <c r="AH165" s="139">
        <v>0</v>
      </c>
      <c r="AI165" s="139">
        <f t="shared" si="58"/>
        <v>94.745000000000005</v>
      </c>
      <c r="AJ165" s="139">
        <f t="shared" si="58"/>
        <v>94.745000000000005</v>
      </c>
      <c r="AK165" s="139">
        <f t="shared" si="58"/>
        <v>94.745000000000005</v>
      </c>
      <c r="AL165" s="139">
        <f t="shared" si="58"/>
        <v>94.745000000000005</v>
      </c>
    </row>
    <row r="166" spans="2:38" s="365" customFormat="1">
      <c r="B166" s="365" t="s">
        <v>671</v>
      </c>
      <c r="C166" s="372">
        <f>DATE(2012,7,1)</f>
        <v>41091</v>
      </c>
      <c r="D166" s="139">
        <v>10905.5</v>
      </c>
      <c r="E166" s="139"/>
      <c r="F166" s="139">
        <f t="shared" si="59"/>
        <v>1635.8249999999998</v>
      </c>
      <c r="G166" s="140"/>
      <c r="H166" s="140">
        <f t="shared" si="47"/>
        <v>1635.8249999999998</v>
      </c>
      <c r="I166" s="139"/>
      <c r="J166" s="139">
        <v>5</v>
      </c>
      <c r="K166" s="140"/>
      <c r="L166" s="139"/>
      <c r="M166" s="139"/>
      <c r="N166" s="139"/>
      <c r="O166" s="139"/>
      <c r="P166" s="139"/>
      <c r="Q166" s="139"/>
      <c r="R166" s="139"/>
      <c r="S166" s="139"/>
      <c r="T166" s="139"/>
      <c r="U166" s="139"/>
      <c r="V166" s="139"/>
      <c r="W166" s="139"/>
      <c r="X166" s="139"/>
      <c r="Y166" s="139"/>
      <c r="Z166" s="139"/>
      <c r="AA166" s="139"/>
      <c r="AB166" s="139"/>
      <c r="AC166" s="139"/>
      <c r="AD166" s="139"/>
      <c r="AE166" s="139"/>
      <c r="AF166" s="139"/>
      <c r="AG166" s="139"/>
      <c r="AH166" s="139">
        <v>0</v>
      </c>
      <c r="AI166" s="139">
        <f t="shared" si="58"/>
        <v>545.27499999999998</v>
      </c>
      <c r="AJ166" s="139">
        <f t="shared" si="58"/>
        <v>545.27499999999998</v>
      </c>
      <c r="AK166" s="139">
        <f t="shared" si="58"/>
        <v>545.27499999999998</v>
      </c>
      <c r="AL166" s="139">
        <f t="shared" si="58"/>
        <v>545.27499999999998</v>
      </c>
    </row>
    <row r="167" spans="2:38" s="365" customFormat="1">
      <c r="B167" s="365" t="s">
        <v>672</v>
      </c>
      <c r="C167" s="372">
        <f>DATE(2012,7,1)</f>
        <v>41091</v>
      </c>
      <c r="D167" s="139">
        <v>6666.31</v>
      </c>
      <c r="E167" s="139"/>
      <c r="F167" s="139">
        <f t="shared" si="59"/>
        <v>999.94650000000013</v>
      </c>
      <c r="G167" s="140"/>
      <c r="H167" s="140">
        <f t="shared" si="47"/>
        <v>999.94650000000013</v>
      </c>
      <c r="I167" s="139"/>
      <c r="J167" s="139">
        <v>5</v>
      </c>
      <c r="K167" s="140"/>
      <c r="L167" s="139"/>
      <c r="M167" s="139"/>
      <c r="N167" s="139"/>
      <c r="O167" s="139"/>
      <c r="P167" s="139"/>
      <c r="Q167" s="139"/>
      <c r="R167" s="139"/>
      <c r="S167" s="139"/>
      <c r="T167" s="139"/>
      <c r="U167" s="139"/>
      <c r="V167" s="139"/>
      <c r="W167" s="139"/>
      <c r="X167" s="139"/>
      <c r="Y167" s="139"/>
      <c r="Z167" s="139"/>
      <c r="AA167" s="139"/>
      <c r="AB167" s="139"/>
      <c r="AC167" s="139"/>
      <c r="AD167" s="139"/>
      <c r="AE167" s="139"/>
      <c r="AF167" s="139"/>
      <c r="AG167" s="139"/>
      <c r="AH167" s="139">
        <v>0</v>
      </c>
      <c r="AI167" s="139">
        <f t="shared" si="58"/>
        <v>333.31550000000004</v>
      </c>
      <c r="AJ167" s="139">
        <f t="shared" si="58"/>
        <v>333.31550000000004</v>
      </c>
      <c r="AK167" s="139">
        <f t="shared" si="58"/>
        <v>333.31550000000004</v>
      </c>
      <c r="AL167" s="139">
        <f t="shared" si="58"/>
        <v>333.31550000000004</v>
      </c>
    </row>
    <row r="168" spans="2:38" s="365" customFormat="1">
      <c r="B168" s="365" t="s">
        <v>673</v>
      </c>
      <c r="C168" s="372">
        <f>DATE(2012,7,1)</f>
        <v>41091</v>
      </c>
      <c r="D168" s="139">
        <v>11800.38</v>
      </c>
      <c r="E168" s="139"/>
      <c r="F168" s="139">
        <f t="shared" si="59"/>
        <v>1770.0569999999998</v>
      </c>
      <c r="G168" s="140"/>
      <c r="H168" s="140">
        <f t="shared" si="47"/>
        <v>1770.0569999999998</v>
      </c>
      <c r="I168" s="139"/>
      <c r="J168" s="139">
        <v>5</v>
      </c>
      <c r="K168" s="140"/>
      <c r="L168" s="139"/>
      <c r="M168" s="139"/>
      <c r="N168" s="139"/>
      <c r="O168" s="139"/>
      <c r="P168" s="139"/>
      <c r="Q168" s="139"/>
      <c r="R168" s="139"/>
      <c r="S168" s="139"/>
      <c r="T168" s="139"/>
      <c r="U168" s="139"/>
      <c r="V168" s="139"/>
      <c r="W168" s="139"/>
      <c r="X168" s="139"/>
      <c r="Y168" s="139"/>
      <c r="Z168" s="139"/>
      <c r="AA168" s="139"/>
      <c r="AB168" s="139"/>
      <c r="AC168" s="139"/>
      <c r="AD168" s="139"/>
      <c r="AE168" s="139"/>
      <c r="AF168" s="139"/>
      <c r="AG168" s="139"/>
      <c r="AH168" s="139">
        <v>0</v>
      </c>
      <c r="AI168" s="139">
        <f t="shared" si="58"/>
        <v>590.01899999999989</v>
      </c>
      <c r="AJ168" s="139">
        <f t="shared" si="58"/>
        <v>590.01899999999989</v>
      </c>
      <c r="AK168" s="139">
        <f t="shared" si="58"/>
        <v>590.01899999999989</v>
      </c>
      <c r="AL168" s="139">
        <f t="shared" si="58"/>
        <v>590.01899999999989</v>
      </c>
    </row>
    <row r="169" spans="2:38" s="365" customFormat="1">
      <c r="B169" s="365" t="s">
        <v>672</v>
      </c>
      <c r="C169" s="372">
        <f>DATE(2013,9,1)</f>
        <v>41518</v>
      </c>
      <c r="D169" s="139">
        <v>11527.31</v>
      </c>
      <c r="E169" s="139"/>
      <c r="F169" s="139">
        <f>H169</f>
        <v>1152.731</v>
      </c>
      <c r="G169" s="140"/>
      <c r="H169" s="140">
        <f t="shared" si="47"/>
        <v>1152.731</v>
      </c>
      <c r="I169" s="139"/>
      <c r="J169" s="139">
        <v>5</v>
      </c>
      <c r="K169" s="140"/>
      <c r="L169" s="139"/>
      <c r="M169" s="139"/>
      <c r="N169" s="139"/>
      <c r="O169" s="139"/>
      <c r="P169" s="139"/>
      <c r="Q169" s="139"/>
      <c r="R169" s="139"/>
      <c r="S169" s="139"/>
      <c r="T169" s="139"/>
      <c r="U169" s="139"/>
      <c r="V169" s="139"/>
      <c r="W169" s="139"/>
      <c r="X169" s="139"/>
      <c r="Y169" s="139"/>
      <c r="Z169" s="139"/>
      <c r="AA169" s="139"/>
      <c r="AB169" s="139"/>
      <c r="AC169" s="139"/>
      <c r="AD169" s="139"/>
      <c r="AE169" s="139"/>
      <c r="AF169" s="139"/>
      <c r="AG169" s="139"/>
      <c r="AH169" s="139">
        <v>0</v>
      </c>
      <c r="AI169" s="139">
        <v>0</v>
      </c>
      <c r="AJ169" s="139">
        <f t="shared" si="58"/>
        <v>576.3655</v>
      </c>
      <c r="AK169" s="139">
        <f t="shared" si="58"/>
        <v>576.3655</v>
      </c>
      <c r="AL169" s="139">
        <f t="shared" si="58"/>
        <v>576.3655</v>
      </c>
    </row>
    <row r="170" spans="2:38" s="365" customFormat="1">
      <c r="B170" s="365" t="s">
        <v>674</v>
      </c>
      <c r="C170" s="372">
        <f>DATE(2013,6,20)</f>
        <v>41445</v>
      </c>
      <c r="D170" s="139">
        <v>313401.46999999997</v>
      </c>
      <c r="E170" s="139"/>
      <c r="F170" s="139">
        <f>H170</f>
        <v>31340.146999999997</v>
      </c>
      <c r="G170" s="140"/>
      <c r="H170" s="140">
        <f t="shared" si="47"/>
        <v>31340.146999999997</v>
      </c>
      <c r="I170" s="139"/>
      <c r="J170" s="139">
        <v>5</v>
      </c>
      <c r="K170" s="140"/>
      <c r="L170" s="139"/>
      <c r="M170" s="139"/>
      <c r="N170" s="139"/>
      <c r="O170" s="139"/>
      <c r="P170" s="139"/>
      <c r="Q170" s="139"/>
      <c r="R170" s="139"/>
      <c r="S170" s="139"/>
      <c r="T170" s="139"/>
      <c r="U170" s="139"/>
      <c r="V170" s="139"/>
      <c r="W170" s="139"/>
      <c r="X170" s="139"/>
      <c r="Y170" s="139"/>
      <c r="Z170" s="139"/>
      <c r="AA170" s="139"/>
      <c r="AB170" s="139"/>
      <c r="AC170" s="139"/>
      <c r="AD170" s="139"/>
      <c r="AE170" s="139"/>
      <c r="AF170" s="139"/>
      <c r="AG170" s="139"/>
      <c r="AH170" s="139">
        <v>0</v>
      </c>
      <c r="AI170" s="139">
        <v>0</v>
      </c>
      <c r="AJ170" s="139">
        <f t="shared" ref="AJ170:AL174" si="61">SUM($D170*$J170)/100</f>
        <v>15670.073499999999</v>
      </c>
      <c r="AK170" s="139">
        <f t="shared" si="61"/>
        <v>15670.073499999999</v>
      </c>
      <c r="AL170" s="139">
        <f t="shared" si="61"/>
        <v>15670.073499999999</v>
      </c>
    </row>
    <row r="171" spans="2:38" s="365" customFormat="1">
      <c r="B171" s="365" t="s">
        <v>672</v>
      </c>
      <c r="C171" s="372">
        <f>DATE(2014,7,1)</f>
        <v>41821</v>
      </c>
      <c r="D171" s="139">
        <v>16768.72</v>
      </c>
      <c r="E171" s="139"/>
      <c r="F171" s="139">
        <f>H171</f>
        <v>838.43600000000004</v>
      </c>
      <c r="G171" s="140"/>
      <c r="H171" s="140">
        <f t="shared" si="47"/>
        <v>838.43600000000004</v>
      </c>
      <c r="I171" s="139"/>
      <c r="J171" s="139">
        <v>5</v>
      </c>
      <c r="K171" s="140"/>
      <c r="L171" s="139"/>
      <c r="M171" s="139"/>
      <c r="N171" s="139"/>
      <c r="O171" s="139"/>
      <c r="P171" s="139"/>
      <c r="Q171" s="139"/>
      <c r="R171" s="139"/>
      <c r="S171" s="139"/>
      <c r="T171" s="139"/>
      <c r="U171" s="139"/>
      <c r="V171" s="139"/>
      <c r="W171" s="139"/>
      <c r="X171" s="139"/>
      <c r="Y171" s="139"/>
      <c r="Z171" s="139"/>
      <c r="AA171" s="139"/>
      <c r="AB171" s="139"/>
      <c r="AC171" s="139"/>
      <c r="AD171" s="139"/>
      <c r="AE171" s="139"/>
      <c r="AF171" s="139"/>
      <c r="AG171" s="139"/>
      <c r="AH171" s="139">
        <v>0</v>
      </c>
      <c r="AI171" s="139"/>
      <c r="AJ171" s="139">
        <v>0</v>
      </c>
      <c r="AK171" s="139">
        <f t="shared" si="61"/>
        <v>838.43600000000004</v>
      </c>
      <c r="AL171" s="139">
        <f t="shared" si="61"/>
        <v>838.43600000000004</v>
      </c>
    </row>
    <row r="172" spans="2:38" s="365" customFormat="1">
      <c r="B172" s="365" t="s">
        <v>675</v>
      </c>
      <c r="C172" s="372">
        <f t="shared" ref="C172:C174" si="62">DATE(2014,7,1)</f>
        <v>41821</v>
      </c>
      <c r="D172" s="139">
        <v>18099.28</v>
      </c>
      <c r="E172" s="139"/>
      <c r="F172" s="139">
        <f t="shared" ref="F172:F180" si="63">H172</f>
        <v>904.96399999999994</v>
      </c>
      <c r="G172" s="140"/>
      <c r="H172" s="140">
        <f t="shared" si="47"/>
        <v>904.96399999999994</v>
      </c>
      <c r="I172" s="139"/>
      <c r="J172" s="139">
        <v>5</v>
      </c>
      <c r="K172" s="140"/>
      <c r="L172" s="139"/>
      <c r="M172" s="139"/>
      <c r="N172" s="139"/>
      <c r="O172" s="139"/>
      <c r="P172" s="139"/>
      <c r="Q172" s="139"/>
      <c r="R172" s="139"/>
      <c r="S172" s="139"/>
      <c r="T172" s="139"/>
      <c r="U172" s="139"/>
      <c r="V172" s="139"/>
      <c r="W172" s="139"/>
      <c r="X172" s="139"/>
      <c r="Y172" s="139"/>
      <c r="Z172" s="139"/>
      <c r="AA172" s="139"/>
      <c r="AB172" s="139"/>
      <c r="AC172" s="139"/>
      <c r="AD172" s="139"/>
      <c r="AE172" s="139"/>
      <c r="AF172" s="139"/>
      <c r="AG172" s="139"/>
      <c r="AH172" s="139">
        <v>0</v>
      </c>
      <c r="AI172" s="139"/>
      <c r="AJ172" s="139">
        <v>0</v>
      </c>
      <c r="AK172" s="139">
        <f t="shared" si="61"/>
        <v>904.96399999999994</v>
      </c>
      <c r="AL172" s="139">
        <f t="shared" si="61"/>
        <v>904.96399999999994</v>
      </c>
    </row>
    <row r="173" spans="2:38" s="365" customFormat="1">
      <c r="B173" s="365" t="s">
        <v>676</v>
      </c>
      <c r="C173" s="372">
        <f t="shared" si="62"/>
        <v>41821</v>
      </c>
      <c r="D173" s="139">
        <v>75372</v>
      </c>
      <c r="E173" s="139"/>
      <c r="F173" s="139">
        <f t="shared" si="63"/>
        <v>3768.6</v>
      </c>
      <c r="G173" s="140"/>
      <c r="H173" s="140">
        <f t="shared" si="47"/>
        <v>3768.6</v>
      </c>
      <c r="I173" s="139"/>
      <c r="J173" s="139">
        <v>5</v>
      </c>
      <c r="K173" s="140"/>
      <c r="L173" s="139"/>
      <c r="M173" s="139"/>
      <c r="N173" s="139"/>
      <c r="O173" s="139"/>
      <c r="P173" s="139"/>
      <c r="Q173" s="139"/>
      <c r="R173" s="139"/>
      <c r="S173" s="139"/>
      <c r="T173" s="139"/>
      <c r="U173" s="139"/>
      <c r="V173" s="139"/>
      <c r="W173" s="139"/>
      <c r="X173" s="139"/>
      <c r="Y173" s="139"/>
      <c r="Z173" s="139"/>
      <c r="AA173" s="139"/>
      <c r="AB173" s="139"/>
      <c r="AC173" s="139"/>
      <c r="AD173" s="139"/>
      <c r="AE173" s="139"/>
      <c r="AF173" s="139"/>
      <c r="AG173" s="139"/>
      <c r="AH173" s="139">
        <v>0</v>
      </c>
      <c r="AI173" s="139"/>
      <c r="AJ173" s="139">
        <v>0</v>
      </c>
      <c r="AK173" s="139">
        <f t="shared" si="61"/>
        <v>3768.6</v>
      </c>
      <c r="AL173" s="139">
        <f t="shared" si="61"/>
        <v>3768.6</v>
      </c>
    </row>
    <row r="174" spans="2:38" s="365" customFormat="1">
      <c r="B174" s="365" t="s">
        <v>677</v>
      </c>
      <c r="C174" s="372">
        <f t="shared" si="62"/>
        <v>41821</v>
      </c>
      <c r="D174" s="139">
        <v>156120.51999999999</v>
      </c>
      <c r="E174" s="139"/>
      <c r="F174" s="139">
        <f t="shared" si="63"/>
        <v>7806.0259999999998</v>
      </c>
      <c r="G174" s="140"/>
      <c r="H174" s="140">
        <f t="shared" si="47"/>
        <v>7806.0259999999998</v>
      </c>
      <c r="I174" s="139"/>
      <c r="J174" s="139">
        <v>5</v>
      </c>
      <c r="K174" s="140"/>
      <c r="L174" s="139"/>
      <c r="M174" s="139"/>
      <c r="N174" s="139"/>
      <c r="O174" s="139"/>
      <c r="P174" s="139"/>
      <c r="Q174" s="139"/>
      <c r="R174" s="139"/>
      <c r="S174" s="139"/>
      <c r="T174" s="139"/>
      <c r="U174" s="139"/>
      <c r="V174" s="139"/>
      <c r="W174" s="139"/>
      <c r="X174" s="139"/>
      <c r="Y174" s="139"/>
      <c r="Z174" s="139"/>
      <c r="AA174" s="139"/>
      <c r="AB174" s="139"/>
      <c r="AC174" s="139"/>
      <c r="AD174" s="139"/>
      <c r="AE174" s="139"/>
      <c r="AF174" s="139"/>
      <c r="AG174" s="139"/>
      <c r="AH174" s="139">
        <v>0</v>
      </c>
      <c r="AI174" s="139"/>
      <c r="AJ174" s="139">
        <v>0</v>
      </c>
      <c r="AK174" s="139">
        <f t="shared" si="61"/>
        <v>7806.0259999999998</v>
      </c>
      <c r="AL174" s="139">
        <f t="shared" si="61"/>
        <v>7806.0259999999998</v>
      </c>
    </row>
    <row r="175" spans="2:38" s="365" customFormat="1">
      <c r="B175" s="388" t="s">
        <v>673</v>
      </c>
      <c r="C175" s="386">
        <f t="shared" ref="C175:C180" si="64">DATE(2015,7,1)</f>
        <v>42186</v>
      </c>
      <c r="D175" s="144">
        <v>24349.57</v>
      </c>
      <c r="E175" s="144"/>
      <c r="F175" s="144">
        <f t="shared" si="63"/>
        <v>0</v>
      </c>
      <c r="G175" s="387"/>
      <c r="H175" s="387">
        <f t="shared" si="47"/>
        <v>0</v>
      </c>
      <c r="I175" s="144"/>
      <c r="J175" s="144">
        <v>5</v>
      </c>
      <c r="K175" s="387"/>
      <c r="L175" s="144"/>
      <c r="M175" s="144"/>
      <c r="N175" s="144"/>
      <c r="O175" s="144"/>
      <c r="P175" s="144"/>
      <c r="Q175" s="144"/>
      <c r="R175" s="144"/>
      <c r="S175" s="144"/>
      <c r="T175" s="144"/>
      <c r="U175" s="144"/>
      <c r="V175" s="144"/>
      <c r="W175" s="144"/>
      <c r="X175" s="144"/>
      <c r="Y175" s="144"/>
      <c r="Z175" s="144"/>
      <c r="AA175" s="144"/>
      <c r="AB175" s="144"/>
      <c r="AC175" s="144"/>
      <c r="AD175" s="144"/>
      <c r="AE175" s="144"/>
      <c r="AF175" s="144"/>
      <c r="AG175" s="144"/>
      <c r="AH175" s="144">
        <v>0</v>
      </c>
      <c r="AI175" s="144">
        <v>0</v>
      </c>
      <c r="AJ175" s="144">
        <v>0</v>
      </c>
      <c r="AK175" s="144">
        <v>0</v>
      </c>
      <c r="AL175" s="144">
        <f t="shared" ref="AL175:AL180" si="65">SUM($D175*$J175)/100</f>
        <v>1217.4785000000002</v>
      </c>
    </row>
    <row r="176" spans="2:38" s="365" customFormat="1">
      <c r="B176" s="388" t="s">
        <v>672</v>
      </c>
      <c r="C176" s="386">
        <f t="shared" si="64"/>
        <v>42186</v>
      </c>
      <c r="D176" s="144">
        <v>2106.56</v>
      </c>
      <c r="E176" s="144"/>
      <c r="F176" s="144">
        <f t="shared" si="63"/>
        <v>0</v>
      </c>
      <c r="G176" s="387"/>
      <c r="H176" s="387">
        <f t="shared" si="47"/>
        <v>0</v>
      </c>
      <c r="I176" s="144"/>
      <c r="J176" s="144">
        <v>5</v>
      </c>
      <c r="K176" s="387"/>
      <c r="L176" s="144"/>
      <c r="M176" s="144"/>
      <c r="N176" s="144"/>
      <c r="O176" s="144"/>
      <c r="P176" s="144"/>
      <c r="Q176" s="144"/>
      <c r="R176" s="144"/>
      <c r="S176" s="144"/>
      <c r="T176" s="144"/>
      <c r="U176" s="144"/>
      <c r="V176" s="144"/>
      <c r="W176" s="144"/>
      <c r="X176" s="144"/>
      <c r="Y176" s="144"/>
      <c r="Z176" s="144"/>
      <c r="AA176" s="144"/>
      <c r="AB176" s="144"/>
      <c r="AC176" s="144"/>
      <c r="AD176" s="144"/>
      <c r="AE176" s="144"/>
      <c r="AF176" s="144"/>
      <c r="AG176" s="144"/>
      <c r="AH176" s="144">
        <v>0</v>
      </c>
      <c r="AI176" s="144">
        <v>0</v>
      </c>
      <c r="AJ176" s="144">
        <v>0</v>
      </c>
      <c r="AK176" s="144">
        <v>0</v>
      </c>
      <c r="AL176" s="144">
        <f t="shared" si="65"/>
        <v>105.32799999999999</v>
      </c>
    </row>
    <row r="177" spans="2:38" s="365" customFormat="1">
      <c r="B177" s="388" t="s">
        <v>827</v>
      </c>
      <c r="C177" s="386">
        <f t="shared" si="64"/>
        <v>42186</v>
      </c>
      <c r="D177" s="144">
        <v>5098.13</v>
      </c>
      <c r="E177" s="144"/>
      <c r="F177" s="144">
        <f t="shared" si="63"/>
        <v>0</v>
      </c>
      <c r="G177" s="387"/>
      <c r="H177" s="387">
        <f t="shared" si="47"/>
        <v>0</v>
      </c>
      <c r="I177" s="144"/>
      <c r="J177" s="144">
        <v>5</v>
      </c>
      <c r="K177" s="387"/>
      <c r="L177" s="144"/>
      <c r="M177" s="144"/>
      <c r="N177" s="144"/>
      <c r="O177" s="144"/>
      <c r="P177" s="144"/>
      <c r="Q177" s="144"/>
      <c r="R177" s="144"/>
      <c r="S177" s="144"/>
      <c r="T177" s="144"/>
      <c r="U177" s="144"/>
      <c r="V177" s="144"/>
      <c r="W177" s="144"/>
      <c r="X177" s="144"/>
      <c r="Y177" s="144"/>
      <c r="Z177" s="144"/>
      <c r="AA177" s="144"/>
      <c r="AB177" s="144"/>
      <c r="AC177" s="144"/>
      <c r="AD177" s="144"/>
      <c r="AE177" s="144"/>
      <c r="AF177" s="144"/>
      <c r="AG177" s="144"/>
      <c r="AH177" s="144">
        <v>0</v>
      </c>
      <c r="AI177" s="144">
        <v>0</v>
      </c>
      <c r="AJ177" s="144">
        <v>0</v>
      </c>
      <c r="AK177" s="144">
        <v>0</v>
      </c>
      <c r="AL177" s="144">
        <f t="shared" si="65"/>
        <v>254.90650000000002</v>
      </c>
    </row>
    <row r="178" spans="2:38" s="365" customFormat="1">
      <c r="B178" s="388" t="s">
        <v>828</v>
      </c>
      <c r="C178" s="386">
        <f t="shared" si="64"/>
        <v>42186</v>
      </c>
      <c r="D178" s="144">
        <v>8541.3799999999992</v>
      </c>
      <c r="E178" s="144"/>
      <c r="F178" s="144">
        <f t="shared" si="63"/>
        <v>0</v>
      </c>
      <c r="G178" s="387"/>
      <c r="H178" s="387">
        <f t="shared" si="47"/>
        <v>0</v>
      </c>
      <c r="I178" s="144"/>
      <c r="J178" s="144">
        <v>5</v>
      </c>
      <c r="K178" s="387"/>
      <c r="L178" s="144"/>
      <c r="M178" s="144"/>
      <c r="N178" s="144"/>
      <c r="O178" s="144"/>
      <c r="P178" s="144"/>
      <c r="Q178" s="144"/>
      <c r="R178" s="144"/>
      <c r="S178" s="144"/>
      <c r="T178" s="144"/>
      <c r="U178" s="144"/>
      <c r="V178" s="144"/>
      <c r="W178" s="144"/>
      <c r="X178" s="144"/>
      <c r="Y178" s="144"/>
      <c r="Z178" s="144"/>
      <c r="AA178" s="144"/>
      <c r="AB178" s="144"/>
      <c r="AC178" s="144"/>
      <c r="AD178" s="144"/>
      <c r="AE178" s="144"/>
      <c r="AF178" s="144"/>
      <c r="AG178" s="144"/>
      <c r="AH178" s="144">
        <v>0</v>
      </c>
      <c r="AI178" s="144">
        <v>0</v>
      </c>
      <c r="AJ178" s="144">
        <v>0</v>
      </c>
      <c r="AK178" s="144">
        <v>0</v>
      </c>
      <c r="AL178" s="144">
        <f t="shared" si="65"/>
        <v>427.06899999999996</v>
      </c>
    </row>
    <row r="179" spans="2:38" s="365" customFormat="1">
      <c r="B179" s="388" t="s">
        <v>829</v>
      </c>
      <c r="C179" s="386">
        <f t="shared" si="64"/>
        <v>42186</v>
      </c>
      <c r="D179" s="144">
        <v>8497.8700000000008</v>
      </c>
      <c r="E179" s="144"/>
      <c r="F179" s="144">
        <f t="shared" si="63"/>
        <v>0</v>
      </c>
      <c r="G179" s="387"/>
      <c r="H179" s="387">
        <f t="shared" si="47"/>
        <v>0</v>
      </c>
      <c r="I179" s="144"/>
      <c r="J179" s="144">
        <v>5</v>
      </c>
      <c r="K179" s="387"/>
      <c r="L179" s="144"/>
      <c r="M179" s="144"/>
      <c r="N179" s="144"/>
      <c r="O179" s="144"/>
      <c r="P179" s="144"/>
      <c r="Q179" s="144"/>
      <c r="R179" s="144"/>
      <c r="S179" s="144"/>
      <c r="T179" s="144"/>
      <c r="U179" s="144"/>
      <c r="V179" s="144"/>
      <c r="W179" s="144"/>
      <c r="X179" s="144"/>
      <c r="Y179" s="144"/>
      <c r="Z179" s="144"/>
      <c r="AA179" s="144"/>
      <c r="AB179" s="144"/>
      <c r="AC179" s="144"/>
      <c r="AD179" s="144"/>
      <c r="AE179" s="144"/>
      <c r="AF179" s="144"/>
      <c r="AG179" s="144"/>
      <c r="AH179" s="144">
        <v>0</v>
      </c>
      <c r="AI179" s="144">
        <v>0</v>
      </c>
      <c r="AJ179" s="144">
        <v>0</v>
      </c>
      <c r="AK179" s="144">
        <v>0</v>
      </c>
      <c r="AL179" s="144">
        <f t="shared" si="65"/>
        <v>424.89350000000007</v>
      </c>
    </row>
    <row r="180" spans="2:38" s="365" customFormat="1">
      <c r="B180" s="388" t="s">
        <v>830</v>
      </c>
      <c r="C180" s="386">
        <f t="shared" si="64"/>
        <v>42186</v>
      </c>
      <c r="D180" s="144">
        <v>90946.08</v>
      </c>
      <c r="E180" s="144"/>
      <c r="F180" s="144">
        <f t="shared" si="63"/>
        <v>0</v>
      </c>
      <c r="G180" s="387"/>
      <c r="H180" s="387">
        <f t="shared" si="47"/>
        <v>0</v>
      </c>
      <c r="I180" s="144"/>
      <c r="J180" s="144">
        <v>5</v>
      </c>
      <c r="K180" s="387"/>
      <c r="L180" s="144"/>
      <c r="M180" s="144"/>
      <c r="N180" s="144"/>
      <c r="O180" s="144"/>
      <c r="P180" s="144"/>
      <c r="Q180" s="144"/>
      <c r="R180" s="144"/>
      <c r="S180" s="144"/>
      <c r="T180" s="144"/>
      <c r="U180" s="144"/>
      <c r="V180" s="144"/>
      <c r="W180" s="144"/>
      <c r="X180" s="144"/>
      <c r="Y180" s="144"/>
      <c r="Z180" s="144"/>
      <c r="AA180" s="144"/>
      <c r="AB180" s="144"/>
      <c r="AC180" s="144"/>
      <c r="AD180" s="144"/>
      <c r="AE180" s="144"/>
      <c r="AF180" s="144"/>
      <c r="AG180" s="144"/>
      <c r="AH180" s="144">
        <v>0</v>
      </c>
      <c r="AI180" s="144">
        <v>0</v>
      </c>
      <c r="AJ180" s="144">
        <v>0</v>
      </c>
      <c r="AK180" s="144">
        <v>0</v>
      </c>
      <c r="AL180" s="144">
        <f t="shared" si="65"/>
        <v>4547.3040000000001</v>
      </c>
    </row>
    <row r="181" spans="2:38" s="365" customFormat="1">
      <c r="B181" s="365" t="s">
        <v>678</v>
      </c>
      <c r="C181" s="372">
        <f>DATE(86,4,1)</f>
        <v>31503</v>
      </c>
      <c r="D181" s="139">
        <v>23298</v>
      </c>
      <c r="E181" s="139"/>
      <c r="F181" s="140">
        <f t="shared" ref="F181:F190" si="66">G181+H181</f>
        <v>23297.999999999989</v>
      </c>
      <c r="G181" s="139">
        <v>1397.88</v>
      </c>
      <c r="H181" s="140">
        <f t="shared" si="47"/>
        <v>21900.119999999988</v>
      </c>
      <c r="I181" s="139">
        <v>4</v>
      </c>
      <c r="J181" s="139"/>
      <c r="K181" s="139">
        <f t="shared" ref="K181:W186" si="67">SUM($D181*$I181)/100</f>
        <v>931.92</v>
      </c>
      <c r="L181" s="139">
        <f t="shared" si="67"/>
        <v>931.92</v>
      </c>
      <c r="M181" s="139">
        <f t="shared" si="67"/>
        <v>931.92</v>
      </c>
      <c r="N181" s="139">
        <f t="shared" si="67"/>
        <v>931.92</v>
      </c>
      <c r="O181" s="139">
        <f t="shared" si="67"/>
        <v>931.92</v>
      </c>
      <c r="P181" s="139">
        <f t="shared" si="67"/>
        <v>931.92</v>
      </c>
      <c r="Q181" s="139">
        <f t="shared" si="67"/>
        <v>931.92</v>
      </c>
      <c r="R181" s="139">
        <f t="shared" si="67"/>
        <v>931.92</v>
      </c>
      <c r="S181" s="139">
        <f t="shared" si="67"/>
        <v>931.92</v>
      </c>
      <c r="T181" s="139">
        <f t="shared" si="67"/>
        <v>931.92</v>
      </c>
      <c r="U181" s="139">
        <f t="shared" si="67"/>
        <v>931.92</v>
      </c>
      <c r="V181" s="139">
        <f t="shared" si="67"/>
        <v>931.92</v>
      </c>
      <c r="W181" s="139">
        <f t="shared" si="67"/>
        <v>931.92</v>
      </c>
      <c r="X181" s="139">
        <v>931.92</v>
      </c>
      <c r="Y181" s="139">
        <v>931.92</v>
      </c>
      <c r="Z181" s="139">
        <f t="shared" ref="Z181:AH184" si="68">SUM($D181*$I181)/100</f>
        <v>931.92</v>
      </c>
      <c r="AA181" s="139">
        <f t="shared" si="68"/>
        <v>931.92</v>
      </c>
      <c r="AB181" s="139">
        <f t="shared" si="68"/>
        <v>931.92</v>
      </c>
      <c r="AC181" s="139">
        <f t="shared" si="68"/>
        <v>931.92</v>
      </c>
      <c r="AD181" s="139">
        <f t="shared" si="68"/>
        <v>931.92</v>
      </c>
      <c r="AE181" s="139">
        <f t="shared" si="68"/>
        <v>931.92</v>
      </c>
      <c r="AF181" s="139">
        <f t="shared" si="68"/>
        <v>931.92</v>
      </c>
      <c r="AG181" s="139">
        <f t="shared" si="68"/>
        <v>931.92</v>
      </c>
      <c r="AH181" s="139">
        <v>465.96</v>
      </c>
      <c r="AI181" s="139">
        <v>0</v>
      </c>
      <c r="AJ181" s="139">
        <v>0</v>
      </c>
      <c r="AK181" s="139">
        <v>0</v>
      </c>
      <c r="AL181" s="139">
        <v>0</v>
      </c>
    </row>
    <row r="182" spans="2:38" s="365" customFormat="1">
      <c r="B182" s="365" t="s">
        <v>679</v>
      </c>
      <c r="C182" s="372">
        <f>DATE(86,6,1)</f>
        <v>31564</v>
      </c>
      <c r="D182" s="139">
        <v>171686.37</v>
      </c>
      <c r="E182" s="139"/>
      <c r="F182" s="140">
        <f t="shared" si="66"/>
        <v>171686.37080000003</v>
      </c>
      <c r="G182" s="139">
        <v>10301.18</v>
      </c>
      <c r="H182" s="140">
        <f t="shared" si="47"/>
        <v>161385.19080000004</v>
      </c>
      <c r="I182" s="139">
        <v>4</v>
      </c>
      <c r="J182" s="139"/>
      <c r="K182" s="139">
        <f t="shared" si="67"/>
        <v>6867.4547999999995</v>
      </c>
      <c r="L182" s="139">
        <f t="shared" si="67"/>
        <v>6867.4547999999995</v>
      </c>
      <c r="M182" s="139">
        <f t="shared" si="67"/>
        <v>6867.4547999999995</v>
      </c>
      <c r="N182" s="139">
        <f t="shared" si="67"/>
        <v>6867.4547999999995</v>
      </c>
      <c r="O182" s="139">
        <f t="shared" si="67"/>
        <v>6867.4547999999995</v>
      </c>
      <c r="P182" s="139">
        <f t="shared" si="67"/>
        <v>6867.4547999999995</v>
      </c>
      <c r="Q182" s="139">
        <f t="shared" si="67"/>
        <v>6867.4547999999995</v>
      </c>
      <c r="R182" s="139">
        <f t="shared" si="67"/>
        <v>6867.4547999999995</v>
      </c>
      <c r="S182" s="139">
        <f t="shared" si="67"/>
        <v>6867.4547999999995</v>
      </c>
      <c r="T182" s="139">
        <f t="shared" si="67"/>
        <v>6867.4547999999995</v>
      </c>
      <c r="U182" s="139">
        <f t="shared" si="67"/>
        <v>6867.4547999999995</v>
      </c>
      <c r="V182" s="139">
        <f t="shared" si="67"/>
        <v>6867.4547999999995</v>
      </c>
      <c r="W182" s="139">
        <f t="shared" si="67"/>
        <v>6867.4547999999995</v>
      </c>
      <c r="X182" s="139">
        <v>6867.45</v>
      </c>
      <c r="Y182" s="139">
        <v>6867.45</v>
      </c>
      <c r="Z182" s="139">
        <f t="shared" si="68"/>
        <v>6867.4547999999995</v>
      </c>
      <c r="AA182" s="139">
        <f t="shared" si="68"/>
        <v>6867.4547999999995</v>
      </c>
      <c r="AB182" s="139">
        <f t="shared" si="68"/>
        <v>6867.4547999999995</v>
      </c>
      <c r="AC182" s="139">
        <f t="shared" si="68"/>
        <v>6867.4547999999995</v>
      </c>
      <c r="AD182" s="139">
        <f t="shared" si="68"/>
        <v>6867.4547999999995</v>
      </c>
      <c r="AE182" s="139">
        <f t="shared" si="68"/>
        <v>6867.4547999999995</v>
      </c>
      <c r="AF182" s="139">
        <f t="shared" si="68"/>
        <v>6867.4547999999995</v>
      </c>
      <c r="AG182" s="139">
        <f t="shared" si="68"/>
        <v>6867.4547999999995</v>
      </c>
      <c r="AH182" s="139">
        <v>3433.74</v>
      </c>
      <c r="AI182" s="139">
        <v>0</v>
      </c>
      <c r="AJ182" s="139">
        <v>0</v>
      </c>
      <c r="AK182" s="139">
        <v>0</v>
      </c>
      <c r="AL182" s="139">
        <v>0</v>
      </c>
    </row>
    <row r="183" spans="2:38" s="365" customFormat="1">
      <c r="B183" s="365" t="s">
        <v>680</v>
      </c>
      <c r="C183" s="372">
        <f>DATE(87,3,1)</f>
        <v>31837</v>
      </c>
      <c r="D183" s="139">
        <v>9137.5</v>
      </c>
      <c r="E183" s="139"/>
      <c r="F183" s="140">
        <f t="shared" si="66"/>
        <v>9137.5</v>
      </c>
      <c r="G183" s="139">
        <v>182.75</v>
      </c>
      <c r="H183" s="140">
        <f t="shared" si="47"/>
        <v>8954.75</v>
      </c>
      <c r="I183" s="139">
        <v>4</v>
      </c>
      <c r="J183" s="139"/>
      <c r="K183" s="139">
        <f t="shared" si="67"/>
        <v>365.5</v>
      </c>
      <c r="L183" s="139">
        <f t="shared" si="67"/>
        <v>365.5</v>
      </c>
      <c r="M183" s="139">
        <f t="shared" si="67"/>
        <v>365.5</v>
      </c>
      <c r="N183" s="139">
        <f t="shared" si="67"/>
        <v>365.5</v>
      </c>
      <c r="O183" s="139">
        <f t="shared" si="67"/>
        <v>365.5</v>
      </c>
      <c r="P183" s="139">
        <f t="shared" si="67"/>
        <v>365.5</v>
      </c>
      <c r="Q183" s="139">
        <f t="shared" si="67"/>
        <v>365.5</v>
      </c>
      <c r="R183" s="139">
        <f t="shared" si="67"/>
        <v>365.5</v>
      </c>
      <c r="S183" s="139">
        <f t="shared" si="67"/>
        <v>365.5</v>
      </c>
      <c r="T183" s="139">
        <f t="shared" si="67"/>
        <v>365.5</v>
      </c>
      <c r="U183" s="139">
        <f t="shared" si="67"/>
        <v>365.5</v>
      </c>
      <c r="V183" s="139">
        <f t="shared" si="67"/>
        <v>365.5</v>
      </c>
      <c r="W183" s="139">
        <f t="shared" si="67"/>
        <v>365.5</v>
      </c>
      <c r="X183" s="139">
        <v>365.5</v>
      </c>
      <c r="Y183" s="139">
        <v>365.5</v>
      </c>
      <c r="Z183" s="139">
        <f t="shared" si="68"/>
        <v>365.5</v>
      </c>
      <c r="AA183" s="139">
        <f t="shared" si="68"/>
        <v>365.5</v>
      </c>
      <c r="AB183" s="139">
        <f t="shared" si="68"/>
        <v>365.5</v>
      </c>
      <c r="AC183" s="139">
        <f t="shared" si="68"/>
        <v>365.5</v>
      </c>
      <c r="AD183" s="139">
        <f t="shared" si="68"/>
        <v>365.5</v>
      </c>
      <c r="AE183" s="139">
        <f t="shared" si="68"/>
        <v>365.5</v>
      </c>
      <c r="AF183" s="139">
        <f t="shared" si="68"/>
        <v>365.5</v>
      </c>
      <c r="AG183" s="139">
        <f t="shared" si="68"/>
        <v>365.5</v>
      </c>
      <c r="AH183" s="139">
        <f t="shared" si="68"/>
        <v>365.5</v>
      </c>
      <c r="AI183" s="139">
        <v>182.75</v>
      </c>
      <c r="AJ183" s="139">
        <v>0</v>
      </c>
      <c r="AK183" s="139">
        <v>0</v>
      </c>
      <c r="AL183" s="139">
        <v>0</v>
      </c>
    </row>
    <row r="184" spans="2:38" s="365" customFormat="1">
      <c r="B184" s="365" t="s">
        <v>681</v>
      </c>
      <c r="C184" s="372">
        <f>DATE(87,11,1)</f>
        <v>32082</v>
      </c>
      <c r="D184" s="139">
        <v>2885.43</v>
      </c>
      <c r="E184" s="139"/>
      <c r="F184" s="140">
        <f t="shared" si="66"/>
        <v>2885.4283999999998</v>
      </c>
      <c r="G184" s="139">
        <v>57.71</v>
      </c>
      <c r="H184" s="140">
        <f t="shared" si="47"/>
        <v>2827.7183999999997</v>
      </c>
      <c r="I184" s="139">
        <v>4</v>
      </c>
      <c r="J184" s="139"/>
      <c r="K184" s="139">
        <f t="shared" si="67"/>
        <v>115.41719999999999</v>
      </c>
      <c r="L184" s="139">
        <f t="shared" si="67"/>
        <v>115.41719999999999</v>
      </c>
      <c r="M184" s="139">
        <f t="shared" si="67"/>
        <v>115.41719999999999</v>
      </c>
      <c r="N184" s="139">
        <f t="shared" si="67"/>
        <v>115.41719999999999</v>
      </c>
      <c r="O184" s="139">
        <f t="shared" si="67"/>
        <v>115.41719999999999</v>
      </c>
      <c r="P184" s="139">
        <f t="shared" si="67"/>
        <v>115.41719999999999</v>
      </c>
      <c r="Q184" s="139">
        <f t="shared" si="67"/>
        <v>115.41719999999999</v>
      </c>
      <c r="R184" s="139">
        <f t="shared" si="67"/>
        <v>115.41719999999999</v>
      </c>
      <c r="S184" s="139">
        <f t="shared" si="67"/>
        <v>115.41719999999999</v>
      </c>
      <c r="T184" s="139">
        <f t="shared" si="67"/>
        <v>115.41719999999999</v>
      </c>
      <c r="U184" s="139">
        <f t="shared" si="67"/>
        <v>115.41719999999999</v>
      </c>
      <c r="V184" s="139">
        <f t="shared" si="67"/>
        <v>115.41719999999999</v>
      </c>
      <c r="W184" s="139">
        <f t="shared" si="67"/>
        <v>115.41719999999999</v>
      </c>
      <c r="X184" s="139">
        <v>115.42</v>
      </c>
      <c r="Y184" s="139">
        <v>115.42</v>
      </c>
      <c r="Z184" s="139">
        <f t="shared" si="68"/>
        <v>115.41719999999999</v>
      </c>
      <c r="AA184" s="139">
        <f t="shared" si="68"/>
        <v>115.41719999999999</v>
      </c>
      <c r="AB184" s="139">
        <f t="shared" si="68"/>
        <v>115.41719999999999</v>
      </c>
      <c r="AC184" s="139">
        <f t="shared" si="68"/>
        <v>115.41719999999999</v>
      </c>
      <c r="AD184" s="139">
        <f t="shared" si="68"/>
        <v>115.41719999999999</v>
      </c>
      <c r="AE184" s="139">
        <f t="shared" si="68"/>
        <v>115.41719999999999</v>
      </c>
      <c r="AF184" s="139">
        <f t="shared" si="68"/>
        <v>115.41719999999999</v>
      </c>
      <c r="AG184" s="139">
        <f t="shared" si="68"/>
        <v>115.41719999999999</v>
      </c>
      <c r="AH184" s="139">
        <f t="shared" si="68"/>
        <v>115.41719999999999</v>
      </c>
      <c r="AI184" s="139">
        <v>57.7</v>
      </c>
      <c r="AJ184" s="139">
        <v>0</v>
      </c>
      <c r="AK184" s="139">
        <v>0</v>
      </c>
      <c r="AL184" s="139">
        <v>0</v>
      </c>
    </row>
    <row r="185" spans="2:38" s="365" customFormat="1">
      <c r="B185" s="365" t="s">
        <v>682</v>
      </c>
      <c r="C185" s="372">
        <f>DATE(87,12,1)</f>
        <v>32112</v>
      </c>
      <c r="D185" s="139">
        <v>4201.5</v>
      </c>
      <c r="E185" s="139"/>
      <c r="F185" s="140">
        <f t="shared" si="66"/>
        <v>4201.5</v>
      </c>
      <c r="G185" s="139">
        <v>168.06</v>
      </c>
      <c r="H185" s="140">
        <f t="shared" si="47"/>
        <v>4033.4399999999996</v>
      </c>
      <c r="I185" s="139">
        <v>8</v>
      </c>
      <c r="J185" s="139"/>
      <c r="K185" s="139">
        <f t="shared" si="67"/>
        <v>336.12</v>
      </c>
      <c r="L185" s="139">
        <f t="shared" si="67"/>
        <v>336.12</v>
      </c>
      <c r="M185" s="139">
        <f t="shared" si="67"/>
        <v>336.12</v>
      </c>
      <c r="N185" s="139">
        <f t="shared" si="67"/>
        <v>336.12</v>
      </c>
      <c r="O185" s="139">
        <f t="shared" si="67"/>
        <v>336.12</v>
      </c>
      <c r="P185" s="139">
        <f t="shared" si="67"/>
        <v>336.12</v>
      </c>
      <c r="Q185" s="139">
        <f t="shared" si="67"/>
        <v>336.12</v>
      </c>
      <c r="R185" s="139">
        <f t="shared" si="67"/>
        <v>336.12</v>
      </c>
      <c r="S185" s="139">
        <f t="shared" si="67"/>
        <v>336.12</v>
      </c>
      <c r="T185" s="139">
        <f t="shared" si="67"/>
        <v>336.12</v>
      </c>
      <c r="U185" s="139">
        <f t="shared" si="67"/>
        <v>336.12</v>
      </c>
      <c r="V185" s="139">
        <f t="shared" si="67"/>
        <v>336.12</v>
      </c>
      <c r="W185" s="139">
        <f t="shared" si="67"/>
        <v>336.12</v>
      </c>
      <c r="X185" s="139">
        <f>4201.5-4537.62</f>
        <v>-336.11999999999989</v>
      </c>
      <c r="Y185" s="139">
        <v>0</v>
      </c>
      <c r="Z185" s="139">
        <v>0</v>
      </c>
      <c r="AA185" s="139">
        <v>0</v>
      </c>
      <c r="AB185" s="139">
        <v>0</v>
      </c>
      <c r="AC185" s="139">
        <v>0</v>
      </c>
      <c r="AD185" s="139">
        <v>0</v>
      </c>
      <c r="AE185" s="139">
        <v>0</v>
      </c>
      <c r="AF185" s="139">
        <v>0</v>
      </c>
      <c r="AG185" s="139">
        <v>0</v>
      </c>
      <c r="AH185" s="139">
        <v>0</v>
      </c>
      <c r="AI185" s="139">
        <v>0</v>
      </c>
      <c r="AJ185" s="139">
        <v>0</v>
      </c>
      <c r="AK185" s="139">
        <v>0</v>
      </c>
      <c r="AL185" s="139">
        <v>0</v>
      </c>
    </row>
    <row r="186" spans="2:38" s="365" customFormat="1">
      <c r="B186" s="365" t="s">
        <v>683</v>
      </c>
      <c r="C186" s="372">
        <f>DATE(88,5,1)</f>
        <v>32264</v>
      </c>
      <c r="D186" s="139">
        <v>1360.57</v>
      </c>
      <c r="E186" s="139"/>
      <c r="F186" s="140">
        <f t="shared" si="66"/>
        <v>1360.5744999999999</v>
      </c>
      <c r="G186" s="139"/>
      <c r="H186" s="140">
        <f t="shared" ref="H186:H191" si="69">SUM(K186:AK186)</f>
        <v>1360.5744999999999</v>
      </c>
      <c r="I186" s="139">
        <v>10</v>
      </c>
      <c r="J186" s="139"/>
      <c r="K186" s="139">
        <f>SUM($D186*$I186)/100/2</f>
        <v>68.028499999999994</v>
      </c>
      <c r="L186" s="139">
        <f t="shared" si="67"/>
        <v>136.05699999999999</v>
      </c>
      <c r="M186" s="139">
        <f t="shared" si="67"/>
        <v>136.05699999999999</v>
      </c>
      <c r="N186" s="139">
        <f t="shared" si="67"/>
        <v>136.05699999999999</v>
      </c>
      <c r="O186" s="139">
        <f t="shared" si="67"/>
        <v>136.05699999999999</v>
      </c>
      <c r="P186" s="139">
        <f t="shared" si="67"/>
        <v>136.05699999999999</v>
      </c>
      <c r="Q186" s="139">
        <f t="shared" si="67"/>
        <v>136.05699999999999</v>
      </c>
      <c r="R186" s="139">
        <f t="shared" si="67"/>
        <v>136.05699999999999</v>
      </c>
      <c r="S186" s="139">
        <f t="shared" si="67"/>
        <v>136.05699999999999</v>
      </c>
      <c r="T186" s="139">
        <v>136.06</v>
      </c>
      <c r="U186" s="139">
        <f>1360.57-1292.54</f>
        <v>68.029999999999973</v>
      </c>
      <c r="V186" s="139">
        <f>1360.57-1292.54</f>
        <v>68.029999999999973</v>
      </c>
      <c r="W186" s="139">
        <v>0</v>
      </c>
      <c r="X186" s="139">
        <f>1360.57-1428.6</f>
        <v>-68.029999999999973</v>
      </c>
      <c r="Y186" s="139">
        <v>0</v>
      </c>
      <c r="Z186" s="139">
        <v>0</v>
      </c>
      <c r="AA186" s="139">
        <v>0</v>
      </c>
      <c r="AB186" s="139">
        <v>0</v>
      </c>
      <c r="AC186" s="139">
        <v>0</v>
      </c>
      <c r="AD186" s="139">
        <v>0</v>
      </c>
      <c r="AE186" s="139">
        <v>0</v>
      </c>
      <c r="AF186" s="139">
        <v>0</v>
      </c>
      <c r="AG186" s="139">
        <v>0</v>
      </c>
      <c r="AH186" s="139">
        <v>0</v>
      </c>
      <c r="AI186" s="139">
        <v>0</v>
      </c>
      <c r="AJ186" s="139">
        <v>0</v>
      </c>
      <c r="AK186" s="139">
        <v>0</v>
      </c>
      <c r="AL186" s="139">
        <v>0</v>
      </c>
    </row>
    <row r="187" spans="2:38" s="365" customFormat="1">
      <c r="B187" s="365" t="s">
        <v>684</v>
      </c>
      <c r="C187" s="372">
        <f>DATE(88,1,1)</f>
        <v>32143</v>
      </c>
      <c r="D187" s="139">
        <v>16652.78</v>
      </c>
      <c r="E187" s="139"/>
      <c r="F187" s="140">
        <f t="shared" si="66"/>
        <v>16652.784399999997</v>
      </c>
      <c r="G187" s="139"/>
      <c r="H187" s="140">
        <f t="shared" si="69"/>
        <v>16652.784399999997</v>
      </c>
      <c r="I187" s="139">
        <v>5</v>
      </c>
      <c r="J187" s="139">
        <v>7</v>
      </c>
      <c r="K187" s="139">
        <v>0</v>
      </c>
      <c r="L187" s="139">
        <v>0</v>
      </c>
      <c r="M187" s="139">
        <v>0</v>
      </c>
      <c r="N187" s="139">
        <f>SUM($D187*$J187)/100*3.5</f>
        <v>4079.9310999999993</v>
      </c>
      <c r="O187" s="139">
        <f>SUM($D187*$J187)/100*3.5</f>
        <v>4079.9310999999993</v>
      </c>
      <c r="P187" s="139">
        <f>SUM($D187*$J187)/100*3.5</f>
        <v>4079.9310999999993</v>
      </c>
      <c r="Q187" s="139">
        <f>SUM($D187*$J187)/100*3.5</f>
        <v>4079.9310999999993</v>
      </c>
      <c r="R187" s="139">
        <v>333.06</v>
      </c>
      <c r="S187" s="139">
        <v>0</v>
      </c>
      <c r="T187" s="139">
        <v>0</v>
      </c>
      <c r="U187" s="139">
        <v>0</v>
      </c>
      <c r="V187" s="139">
        <v>0</v>
      </c>
      <c r="W187" s="139">
        <v>0</v>
      </c>
      <c r="X187" s="139">
        <v>0</v>
      </c>
      <c r="Y187" s="139">
        <v>0</v>
      </c>
      <c r="Z187" s="139">
        <v>0</v>
      </c>
      <c r="AA187" s="139">
        <v>0</v>
      </c>
      <c r="AB187" s="139">
        <v>0</v>
      </c>
      <c r="AC187" s="139">
        <v>0</v>
      </c>
      <c r="AD187" s="139">
        <v>0</v>
      </c>
      <c r="AE187" s="139">
        <v>0</v>
      </c>
      <c r="AF187" s="139">
        <v>0</v>
      </c>
      <c r="AG187" s="139">
        <v>0</v>
      </c>
      <c r="AH187" s="139">
        <v>0</v>
      </c>
      <c r="AI187" s="139">
        <v>0</v>
      </c>
      <c r="AJ187" s="139">
        <v>0</v>
      </c>
      <c r="AK187" s="139">
        <v>0</v>
      </c>
      <c r="AL187" s="139">
        <v>0</v>
      </c>
    </row>
    <row r="188" spans="2:38" s="365" customFormat="1">
      <c r="B188" s="365" t="s">
        <v>685</v>
      </c>
      <c r="C188" s="372">
        <f>DATE(90,7,1)</f>
        <v>33055</v>
      </c>
      <c r="D188" s="140">
        <v>18485</v>
      </c>
      <c r="E188" s="140"/>
      <c r="F188" s="140">
        <f t="shared" si="66"/>
        <v>18115.3</v>
      </c>
      <c r="G188" s="139"/>
      <c r="H188" s="140">
        <f t="shared" si="69"/>
        <v>18115.3</v>
      </c>
      <c r="I188" s="139">
        <v>4</v>
      </c>
      <c r="J188" s="139"/>
      <c r="K188" s="139">
        <v>0</v>
      </c>
      <c r="L188" s="139">
        <v>0</v>
      </c>
      <c r="M188" s="139">
        <f>SUM($D188*$I188)/100/2</f>
        <v>369.7</v>
      </c>
      <c r="N188" s="139">
        <f t="shared" ref="N188:Y190" si="70">SUM($D188*$I188)/100</f>
        <v>739.4</v>
      </c>
      <c r="O188" s="139">
        <f t="shared" si="70"/>
        <v>739.4</v>
      </c>
      <c r="P188" s="139">
        <f t="shared" si="70"/>
        <v>739.4</v>
      </c>
      <c r="Q188" s="139">
        <f t="shared" si="70"/>
        <v>739.4</v>
      </c>
      <c r="R188" s="139">
        <f t="shared" si="70"/>
        <v>739.4</v>
      </c>
      <c r="S188" s="139">
        <f t="shared" si="70"/>
        <v>739.4</v>
      </c>
      <c r="T188" s="139">
        <f t="shared" si="70"/>
        <v>739.4</v>
      </c>
      <c r="U188" s="139">
        <f t="shared" si="70"/>
        <v>739.4</v>
      </c>
      <c r="V188" s="139">
        <f t="shared" si="70"/>
        <v>739.4</v>
      </c>
      <c r="W188" s="139">
        <f t="shared" si="70"/>
        <v>739.4</v>
      </c>
      <c r="X188" s="139">
        <v>739.4</v>
      </c>
      <c r="Y188" s="139">
        <v>739.4</v>
      </c>
      <c r="Z188" s="139">
        <f t="shared" ref="Z188:AL190" si="71">SUM($D188*$I188)/100</f>
        <v>739.4</v>
      </c>
      <c r="AA188" s="139">
        <f t="shared" si="71"/>
        <v>739.4</v>
      </c>
      <c r="AB188" s="139">
        <f t="shared" si="71"/>
        <v>739.4</v>
      </c>
      <c r="AC188" s="139">
        <f t="shared" si="71"/>
        <v>739.4</v>
      </c>
      <c r="AD188" s="139">
        <f t="shared" si="71"/>
        <v>739.4</v>
      </c>
      <c r="AE188" s="139">
        <f t="shared" si="71"/>
        <v>739.4</v>
      </c>
      <c r="AF188" s="139">
        <f t="shared" si="71"/>
        <v>739.4</v>
      </c>
      <c r="AG188" s="139">
        <f t="shared" si="71"/>
        <v>739.4</v>
      </c>
      <c r="AH188" s="139">
        <f t="shared" si="71"/>
        <v>739.4</v>
      </c>
      <c r="AI188" s="139">
        <f t="shared" si="71"/>
        <v>739.4</v>
      </c>
      <c r="AJ188" s="139">
        <f t="shared" si="71"/>
        <v>739.4</v>
      </c>
      <c r="AK188" s="139">
        <f t="shared" si="71"/>
        <v>739.4</v>
      </c>
      <c r="AL188" s="139">
        <v>369.7</v>
      </c>
    </row>
    <row r="189" spans="2:38" s="365" customFormat="1">
      <c r="B189" s="365" t="s">
        <v>686</v>
      </c>
      <c r="C189" s="372">
        <f>DATE(90,9,1)</f>
        <v>33117</v>
      </c>
      <c r="D189" s="140">
        <v>17654.97</v>
      </c>
      <c r="E189" s="140"/>
      <c r="F189" s="140">
        <f t="shared" si="66"/>
        <v>17301.873</v>
      </c>
      <c r="G189" s="139"/>
      <c r="H189" s="140">
        <f t="shared" si="69"/>
        <v>17301.873</v>
      </c>
      <c r="I189" s="139">
        <v>4</v>
      </c>
      <c r="J189" s="139"/>
      <c r="K189" s="139">
        <v>0</v>
      </c>
      <c r="L189" s="139">
        <v>0</v>
      </c>
      <c r="M189" s="139">
        <f>SUM($D189*$I189)/100/2</f>
        <v>353.0994</v>
      </c>
      <c r="N189" s="139">
        <f t="shared" si="70"/>
        <v>706.19880000000001</v>
      </c>
      <c r="O189" s="139">
        <f t="shared" si="70"/>
        <v>706.19880000000001</v>
      </c>
      <c r="P189" s="139">
        <f t="shared" si="70"/>
        <v>706.19880000000001</v>
      </c>
      <c r="Q189" s="139">
        <f t="shared" si="70"/>
        <v>706.19880000000001</v>
      </c>
      <c r="R189" s="139">
        <f t="shared" si="70"/>
        <v>706.19880000000001</v>
      </c>
      <c r="S189" s="139">
        <f t="shared" si="70"/>
        <v>706.19880000000001</v>
      </c>
      <c r="T189" s="139">
        <f t="shared" si="70"/>
        <v>706.19880000000001</v>
      </c>
      <c r="U189" s="139">
        <f t="shared" si="70"/>
        <v>706.19880000000001</v>
      </c>
      <c r="V189" s="139">
        <f t="shared" si="70"/>
        <v>706.19880000000001</v>
      </c>
      <c r="W189" s="139">
        <f t="shared" si="70"/>
        <v>706.19880000000001</v>
      </c>
      <c r="X189" s="139">
        <v>706.2</v>
      </c>
      <c r="Y189" s="139">
        <v>706.2</v>
      </c>
      <c r="Z189" s="139">
        <f t="shared" si="71"/>
        <v>706.19880000000001</v>
      </c>
      <c r="AA189" s="139">
        <f t="shared" si="71"/>
        <v>706.19880000000001</v>
      </c>
      <c r="AB189" s="139">
        <f t="shared" si="71"/>
        <v>706.19880000000001</v>
      </c>
      <c r="AC189" s="139">
        <f t="shared" si="71"/>
        <v>706.19880000000001</v>
      </c>
      <c r="AD189" s="139">
        <f t="shared" si="71"/>
        <v>706.19880000000001</v>
      </c>
      <c r="AE189" s="139">
        <f t="shared" si="71"/>
        <v>706.19880000000001</v>
      </c>
      <c r="AF189" s="139">
        <f t="shared" si="71"/>
        <v>706.19880000000001</v>
      </c>
      <c r="AG189" s="139">
        <f t="shared" si="71"/>
        <v>706.19880000000001</v>
      </c>
      <c r="AH189" s="139">
        <f t="shared" si="71"/>
        <v>706.19880000000001</v>
      </c>
      <c r="AI189" s="139">
        <f t="shared" si="71"/>
        <v>706.19880000000001</v>
      </c>
      <c r="AJ189" s="139">
        <f t="shared" si="71"/>
        <v>706.19880000000001</v>
      </c>
      <c r="AK189" s="139">
        <f t="shared" si="71"/>
        <v>706.19880000000001</v>
      </c>
      <c r="AL189" s="139">
        <v>353.1</v>
      </c>
    </row>
    <row r="190" spans="2:38" s="365" customFormat="1">
      <c r="B190" s="365" t="s">
        <v>687</v>
      </c>
      <c r="C190" s="372">
        <f>DATE(93,7,1)</f>
        <v>34151</v>
      </c>
      <c r="D190" s="140"/>
      <c r="E190" s="140"/>
      <c r="F190" s="140">
        <f t="shared" si="66"/>
        <v>1885</v>
      </c>
      <c r="G190" s="140"/>
      <c r="H190" s="140">
        <f t="shared" si="69"/>
        <v>1885</v>
      </c>
      <c r="I190" s="139">
        <v>10</v>
      </c>
      <c r="J190" s="140"/>
      <c r="K190" s="140"/>
      <c r="L190" s="140"/>
      <c r="M190" s="140"/>
      <c r="N190" s="140"/>
      <c r="O190" s="140"/>
      <c r="P190" s="139">
        <v>1885</v>
      </c>
      <c r="Q190" s="139">
        <f t="shared" si="70"/>
        <v>0</v>
      </c>
      <c r="R190" s="139">
        <f t="shared" si="70"/>
        <v>0</v>
      </c>
      <c r="S190" s="139">
        <f t="shared" si="70"/>
        <v>0</v>
      </c>
      <c r="T190" s="139">
        <f t="shared" si="70"/>
        <v>0</v>
      </c>
      <c r="U190" s="139">
        <f t="shared" si="70"/>
        <v>0</v>
      </c>
      <c r="V190" s="139">
        <f t="shared" si="70"/>
        <v>0</v>
      </c>
      <c r="W190" s="139">
        <f t="shared" si="70"/>
        <v>0</v>
      </c>
      <c r="X190" s="139">
        <f t="shared" si="70"/>
        <v>0</v>
      </c>
      <c r="Y190" s="139">
        <f t="shared" si="70"/>
        <v>0</v>
      </c>
      <c r="Z190" s="139">
        <f t="shared" si="71"/>
        <v>0</v>
      </c>
      <c r="AA190" s="139">
        <f t="shared" si="71"/>
        <v>0</v>
      </c>
      <c r="AB190" s="139">
        <f t="shared" si="71"/>
        <v>0</v>
      </c>
      <c r="AC190" s="139">
        <f t="shared" si="71"/>
        <v>0</v>
      </c>
      <c r="AD190" s="139">
        <f t="shared" si="71"/>
        <v>0</v>
      </c>
      <c r="AE190" s="139">
        <f t="shared" si="71"/>
        <v>0</v>
      </c>
      <c r="AF190" s="139">
        <f t="shared" si="71"/>
        <v>0</v>
      </c>
      <c r="AG190" s="139">
        <f t="shared" si="71"/>
        <v>0</v>
      </c>
      <c r="AH190" s="139">
        <f t="shared" si="71"/>
        <v>0</v>
      </c>
      <c r="AI190" s="139">
        <f t="shared" si="71"/>
        <v>0</v>
      </c>
      <c r="AJ190" s="139">
        <f t="shared" si="71"/>
        <v>0</v>
      </c>
      <c r="AK190" s="139">
        <f t="shared" si="71"/>
        <v>0</v>
      </c>
      <c r="AL190" s="139">
        <f t="shared" si="71"/>
        <v>0</v>
      </c>
    </row>
    <row r="191" spans="2:38" s="365" customFormat="1">
      <c r="D191" s="140">
        <f>SUM(D116:D190)</f>
        <v>4022304.1300000004</v>
      </c>
      <c r="E191" s="139">
        <f>F191+AL191</f>
        <v>2519685.7316000005</v>
      </c>
      <c r="F191" s="140">
        <f>SUM(F116:F190)</f>
        <v>2389847.5121000004</v>
      </c>
      <c r="G191" s="140">
        <f>SUM(G116:G190)</f>
        <v>734740.97</v>
      </c>
      <c r="H191" s="140">
        <f t="shared" si="69"/>
        <v>1655106.5421000002</v>
      </c>
      <c r="I191" s="139"/>
      <c r="J191" s="139"/>
      <c r="K191" s="140">
        <f t="shared" ref="K191:AH191" si="72">SUM(K116:K190)</f>
        <v>15169.31725</v>
      </c>
      <c r="L191" s="140">
        <f t="shared" si="72"/>
        <v>17614.5615</v>
      </c>
      <c r="M191" s="140">
        <f t="shared" si="72"/>
        <v>19155.450649999999</v>
      </c>
      <c r="N191" s="140">
        <f t="shared" si="72"/>
        <v>24389.245399999996</v>
      </c>
      <c r="O191" s="140">
        <f t="shared" si="72"/>
        <v>26018.574899999996</v>
      </c>
      <c r="P191" s="140">
        <f t="shared" si="72"/>
        <v>29588.214899999995</v>
      </c>
      <c r="Q191" s="140">
        <f t="shared" si="72"/>
        <v>31197.867399999996</v>
      </c>
      <c r="R191" s="140">
        <f t="shared" si="72"/>
        <v>32817.839800000002</v>
      </c>
      <c r="S191" s="140">
        <f t="shared" si="72"/>
        <v>35946.277800000003</v>
      </c>
      <c r="T191" s="140">
        <f t="shared" si="72"/>
        <v>36526.857800000005</v>
      </c>
      <c r="U191" s="140">
        <f t="shared" si="72"/>
        <v>39774.305800000002</v>
      </c>
      <c r="V191" s="140">
        <f t="shared" si="72"/>
        <v>44562.754300000001</v>
      </c>
      <c r="W191" s="140">
        <f t="shared" si="72"/>
        <v>49197.340800000005</v>
      </c>
      <c r="X191" s="140">
        <f t="shared" si="72"/>
        <v>53567.979999999996</v>
      </c>
      <c r="Y191" s="140">
        <f t="shared" si="72"/>
        <v>57368.29</v>
      </c>
      <c r="Z191" s="140">
        <f t="shared" si="72"/>
        <v>60846.282299999999</v>
      </c>
      <c r="AA191" s="140">
        <f t="shared" si="72"/>
        <v>68928.394299999985</v>
      </c>
      <c r="AB191" s="140">
        <f t="shared" si="72"/>
        <v>72739.584299999988</v>
      </c>
      <c r="AC191" s="140">
        <f t="shared" si="72"/>
        <v>79615.281299999988</v>
      </c>
      <c r="AD191" s="140">
        <f t="shared" si="72"/>
        <v>87254.705299999987</v>
      </c>
      <c r="AE191" s="140">
        <f t="shared" si="72"/>
        <v>88904.86629999998</v>
      </c>
      <c r="AF191" s="140">
        <f t="shared" si="72"/>
        <v>110540.68129999998</v>
      </c>
      <c r="AG191" s="140">
        <f t="shared" si="72"/>
        <v>111958.42129999997</v>
      </c>
      <c r="AH191" s="140">
        <f t="shared" si="72"/>
        <v>108538.90849999998</v>
      </c>
      <c r="AI191" s="140">
        <f>SUM(AI116:AI190)</f>
        <v>104894.98379999996</v>
      </c>
      <c r="AJ191" s="140">
        <f>SUM(AJ116:AJ190)</f>
        <v>119038.66629999997</v>
      </c>
      <c r="AK191" s="140">
        <f>SUM(AK116:AK190)</f>
        <v>128950.88879999996</v>
      </c>
      <c r="AL191" s="140">
        <f>SUM(AL116:AL190)</f>
        <v>129838.21949999999</v>
      </c>
    </row>
    <row r="192" spans="2:38" s="365" customFormat="1">
      <c r="D192" s="140"/>
      <c r="E192" s="139"/>
      <c r="F192" s="140"/>
      <c r="G192" s="140"/>
      <c r="H192" s="140"/>
      <c r="I192" s="139"/>
      <c r="J192" s="139"/>
      <c r="K192" s="140"/>
      <c r="L192" s="140"/>
      <c r="M192" s="140"/>
      <c r="N192" s="140"/>
      <c r="O192" s="140"/>
      <c r="P192" s="140"/>
      <c r="Q192" s="140"/>
      <c r="R192" s="140"/>
      <c r="S192" s="140"/>
      <c r="T192" s="140"/>
      <c r="U192" s="140"/>
      <c r="V192" s="140"/>
      <c r="W192" s="140"/>
      <c r="X192" s="140"/>
      <c r="Y192" s="140"/>
      <c r="Z192" s="140"/>
      <c r="AA192" s="140"/>
      <c r="AB192" s="140"/>
      <c r="AC192" s="140"/>
      <c r="AD192" s="140"/>
      <c r="AE192" s="140"/>
      <c r="AF192" s="140"/>
      <c r="AG192" s="140"/>
      <c r="AH192" s="140"/>
      <c r="AI192" s="140"/>
      <c r="AJ192" s="140"/>
      <c r="AK192" s="140"/>
      <c r="AL192" s="140"/>
    </row>
    <row r="193" spans="1:38" s="365" customFormat="1">
      <c r="D193" s="140"/>
      <c r="E193" s="140"/>
      <c r="F193" s="140"/>
      <c r="G193" s="140"/>
      <c r="H193" s="140"/>
      <c r="I193" s="139"/>
      <c r="J193" s="139"/>
      <c r="K193" s="140"/>
      <c r="L193" s="140"/>
      <c r="M193" s="140"/>
      <c r="N193" s="140"/>
      <c r="O193" s="140"/>
      <c r="P193" s="140"/>
      <c r="Q193" s="140"/>
      <c r="R193" s="140"/>
      <c r="S193" s="140"/>
      <c r="T193" s="140"/>
      <c r="U193" s="140"/>
      <c r="V193" s="140"/>
      <c r="W193" s="140"/>
      <c r="X193" s="140"/>
      <c r="Y193" s="140"/>
      <c r="Z193" s="140"/>
      <c r="AA193" s="140"/>
      <c r="AB193" s="140"/>
      <c r="AC193" s="140"/>
      <c r="AD193" s="140"/>
      <c r="AE193" s="140"/>
      <c r="AF193" s="140"/>
      <c r="AG193" s="140"/>
      <c r="AH193" s="140"/>
      <c r="AI193" s="140"/>
      <c r="AJ193" s="140"/>
      <c r="AK193" s="140"/>
      <c r="AL193" s="140"/>
    </row>
    <row r="194" spans="1:38" s="365" customFormat="1">
      <c r="A194" s="366" t="s">
        <v>688</v>
      </c>
      <c r="B194" s="366"/>
      <c r="C194" s="366"/>
      <c r="D194" s="139"/>
      <c r="E194" s="139"/>
      <c r="F194" s="140"/>
      <c r="G194" s="139"/>
      <c r="H194" s="140"/>
      <c r="I194" s="139"/>
      <c r="J194" s="139"/>
      <c r="K194" s="139"/>
      <c r="L194" s="139"/>
      <c r="M194" s="139"/>
      <c r="N194" s="139"/>
      <c r="O194" s="139"/>
      <c r="P194" s="139"/>
      <c r="Q194" s="140"/>
      <c r="R194" s="140"/>
      <c r="S194" s="140"/>
      <c r="T194" s="140"/>
      <c r="U194" s="140"/>
      <c r="V194" s="140"/>
      <c r="W194" s="140"/>
      <c r="X194" s="140"/>
      <c r="Y194" s="140"/>
      <c r="Z194" s="140"/>
      <c r="AA194" s="140"/>
      <c r="AB194" s="140"/>
      <c r="AC194" s="140"/>
      <c r="AD194" s="140"/>
      <c r="AE194" s="140"/>
      <c r="AF194" s="140"/>
      <c r="AG194" s="140"/>
      <c r="AH194" s="140"/>
      <c r="AI194" s="140"/>
      <c r="AJ194" s="140"/>
      <c r="AK194" s="140"/>
      <c r="AL194" s="140"/>
    </row>
    <row r="195" spans="1:38" s="365" customFormat="1">
      <c r="B195" s="365" t="s">
        <v>689</v>
      </c>
      <c r="D195" s="139">
        <v>131769.53</v>
      </c>
      <c r="E195" s="139"/>
      <c r="F195" s="140">
        <f>G195+H195</f>
        <v>131769.52599999993</v>
      </c>
      <c r="G195" s="139">
        <v>102927.39</v>
      </c>
      <c r="H195" s="140">
        <f t="shared" ref="H195:H208" si="73">SUM(K195:AK195)</f>
        <v>28842.135999999937</v>
      </c>
      <c r="I195" s="139">
        <v>2</v>
      </c>
      <c r="J195" s="139"/>
      <c r="K195" s="139">
        <f t="shared" ref="K195:T196" si="74">SUM($D195*$I195)/100</f>
        <v>2635.3906000000002</v>
      </c>
      <c r="L195" s="139">
        <f t="shared" si="74"/>
        <v>2635.3906000000002</v>
      </c>
      <c r="M195" s="139">
        <f t="shared" si="74"/>
        <v>2635.3906000000002</v>
      </c>
      <c r="N195" s="139">
        <f t="shared" si="74"/>
        <v>2635.3906000000002</v>
      </c>
      <c r="O195" s="139">
        <f t="shared" si="74"/>
        <v>2635.3906000000002</v>
      </c>
      <c r="P195" s="139">
        <f t="shared" si="74"/>
        <v>2635.3906000000002</v>
      </c>
      <c r="Q195" s="139">
        <f t="shared" si="74"/>
        <v>2635.3906000000002</v>
      </c>
      <c r="R195" s="139">
        <f t="shared" si="74"/>
        <v>2635.3906000000002</v>
      </c>
      <c r="S195" s="139">
        <f t="shared" si="74"/>
        <v>2635.3906000000002</v>
      </c>
      <c r="T195" s="139">
        <f t="shared" si="74"/>
        <v>2635.3906000000002</v>
      </c>
      <c r="U195" s="139">
        <f>131769.53-129281.3</f>
        <v>2488.2299999999959</v>
      </c>
      <c r="V195" s="139">
        <f t="shared" ref="V195:AL195" si="75">131769.53-129281.3-2488.23</f>
        <v>-4.0927261579781771E-12</v>
      </c>
      <c r="W195" s="139">
        <f t="shared" si="75"/>
        <v>-4.0927261579781771E-12</v>
      </c>
      <c r="X195" s="139">
        <f t="shared" si="75"/>
        <v>-4.0927261579781771E-12</v>
      </c>
      <c r="Y195" s="139">
        <f t="shared" si="75"/>
        <v>-4.0927261579781771E-12</v>
      </c>
      <c r="Z195" s="139">
        <f t="shared" si="75"/>
        <v>-4.0927261579781771E-12</v>
      </c>
      <c r="AA195" s="139">
        <f t="shared" si="75"/>
        <v>-4.0927261579781771E-12</v>
      </c>
      <c r="AB195" s="139">
        <f t="shared" si="75"/>
        <v>-4.0927261579781771E-12</v>
      </c>
      <c r="AC195" s="139">
        <f t="shared" si="75"/>
        <v>-4.0927261579781771E-12</v>
      </c>
      <c r="AD195" s="139">
        <f t="shared" si="75"/>
        <v>-4.0927261579781771E-12</v>
      </c>
      <c r="AE195" s="139">
        <f t="shared" si="75"/>
        <v>-4.0927261579781771E-12</v>
      </c>
      <c r="AF195" s="139">
        <f t="shared" si="75"/>
        <v>-4.0927261579781771E-12</v>
      </c>
      <c r="AG195" s="139">
        <f t="shared" si="75"/>
        <v>-4.0927261579781771E-12</v>
      </c>
      <c r="AH195" s="139">
        <f t="shared" si="75"/>
        <v>-4.0927261579781771E-12</v>
      </c>
      <c r="AI195" s="139">
        <f t="shared" si="75"/>
        <v>-4.0927261579781771E-12</v>
      </c>
      <c r="AJ195" s="139">
        <f t="shared" si="75"/>
        <v>-4.0927261579781771E-12</v>
      </c>
      <c r="AK195" s="139">
        <f t="shared" si="75"/>
        <v>-4.0927261579781771E-12</v>
      </c>
      <c r="AL195" s="139">
        <f t="shared" si="75"/>
        <v>-4.0927261579781771E-12</v>
      </c>
    </row>
    <row r="196" spans="1:38" s="365" customFormat="1">
      <c r="B196" s="365" t="s">
        <v>690</v>
      </c>
      <c r="D196" s="139">
        <f>659520.01-85780</f>
        <v>573740.01</v>
      </c>
      <c r="E196" s="139"/>
      <c r="F196" s="140">
        <f>G196+H196-85780</f>
        <v>573740.01</v>
      </c>
      <c r="G196" s="139">
        <v>659520.01</v>
      </c>
      <c r="H196" s="140">
        <f t="shared" si="73"/>
        <v>0</v>
      </c>
      <c r="I196" s="139"/>
      <c r="J196" s="139"/>
      <c r="K196" s="139">
        <f t="shared" si="74"/>
        <v>0</v>
      </c>
      <c r="L196" s="139">
        <f t="shared" si="74"/>
        <v>0</v>
      </c>
      <c r="M196" s="139">
        <f t="shared" si="74"/>
        <v>0</v>
      </c>
      <c r="N196" s="139">
        <f t="shared" si="74"/>
        <v>0</v>
      </c>
      <c r="O196" s="139">
        <f t="shared" si="74"/>
        <v>0</v>
      </c>
      <c r="P196" s="139">
        <f t="shared" si="74"/>
        <v>0</v>
      </c>
      <c r="Q196" s="139">
        <f t="shared" si="74"/>
        <v>0</v>
      </c>
      <c r="R196" s="139">
        <f t="shared" si="74"/>
        <v>0</v>
      </c>
      <c r="S196" s="139">
        <f t="shared" si="74"/>
        <v>0</v>
      </c>
      <c r="T196" s="139">
        <f t="shared" si="74"/>
        <v>0</v>
      </c>
      <c r="U196" s="139">
        <f t="shared" ref="U196:AL196" si="76">SUM($D196*$I196)/100</f>
        <v>0</v>
      </c>
      <c r="V196" s="139">
        <f t="shared" si="76"/>
        <v>0</v>
      </c>
      <c r="W196" s="139">
        <f t="shared" si="76"/>
        <v>0</v>
      </c>
      <c r="X196" s="139">
        <f t="shared" si="76"/>
        <v>0</v>
      </c>
      <c r="Y196" s="139">
        <f t="shared" si="76"/>
        <v>0</v>
      </c>
      <c r="Z196" s="139">
        <f t="shared" si="76"/>
        <v>0</v>
      </c>
      <c r="AA196" s="139">
        <f t="shared" si="76"/>
        <v>0</v>
      </c>
      <c r="AB196" s="139">
        <f t="shared" si="76"/>
        <v>0</v>
      </c>
      <c r="AC196" s="139">
        <f t="shared" si="76"/>
        <v>0</v>
      </c>
      <c r="AD196" s="139">
        <f t="shared" si="76"/>
        <v>0</v>
      </c>
      <c r="AE196" s="139">
        <f t="shared" si="76"/>
        <v>0</v>
      </c>
      <c r="AF196" s="139">
        <f t="shared" si="76"/>
        <v>0</v>
      </c>
      <c r="AG196" s="139">
        <f t="shared" si="76"/>
        <v>0</v>
      </c>
      <c r="AH196" s="139">
        <f t="shared" si="76"/>
        <v>0</v>
      </c>
      <c r="AI196" s="139">
        <f t="shared" si="76"/>
        <v>0</v>
      </c>
      <c r="AJ196" s="139">
        <f t="shared" si="76"/>
        <v>0</v>
      </c>
      <c r="AK196" s="139">
        <f t="shared" si="76"/>
        <v>0</v>
      </c>
      <c r="AL196" s="139">
        <f t="shared" si="76"/>
        <v>0</v>
      </c>
    </row>
    <row r="197" spans="1:38" s="365" customFormat="1">
      <c r="B197" s="365" t="s">
        <v>691</v>
      </c>
      <c r="C197" s="372">
        <f>DATE(99,6,1)</f>
        <v>36312</v>
      </c>
      <c r="D197" s="139">
        <v>44762.41</v>
      </c>
      <c r="E197" s="139"/>
      <c r="F197" s="140">
        <f>G197+H197</f>
        <v>44762.407000000007</v>
      </c>
      <c r="G197" s="139"/>
      <c r="H197" s="140">
        <f t="shared" si="73"/>
        <v>44762.407000000007</v>
      </c>
      <c r="I197" s="139">
        <v>10</v>
      </c>
      <c r="J197" s="139"/>
      <c r="K197" s="139"/>
      <c r="L197" s="139"/>
      <c r="M197" s="139"/>
      <c r="N197" s="139"/>
      <c r="O197" s="139"/>
      <c r="P197" s="139"/>
      <c r="Q197" s="139"/>
      <c r="R197" s="139"/>
      <c r="S197" s="139"/>
      <c r="T197" s="139"/>
      <c r="U197" s="139"/>
      <c r="V197" s="139">
        <f>SUM($D197*$I197)/100</f>
        <v>4476.241</v>
      </c>
      <c r="W197" s="139">
        <f>SUM($D197*$I197)/100</f>
        <v>4476.241</v>
      </c>
      <c r="X197" s="139">
        <v>4476.24</v>
      </c>
      <c r="Y197" s="139">
        <v>4476.2</v>
      </c>
      <c r="Z197" s="139">
        <f>SUM($D197*$I197)/100</f>
        <v>4476.241</v>
      </c>
      <c r="AA197" s="139">
        <f>SUM($D197*$I197)/100</f>
        <v>4476.241</v>
      </c>
      <c r="AB197" s="139">
        <f>SUM($D197*$I197)/100</f>
        <v>4476.241</v>
      </c>
      <c r="AC197" s="139">
        <f>SUM($D197*$I197)/100</f>
        <v>4476.241</v>
      </c>
      <c r="AD197" s="139">
        <f>SUM($D197*$I197)/100</f>
        <v>4476.241</v>
      </c>
      <c r="AE197" s="139">
        <v>4476.28</v>
      </c>
      <c r="AF197" s="139">
        <v>0</v>
      </c>
      <c r="AG197" s="139">
        <v>0</v>
      </c>
      <c r="AH197" s="139">
        <v>0</v>
      </c>
      <c r="AI197" s="139">
        <v>0</v>
      </c>
      <c r="AJ197" s="139">
        <v>0</v>
      </c>
      <c r="AK197" s="139">
        <v>0</v>
      </c>
      <c r="AL197" s="139">
        <v>0</v>
      </c>
    </row>
    <row r="198" spans="1:38" s="365" customFormat="1">
      <c r="B198" s="365" t="s">
        <v>692</v>
      </c>
      <c r="C198" s="372">
        <f>DATE(2004,4,1)</f>
        <v>38078</v>
      </c>
      <c r="D198" s="139">
        <v>25570.78</v>
      </c>
      <c r="E198" s="139"/>
      <c r="F198" s="139">
        <f>H198</f>
        <v>25570.780000000002</v>
      </c>
      <c r="G198" s="140"/>
      <c r="H198" s="140">
        <f t="shared" si="73"/>
        <v>25570.780000000002</v>
      </c>
      <c r="I198" s="140"/>
      <c r="J198" s="139">
        <v>10</v>
      </c>
      <c r="K198" s="140"/>
      <c r="L198" s="139">
        <v>0</v>
      </c>
      <c r="M198" s="139">
        <v>0</v>
      </c>
      <c r="N198" s="139">
        <v>0</v>
      </c>
      <c r="O198" s="139">
        <v>0</v>
      </c>
      <c r="P198" s="139">
        <v>0</v>
      </c>
      <c r="Q198" s="139">
        <v>0</v>
      </c>
      <c r="R198" s="139">
        <v>0</v>
      </c>
      <c r="S198" s="139">
        <v>0</v>
      </c>
      <c r="T198" s="139">
        <v>0</v>
      </c>
      <c r="U198" s="139">
        <v>0</v>
      </c>
      <c r="V198" s="139">
        <v>0</v>
      </c>
      <c r="W198" s="139">
        <v>0</v>
      </c>
      <c r="X198" s="139">
        <v>0</v>
      </c>
      <c r="Y198" s="139">
        <v>0</v>
      </c>
      <c r="Z198" s="139">
        <v>0</v>
      </c>
      <c r="AA198" s="139">
        <f t="shared" ref="Z198:AL206" si="77">SUM($D198*$J198)/100</f>
        <v>2557.078</v>
      </c>
      <c r="AB198" s="139">
        <f t="shared" si="77"/>
        <v>2557.078</v>
      </c>
      <c r="AC198" s="139">
        <f t="shared" si="77"/>
        <v>2557.078</v>
      </c>
      <c r="AD198" s="139">
        <f t="shared" si="77"/>
        <v>2557.078</v>
      </c>
      <c r="AE198" s="139">
        <f t="shared" si="77"/>
        <v>2557.078</v>
      </c>
      <c r="AF198" s="139">
        <f t="shared" si="77"/>
        <v>2557.078</v>
      </c>
      <c r="AG198" s="139">
        <f t="shared" si="77"/>
        <v>2557.078</v>
      </c>
      <c r="AH198" s="139">
        <f t="shared" si="77"/>
        <v>2557.078</v>
      </c>
      <c r="AI198" s="139">
        <f t="shared" si="77"/>
        <v>2557.078</v>
      </c>
      <c r="AJ198" s="139">
        <f t="shared" si="77"/>
        <v>2557.078</v>
      </c>
      <c r="AK198" s="139">
        <v>0</v>
      </c>
      <c r="AL198" s="139">
        <v>0</v>
      </c>
    </row>
    <row r="199" spans="1:38" s="365" customFormat="1">
      <c r="B199" s="365" t="s">
        <v>693</v>
      </c>
      <c r="C199" s="372"/>
      <c r="D199" s="139"/>
      <c r="E199" s="139"/>
      <c r="F199" s="140"/>
      <c r="G199" s="139"/>
      <c r="H199" s="140">
        <f t="shared" si="73"/>
        <v>0</v>
      </c>
      <c r="I199" s="139"/>
      <c r="J199" s="139"/>
      <c r="K199" s="139"/>
      <c r="L199" s="139"/>
      <c r="M199" s="139"/>
      <c r="N199" s="139"/>
      <c r="O199" s="139"/>
      <c r="P199" s="139"/>
      <c r="Q199" s="139"/>
      <c r="R199" s="139"/>
      <c r="S199" s="139"/>
      <c r="T199" s="139"/>
      <c r="U199" s="139"/>
      <c r="V199" s="139"/>
      <c r="W199" s="139"/>
      <c r="X199" s="139"/>
      <c r="Y199" s="139"/>
      <c r="Z199" s="139"/>
      <c r="AA199" s="139"/>
      <c r="AB199" s="139"/>
      <c r="AC199" s="139"/>
      <c r="AD199" s="139"/>
      <c r="AE199" s="139"/>
      <c r="AF199" s="139"/>
      <c r="AG199" s="139"/>
      <c r="AH199" s="139"/>
      <c r="AI199" s="139"/>
      <c r="AJ199" s="139"/>
      <c r="AK199" s="139"/>
      <c r="AL199" s="139"/>
    </row>
    <row r="200" spans="1:38" s="365" customFormat="1">
      <c r="B200" s="365" t="s">
        <v>694</v>
      </c>
      <c r="C200" s="372">
        <f>DATE(2002,6,1)</f>
        <v>37408</v>
      </c>
      <c r="D200" s="139">
        <v>2108224.5299999998</v>
      </c>
      <c r="E200" s="139"/>
      <c r="F200" s="139">
        <f t="shared" ref="F200:F205" si="78">H200</f>
        <v>1317640.3279999997</v>
      </c>
      <c r="G200" s="140"/>
      <c r="H200" s="140">
        <f t="shared" si="73"/>
        <v>1317640.3279999997</v>
      </c>
      <c r="I200" s="140"/>
      <c r="J200" s="139">
        <v>5</v>
      </c>
      <c r="K200" s="140"/>
      <c r="L200" s="139">
        <v>0</v>
      </c>
      <c r="M200" s="139">
        <v>0</v>
      </c>
      <c r="N200" s="139">
        <v>0</v>
      </c>
      <c r="O200" s="139">
        <v>0</v>
      </c>
      <c r="P200" s="139">
        <v>0</v>
      </c>
      <c r="Q200" s="139">
        <v>0</v>
      </c>
      <c r="R200" s="139">
        <v>0</v>
      </c>
      <c r="S200" s="139">
        <v>0</v>
      </c>
      <c r="T200" s="139">
        <v>0</v>
      </c>
      <c r="U200" s="139">
        <v>0</v>
      </c>
      <c r="V200" s="139">
        <v>0</v>
      </c>
      <c r="W200" s="139">
        <v>0</v>
      </c>
      <c r="X200" s="139">
        <v>0</v>
      </c>
      <c r="Y200" s="139">
        <v>52705.61</v>
      </c>
      <c r="Z200" s="139">
        <f t="shared" si="77"/>
        <v>105411.22649999999</v>
      </c>
      <c r="AA200" s="139">
        <f t="shared" si="77"/>
        <v>105411.22649999999</v>
      </c>
      <c r="AB200" s="139">
        <f t="shared" si="77"/>
        <v>105411.22649999999</v>
      </c>
      <c r="AC200" s="139">
        <f t="shared" si="77"/>
        <v>105411.22649999999</v>
      </c>
      <c r="AD200" s="139">
        <f t="shared" si="77"/>
        <v>105411.22649999999</v>
      </c>
      <c r="AE200" s="139">
        <f t="shared" si="77"/>
        <v>105411.22649999999</v>
      </c>
      <c r="AF200" s="139">
        <f t="shared" si="77"/>
        <v>105411.22649999999</v>
      </c>
      <c r="AG200" s="139">
        <f t="shared" si="77"/>
        <v>105411.22649999999</v>
      </c>
      <c r="AH200" s="139">
        <f t="shared" si="77"/>
        <v>105411.22649999999</v>
      </c>
      <c r="AI200" s="139">
        <f t="shared" si="77"/>
        <v>105411.22649999999</v>
      </c>
      <c r="AJ200" s="139">
        <f t="shared" si="77"/>
        <v>105411.22649999999</v>
      </c>
      <c r="AK200" s="139">
        <f t="shared" si="77"/>
        <v>105411.22649999999</v>
      </c>
      <c r="AL200" s="139">
        <f t="shared" si="77"/>
        <v>105411.22649999999</v>
      </c>
    </row>
    <row r="201" spans="1:38" s="365" customFormat="1">
      <c r="B201" s="365" t="s">
        <v>695</v>
      </c>
      <c r="C201" s="372">
        <f>DATE(2002,6,1)</f>
        <v>37408</v>
      </c>
      <c r="D201" s="139">
        <f>863387.19-15010</f>
        <v>848377.19</v>
      </c>
      <c r="E201" s="139"/>
      <c r="F201" s="139">
        <f t="shared" si="78"/>
        <v>530235.74400000006</v>
      </c>
      <c r="G201" s="140"/>
      <c r="H201" s="140">
        <f t="shared" si="73"/>
        <v>530235.74400000006</v>
      </c>
      <c r="I201" s="140"/>
      <c r="J201" s="139">
        <v>5</v>
      </c>
      <c r="K201" s="140"/>
      <c r="L201" s="139">
        <v>0</v>
      </c>
      <c r="M201" s="139">
        <v>0</v>
      </c>
      <c r="N201" s="139">
        <v>0</v>
      </c>
      <c r="O201" s="139">
        <v>0</v>
      </c>
      <c r="P201" s="139">
        <v>0</v>
      </c>
      <c r="Q201" s="139">
        <v>0</v>
      </c>
      <c r="R201" s="139">
        <v>0</v>
      </c>
      <c r="S201" s="139">
        <v>0</v>
      </c>
      <c r="T201" s="139">
        <v>0</v>
      </c>
      <c r="U201" s="139">
        <v>0</v>
      </c>
      <c r="V201" s="139">
        <v>0</v>
      </c>
      <c r="W201" s="139">
        <v>0</v>
      </c>
      <c r="X201" s="139">
        <v>0</v>
      </c>
      <c r="Y201" s="139">
        <v>21209.43</v>
      </c>
      <c r="Z201" s="139">
        <f t="shared" si="77"/>
        <v>42418.859499999991</v>
      </c>
      <c r="AA201" s="139">
        <f t="shared" si="77"/>
        <v>42418.859499999991</v>
      </c>
      <c r="AB201" s="139">
        <f t="shared" si="77"/>
        <v>42418.859499999991</v>
      </c>
      <c r="AC201" s="139">
        <f t="shared" si="77"/>
        <v>42418.859499999991</v>
      </c>
      <c r="AD201" s="139">
        <f t="shared" si="77"/>
        <v>42418.859499999991</v>
      </c>
      <c r="AE201" s="139">
        <f t="shared" si="77"/>
        <v>42418.859499999991</v>
      </c>
      <c r="AF201" s="139">
        <f t="shared" si="77"/>
        <v>42418.859499999991</v>
      </c>
      <c r="AG201" s="139">
        <f t="shared" si="77"/>
        <v>42418.859499999991</v>
      </c>
      <c r="AH201" s="139">
        <f t="shared" si="77"/>
        <v>42418.859499999991</v>
      </c>
      <c r="AI201" s="139">
        <f t="shared" si="77"/>
        <v>42418.859499999991</v>
      </c>
      <c r="AJ201" s="139">
        <f t="shared" si="77"/>
        <v>42418.859499999991</v>
      </c>
      <c r="AK201" s="139">
        <f t="shared" si="77"/>
        <v>42418.859499999991</v>
      </c>
      <c r="AL201" s="139">
        <f t="shared" si="77"/>
        <v>42418.859499999991</v>
      </c>
    </row>
    <row r="202" spans="1:38" s="365" customFormat="1">
      <c r="B202" s="365" t="s">
        <v>696</v>
      </c>
      <c r="C202" s="372">
        <f>DATE(2002,6,1)</f>
        <v>37408</v>
      </c>
      <c r="D202" s="139">
        <v>15010</v>
      </c>
      <c r="E202" s="139"/>
      <c r="F202" s="139">
        <f t="shared" si="78"/>
        <v>15009.999999999996</v>
      </c>
      <c r="G202" s="140"/>
      <c r="H202" s="140">
        <f t="shared" si="73"/>
        <v>15009.999999999996</v>
      </c>
      <c r="I202" s="140"/>
      <c r="J202" s="139">
        <v>8</v>
      </c>
      <c r="K202" s="140"/>
      <c r="L202" s="139">
        <v>0</v>
      </c>
      <c r="M202" s="139">
        <v>0</v>
      </c>
      <c r="N202" s="139">
        <v>0</v>
      </c>
      <c r="O202" s="139">
        <v>0</v>
      </c>
      <c r="P202" s="139">
        <v>0</v>
      </c>
      <c r="Q202" s="139">
        <v>0</v>
      </c>
      <c r="R202" s="139">
        <v>0</v>
      </c>
      <c r="S202" s="139">
        <v>0</v>
      </c>
      <c r="T202" s="139">
        <v>0</v>
      </c>
      <c r="U202" s="139">
        <v>0</v>
      </c>
      <c r="V202" s="139">
        <v>0</v>
      </c>
      <c r="W202" s="139">
        <v>0</v>
      </c>
      <c r="X202" s="139">
        <v>0</v>
      </c>
      <c r="Y202" s="139">
        <v>600.4</v>
      </c>
      <c r="Z202" s="139">
        <f t="shared" si="77"/>
        <v>1200.8</v>
      </c>
      <c r="AA202" s="139">
        <f t="shared" si="77"/>
        <v>1200.8</v>
      </c>
      <c r="AB202" s="139">
        <f t="shared" si="77"/>
        <v>1200.8</v>
      </c>
      <c r="AC202" s="139">
        <f t="shared" si="77"/>
        <v>1200.8</v>
      </c>
      <c r="AD202" s="139">
        <f t="shared" si="77"/>
        <v>1200.8</v>
      </c>
      <c r="AE202" s="139">
        <f t="shared" si="77"/>
        <v>1200.8</v>
      </c>
      <c r="AF202" s="139">
        <f t="shared" si="77"/>
        <v>1200.8</v>
      </c>
      <c r="AG202" s="139">
        <f t="shared" si="77"/>
        <v>1200.8</v>
      </c>
      <c r="AH202" s="139">
        <f t="shared" si="77"/>
        <v>1200.8</v>
      </c>
      <c r="AI202" s="139">
        <f t="shared" si="77"/>
        <v>1200.8</v>
      </c>
      <c r="AJ202" s="139">
        <f t="shared" si="77"/>
        <v>1200.8</v>
      </c>
      <c r="AK202" s="139">
        <f t="shared" si="77"/>
        <v>1200.8</v>
      </c>
      <c r="AL202" s="139">
        <v>0</v>
      </c>
    </row>
    <row r="203" spans="1:38" s="365" customFormat="1">
      <c r="B203" s="365" t="s">
        <v>697</v>
      </c>
      <c r="C203" s="372">
        <f>DATE(2003,12,1)</f>
        <v>37956</v>
      </c>
      <c r="D203" s="139">
        <v>6500</v>
      </c>
      <c r="E203" s="139"/>
      <c r="F203" s="139">
        <f t="shared" si="78"/>
        <v>6500</v>
      </c>
      <c r="G203" s="140"/>
      <c r="H203" s="140">
        <f t="shared" si="73"/>
        <v>6500</v>
      </c>
      <c r="I203" s="140"/>
      <c r="J203" s="139">
        <v>10</v>
      </c>
      <c r="K203" s="140"/>
      <c r="L203" s="139">
        <v>0</v>
      </c>
      <c r="M203" s="139">
        <v>0</v>
      </c>
      <c r="N203" s="139">
        <v>0</v>
      </c>
      <c r="O203" s="139">
        <v>0</v>
      </c>
      <c r="P203" s="139">
        <v>0</v>
      </c>
      <c r="Q203" s="139">
        <v>0</v>
      </c>
      <c r="R203" s="139">
        <v>0</v>
      </c>
      <c r="S203" s="139">
        <v>0</v>
      </c>
      <c r="T203" s="139">
        <v>0</v>
      </c>
      <c r="U203" s="139">
        <v>0</v>
      </c>
      <c r="V203" s="139">
        <v>0</v>
      </c>
      <c r="W203" s="139">
        <v>0</v>
      </c>
      <c r="X203" s="139">
        <v>0</v>
      </c>
      <c r="Y203" s="139">
        <v>0</v>
      </c>
      <c r="Z203" s="139">
        <f t="shared" si="77"/>
        <v>650</v>
      </c>
      <c r="AA203" s="139">
        <f t="shared" si="77"/>
        <v>650</v>
      </c>
      <c r="AB203" s="139">
        <f t="shared" si="77"/>
        <v>650</v>
      </c>
      <c r="AC203" s="139">
        <f t="shared" si="77"/>
        <v>650</v>
      </c>
      <c r="AD203" s="139">
        <f t="shared" si="77"/>
        <v>650</v>
      </c>
      <c r="AE203" s="139">
        <f t="shared" si="77"/>
        <v>650</v>
      </c>
      <c r="AF203" s="139">
        <f t="shared" si="77"/>
        <v>650</v>
      </c>
      <c r="AG203" s="139">
        <f t="shared" si="77"/>
        <v>650</v>
      </c>
      <c r="AH203" s="139">
        <f t="shared" si="77"/>
        <v>650</v>
      </c>
      <c r="AI203" s="139">
        <f t="shared" si="77"/>
        <v>650</v>
      </c>
      <c r="AJ203" s="139">
        <v>0</v>
      </c>
      <c r="AK203" s="139">
        <v>0</v>
      </c>
      <c r="AL203" s="139">
        <v>0</v>
      </c>
    </row>
    <row r="204" spans="1:38" s="365" customFormat="1">
      <c r="B204" s="365" t="s">
        <v>698</v>
      </c>
      <c r="C204" s="372">
        <f>DATE(2003,8,1)</f>
        <v>37834</v>
      </c>
      <c r="D204" s="139">
        <f>69463.47+54142.07-4631.87</f>
        <v>118973.67000000001</v>
      </c>
      <c r="E204" s="139"/>
      <c r="F204" s="139">
        <f t="shared" si="78"/>
        <v>71384.202000000005</v>
      </c>
      <c r="G204" s="140"/>
      <c r="H204" s="140">
        <f t="shared" si="73"/>
        <v>71384.202000000005</v>
      </c>
      <c r="I204" s="140"/>
      <c r="J204" s="139">
        <v>5</v>
      </c>
      <c r="K204" s="140"/>
      <c r="L204" s="139">
        <v>0</v>
      </c>
      <c r="M204" s="139">
        <v>0</v>
      </c>
      <c r="N204" s="139">
        <v>0</v>
      </c>
      <c r="O204" s="139">
        <v>0</v>
      </c>
      <c r="P204" s="139">
        <v>0</v>
      </c>
      <c r="Q204" s="139">
        <v>0</v>
      </c>
      <c r="R204" s="139">
        <v>0</v>
      </c>
      <c r="S204" s="139">
        <v>0</v>
      </c>
      <c r="T204" s="139">
        <v>0</v>
      </c>
      <c r="U204" s="139">
        <v>0</v>
      </c>
      <c r="V204" s="139">
        <v>0</v>
      </c>
      <c r="W204" s="139">
        <v>0</v>
      </c>
      <c r="X204" s="139">
        <v>0</v>
      </c>
      <c r="Y204" s="139">
        <v>0</v>
      </c>
      <c r="Z204" s="139">
        <f t="shared" si="77"/>
        <v>5948.683500000001</v>
      </c>
      <c r="AA204" s="139">
        <f t="shared" si="77"/>
        <v>5948.683500000001</v>
      </c>
      <c r="AB204" s="139">
        <f t="shared" si="77"/>
        <v>5948.683500000001</v>
      </c>
      <c r="AC204" s="139">
        <f t="shared" si="77"/>
        <v>5948.683500000001</v>
      </c>
      <c r="AD204" s="139">
        <f t="shared" si="77"/>
        <v>5948.683500000001</v>
      </c>
      <c r="AE204" s="139">
        <f t="shared" si="77"/>
        <v>5948.683500000001</v>
      </c>
      <c r="AF204" s="139">
        <f t="shared" si="77"/>
        <v>5948.683500000001</v>
      </c>
      <c r="AG204" s="139">
        <f t="shared" si="77"/>
        <v>5948.683500000001</v>
      </c>
      <c r="AH204" s="139">
        <f t="shared" si="77"/>
        <v>5948.683500000001</v>
      </c>
      <c r="AI204" s="139">
        <f t="shared" si="77"/>
        <v>5948.683500000001</v>
      </c>
      <c r="AJ204" s="139">
        <f t="shared" si="77"/>
        <v>5948.683500000001</v>
      </c>
      <c r="AK204" s="139">
        <f t="shared" si="77"/>
        <v>5948.683500000001</v>
      </c>
      <c r="AL204" s="139">
        <f t="shared" si="77"/>
        <v>5948.683500000001</v>
      </c>
    </row>
    <row r="205" spans="1:38" s="365" customFormat="1">
      <c r="B205" s="365" t="s">
        <v>699</v>
      </c>
      <c r="C205" s="372"/>
      <c r="D205" s="139">
        <v>-94622</v>
      </c>
      <c r="E205" s="139"/>
      <c r="F205" s="139">
        <f t="shared" si="78"/>
        <v>-56773.19999999999</v>
      </c>
      <c r="G205" s="140"/>
      <c r="H205" s="140">
        <f t="shared" si="73"/>
        <v>-56773.19999999999</v>
      </c>
      <c r="I205" s="140"/>
      <c r="J205" s="139">
        <v>5</v>
      </c>
      <c r="K205" s="140"/>
      <c r="L205" s="139"/>
      <c r="M205" s="139"/>
      <c r="N205" s="139"/>
      <c r="O205" s="139"/>
      <c r="P205" s="139"/>
      <c r="Q205" s="139"/>
      <c r="R205" s="139"/>
      <c r="S205" s="139"/>
      <c r="T205" s="139"/>
      <c r="U205" s="139"/>
      <c r="V205" s="139"/>
      <c r="W205" s="139"/>
      <c r="X205" s="139"/>
      <c r="Y205" s="139">
        <v>0</v>
      </c>
      <c r="Z205" s="139">
        <f t="shared" si="77"/>
        <v>-4731.1000000000004</v>
      </c>
      <c r="AA205" s="139">
        <f t="shared" si="77"/>
        <v>-4731.1000000000004</v>
      </c>
      <c r="AB205" s="139">
        <f t="shared" si="77"/>
        <v>-4731.1000000000004</v>
      </c>
      <c r="AC205" s="139">
        <f t="shared" si="77"/>
        <v>-4731.1000000000004</v>
      </c>
      <c r="AD205" s="139">
        <f t="shared" si="77"/>
        <v>-4731.1000000000004</v>
      </c>
      <c r="AE205" s="139">
        <f t="shared" si="77"/>
        <v>-4731.1000000000004</v>
      </c>
      <c r="AF205" s="139">
        <f t="shared" si="77"/>
        <v>-4731.1000000000004</v>
      </c>
      <c r="AG205" s="139">
        <f t="shared" si="77"/>
        <v>-4731.1000000000004</v>
      </c>
      <c r="AH205" s="139">
        <f t="shared" si="77"/>
        <v>-4731.1000000000004</v>
      </c>
      <c r="AI205" s="139">
        <f t="shared" si="77"/>
        <v>-4731.1000000000004</v>
      </c>
      <c r="AJ205" s="139">
        <f t="shared" si="77"/>
        <v>-4731.1000000000004</v>
      </c>
      <c r="AK205" s="139">
        <f t="shared" si="77"/>
        <v>-4731.1000000000004</v>
      </c>
      <c r="AL205" s="139">
        <f t="shared" si="77"/>
        <v>-4731.1000000000004</v>
      </c>
    </row>
    <row r="206" spans="1:38" s="365" customFormat="1">
      <c r="B206" s="365" t="s">
        <v>700</v>
      </c>
      <c r="C206" s="372">
        <f>DATE(2013,8,1)</f>
        <v>41487</v>
      </c>
      <c r="D206" s="139">
        <v>344007.44</v>
      </c>
      <c r="E206" s="139"/>
      <c r="F206" s="139">
        <f>H206</f>
        <v>34400.743999999999</v>
      </c>
      <c r="G206" s="140"/>
      <c r="H206" s="140">
        <f t="shared" si="73"/>
        <v>34400.743999999999</v>
      </c>
      <c r="I206" s="140"/>
      <c r="J206" s="139">
        <v>5</v>
      </c>
      <c r="K206" s="140"/>
      <c r="L206" s="139"/>
      <c r="M206" s="139"/>
      <c r="N206" s="139"/>
      <c r="O206" s="139"/>
      <c r="P206" s="139"/>
      <c r="Q206" s="139"/>
      <c r="R206" s="139"/>
      <c r="S206" s="139"/>
      <c r="T206" s="139"/>
      <c r="U206" s="139"/>
      <c r="V206" s="139"/>
      <c r="W206" s="139"/>
      <c r="X206" s="139"/>
      <c r="Y206" s="139">
        <v>0</v>
      </c>
      <c r="Z206" s="139">
        <v>0</v>
      </c>
      <c r="AA206" s="139">
        <v>0</v>
      </c>
      <c r="AB206" s="139">
        <v>0</v>
      </c>
      <c r="AC206" s="139">
        <v>0</v>
      </c>
      <c r="AD206" s="139">
        <v>0</v>
      </c>
      <c r="AE206" s="139">
        <v>0</v>
      </c>
      <c r="AF206" s="139">
        <v>0</v>
      </c>
      <c r="AG206" s="139">
        <v>0</v>
      </c>
      <c r="AH206" s="139">
        <v>0</v>
      </c>
      <c r="AI206" s="139">
        <v>0</v>
      </c>
      <c r="AJ206" s="139">
        <f t="shared" si="77"/>
        <v>17200.371999999999</v>
      </c>
      <c r="AK206" s="139">
        <f t="shared" si="77"/>
        <v>17200.371999999999</v>
      </c>
      <c r="AL206" s="139">
        <f t="shared" si="77"/>
        <v>17200.371999999999</v>
      </c>
    </row>
    <row r="207" spans="1:38" s="365" customFormat="1">
      <c r="B207" s="365" t="s">
        <v>701</v>
      </c>
      <c r="C207" s="373">
        <f>DATE(90,8,1)</f>
        <v>33086</v>
      </c>
      <c r="D207" s="141">
        <v>4110.7299999999996</v>
      </c>
      <c r="E207" s="141"/>
      <c r="F207" s="142">
        <f>G207+H207</f>
        <v>4110.7334999999985</v>
      </c>
      <c r="G207" s="141">
        <v>264.02999999999997</v>
      </c>
      <c r="H207" s="140">
        <f t="shared" si="73"/>
        <v>3846.7034999999987</v>
      </c>
      <c r="I207" s="141">
        <v>10</v>
      </c>
      <c r="J207" s="141"/>
      <c r="K207" s="141">
        <v>0</v>
      </c>
      <c r="L207" s="141">
        <v>0</v>
      </c>
      <c r="M207" s="141">
        <f>SUM($D207*$I207)/100/2</f>
        <v>205.53649999999999</v>
      </c>
      <c r="N207" s="141">
        <f t="shared" ref="N207:V207" si="79">SUM($D207*$I207)/100</f>
        <v>411.07299999999998</v>
      </c>
      <c r="O207" s="141">
        <f t="shared" si="79"/>
        <v>411.07299999999998</v>
      </c>
      <c r="P207" s="141">
        <f t="shared" si="79"/>
        <v>411.07299999999998</v>
      </c>
      <c r="Q207" s="141">
        <f t="shared" si="79"/>
        <v>411.07299999999998</v>
      </c>
      <c r="R207" s="141">
        <f t="shared" si="79"/>
        <v>411.07299999999998</v>
      </c>
      <c r="S207" s="141">
        <f t="shared" si="79"/>
        <v>411.07299999999998</v>
      </c>
      <c r="T207" s="141">
        <f t="shared" si="79"/>
        <v>411.07299999999998</v>
      </c>
      <c r="U207" s="141">
        <f t="shared" si="79"/>
        <v>411.07299999999998</v>
      </c>
      <c r="V207" s="141">
        <f t="shared" si="79"/>
        <v>411.07299999999998</v>
      </c>
      <c r="W207" s="141">
        <v>205.54</v>
      </c>
      <c r="X207" s="141">
        <f>4110.73-4374.76</f>
        <v>-264.03000000000065</v>
      </c>
      <c r="Y207" s="141">
        <v>0</v>
      </c>
      <c r="Z207" s="141">
        <v>0</v>
      </c>
      <c r="AA207" s="141">
        <v>0</v>
      </c>
      <c r="AB207" s="141">
        <v>0</v>
      </c>
      <c r="AC207" s="141">
        <v>0</v>
      </c>
      <c r="AD207" s="141">
        <v>0</v>
      </c>
      <c r="AE207" s="141">
        <v>0</v>
      </c>
      <c r="AF207" s="141">
        <v>0</v>
      </c>
      <c r="AG207" s="141">
        <v>0</v>
      </c>
      <c r="AH207" s="141">
        <v>0</v>
      </c>
      <c r="AI207" s="141">
        <v>0</v>
      </c>
      <c r="AJ207" s="141">
        <v>0</v>
      </c>
      <c r="AK207" s="141">
        <v>0</v>
      </c>
      <c r="AL207" s="141">
        <v>0</v>
      </c>
    </row>
    <row r="208" spans="1:38" s="365" customFormat="1">
      <c r="D208" s="140">
        <f>SUM(D195:D207)</f>
        <v>4126424.2899999996</v>
      </c>
      <c r="E208" s="139">
        <f>F208+AL208</f>
        <v>2864599.3159999996</v>
      </c>
      <c r="F208" s="140">
        <f>SUM(F195:F207)</f>
        <v>2698351.2744999998</v>
      </c>
      <c r="G208" s="140">
        <f>SUM(G195:G207)</f>
        <v>762711.43</v>
      </c>
      <c r="H208" s="140">
        <f t="shared" si="73"/>
        <v>2021419.8444999992</v>
      </c>
      <c r="I208" s="139"/>
      <c r="J208" s="139"/>
      <c r="K208" s="140">
        <f t="shared" ref="K208:AH208" si="80">SUM(K195:K207)</f>
        <v>2635.3906000000002</v>
      </c>
      <c r="L208" s="140">
        <f t="shared" si="80"/>
        <v>2635.3906000000002</v>
      </c>
      <c r="M208" s="140">
        <f t="shared" si="80"/>
        <v>2840.9271000000003</v>
      </c>
      <c r="N208" s="140">
        <f t="shared" si="80"/>
        <v>3046.4636</v>
      </c>
      <c r="O208" s="140">
        <f t="shared" si="80"/>
        <v>3046.4636</v>
      </c>
      <c r="P208" s="140">
        <f t="shared" si="80"/>
        <v>3046.4636</v>
      </c>
      <c r="Q208" s="140">
        <f t="shared" si="80"/>
        <v>3046.4636</v>
      </c>
      <c r="R208" s="140">
        <f t="shared" si="80"/>
        <v>3046.4636</v>
      </c>
      <c r="S208" s="140">
        <f t="shared" si="80"/>
        <v>3046.4636</v>
      </c>
      <c r="T208" s="140">
        <f t="shared" si="80"/>
        <v>3046.4636</v>
      </c>
      <c r="U208" s="140">
        <f t="shared" si="80"/>
        <v>2899.3029999999958</v>
      </c>
      <c r="V208" s="140">
        <f t="shared" si="80"/>
        <v>4887.3139999999967</v>
      </c>
      <c r="W208" s="140">
        <f t="shared" si="80"/>
        <v>4681.7809999999963</v>
      </c>
      <c r="X208" s="140">
        <f t="shared" si="80"/>
        <v>4212.2099999999955</v>
      </c>
      <c r="Y208" s="140">
        <f t="shared" si="80"/>
        <v>78991.639999999985</v>
      </c>
      <c r="Z208" s="140">
        <f t="shared" si="80"/>
        <v>155374.71049999999</v>
      </c>
      <c r="AA208" s="140">
        <f t="shared" si="80"/>
        <v>157931.78849999997</v>
      </c>
      <c r="AB208" s="140">
        <f t="shared" si="80"/>
        <v>157931.78849999997</v>
      </c>
      <c r="AC208" s="140">
        <f t="shared" si="80"/>
        <v>157931.78849999997</v>
      </c>
      <c r="AD208" s="140">
        <f t="shared" si="80"/>
        <v>157931.78849999997</v>
      </c>
      <c r="AE208" s="140">
        <f t="shared" si="80"/>
        <v>157931.82749999996</v>
      </c>
      <c r="AF208" s="140">
        <f t="shared" si="80"/>
        <v>153455.54749999999</v>
      </c>
      <c r="AG208" s="140">
        <f t="shared" si="80"/>
        <v>153455.54749999999</v>
      </c>
      <c r="AH208" s="140">
        <f t="shared" si="80"/>
        <v>153455.54749999999</v>
      </c>
      <c r="AI208" s="140">
        <f>SUM(AI195:AI207)</f>
        <v>153455.54749999999</v>
      </c>
      <c r="AJ208" s="140">
        <f>SUM(AJ195:AJ207)</f>
        <v>170005.91949999999</v>
      </c>
      <c r="AK208" s="140">
        <f>SUM(AK195:AK207)</f>
        <v>167448.84149999998</v>
      </c>
      <c r="AL208" s="140">
        <f>SUM(AL195:AL207)</f>
        <v>166248.04149999999</v>
      </c>
    </row>
    <row r="209" spans="1:38" s="365" customFormat="1">
      <c r="D209" s="140"/>
      <c r="E209" s="140"/>
      <c r="F209" s="140"/>
      <c r="G209" s="140"/>
      <c r="H209" s="140"/>
      <c r="I209" s="139"/>
      <c r="J209" s="139"/>
      <c r="K209" s="140"/>
      <c r="L209" s="140"/>
      <c r="M209" s="140"/>
      <c r="N209" s="140"/>
      <c r="O209" s="140"/>
      <c r="P209" s="140"/>
      <c r="Q209" s="140"/>
      <c r="R209" s="140"/>
      <c r="S209" s="140"/>
      <c r="T209" s="140"/>
      <c r="U209" s="140"/>
      <c r="V209" s="140"/>
      <c r="W209" s="140"/>
      <c r="X209" s="140"/>
      <c r="Y209" s="140"/>
      <c r="Z209" s="140"/>
      <c r="AA209" s="140"/>
      <c r="AB209" s="140"/>
      <c r="AC209" s="140"/>
      <c r="AD209" s="140"/>
      <c r="AE209" s="140"/>
      <c r="AF209" s="140"/>
      <c r="AG209" s="140"/>
      <c r="AH209" s="140"/>
      <c r="AI209" s="140"/>
      <c r="AJ209" s="140"/>
      <c r="AK209" s="140"/>
      <c r="AL209" s="140"/>
    </row>
    <row r="210" spans="1:38" s="365" customFormat="1">
      <c r="A210" s="366" t="s">
        <v>702</v>
      </c>
      <c r="B210" s="366"/>
      <c r="C210" s="366"/>
      <c r="D210" s="139"/>
      <c r="E210" s="139"/>
      <c r="F210" s="140"/>
      <c r="G210" s="139"/>
      <c r="H210" s="140"/>
      <c r="I210" s="139"/>
      <c r="J210" s="139"/>
      <c r="K210" s="139"/>
      <c r="L210" s="139"/>
      <c r="M210" s="139"/>
      <c r="N210" s="139"/>
      <c r="O210" s="139"/>
      <c r="P210" s="139"/>
      <c r="Q210" s="140"/>
      <c r="R210" s="140"/>
      <c r="S210" s="140"/>
      <c r="T210" s="140"/>
      <c r="U210" s="140"/>
      <c r="V210" s="140"/>
      <c r="W210" s="140"/>
      <c r="X210" s="140"/>
      <c r="Y210" s="140"/>
      <c r="Z210" s="140"/>
      <c r="AA210" s="140"/>
      <c r="AB210" s="140"/>
      <c r="AC210" s="140"/>
      <c r="AD210" s="140"/>
      <c r="AE210" s="140"/>
      <c r="AF210" s="140"/>
      <c r="AG210" s="140"/>
      <c r="AH210" s="140"/>
      <c r="AI210" s="140"/>
      <c r="AJ210" s="140"/>
      <c r="AK210" s="140"/>
      <c r="AL210" s="140"/>
    </row>
    <row r="211" spans="1:38" s="365" customFormat="1">
      <c r="B211" s="365" t="s">
        <v>703</v>
      </c>
      <c r="C211" s="372">
        <f>DATE(87,1,1)</f>
        <v>31778</v>
      </c>
      <c r="D211" s="139">
        <v>28493.38</v>
      </c>
      <c r="E211" s="139"/>
      <c r="F211" s="140">
        <f t="shared" ref="F211:F219" si="81">G211+H211</f>
        <v>28493.376</v>
      </c>
      <c r="G211" s="139">
        <v>712.33</v>
      </c>
      <c r="H211" s="140">
        <f t="shared" ref="H211:H224" si="82">SUM(K211:AK211)</f>
        <v>27781.045999999998</v>
      </c>
      <c r="I211" s="139">
        <v>5</v>
      </c>
      <c r="J211" s="139">
        <v>10</v>
      </c>
      <c r="K211" s="139">
        <f t="shared" ref="K211:V211" si="83">SUM($D211*$I211)/100</f>
        <v>1424.6689999999999</v>
      </c>
      <c r="L211" s="139">
        <f t="shared" si="83"/>
        <v>1424.6689999999999</v>
      </c>
      <c r="M211" s="139">
        <f t="shared" si="83"/>
        <v>1424.6689999999999</v>
      </c>
      <c r="N211" s="139">
        <f t="shared" si="83"/>
        <v>1424.6689999999999</v>
      </c>
      <c r="O211" s="139">
        <f t="shared" si="83"/>
        <v>1424.6689999999999</v>
      </c>
      <c r="P211" s="139">
        <f t="shared" si="83"/>
        <v>1424.6689999999999</v>
      </c>
      <c r="Q211" s="139">
        <f t="shared" si="83"/>
        <v>1424.6689999999999</v>
      </c>
      <c r="R211" s="139">
        <f t="shared" si="83"/>
        <v>1424.6689999999999</v>
      </c>
      <c r="S211" s="139">
        <f t="shared" si="83"/>
        <v>1424.6689999999999</v>
      </c>
      <c r="T211" s="139">
        <f t="shared" si="83"/>
        <v>1424.6689999999999</v>
      </c>
      <c r="U211" s="139">
        <f t="shared" si="83"/>
        <v>1424.6689999999999</v>
      </c>
      <c r="V211" s="139">
        <f t="shared" si="83"/>
        <v>1424.6689999999999</v>
      </c>
      <c r="W211" s="139">
        <f>SUM($D211*$J211)/100</f>
        <v>2849.3379999999997</v>
      </c>
      <c r="X211" s="139">
        <v>2849.34</v>
      </c>
      <c r="Y211" s="139">
        <v>2849.34</v>
      </c>
      <c r="Z211" s="139">
        <v>2849.31</v>
      </c>
      <c r="AA211" s="139">
        <v>-712.31</v>
      </c>
      <c r="AB211" s="139">
        <v>0</v>
      </c>
      <c r="AC211" s="139">
        <v>0</v>
      </c>
      <c r="AD211" s="139">
        <v>0</v>
      </c>
      <c r="AE211" s="139">
        <v>0</v>
      </c>
      <c r="AF211" s="139">
        <v>0</v>
      </c>
      <c r="AG211" s="139">
        <v>0</v>
      </c>
      <c r="AH211" s="139">
        <v>0</v>
      </c>
      <c r="AI211" s="139">
        <v>0</v>
      </c>
      <c r="AJ211" s="139">
        <v>0</v>
      </c>
      <c r="AK211" s="139">
        <v>0</v>
      </c>
      <c r="AL211" s="139">
        <v>0</v>
      </c>
    </row>
    <row r="212" spans="1:38" s="365" customFormat="1">
      <c r="B212" s="365" t="s">
        <v>704</v>
      </c>
      <c r="C212" s="372">
        <f>DATE(90,8,1)</f>
        <v>33086</v>
      </c>
      <c r="D212" s="139">
        <v>1050</v>
      </c>
      <c r="E212" s="139"/>
      <c r="F212" s="140">
        <f t="shared" si="81"/>
        <v>1050</v>
      </c>
      <c r="G212" s="139"/>
      <c r="H212" s="140">
        <f t="shared" si="82"/>
        <v>1050</v>
      </c>
      <c r="I212" s="139">
        <v>5</v>
      </c>
      <c r="J212" s="139"/>
      <c r="K212" s="139">
        <v>0</v>
      </c>
      <c r="L212" s="139">
        <v>0</v>
      </c>
      <c r="M212" s="139">
        <f>SUM($D212*$I212)/100/2</f>
        <v>26.25</v>
      </c>
      <c r="N212" s="139">
        <f t="shared" ref="N212:W213" si="84">SUM($D212*$I212)/100</f>
        <v>52.5</v>
      </c>
      <c r="O212" s="139">
        <f t="shared" si="84"/>
        <v>52.5</v>
      </c>
      <c r="P212" s="139">
        <f t="shared" si="84"/>
        <v>52.5</v>
      </c>
      <c r="Q212" s="139">
        <f t="shared" si="84"/>
        <v>52.5</v>
      </c>
      <c r="R212" s="139">
        <f t="shared" si="84"/>
        <v>52.5</v>
      </c>
      <c r="S212" s="139">
        <f t="shared" si="84"/>
        <v>52.5</v>
      </c>
      <c r="T212" s="139">
        <f t="shared" si="84"/>
        <v>52.5</v>
      </c>
      <c r="U212" s="139">
        <f t="shared" si="84"/>
        <v>52.5</v>
      </c>
      <c r="V212" s="139">
        <f t="shared" si="84"/>
        <v>52.5</v>
      </c>
      <c r="W212" s="139">
        <f t="shared" si="84"/>
        <v>52.5</v>
      </c>
      <c r="X212" s="139">
        <v>52.5</v>
      </c>
      <c r="Y212" s="139">
        <v>52.5</v>
      </c>
      <c r="Z212" s="139">
        <f t="shared" ref="Z212:AK219" si="85">SUM($D212*$I212)/100</f>
        <v>52.5</v>
      </c>
      <c r="AA212" s="139">
        <f t="shared" si="85"/>
        <v>52.5</v>
      </c>
      <c r="AB212" s="139">
        <f t="shared" si="85"/>
        <v>52.5</v>
      </c>
      <c r="AC212" s="139">
        <f t="shared" si="85"/>
        <v>52.5</v>
      </c>
      <c r="AD212" s="139">
        <f t="shared" si="85"/>
        <v>52.5</v>
      </c>
      <c r="AE212" s="139">
        <f t="shared" si="85"/>
        <v>52.5</v>
      </c>
      <c r="AF212" s="139">
        <f t="shared" si="85"/>
        <v>52.5</v>
      </c>
      <c r="AG212" s="139">
        <v>26.25</v>
      </c>
      <c r="AH212" s="139">
        <v>0</v>
      </c>
      <c r="AI212" s="139">
        <v>0</v>
      </c>
      <c r="AJ212" s="139">
        <v>0</v>
      </c>
      <c r="AK212" s="139">
        <v>0</v>
      </c>
      <c r="AL212" s="139">
        <v>0</v>
      </c>
    </row>
    <row r="213" spans="1:38" s="365" customFormat="1">
      <c r="B213" s="365" t="s">
        <v>705</v>
      </c>
      <c r="C213" s="372">
        <f>DATE(95,12,1)</f>
        <v>35034</v>
      </c>
      <c r="D213" s="139">
        <v>15706</v>
      </c>
      <c r="E213" s="139"/>
      <c r="F213" s="140">
        <f t="shared" si="81"/>
        <v>15705.999999999995</v>
      </c>
      <c r="G213" s="139"/>
      <c r="H213" s="140">
        <f t="shared" si="82"/>
        <v>15705.999999999995</v>
      </c>
      <c r="I213" s="139">
        <v>5</v>
      </c>
      <c r="J213" s="139"/>
      <c r="K213" s="139"/>
      <c r="L213" s="139"/>
      <c r="M213" s="139"/>
      <c r="N213" s="139"/>
      <c r="O213" s="139"/>
      <c r="P213" s="139"/>
      <c r="Q213" s="139"/>
      <c r="R213" s="139">
        <f t="shared" si="84"/>
        <v>785.3</v>
      </c>
      <c r="S213" s="139">
        <f t="shared" si="84"/>
        <v>785.3</v>
      </c>
      <c r="T213" s="139">
        <f t="shared" si="84"/>
        <v>785.3</v>
      </c>
      <c r="U213" s="139">
        <f t="shared" si="84"/>
        <v>785.3</v>
      </c>
      <c r="V213" s="139">
        <f t="shared" si="84"/>
        <v>785.3</v>
      </c>
      <c r="W213" s="139">
        <f t="shared" si="84"/>
        <v>785.3</v>
      </c>
      <c r="X213" s="139">
        <v>785.3</v>
      </c>
      <c r="Y213" s="139">
        <v>785.3</v>
      </c>
      <c r="Z213" s="139">
        <f t="shared" si="85"/>
        <v>785.3</v>
      </c>
      <c r="AA213" s="139">
        <f t="shared" si="85"/>
        <v>785.3</v>
      </c>
      <c r="AB213" s="139">
        <f t="shared" si="85"/>
        <v>785.3</v>
      </c>
      <c r="AC213" s="139">
        <f t="shared" si="85"/>
        <v>785.3</v>
      </c>
      <c r="AD213" s="139">
        <f t="shared" si="85"/>
        <v>785.3</v>
      </c>
      <c r="AE213" s="139">
        <f t="shared" si="85"/>
        <v>785.3</v>
      </c>
      <c r="AF213" s="139">
        <f t="shared" si="85"/>
        <v>785.3</v>
      </c>
      <c r="AG213" s="139">
        <f t="shared" si="85"/>
        <v>785.3</v>
      </c>
      <c r="AH213" s="139">
        <f t="shared" si="85"/>
        <v>785.3</v>
      </c>
      <c r="AI213" s="139">
        <f t="shared" si="85"/>
        <v>785.3</v>
      </c>
      <c r="AJ213" s="139">
        <f t="shared" si="85"/>
        <v>785.3</v>
      </c>
      <c r="AK213" s="139">
        <f t="shared" si="85"/>
        <v>785.3</v>
      </c>
      <c r="AL213" s="139">
        <v>0</v>
      </c>
    </row>
    <row r="214" spans="1:38" s="365" customFormat="1">
      <c r="B214" s="365" t="s">
        <v>706</v>
      </c>
      <c r="C214" s="372">
        <f>DATE(96,1,1)</f>
        <v>35065</v>
      </c>
      <c r="D214" s="139">
        <v>7950</v>
      </c>
      <c r="E214" s="139"/>
      <c r="F214" s="140">
        <f t="shared" si="81"/>
        <v>7552.5</v>
      </c>
      <c r="G214" s="139"/>
      <c r="H214" s="140">
        <f>SUM(K214:AK214)</f>
        <v>7552.5</v>
      </c>
      <c r="I214" s="139">
        <v>5</v>
      </c>
      <c r="J214" s="139"/>
      <c r="K214" s="139"/>
      <c r="L214" s="139"/>
      <c r="M214" s="139"/>
      <c r="N214" s="139"/>
      <c r="O214" s="139"/>
      <c r="P214" s="139"/>
      <c r="Q214" s="139"/>
      <c r="R214" s="139">
        <v>0</v>
      </c>
      <c r="S214" s="139">
        <f>SUM($D214*$I214)/100</f>
        <v>397.5</v>
      </c>
      <c r="T214" s="139">
        <f>SUM($D214*$I214)/100</f>
        <v>397.5</v>
      </c>
      <c r="U214" s="139">
        <f>SUM($D214*$I214)/100</f>
        <v>397.5</v>
      </c>
      <c r="V214" s="139">
        <f>SUM($D214*$I214)/100</f>
        <v>397.5</v>
      </c>
      <c r="W214" s="139">
        <f>SUM($D214*$I214)/100</f>
        <v>397.5</v>
      </c>
      <c r="X214" s="139">
        <v>397.5</v>
      </c>
      <c r="Y214" s="139">
        <v>397.5</v>
      </c>
      <c r="Z214" s="139">
        <f t="shared" si="85"/>
        <v>397.5</v>
      </c>
      <c r="AA214" s="139">
        <f t="shared" si="85"/>
        <v>397.5</v>
      </c>
      <c r="AB214" s="139">
        <f t="shared" si="85"/>
        <v>397.5</v>
      </c>
      <c r="AC214" s="139">
        <f t="shared" si="85"/>
        <v>397.5</v>
      </c>
      <c r="AD214" s="139">
        <f t="shared" si="85"/>
        <v>397.5</v>
      </c>
      <c r="AE214" s="139">
        <f t="shared" si="85"/>
        <v>397.5</v>
      </c>
      <c r="AF214" s="139">
        <f t="shared" si="85"/>
        <v>397.5</v>
      </c>
      <c r="AG214" s="139">
        <f t="shared" si="85"/>
        <v>397.5</v>
      </c>
      <c r="AH214" s="139">
        <f t="shared" si="85"/>
        <v>397.5</v>
      </c>
      <c r="AI214" s="139">
        <f t="shared" si="85"/>
        <v>397.5</v>
      </c>
      <c r="AJ214" s="139">
        <f t="shared" si="85"/>
        <v>397.5</v>
      </c>
      <c r="AK214" s="139">
        <f t="shared" si="85"/>
        <v>397.5</v>
      </c>
      <c r="AL214" s="139">
        <f>SUM($D214*$I214)/100</f>
        <v>397.5</v>
      </c>
    </row>
    <row r="215" spans="1:38" s="365" customFormat="1">
      <c r="B215" s="365" t="s">
        <v>707</v>
      </c>
      <c r="C215" s="372">
        <f>DATE(97,1,1)</f>
        <v>35431</v>
      </c>
      <c r="D215" s="140">
        <v>13967.45</v>
      </c>
      <c r="E215" s="140"/>
      <c r="F215" s="140">
        <f t="shared" si="81"/>
        <v>13967.444999999996</v>
      </c>
      <c r="G215" s="140"/>
      <c r="H215" s="140">
        <f t="shared" si="82"/>
        <v>13967.444999999996</v>
      </c>
      <c r="I215" s="139">
        <v>10</v>
      </c>
      <c r="J215" s="139"/>
      <c r="K215" s="140"/>
      <c r="L215" s="139"/>
      <c r="M215" s="139"/>
      <c r="N215" s="139"/>
      <c r="O215" s="139"/>
      <c r="P215" s="139"/>
      <c r="Q215" s="139"/>
      <c r="R215" s="139"/>
      <c r="S215" s="139"/>
      <c r="T215" s="139">
        <f>SUM($D215*$I215)/100</f>
        <v>1396.7449999999999</v>
      </c>
      <c r="U215" s="139">
        <f>SUM($D215*$I215)/100</f>
        <v>1396.7449999999999</v>
      </c>
      <c r="V215" s="139">
        <f>SUM($D215*$I215)/100</f>
        <v>1396.7449999999999</v>
      </c>
      <c r="W215" s="139">
        <f>SUM($D215*$I215)/100</f>
        <v>1396.7449999999999</v>
      </c>
      <c r="X215" s="139">
        <v>1396.75</v>
      </c>
      <c r="Y215" s="139">
        <v>1396.75</v>
      </c>
      <c r="Z215" s="139">
        <f t="shared" si="85"/>
        <v>1396.7449999999999</v>
      </c>
      <c r="AA215" s="139">
        <f t="shared" si="85"/>
        <v>1396.7449999999999</v>
      </c>
      <c r="AB215" s="139">
        <f t="shared" si="85"/>
        <v>1396.7449999999999</v>
      </c>
      <c r="AC215" s="139">
        <v>1396.73</v>
      </c>
      <c r="AD215" s="139">
        <v>0</v>
      </c>
      <c r="AE215" s="139">
        <v>0</v>
      </c>
      <c r="AF215" s="139">
        <v>0</v>
      </c>
      <c r="AG215" s="139">
        <v>0</v>
      </c>
      <c r="AH215" s="139">
        <v>0</v>
      </c>
      <c r="AI215" s="139">
        <v>0</v>
      </c>
      <c r="AJ215" s="139">
        <v>0</v>
      </c>
      <c r="AK215" s="139">
        <v>0</v>
      </c>
      <c r="AL215" s="139">
        <v>0</v>
      </c>
    </row>
    <row r="216" spans="1:38" s="365" customFormat="1">
      <c r="B216" s="365" t="s">
        <v>708</v>
      </c>
      <c r="C216" s="372">
        <f>DATE(98,5,1)</f>
        <v>35916</v>
      </c>
      <c r="D216" s="140">
        <v>5280.56</v>
      </c>
      <c r="E216" s="140"/>
      <c r="F216" s="140">
        <f t="shared" si="81"/>
        <v>5280.5620000000008</v>
      </c>
      <c r="G216" s="140"/>
      <c r="H216" s="140">
        <f t="shared" si="82"/>
        <v>5280.5620000000008</v>
      </c>
      <c r="I216" s="139">
        <v>10</v>
      </c>
      <c r="J216" s="139"/>
      <c r="K216" s="140"/>
      <c r="L216" s="139"/>
      <c r="M216" s="139"/>
      <c r="N216" s="139"/>
      <c r="O216" s="139"/>
      <c r="P216" s="139"/>
      <c r="Q216" s="139"/>
      <c r="R216" s="139"/>
      <c r="S216" s="139"/>
      <c r="T216" s="139">
        <v>0</v>
      </c>
      <c r="U216" s="139">
        <v>264.02999999999997</v>
      </c>
      <c r="V216" s="139">
        <v>-264.02999999999997</v>
      </c>
      <c r="W216" s="139">
        <f>SUM($D216*$I216)/100</f>
        <v>528.05600000000004</v>
      </c>
      <c r="X216" s="139">
        <v>528.05999999999995</v>
      </c>
      <c r="Y216" s="139">
        <v>528.05999999999995</v>
      </c>
      <c r="Z216" s="139">
        <f t="shared" si="85"/>
        <v>528.05600000000004</v>
      </c>
      <c r="AA216" s="139">
        <f t="shared" si="85"/>
        <v>528.05600000000004</v>
      </c>
      <c r="AB216" s="139">
        <f t="shared" si="85"/>
        <v>528.05600000000004</v>
      </c>
      <c r="AC216" s="139">
        <f t="shared" si="85"/>
        <v>528.05600000000004</v>
      </c>
      <c r="AD216" s="139">
        <f t="shared" si="85"/>
        <v>528.05600000000004</v>
      </c>
      <c r="AE216" s="139">
        <f t="shared" si="85"/>
        <v>528.05600000000004</v>
      </c>
      <c r="AF216" s="139">
        <v>528.04999999999995</v>
      </c>
      <c r="AG216" s="139">
        <v>0</v>
      </c>
      <c r="AH216" s="139">
        <v>0</v>
      </c>
      <c r="AI216" s="139">
        <v>0</v>
      </c>
      <c r="AJ216" s="139">
        <v>0</v>
      </c>
      <c r="AK216" s="139">
        <v>0</v>
      </c>
      <c r="AL216" s="139">
        <v>0</v>
      </c>
    </row>
    <row r="217" spans="1:38" s="365" customFormat="1">
      <c r="B217" s="365" t="s">
        <v>709</v>
      </c>
      <c r="C217" s="372">
        <f>DATE(1999,4,1)</f>
        <v>36251</v>
      </c>
      <c r="D217" s="140">
        <v>3278.06</v>
      </c>
      <c r="E217" s="140"/>
      <c r="F217" s="140">
        <f t="shared" si="81"/>
        <v>3278.0620000000004</v>
      </c>
      <c r="G217" s="140"/>
      <c r="H217" s="140">
        <f t="shared" si="82"/>
        <v>3278.0620000000004</v>
      </c>
      <c r="I217" s="139">
        <v>10</v>
      </c>
      <c r="J217" s="139"/>
      <c r="K217" s="140"/>
      <c r="L217" s="139"/>
      <c r="M217" s="139"/>
      <c r="N217" s="139"/>
      <c r="O217" s="139"/>
      <c r="P217" s="139"/>
      <c r="Q217" s="139"/>
      <c r="R217" s="139"/>
      <c r="S217" s="139"/>
      <c r="T217" s="139">
        <v>0</v>
      </c>
      <c r="U217" s="139">
        <v>0</v>
      </c>
      <c r="V217" s="139">
        <v>0</v>
      </c>
      <c r="W217" s="139">
        <f>SUM($D217*$I217)/100</f>
        <v>327.80599999999998</v>
      </c>
      <c r="X217" s="139">
        <v>327.81</v>
      </c>
      <c r="Y217" s="139">
        <v>327.81</v>
      </c>
      <c r="Z217" s="139">
        <f t="shared" si="85"/>
        <v>327.80599999999998</v>
      </c>
      <c r="AA217" s="139">
        <f t="shared" si="85"/>
        <v>327.80599999999998</v>
      </c>
      <c r="AB217" s="139">
        <f t="shared" si="85"/>
        <v>327.80599999999998</v>
      </c>
      <c r="AC217" s="139">
        <f t="shared" si="85"/>
        <v>327.80599999999998</v>
      </c>
      <c r="AD217" s="139">
        <f t="shared" si="85"/>
        <v>327.80599999999998</v>
      </c>
      <c r="AE217" s="139">
        <f t="shared" si="85"/>
        <v>327.80599999999998</v>
      </c>
      <c r="AF217" s="139">
        <v>327.8</v>
      </c>
      <c r="AG217" s="139">
        <v>0</v>
      </c>
      <c r="AH217" s="139">
        <v>0</v>
      </c>
      <c r="AI217" s="139">
        <v>0</v>
      </c>
      <c r="AJ217" s="139">
        <v>0</v>
      </c>
      <c r="AK217" s="139">
        <v>0</v>
      </c>
      <c r="AL217" s="139">
        <v>0</v>
      </c>
    </row>
    <row r="218" spans="1:38" s="365" customFormat="1">
      <c r="B218" s="365" t="s">
        <v>710</v>
      </c>
      <c r="C218" s="372">
        <f>DATE(1999,7,1)</f>
        <v>36342</v>
      </c>
      <c r="D218" s="140">
        <v>1846.95</v>
      </c>
      <c r="E218" s="140"/>
      <c r="F218" s="140">
        <f t="shared" si="81"/>
        <v>1846.9449999999997</v>
      </c>
      <c r="G218" s="140"/>
      <c r="H218" s="140">
        <f t="shared" si="82"/>
        <v>1846.9449999999997</v>
      </c>
      <c r="I218" s="139">
        <v>10</v>
      </c>
      <c r="J218" s="139"/>
      <c r="K218" s="140"/>
      <c r="L218" s="139"/>
      <c r="M218" s="139"/>
      <c r="N218" s="139"/>
      <c r="O218" s="139"/>
      <c r="P218" s="139"/>
      <c r="Q218" s="139"/>
      <c r="R218" s="139"/>
      <c r="S218" s="139"/>
      <c r="T218" s="139">
        <v>0</v>
      </c>
      <c r="U218" s="139">
        <v>0</v>
      </c>
      <c r="V218" s="139">
        <v>0</v>
      </c>
      <c r="W218" s="139">
        <f>SUM($D218*$I218)/100</f>
        <v>184.69499999999999</v>
      </c>
      <c r="X218" s="139">
        <v>184.7</v>
      </c>
      <c r="Y218" s="139">
        <v>184.7</v>
      </c>
      <c r="Z218" s="139">
        <f t="shared" si="85"/>
        <v>184.69499999999999</v>
      </c>
      <c r="AA218" s="139">
        <f t="shared" si="85"/>
        <v>184.69499999999999</v>
      </c>
      <c r="AB218" s="139">
        <f t="shared" si="85"/>
        <v>184.69499999999999</v>
      </c>
      <c r="AC218" s="139">
        <f t="shared" si="85"/>
        <v>184.69499999999999</v>
      </c>
      <c r="AD218" s="139">
        <f t="shared" si="85"/>
        <v>184.69499999999999</v>
      </c>
      <c r="AE218" s="139">
        <f t="shared" si="85"/>
        <v>184.69499999999999</v>
      </c>
      <c r="AF218" s="139">
        <v>184.68</v>
      </c>
      <c r="AG218" s="139">
        <v>0</v>
      </c>
      <c r="AH218" s="139">
        <v>0</v>
      </c>
      <c r="AI218" s="139">
        <v>0</v>
      </c>
      <c r="AJ218" s="139">
        <v>0</v>
      </c>
      <c r="AK218" s="139">
        <v>0</v>
      </c>
      <c r="AL218" s="139">
        <v>0</v>
      </c>
    </row>
    <row r="219" spans="1:38" s="365" customFormat="1">
      <c r="B219" s="365" t="s">
        <v>703</v>
      </c>
      <c r="C219" s="372">
        <f>DATE(1999,9,1)</f>
        <v>36404</v>
      </c>
      <c r="D219" s="140">
        <v>22292.83</v>
      </c>
      <c r="E219" s="140"/>
      <c r="F219" s="140">
        <f t="shared" si="81"/>
        <v>22292.830999999998</v>
      </c>
      <c r="G219" s="140"/>
      <c r="H219" s="140">
        <f t="shared" si="82"/>
        <v>22292.830999999998</v>
      </c>
      <c r="I219" s="139">
        <v>10</v>
      </c>
      <c r="J219" s="139"/>
      <c r="K219" s="140"/>
      <c r="L219" s="139"/>
      <c r="M219" s="139"/>
      <c r="N219" s="139"/>
      <c r="O219" s="139"/>
      <c r="P219" s="139"/>
      <c r="Q219" s="139"/>
      <c r="R219" s="139"/>
      <c r="S219" s="139"/>
      <c r="T219" s="139">
        <v>0</v>
      </c>
      <c r="U219" s="139">
        <v>0</v>
      </c>
      <c r="V219" s="139">
        <v>0</v>
      </c>
      <c r="W219" s="139">
        <f>SUM($D219*$I219)/100</f>
        <v>2229.2830000000004</v>
      </c>
      <c r="X219" s="139">
        <v>2229.2800000000002</v>
      </c>
      <c r="Y219" s="139">
        <v>2229.2800000000002</v>
      </c>
      <c r="Z219" s="139">
        <f t="shared" si="85"/>
        <v>2229.2830000000004</v>
      </c>
      <c r="AA219" s="139">
        <f t="shared" si="85"/>
        <v>2229.2830000000004</v>
      </c>
      <c r="AB219" s="139">
        <f t="shared" si="85"/>
        <v>2229.2830000000004</v>
      </c>
      <c r="AC219" s="139">
        <f t="shared" si="85"/>
        <v>2229.2830000000004</v>
      </c>
      <c r="AD219" s="139">
        <f t="shared" si="85"/>
        <v>2229.2830000000004</v>
      </c>
      <c r="AE219" s="139">
        <f t="shared" si="85"/>
        <v>2229.2830000000004</v>
      </c>
      <c r="AF219" s="139">
        <v>2229.29</v>
      </c>
      <c r="AG219" s="139">
        <v>0</v>
      </c>
      <c r="AH219" s="139">
        <v>0</v>
      </c>
      <c r="AI219" s="139">
        <v>0</v>
      </c>
      <c r="AJ219" s="139">
        <v>0</v>
      </c>
      <c r="AK219" s="139">
        <v>0</v>
      </c>
      <c r="AL219" s="139">
        <v>0</v>
      </c>
    </row>
    <row r="220" spans="1:38" s="365" customFormat="1">
      <c r="B220" s="365" t="s">
        <v>711</v>
      </c>
      <c r="C220" s="372">
        <f>DATE(2001,7,1)</f>
        <v>37073</v>
      </c>
      <c r="D220" s="139">
        <v>4000</v>
      </c>
      <c r="E220" s="139"/>
      <c r="F220" s="139">
        <f>H220</f>
        <v>4000</v>
      </c>
      <c r="G220" s="140"/>
      <c r="H220" s="140">
        <f t="shared" si="82"/>
        <v>4000</v>
      </c>
      <c r="I220" s="139"/>
      <c r="J220" s="139">
        <v>10</v>
      </c>
      <c r="K220" s="140"/>
      <c r="L220" s="139"/>
      <c r="M220" s="139"/>
      <c r="N220" s="139"/>
      <c r="O220" s="139"/>
      <c r="P220" s="139"/>
      <c r="Q220" s="139"/>
      <c r="R220" s="139"/>
      <c r="S220" s="139"/>
      <c r="T220" s="139"/>
      <c r="U220" s="139"/>
      <c r="V220" s="139">
        <v>0</v>
      </c>
      <c r="W220" s="139">
        <v>0</v>
      </c>
      <c r="X220" s="139">
        <v>400</v>
      </c>
      <c r="Y220" s="139">
        <v>400</v>
      </c>
      <c r="Z220" s="139">
        <f t="shared" ref="Z220:AL221" si="86">SUM($D220*$J220)/100</f>
        <v>400</v>
      </c>
      <c r="AA220" s="139">
        <f t="shared" si="86"/>
        <v>400</v>
      </c>
      <c r="AB220" s="139">
        <f t="shared" si="86"/>
        <v>400</v>
      </c>
      <c r="AC220" s="139">
        <f t="shared" si="86"/>
        <v>400</v>
      </c>
      <c r="AD220" s="139">
        <f t="shared" si="86"/>
        <v>400</v>
      </c>
      <c r="AE220" s="139">
        <f t="shared" si="86"/>
        <v>400</v>
      </c>
      <c r="AF220" s="139">
        <f t="shared" si="86"/>
        <v>400</v>
      </c>
      <c r="AG220" s="139">
        <f t="shared" si="86"/>
        <v>400</v>
      </c>
      <c r="AH220" s="139">
        <v>0</v>
      </c>
      <c r="AI220" s="139">
        <v>0</v>
      </c>
      <c r="AJ220" s="139">
        <v>0</v>
      </c>
      <c r="AK220" s="139">
        <v>0</v>
      </c>
      <c r="AL220" s="139">
        <v>0</v>
      </c>
    </row>
    <row r="221" spans="1:38" s="365" customFormat="1">
      <c r="B221" s="365" t="s">
        <v>712</v>
      </c>
      <c r="C221" s="372">
        <f>DATE(2003,1,1)</f>
        <v>37622</v>
      </c>
      <c r="D221" s="139">
        <v>0</v>
      </c>
      <c r="E221" s="139"/>
      <c r="F221" s="139">
        <f>H221</f>
        <v>0</v>
      </c>
      <c r="G221" s="140"/>
      <c r="H221" s="140">
        <f t="shared" si="82"/>
        <v>0</v>
      </c>
      <c r="I221" s="139">
        <v>2</v>
      </c>
      <c r="J221" s="139">
        <v>5</v>
      </c>
      <c r="K221" s="140"/>
      <c r="L221" s="139">
        <v>0</v>
      </c>
      <c r="M221" s="139">
        <v>0</v>
      </c>
      <c r="N221" s="139">
        <v>0</v>
      </c>
      <c r="O221" s="139">
        <v>0</v>
      </c>
      <c r="P221" s="139">
        <v>0</v>
      </c>
      <c r="Q221" s="139">
        <v>0</v>
      </c>
      <c r="R221" s="139">
        <v>0</v>
      </c>
      <c r="S221" s="139">
        <v>0</v>
      </c>
      <c r="T221" s="139">
        <v>0</v>
      </c>
      <c r="U221" s="139">
        <v>0</v>
      </c>
      <c r="V221" s="139">
        <v>0</v>
      </c>
      <c r="W221" s="139">
        <v>0</v>
      </c>
      <c r="X221" s="139">
        <v>0</v>
      </c>
      <c r="Y221" s="139">
        <f>SUM($D221*$J221)/100</f>
        <v>0</v>
      </c>
      <c r="Z221" s="139">
        <f t="shared" si="86"/>
        <v>0</v>
      </c>
      <c r="AA221" s="139">
        <f t="shared" si="86"/>
        <v>0</v>
      </c>
      <c r="AB221" s="139">
        <f t="shared" si="86"/>
        <v>0</v>
      </c>
      <c r="AC221" s="139">
        <f t="shared" si="86"/>
        <v>0</v>
      </c>
      <c r="AD221" s="139">
        <f t="shared" si="86"/>
        <v>0</v>
      </c>
      <c r="AE221" s="139">
        <f t="shared" si="86"/>
        <v>0</v>
      </c>
      <c r="AF221" s="139">
        <f t="shared" si="86"/>
        <v>0</v>
      </c>
      <c r="AG221" s="139">
        <f t="shared" si="86"/>
        <v>0</v>
      </c>
      <c r="AH221" s="139">
        <f t="shared" si="86"/>
        <v>0</v>
      </c>
      <c r="AI221" s="139">
        <f t="shared" si="86"/>
        <v>0</v>
      </c>
      <c r="AJ221" s="139">
        <f t="shared" si="86"/>
        <v>0</v>
      </c>
      <c r="AK221" s="139">
        <f t="shared" si="86"/>
        <v>0</v>
      </c>
      <c r="AL221" s="139">
        <f t="shared" si="86"/>
        <v>0</v>
      </c>
    </row>
    <row r="222" spans="1:38" s="365" customFormat="1">
      <c r="B222" s="365" t="s">
        <v>713</v>
      </c>
      <c r="C222" s="373">
        <f>DATE(94,1,1)</f>
        <v>34335</v>
      </c>
      <c r="D222" s="142">
        <v>18000</v>
      </c>
      <c r="E222" s="142"/>
      <c r="F222" s="142">
        <f>G222+H222</f>
        <v>18000</v>
      </c>
      <c r="G222" s="142"/>
      <c r="H222" s="140">
        <f t="shared" si="82"/>
        <v>18000</v>
      </c>
      <c r="I222" s="141">
        <v>20</v>
      </c>
      <c r="J222" s="142"/>
      <c r="K222" s="142"/>
      <c r="L222" s="142"/>
      <c r="M222" s="142"/>
      <c r="N222" s="142"/>
      <c r="O222" s="142"/>
      <c r="P222" s="142"/>
      <c r="Q222" s="141">
        <f>SUM($D222*$I222)/100</f>
        <v>3600</v>
      </c>
      <c r="R222" s="141">
        <f>SUM($D222*$I222)/100</f>
        <v>3600</v>
      </c>
      <c r="S222" s="141">
        <f>SUM($D222*$I222)/100</f>
        <v>3600</v>
      </c>
      <c r="T222" s="141">
        <f>SUM($D222*$I222)/100</f>
        <v>3600</v>
      </c>
      <c r="U222" s="141">
        <f>SUM($D222*$I222)/100</f>
        <v>3600</v>
      </c>
      <c r="V222" s="141">
        <v>0</v>
      </c>
      <c r="W222" s="141">
        <v>0</v>
      </c>
      <c r="X222" s="141">
        <v>0</v>
      </c>
      <c r="Y222" s="141">
        <v>0</v>
      </c>
      <c r="Z222" s="141">
        <v>0</v>
      </c>
      <c r="AA222" s="141">
        <v>0</v>
      </c>
      <c r="AB222" s="141">
        <v>0</v>
      </c>
      <c r="AC222" s="141">
        <v>0</v>
      </c>
      <c r="AD222" s="141">
        <v>0</v>
      </c>
      <c r="AE222" s="141">
        <v>0</v>
      </c>
      <c r="AF222" s="141">
        <v>0</v>
      </c>
      <c r="AG222" s="141">
        <v>0</v>
      </c>
      <c r="AH222" s="141">
        <v>0</v>
      </c>
      <c r="AI222" s="141">
        <v>0</v>
      </c>
      <c r="AJ222" s="141">
        <v>0</v>
      </c>
      <c r="AK222" s="141">
        <v>0</v>
      </c>
      <c r="AL222" s="141">
        <v>0</v>
      </c>
    </row>
    <row r="223" spans="1:38" s="365" customFormat="1">
      <c r="C223" s="376"/>
      <c r="D223" s="143">
        <f>SUM(D211:D222)</f>
        <v>121865.23</v>
      </c>
      <c r="E223" s="139">
        <f t="shared" ref="E223" si="87">F223+AL223</f>
        <v>121865.22100000002</v>
      </c>
      <c r="F223" s="143">
        <f>SUM(F211:F222)</f>
        <v>121467.72100000002</v>
      </c>
      <c r="G223" s="143">
        <f>SUM(G211:G222)</f>
        <v>712.33</v>
      </c>
      <c r="H223" s="140">
        <f t="shared" si="82"/>
        <v>120755.39099999999</v>
      </c>
      <c r="I223" s="377"/>
      <c r="J223" s="377"/>
      <c r="K223" s="143">
        <f t="shared" ref="K223:AH223" si="88">SUM(K211:K222)</f>
        <v>1424.6689999999999</v>
      </c>
      <c r="L223" s="143">
        <f t="shared" si="88"/>
        <v>1424.6689999999999</v>
      </c>
      <c r="M223" s="143">
        <f t="shared" si="88"/>
        <v>1450.9189999999999</v>
      </c>
      <c r="N223" s="143">
        <f t="shared" si="88"/>
        <v>1477.1689999999999</v>
      </c>
      <c r="O223" s="143">
        <f t="shared" si="88"/>
        <v>1477.1689999999999</v>
      </c>
      <c r="P223" s="143">
        <f t="shared" si="88"/>
        <v>1477.1689999999999</v>
      </c>
      <c r="Q223" s="143">
        <f t="shared" si="88"/>
        <v>5077.1689999999999</v>
      </c>
      <c r="R223" s="143">
        <f t="shared" si="88"/>
        <v>5862.4690000000001</v>
      </c>
      <c r="S223" s="143">
        <f t="shared" si="88"/>
        <v>6259.9690000000001</v>
      </c>
      <c r="T223" s="143">
        <f t="shared" si="88"/>
        <v>7656.7139999999999</v>
      </c>
      <c r="U223" s="143">
        <f t="shared" si="88"/>
        <v>7920.7439999999997</v>
      </c>
      <c r="V223" s="143">
        <f t="shared" si="88"/>
        <v>3792.6840000000002</v>
      </c>
      <c r="W223" s="143">
        <f t="shared" si="88"/>
        <v>8751.223</v>
      </c>
      <c r="X223" s="143">
        <f t="shared" si="88"/>
        <v>9151.2400000000016</v>
      </c>
      <c r="Y223" s="143">
        <f t="shared" si="88"/>
        <v>9151.2400000000016</v>
      </c>
      <c r="Z223" s="143">
        <f t="shared" si="88"/>
        <v>9151.1949999999997</v>
      </c>
      <c r="AA223" s="143">
        <f t="shared" si="88"/>
        <v>5589.5750000000007</v>
      </c>
      <c r="AB223" s="143">
        <f t="shared" si="88"/>
        <v>6301.8850000000002</v>
      </c>
      <c r="AC223" s="143">
        <f t="shared" si="88"/>
        <v>6301.8700000000008</v>
      </c>
      <c r="AD223" s="143">
        <f t="shared" si="88"/>
        <v>4905.1400000000003</v>
      </c>
      <c r="AE223" s="143">
        <f t="shared" si="88"/>
        <v>4905.1400000000003</v>
      </c>
      <c r="AF223" s="143">
        <f t="shared" si="88"/>
        <v>4905.12</v>
      </c>
      <c r="AG223" s="143">
        <f t="shared" si="88"/>
        <v>1609.05</v>
      </c>
      <c r="AH223" s="143">
        <f t="shared" si="88"/>
        <v>1182.8</v>
      </c>
      <c r="AI223" s="143">
        <f>SUM(AI211:AI222)</f>
        <v>1182.8</v>
      </c>
      <c r="AJ223" s="143">
        <f>SUM(AJ211:AJ222)</f>
        <v>1182.8</v>
      </c>
      <c r="AK223" s="143">
        <f>SUM(AK211:AK222)</f>
        <v>1182.8</v>
      </c>
      <c r="AL223" s="143">
        <f>SUM(AL211:AL222)</f>
        <v>397.5</v>
      </c>
    </row>
    <row r="224" spans="1:38" s="365" customFormat="1">
      <c r="B224" s="374" t="s">
        <v>714</v>
      </c>
      <c r="D224" s="140"/>
      <c r="E224" s="139">
        <f>F224+AL224</f>
        <v>2986464.5369999995</v>
      </c>
      <c r="F224" s="140">
        <f>F208+F223</f>
        <v>2819818.9954999997</v>
      </c>
      <c r="G224" s="140"/>
      <c r="H224" s="140">
        <f t="shared" si="82"/>
        <v>2142175.2354999995</v>
      </c>
      <c r="I224" s="139"/>
      <c r="J224" s="139"/>
      <c r="K224" s="140">
        <f t="shared" ref="K224:AH224" si="89">K208+K223</f>
        <v>4060.0596</v>
      </c>
      <c r="L224" s="140">
        <f t="shared" si="89"/>
        <v>4060.0596</v>
      </c>
      <c r="M224" s="140">
        <f t="shared" si="89"/>
        <v>4291.8461000000007</v>
      </c>
      <c r="N224" s="140">
        <f t="shared" si="89"/>
        <v>4523.6325999999999</v>
      </c>
      <c r="O224" s="140">
        <f t="shared" si="89"/>
        <v>4523.6325999999999</v>
      </c>
      <c r="P224" s="140">
        <f t="shared" si="89"/>
        <v>4523.6325999999999</v>
      </c>
      <c r="Q224" s="140">
        <f t="shared" si="89"/>
        <v>8123.6325999999999</v>
      </c>
      <c r="R224" s="140">
        <f t="shared" si="89"/>
        <v>8908.9326000000001</v>
      </c>
      <c r="S224" s="140">
        <f t="shared" si="89"/>
        <v>9306.4326000000001</v>
      </c>
      <c r="T224" s="140">
        <f t="shared" si="89"/>
        <v>10703.177599999999</v>
      </c>
      <c r="U224" s="140">
        <f t="shared" si="89"/>
        <v>10820.046999999995</v>
      </c>
      <c r="V224" s="140">
        <f t="shared" si="89"/>
        <v>8679.997999999996</v>
      </c>
      <c r="W224" s="140">
        <f t="shared" si="89"/>
        <v>13433.003999999997</v>
      </c>
      <c r="X224" s="140">
        <f t="shared" si="89"/>
        <v>13363.449999999997</v>
      </c>
      <c r="Y224" s="140">
        <f t="shared" si="89"/>
        <v>88142.87999999999</v>
      </c>
      <c r="Z224" s="140">
        <f t="shared" si="89"/>
        <v>164525.90549999999</v>
      </c>
      <c r="AA224" s="140">
        <f t="shared" si="89"/>
        <v>163521.36349999998</v>
      </c>
      <c r="AB224" s="140">
        <f t="shared" si="89"/>
        <v>164233.67349999998</v>
      </c>
      <c r="AC224" s="140">
        <f t="shared" si="89"/>
        <v>164233.65849999996</v>
      </c>
      <c r="AD224" s="140">
        <f t="shared" si="89"/>
        <v>162836.92849999998</v>
      </c>
      <c r="AE224" s="140">
        <f t="shared" si="89"/>
        <v>162836.96749999997</v>
      </c>
      <c r="AF224" s="140">
        <f t="shared" si="89"/>
        <v>158360.66749999998</v>
      </c>
      <c r="AG224" s="140">
        <f t="shared" si="89"/>
        <v>155064.59749999997</v>
      </c>
      <c r="AH224" s="140">
        <f t="shared" si="89"/>
        <v>154638.34749999997</v>
      </c>
      <c r="AI224" s="140">
        <f>AI208+AI223</f>
        <v>154638.34749999997</v>
      </c>
      <c r="AJ224" s="140">
        <f>AJ208+AJ223</f>
        <v>171188.71949999998</v>
      </c>
      <c r="AK224" s="140">
        <f>AK208+AK223</f>
        <v>168631.64149999997</v>
      </c>
      <c r="AL224" s="140">
        <f>AL208+AL223</f>
        <v>166645.54149999999</v>
      </c>
    </row>
    <row r="225" spans="1:38" s="365" customFormat="1">
      <c r="D225" s="140"/>
      <c r="E225" s="140"/>
      <c r="F225" s="140"/>
      <c r="G225" s="140"/>
      <c r="H225" s="140"/>
      <c r="I225" s="139"/>
      <c r="J225" s="139"/>
      <c r="K225" s="140"/>
      <c r="L225" s="140"/>
      <c r="M225" s="140"/>
      <c r="N225" s="140"/>
      <c r="O225" s="140"/>
      <c r="P225" s="140"/>
      <c r="Q225" s="140"/>
      <c r="R225" s="140"/>
      <c r="S225" s="140"/>
      <c r="T225" s="140"/>
      <c r="U225" s="140"/>
      <c r="V225" s="140"/>
      <c r="W225" s="140"/>
      <c r="X225" s="140"/>
      <c r="Y225" s="140"/>
      <c r="Z225" s="140"/>
      <c r="AA225" s="140"/>
      <c r="AB225" s="140"/>
      <c r="AC225" s="140"/>
      <c r="AD225" s="140"/>
      <c r="AE225" s="140"/>
      <c r="AF225" s="140"/>
      <c r="AG225" s="140"/>
      <c r="AH225" s="140"/>
      <c r="AI225" s="140"/>
      <c r="AJ225" s="140"/>
      <c r="AK225" s="140"/>
      <c r="AL225" s="140"/>
    </row>
    <row r="226" spans="1:38" s="365" customFormat="1">
      <c r="A226" s="369" t="s">
        <v>715</v>
      </c>
      <c r="B226" s="369"/>
      <c r="D226" s="139"/>
      <c r="E226" s="139"/>
      <c r="F226" s="140">
        <v>0</v>
      </c>
      <c r="G226" s="139"/>
      <c r="H226" s="140">
        <f t="shared" ref="H226:H230" si="90">SUM(K226:AK226)</f>
        <v>264.03000000002794</v>
      </c>
      <c r="I226" s="139"/>
      <c r="J226" s="139"/>
      <c r="K226" s="139">
        <f t="shared" ref="K226:N227" si="91">SUM($D226*$I226)/100</f>
        <v>0</v>
      </c>
      <c r="L226" s="139">
        <f t="shared" si="91"/>
        <v>0</v>
      </c>
      <c r="M226" s="139">
        <f t="shared" si="91"/>
        <v>0</v>
      </c>
      <c r="N226" s="139">
        <f t="shared" si="91"/>
        <v>0</v>
      </c>
      <c r="O226" s="139"/>
      <c r="P226" s="139"/>
      <c r="Q226" s="140"/>
      <c r="R226" s="140"/>
      <c r="S226" s="140"/>
      <c r="T226" s="140"/>
      <c r="U226" s="140"/>
      <c r="V226" s="140">
        <f>888439.24-888175.21</f>
        <v>264.03000000002794</v>
      </c>
      <c r="W226" s="140"/>
      <c r="X226" s="140"/>
      <c r="Y226" s="140"/>
      <c r="Z226" s="140"/>
      <c r="AA226" s="140"/>
      <c r="AB226" s="140"/>
      <c r="AC226" s="140"/>
      <c r="AD226" s="140"/>
      <c r="AE226" s="140"/>
      <c r="AF226" s="140"/>
      <c r="AG226" s="140"/>
      <c r="AH226" s="140"/>
      <c r="AI226" s="140"/>
      <c r="AJ226" s="140"/>
      <c r="AK226" s="140"/>
      <c r="AL226" s="140"/>
    </row>
    <row r="227" spans="1:38" s="365" customFormat="1">
      <c r="B227" s="365" t="s">
        <v>716</v>
      </c>
      <c r="C227" s="372">
        <f>DATE(80,1,1)</f>
        <v>29221</v>
      </c>
      <c r="D227" s="139">
        <v>26466</v>
      </c>
      <c r="E227" s="139"/>
      <c r="F227" s="140">
        <f>G227+H227</f>
        <v>0</v>
      </c>
      <c r="G227" s="139"/>
      <c r="H227" s="140">
        <f t="shared" si="90"/>
        <v>0</v>
      </c>
      <c r="I227" s="139"/>
      <c r="J227" s="139"/>
      <c r="K227" s="139">
        <f t="shared" si="91"/>
        <v>0</v>
      </c>
      <c r="L227" s="139">
        <f t="shared" si="91"/>
        <v>0</v>
      </c>
      <c r="M227" s="139">
        <f t="shared" si="91"/>
        <v>0</v>
      </c>
      <c r="N227" s="139">
        <f t="shared" si="91"/>
        <v>0</v>
      </c>
      <c r="O227" s="139"/>
      <c r="P227" s="139"/>
      <c r="Q227" s="140"/>
      <c r="R227" s="140"/>
      <c r="S227" s="140"/>
      <c r="T227" s="140"/>
      <c r="U227" s="140"/>
      <c r="V227" s="140"/>
      <c r="W227" s="140"/>
      <c r="X227" s="140"/>
      <c r="Y227" s="140"/>
      <c r="Z227" s="140"/>
      <c r="AA227" s="140"/>
      <c r="AB227" s="140"/>
      <c r="AC227" s="140"/>
      <c r="AD227" s="140"/>
      <c r="AE227" s="140"/>
      <c r="AF227" s="140"/>
      <c r="AG227" s="140"/>
      <c r="AH227" s="140"/>
      <c r="AI227" s="140"/>
      <c r="AJ227" s="140"/>
      <c r="AK227" s="140"/>
      <c r="AL227" s="140"/>
    </row>
    <row r="228" spans="1:38" s="365" customFormat="1">
      <c r="B228" s="365" t="s">
        <v>717</v>
      </c>
      <c r="C228" s="372">
        <f>DATE(2005,7,1)</f>
        <v>38534</v>
      </c>
      <c r="D228" s="139">
        <v>7676.96</v>
      </c>
      <c r="E228" s="139"/>
      <c r="F228" s="139">
        <f>H228</f>
        <v>3838.48</v>
      </c>
      <c r="G228" s="140"/>
      <c r="H228" s="140">
        <f t="shared" si="90"/>
        <v>3838.48</v>
      </c>
      <c r="I228" s="139">
        <v>2</v>
      </c>
      <c r="J228" s="139">
        <v>5</v>
      </c>
      <c r="K228" s="140"/>
      <c r="L228" s="139">
        <v>0</v>
      </c>
      <c r="M228" s="139">
        <v>0</v>
      </c>
      <c r="N228" s="139">
        <v>0</v>
      </c>
      <c r="O228" s="139">
        <v>0</v>
      </c>
      <c r="P228" s="139">
        <v>0</v>
      </c>
      <c r="Q228" s="139">
        <v>0</v>
      </c>
      <c r="R228" s="139">
        <v>0</v>
      </c>
      <c r="S228" s="139">
        <v>0</v>
      </c>
      <c r="T228" s="139">
        <v>0</v>
      </c>
      <c r="U228" s="139">
        <v>0</v>
      </c>
      <c r="V228" s="139">
        <v>0</v>
      </c>
      <c r="W228" s="139">
        <v>0</v>
      </c>
      <c r="X228" s="139">
        <v>0</v>
      </c>
      <c r="Y228" s="139">
        <v>0</v>
      </c>
      <c r="Z228" s="139">
        <v>0</v>
      </c>
      <c r="AA228" s="139">
        <v>0</v>
      </c>
      <c r="AB228" s="139">
        <f t="shared" ref="AB228:AL228" si="92">SUM($D228*$J228)/100</f>
        <v>383.84800000000001</v>
      </c>
      <c r="AC228" s="139">
        <f t="shared" si="92"/>
        <v>383.84800000000001</v>
      </c>
      <c r="AD228" s="139">
        <f t="shared" si="92"/>
        <v>383.84800000000001</v>
      </c>
      <c r="AE228" s="139">
        <f t="shared" si="92"/>
        <v>383.84800000000001</v>
      </c>
      <c r="AF228" s="139">
        <f t="shared" si="92"/>
        <v>383.84800000000001</v>
      </c>
      <c r="AG228" s="139">
        <f t="shared" si="92"/>
        <v>383.84800000000001</v>
      </c>
      <c r="AH228" s="139">
        <f t="shared" si="92"/>
        <v>383.84800000000001</v>
      </c>
      <c r="AI228" s="139">
        <f t="shared" si="92"/>
        <v>383.84800000000001</v>
      </c>
      <c r="AJ228" s="139">
        <f t="shared" si="92"/>
        <v>383.84800000000001</v>
      </c>
      <c r="AK228" s="139">
        <f t="shared" si="92"/>
        <v>383.84800000000001</v>
      </c>
      <c r="AL228" s="139">
        <f t="shared" si="92"/>
        <v>383.84800000000001</v>
      </c>
    </row>
    <row r="229" spans="1:38" s="365" customFormat="1">
      <c r="B229" s="365" t="s">
        <v>718</v>
      </c>
      <c r="C229" s="373">
        <f>DATE(80,1,1)</f>
        <v>29221</v>
      </c>
      <c r="D229" s="141">
        <v>3863.42</v>
      </c>
      <c r="E229" s="141"/>
      <c r="F229" s="142">
        <f>G229+H229</f>
        <v>3863.42</v>
      </c>
      <c r="G229" s="141">
        <v>1448</v>
      </c>
      <c r="H229" s="140">
        <f t="shared" si="90"/>
        <v>2415.42</v>
      </c>
      <c r="I229" s="141">
        <v>5</v>
      </c>
      <c r="J229" s="141"/>
      <c r="K229" s="141">
        <v>193</v>
      </c>
      <c r="L229" s="141">
        <v>193</v>
      </c>
      <c r="M229" s="141">
        <v>193</v>
      </c>
      <c r="N229" s="141">
        <v>193</v>
      </c>
      <c r="O229" s="141">
        <v>193</v>
      </c>
      <c r="P229" s="141">
        <v>193</v>
      </c>
      <c r="Q229" s="141">
        <v>193</v>
      </c>
      <c r="R229" s="141">
        <v>193</v>
      </c>
      <c r="S229" s="141">
        <v>193</v>
      </c>
      <c r="T229" s="141">
        <v>193</v>
      </c>
      <c r="U229" s="141">
        <v>193</v>
      </c>
      <c r="V229" s="141">
        <v>193</v>
      </c>
      <c r="W229" s="141">
        <v>99.42</v>
      </c>
      <c r="X229" s="141">
        <v>0</v>
      </c>
      <c r="Y229" s="141">
        <v>0</v>
      </c>
      <c r="Z229" s="141">
        <v>0</v>
      </c>
      <c r="AA229" s="141">
        <v>0</v>
      </c>
      <c r="AB229" s="141">
        <v>0</v>
      </c>
      <c r="AC229" s="141">
        <v>0</v>
      </c>
      <c r="AD229" s="141">
        <v>0</v>
      </c>
      <c r="AE229" s="141">
        <v>0</v>
      </c>
      <c r="AF229" s="141">
        <v>0</v>
      </c>
      <c r="AG229" s="141">
        <v>0</v>
      </c>
      <c r="AH229" s="141">
        <v>0</v>
      </c>
      <c r="AI229" s="141">
        <v>0</v>
      </c>
      <c r="AJ229" s="141">
        <v>0</v>
      </c>
      <c r="AK229" s="141">
        <v>0</v>
      </c>
      <c r="AL229" s="141">
        <v>0</v>
      </c>
    </row>
    <row r="230" spans="1:38" s="365" customFormat="1">
      <c r="D230" s="140">
        <f>SUM(D226:D229)</f>
        <v>38006.379999999997</v>
      </c>
      <c r="E230" s="139">
        <f>F230+AL230</f>
        <v>8085.7479999999996</v>
      </c>
      <c r="F230" s="140">
        <f>SUM(F226:F229)</f>
        <v>7701.9</v>
      </c>
      <c r="G230" s="140">
        <f>SUM(G226:G229)</f>
        <v>1448</v>
      </c>
      <c r="H230" s="140">
        <f t="shared" si="90"/>
        <v>6517.9300000000276</v>
      </c>
      <c r="I230" s="139"/>
      <c r="J230" s="139"/>
      <c r="K230" s="140">
        <f t="shared" ref="K230:AH230" si="93">SUM(K226:K229)</f>
        <v>193</v>
      </c>
      <c r="L230" s="140">
        <f t="shared" si="93"/>
        <v>193</v>
      </c>
      <c r="M230" s="140">
        <f t="shared" si="93"/>
        <v>193</v>
      </c>
      <c r="N230" s="140">
        <f t="shared" si="93"/>
        <v>193</v>
      </c>
      <c r="O230" s="140">
        <f t="shared" si="93"/>
        <v>193</v>
      </c>
      <c r="P230" s="140">
        <f t="shared" si="93"/>
        <v>193</v>
      </c>
      <c r="Q230" s="140">
        <f t="shared" si="93"/>
        <v>193</v>
      </c>
      <c r="R230" s="140">
        <f t="shared" si="93"/>
        <v>193</v>
      </c>
      <c r="S230" s="140">
        <f t="shared" si="93"/>
        <v>193</v>
      </c>
      <c r="T230" s="140">
        <f t="shared" si="93"/>
        <v>193</v>
      </c>
      <c r="U230" s="140">
        <f t="shared" si="93"/>
        <v>193</v>
      </c>
      <c r="V230" s="140">
        <f t="shared" si="93"/>
        <v>457.03000000002794</v>
      </c>
      <c r="W230" s="140">
        <f t="shared" si="93"/>
        <v>99.42</v>
      </c>
      <c r="X230" s="140">
        <f t="shared" si="93"/>
        <v>0</v>
      </c>
      <c r="Y230" s="140">
        <f t="shared" si="93"/>
        <v>0</v>
      </c>
      <c r="Z230" s="140">
        <f t="shared" si="93"/>
        <v>0</v>
      </c>
      <c r="AA230" s="140">
        <f t="shared" si="93"/>
        <v>0</v>
      </c>
      <c r="AB230" s="140">
        <f t="shared" si="93"/>
        <v>383.84800000000001</v>
      </c>
      <c r="AC230" s="140">
        <f t="shared" si="93"/>
        <v>383.84800000000001</v>
      </c>
      <c r="AD230" s="140">
        <f t="shared" si="93"/>
        <v>383.84800000000001</v>
      </c>
      <c r="AE230" s="140">
        <f t="shared" si="93"/>
        <v>383.84800000000001</v>
      </c>
      <c r="AF230" s="140">
        <f t="shared" si="93"/>
        <v>383.84800000000001</v>
      </c>
      <c r="AG230" s="140">
        <f t="shared" si="93"/>
        <v>383.84800000000001</v>
      </c>
      <c r="AH230" s="140">
        <f t="shared" si="93"/>
        <v>383.84800000000001</v>
      </c>
      <c r="AI230" s="140">
        <f>SUM(AI226:AI229)</f>
        <v>383.84800000000001</v>
      </c>
      <c r="AJ230" s="140">
        <f>SUM(AJ226:AJ229)</f>
        <v>383.84800000000001</v>
      </c>
      <c r="AK230" s="140">
        <f>SUM(AK226:AK229)</f>
        <v>383.84800000000001</v>
      </c>
      <c r="AL230" s="140">
        <f>SUM(AL226:AL229)</f>
        <v>383.84800000000001</v>
      </c>
    </row>
    <row r="231" spans="1:38" s="365" customFormat="1">
      <c r="D231" s="140"/>
      <c r="E231" s="140"/>
      <c r="F231" s="140"/>
      <c r="G231" s="140"/>
      <c r="H231" s="140"/>
      <c r="I231" s="140"/>
      <c r="J231" s="140"/>
      <c r="K231" s="140"/>
      <c r="L231" s="140"/>
      <c r="M231" s="140"/>
      <c r="N231" s="140"/>
      <c r="O231" s="140"/>
      <c r="P231" s="140"/>
      <c r="Q231" s="140"/>
      <c r="R231" s="140"/>
      <c r="S231" s="140"/>
      <c r="T231" s="140"/>
      <c r="U231" s="140"/>
      <c r="V231" s="140"/>
      <c r="W231" s="140"/>
      <c r="X231" s="140"/>
      <c r="Y231" s="140"/>
      <c r="Z231" s="140"/>
      <c r="AA231" s="140"/>
      <c r="AB231" s="140"/>
      <c r="AC231" s="140"/>
      <c r="AD231" s="140"/>
      <c r="AE231" s="140"/>
      <c r="AF231" s="140"/>
      <c r="AG231" s="140"/>
      <c r="AH231" s="140"/>
      <c r="AI231" s="140"/>
      <c r="AJ231" s="140"/>
      <c r="AK231" s="140"/>
      <c r="AL231" s="140"/>
    </row>
    <row r="232" spans="1:38" s="365" customFormat="1">
      <c r="A232" s="369" t="s">
        <v>719</v>
      </c>
      <c r="B232" s="369"/>
      <c r="D232" s="139"/>
      <c r="E232" s="139"/>
      <c r="F232" s="140"/>
      <c r="G232" s="139"/>
      <c r="H232" s="140"/>
      <c r="I232" s="139"/>
      <c r="J232" s="139"/>
      <c r="K232" s="139"/>
      <c r="L232" s="139"/>
      <c r="M232" s="139"/>
      <c r="N232" s="139"/>
      <c r="O232" s="139"/>
      <c r="P232" s="139"/>
      <c r="Q232" s="140"/>
      <c r="R232" s="140"/>
      <c r="S232" s="140"/>
      <c r="T232" s="140"/>
      <c r="U232" s="140"/>
      <c r="V232" s="140"/>
      <c r="W232" s="140"/>
      <c r="X232" s="140"/>
      <c r="Y232" s="140"/>
      <c r="Z232" s="140"/>
      <c r="AA232" s="140"/>
      <c r="AB232" s="140"/>
      <c r="AC232" s="140"/>
      <c r="AD232" s="140"/>
      <c r="AE232" s="140"/>
      <c r="AF232" s="140"/>
      <c r="AG232" s="140"/>
      <c r="AH232" s="140"/>
      <c r="AI232" s="140"/>
      <c r="AJ232" s="140"/>
      <c r="AK232" s="140"/>
      <c r="AL232" s="140"/>
    </row>
    <row r="233" spans="1:38" s="365" customFormat="1">
      <c r="B233" s="365" t="s">
        <v>689</v>
      </c>
      <c r="D233" s="139">
        <v>2366.56</v>
      </c>
      <c r="E233" s="139"/>
      <c r="F233" s="140">
        <f>G233+H233</f>
        <v>2366.56</v>
      </c>
      <c r="G233" s="139">
        <v>2366.56</v>
      </c>
      <c r="H233" s="140">
        <f t="shared" ref="H233:H235" si="94">SUM(K233:AK233)</f>
        <v>0</v>
      </c>
      <c r="I233" s="139"/>
      <c r="J233" s="139"/>
      <c r="K233" s="139">
        <f>SUM($D233*$I233)/100</f>
        <v>0</v>
      </c>
      <c r="L233" s="139">
        <f>SUM($D233*$I233)/100</f>
        <v>0</v>
      </c>
      <c r="M233" s="139">
        <f>SUM($D233*$I233)/100</f>
        <v>0</v>
      </c>
      <c r="N233" s="139">
        <f>SUM($D233*$I233)/100</f>
        <v>0</v>
      </c>
      <c r="O233" s="139"/>
      <c r="P233" s="139"/>
      <c r="Q233" s="140"/>
      <c r="R233" s="140"/>
      <c r="S233" s="140"/>
      <c r="T233" s="140"/>
      <c r="U233" s="140"/>
      <c r="V233" s="140"/>
      <c r="W233" s="140"/>
      <c r="X233" s="140"/>
      <c r="Y233" s="140"/>
      <c r="Z233" s="140"/>
      <c r="AA233" s="140"/>
      <c r="AB233" s="140"/>
      <c r="AC233" s="140"/>
      <c r="AD233" s="140"/>
      <c r="AE233" s="140"/>
      <c r="AF233" s="140"/>
      <c r="AG233" s="140"/>
      <c r="AH233" s="140"/>
      <c r="AI233" s="140"/>
      <c r="AJ233" s="140"/>
      <c r="AK233" s="140"/>
      <c r="AL233" s="140"/>
    </row>
    <row r="234" spans="1:38" s="365" customFormat="1">
      <c r="B234" s="365" t="s">
        <v>720</v>
      </c>
      <c r="C234" s="378">
        <f>DATE(2012,6,1)</f>
        <v>41061</v>
      </c>
      <c r="D234" s="141">
        <v>5175</v>
      </c>
      <c r="E234" s="141"/>
      <c r="F234" s="142">
        <f>G234+H234</f>
        <v>776.25</v>
      </c>
      <c r="G234" s="141">
        <v>0</v>
      </c>
      <c r="H234" s="140">
        <f t="shared" si="94"/>
        <v>776.25</v>
      </c>
      <c r="I234" s="141">
        <v>5</v>
      </c>
      <c r="J234" s="141">
        <v>5</v>
      </c>
      <c r="K234" s="141">
        <v>0</v>
      </c>
      <c r="L234" s="141">
        <v>0</v>
      </c>
      <c r="M234" s="141">
        <v>0</v>
      </c>
      <c r="N234" s="141">
        <v>0</v>
      </c>
      <c r="O234" s="141">
        <v>0</v>
      </c>
      <c r="P234" s="141">
        <v>0</v>
      </c>
      <c r="Q234" s="141">
        <v>0</v>
      </c>
      <c r="R234" s="141">
        <v>0</v>
      </c>
      <c r="S234" s="141">
        <v>0</v>
      </c>
      <c r="T234" s="141">
        <v>0</v>
      </c>
      <c r="U234" s="141">
        <v>0</v>
      </c>
      <c r="V234" s="141">
        <v>0</v>
      </c>
      <c r="W234" s="141">
        <v>0</v>
      </c>
      <c r="X234" s="141">
        <v>0</v>
      </c>
      <c r="Y234" s="141">
        <v>0</v>
      </c>
      <c r="Z234" s="141">
        <v>0</v>
      </c>
      <c r="AA234" s="141">
        <v>0</v>
      </c>
      <c r="AB234" s="141">
        <v>0</v>
      </c>
      <c r="AC234" s="141">
        <v>0</v>
      </c>
      <c r="AD234" s="141">
        <v>0</v>
      </c>
      <c r="AE234" s="141">
        <v>0</v>
      </c>
      <c r="AF234" s="141">
        <v>0</v>
      </c>
      <c r="AG234" s="141">
        <v>0</v>
      </c>
      <c r="AH234" s="141">
        <v>0</v>
      </c>
      <c r="AI234" s="141">
        <f>$D234*$I234/100</f>
        <v>258.75</v>
      </c>
      <c r="AJ234" s="141">
        <f>$D234*$I234/100</f>
        <v>258.75</v>
      </c>
      <c r="AK234" s="141">
        <f>$D234*$I234/100</f>
        <v>258.75</v>
      </c>
      <c r="AL234" s="141">
        <f>$D234*$I234/100</f>
        <v>258.75</v>
      </c>
    </row>
    <row r="235" spans="1:38" s="365" customFormat="1">
      <c r="D235" s="139">
        <f>SUM(D233:D234)</f>
        <v>7541.5599999999995</v>
      </c>
      <c r="E235" s="139">
        <f>F235+AL235</f>
        <v>3401.56</v>
      </c>
      <c r="F235" s="140">
        <f>SUM(F231:F234)</f>
        <v>3142.81</v>
      </c>
      <c r="G235" s="139">
        <v>0</v>
      </c>
      <c r="H235" s="140">
        <f t="shared" si="94"/>
        <v>776.25</v>
      </c>
      <c r="I235" s="139"/>
      <c r="J235" s="139"/>
      <c r="K235" s="139"/>
      <c r="L235" s="139"/>
      <c r="M235" s="139"/>
      <c r="N235" s="139"/>
      <c r="O235" s="139"/>
      <c r="P235" s="139"/>
      <c r="Q235" s="139"/>
      <c r="R235" s="139"/>
      <c r="S235" s="139"/>
      <c r="T235" s="139"/>
      <c r="U235" s="139"/>
      <c r="V235" s="139"/>
      <c r="W235" s="139"/>
      <c r="X235" s="139"/>
      <c r="Y235" s="139"/>
      <c r="Z235" s="139"/>
      <c r="AA235" s="139"/>
      <c r="AB235" s="139"/>
      <c r="AC235" s="139"/>
      <c r="AD235" s="139"/>
      <c r="AE235" s="139"/>
      <c r="AF235" s="139"/>
      <c r="AG235" s="139"/>
      <c r="AH235" s="139"/>
      <c r="AI235" s="139">
        <f>SUM(AI234)</f>
        <v>258.75</v>
      </c>
      <c r="AJ235" s="139">
        <f>SUM(AJ234)</f>
        <v>258.75</v>
      </c>
      <c r="AK235" s="139">
        <f>SUM(AK234)</f>
        <v>258.75</v>
      </c>
      <c r="AL235" s="139">
        <f>SUM(AL234)</f>
        <v>258.75</v>
      </c>
    </row>
    <row r="236" spans="1:38" s="365" customFormat="1">
      <c r="D236" s="139"/>
      <c r="E236" s="139"/>
      <c r="F236" s="140"/>
      <c r="G236" s="139"/>
      <c r="H236" s="140"/>
      <c r="I236" s="139"/>
      <c r="J236" s="139"/>
      <c r="K236" s="139"/>
      <c r="L236" s="139"/>
      <c r="M236" s="139"/>
      <c r="N236" s="139"/>
      <c r="O236" s="139"/>
      <c r="P236" s="139"/>
      <c r="Q236" s="139"/>
      <c r="R236" s="139"/>
      <c r="S236" s="139"/>
      <c r="T236" s="139"/>
      <c r="U236" s="139"/>
      <c r="V236" s="139"/>
      <c r="W236" s="139"/>
      <c r="X236" s="139"/>
      <c r="Y236" s="139"/>
      <c r="Z236" s="139"/>
      <c r="AA236" s="139"/>
      <c r="AB236" s="139"/>
      <c r="AC236" s="139"/>
      <c r="AD236" s="139"/>
      <c r="AE236" s="139"/>
      <c r="AF236" s="139"/>
      <c r="AG236" s="139"/>
      <c r="AH236" s="139"/>
      <c r="AI236" s="139"/>
      <c r="AJ236" s="139"/>
      <c r="AK236" s="139"/>
      <c r="AL236" s="139"/>
    </row>
    <row r="237" spans="1:38" s="365" customFormat="1">
      <c r="A237" s="368" t="s">
        <v>721</v>
      </c>
      <c r="B237" s="368"/>
      <c r="D237" s="139"/>
      <c r="E237" s="139"/>
      <c r="F237" s="140"/>
      <c r="G237" s="139"/>
      <c r="H237" s="140"/>
      <c r="I237" s="139"/>
      <c r="J237" s="139"/>
      <c r="K237" s="139"/>
      <c r="L237" s="139"/>
      <c r="M237" s="139"/>
      <c r="N237" s="139"/>
      <c r="O237" s="139"/>
      <c r="P237" s="139"/>
      <c r="Q237" s="139"/>
      <c r="R237" s="139"/>
      <c r="S237" s="139"/>
      <c r="T237" s="139"/>
      <c r="U237" s="139"/>
      <c r="V237" s="139"/>
      <c r="W237" s="139"/>
      <c r="X237" s="139"/>
      <c r="Y237" s="139"/>
      <c r="Z237" s="139"/>
      <c r="AA237" s="139"/>
      <c r="AB237" s="139"/>
      <c r="AC237" s="139"/>
      <c r="AD237" s="139"/>
      <c r="AE237" s="139"/>
      <c r="AF237" s="139"/>
      <c r="AG237" s="139"/>
      <c r="AH237" s="139"/>
      <c r="AI237" s="139"/>
      <c r="AJ237" s="139"/>
      <c r="AK237" s="139"/>
      <c r="AL237" s="139"/>
    </row>
    <row r="238" spans="1:38" s="365" customFormat="1">
      <c r="B238" s="365" t="s">
        <v>722</v>
      </c>
      <c r="D238" s="139">
        <v>43183.59</v>
      </c>
      <c r="E238" s="139"/>
      <c r="F238" s="140">
        <f t="shared" ref="F238:F243" si="95">G238+H238</f>
        <v>43183.59</v>
      </c>
      <c r="G238" s="139">
        <v>39290.769999999997</v>
      </c>
      <c r="H238" s="140">
        <f t="shared" ref="H238:H244" si="96">SUM(K238:AK238)</f>
        <v>3892.8199999999997</v>
      </c>
      <c r="I238" s="139">
        <v>5</v>
      </c>
      <c r="J238" s="139"/>
      <c r="K238" s="139">
        <v>2159</v>
      </c>
      <c r="L238" s="139">
        <v>1733.82</v>
      </c>
      <c r="M238" s="139">
        <v>0</v>
      </c>
      <c r="N238" s="139">
        <v>0</v>
      </c>
      <c r="O238" s="139">
        <v>0</v>
      </c>
      <c r="P238" s="139">
        <v>0</v>
      </c>
      <c r="Q238" s="139">
        <v>0</v>
      </c>
      <c r="R238" s="139">
        <v>0</v>
      </c>
      <c r="S238" s="139">
        <v>0</v>
      </c>
      <c r="T238" s="139">
        <v>0</v>
      </c>
      <c r="U238" s="139">
        <v>0</v>
      </c>
      <c r="V238" s="139">
        <v>0</v>
      </c>
      <c r="W238" s="139">
        <v>0</v>
      </c>
      <c r="X238" s="139">
        <v>0</v>
      </c>
      <c r="Y238" s="139">
        <v>0</v>
      </c>
      <c r="Z238" s="139">
        <v>0</v>
      </c>
      <c r="AA238" s="139">
        <v>0</v>
      </c>
      <c r="AB238" s="139">
        <v>0</v>
      </c>
      <c r="AC238" s="139">
        <v>0</v>
      </c>
      <c r="AD238" s="139">
        <v>0</v>
      </c>
      <c r="AE238" s="139">
        <v>0</v>
      </c>
      <c r="AF238" s="139">
        <v>0</v>
      </c>
      <c r="AG238" s="139">
        <v>0</v>
      </c>
      <c r="AH238" s="139">
        <v>0</v>
      </c>
      <c r="AI238" s="139">
        <v>0</v>
      </c>
      <c r="AJ238" s="139">
        <v>0</v>
      </c>
      <c r="AK238" s="139">
        <v>0</v>
      </c>
      <c r="AL238" s="139">
        <v>0</v>
      </c>
    </row>
    <row r="239" spans="1:38" s="365" customFormat="1">
      <c r="B239" s="365" t="s">
        <v>723</v>
      </c>
      <c r="C239" s="372">
        <f>DATE(81,1,1)</f>
        <v>29587</v>
      </c>
      <c r="D239" s="139">
        <v>3079.12</v>
      </c>
      <c r="E239" s="139"/>
      <c r="F239" s="140">
        <f t="shared" si="95"/>
        <v>3079.12</v>
      </c>
      <c r="G239" s="139">
        <v>2002</v>
      </c>
      <c r="H239" s="140">
        <f t="shared" si="96"/>
        <v>1077.1199999999999</v>
      </c>
      <c r="I239" s="139">
        <v>10</v>
      </c>
      <c r="J239" s="139"/>
      <c r="K239" s="139">
        <v>308</v>
      </c>
      <c r="L239" s="139">
        <v>308</v>
      </c>
      <c r="M239" s="139">
        <v>308</v>
      </c>
      <c r="N239" s="139">
        <v>153.12</v>
      </c>
      <c r="O239" s="139">
        <v>0</v>
      </c>
      <c r="P239" s="139">
        <v>0</v>
      </c>
      <c r="Q239" s="139">
        <v>0</v>
      </c>
      <c r="R239" s="139">
        <v>0</v>
      </c>
      <c r="S239" s="139">
        <v>0</v>
      </c>
      <c r="T239" s="139">
        <v>0</v>
      </c>
      <c r="U239" s="139">
        <v>0</v>
      </c>
      <c r="V239" s="139">
        <v>0</v>
      </c>
      <c r="W239" s="139">
        <v>0</v>
      </c>
      <c r="X239" s="139">
        <v>0</v>
      </c>
      <c r="Y239" s="139">
        <v>0</v>
      </c>
      <c r="Z239" s="139">
        <v>0</v>
      </c>
      <c r="AA239" s="139">
        <v>0</v>
      </c>
      <c r="AB239" s="139">
        <v>0</v>
      </c>
      <c r="AC239" s="139">
        <v>0</v>
      </c>
      <c r="AD239" s="139">
        <v>0</v>
      </c>
      <c r="AE239" s="139">
        <v>0</v>
      </c>
      <c r="AF239" s="139">
        <v>0</v>
      </c>
      <c r="AG239" s="139">
        <v>0</v>
      </c>
      <c r="AH239" s="139">
        <v>0</v>
      </c>
      <c r="AI239" s="139">
        <v>0</v>
      </c>
      <c r="AJ239" s="139">
        <v>0</v>
      </c>
      <c r="AK239" s="139">
        <v>0</v>
      </c>
      <c r="AL239" s="139">
        <v>0</v>
      </c>
    </row>
    <row r="240" spans="1:38" s="365" customFormat="1">
      <c r="B240" s="365" t="s">
        <v>724</v>
      </c>
      <c r="C240" s="372">
        <f>DATE(94,1,1)</f>
        <v>34335</v>
      </c>
      <c r="D240" s="140">
        <v>10975</v>
      </c>
      <c r="E240" s="140"/>
      <c r="F240" s="140">
        <f t="shared" si="95"/>
        <v>10975</v>
      </c>
      <c r="G240" s="140"/>
      <c r="H240" s="140">
        <f t="shared" si="96"/>
        <v>10975</v>
      </c>
      <c r="I240" s="139">
        <v>10</v>
      </c>
      <c r="J240" s="139"/>
      <c r="K240" s="140">
        <v>0</v>
      </c>
      <c r="L240" s="140">
        <v>0</v>
      </c>
      <c r="M240" s="140">
        <v>0</v>
      </c>
      <c r="N240" s="139">
        <v>0</v>
      </c>
      <c r="O240" s="139">
        <v>0</v>
      </c>
      <c r="P240" s="139">
        <v>0</v>
      </c>
      <c r="Q240" s="139">
        <f>SUM($D240*$I240)/100</f>
        <v>1097.5</v>
      </c>
      <c r="R240" s="139">
        <f>SUM($D240*$I240)/100</f>
        <v>1097.5</v>
      </c>
      <c r="S240" s="139">
        <f>SUM($D240*$I240)/100+0.01</f>
        <v>1097.51</v>
      </c>
      <c r="T240" s="139">
        <f>SUM($D240*$I240)/100</f>
        <v>1097.5</v>
      </c>
      <c r="U240" s="139">
        <f>SUM($D240*$I240)/100</f>
        <v>1097.5</v>
      </c>
      <c r="V240" s="139">
        <f>SUM($D240*$I240)/100</f>
        <v>1097.5</v>
      </c>
      <c r="W240" s="139">
        <f>SUM($D240*$I240)/100</f>
        <v>1097.5</v>
      </c>
      <c r="X240" s="139">
        <v>1097.5</v>
      </c>
      <c r="Y240" s="139">
        <v>1097.52</v>
      </c>
      <c r="Z240" s="139">
        <v>1097.47</v>
      </c>
      <c r="AA240" s="139">
        <v>0</v>
      </c>
      <c r="AB240" s="139">
        <v>0</v>
      </c>
      <c r="AC240" s="139">
        <v>0</v>
      </c>
      <c r="AD240" s="139">
        <v>0</v>
      </c>
      <c r="AE240" s="139">
        <v>0</v>
      </c>
      <c r="AF240" s="139">
        <v>0</v>
      </c>
      <c r="AG240" s="139">
        <v>0</v>
      </c>
      <c r="AH240" s="139">
        <v>0</v>
      </c>
      <c r="AI240" s="139">
        <v>0</v>
      </c>
      <c r="AJ240" s="139">
        <v>0</v>
      </c>
      <c r="AK240" s="139">
        <v>0</v>
      </c>
      <c r="AL240" s="139">
        <v>0</v>
      </c>
    </row>
    <row r="241" spans="1:38" s="365" customFormat="1">
      <c r="B241" s="365" t="s">
        <v>725</v>
      </c>
      <c r="C241" s="372">
        <f>DATE(2000,1,1)</f>
        <v>36526</v>
      </c>
      <c r="D241" s="140">
        <v>2700</v>
      </c>
      <c r="E241" s="140"/>
      <c r="F241" s="140">
        <f t="shared" si="95"/>
        <v>2700</v>
      </c>
      <c r="G241" s="140"/>
      <c r="H241" s="140">
        <f t="shared" si="96"/>
        <v>2700</v>
      </c>
      <c r="I241" s="139">
        <v>10</v>
      </c>
      <c r="J241" s="139"/>
      <c r="K241" s="140"/>
      <c r="L241" s="140"/>
      <c r="M241" s="140"/>
      <c r="N241" s="139"/>
      <c r="O241" s="139"/>
      <c r="P241" s="139"/>
      <c r="Q241" s="139"/>
      <c r="R241" s="139"/>
      <c r="S241" s="139"/>
      <c r="T241" s="139"/>
      <c r="U241" s="139"/>
      <c r="V241" s="139"/>
      <c r="W241" s="139"/>
      <c r="X241" s="139">
        <v>270</v>
      </c>
      <c r="Y241" s="139">
        <v>270</v>
      </c>
      <c r="Z241" s="139">
        <v>270.05</v>
      </c>
      <c r="AA241" s="139">
        <v>270.05</v>
      </c>
      <c r="AB241" s="139">
        <v>270.05</v>
      </c>
      <c r="AC241" s="139">
        <v>270.05</v>
      </c>
      <c r="AD241" s="139">
        <v>270.05</v>
      </c>
      <c r="AE241" s="139">
        <v>270.05</v>
      </c>
      <c r="AF241" s="139">
        <v>270.05</v>
      </c>
      <c r="AG241" s="139">
        <v>269.64999999999998</v>
      </c>
      <c r="AH241" s="139">
        <v>0</v>
      </c>
      <c r="AI241" s="139">
        <v>0</v>
      </c>
      <c r="AJ241" s="139">
        <v>0</v>
      </c>
      <c r="AK241" s="139">
        <v>0</v>
      </c>
      <c r="AL241" s="139">
        <v>0</v>
      </c>
    </row>
    <row r="242" spans="1:38" s="365" customFormat="1">
      <c r="B242" s="365" t="s">
        <v>725</v>
      </c>
      <c r="C242" s="372">
        <f>DATE(2013,12,20)</f>
        <v>41628</v>
      </c>
      <c r="D242" s="140">
        <v>7127</v>
      </c>
      <c r="E242" s="140"/>
      <c r="F242" s="140">
        <f t="shared" si="95"/>
        <v>1425.4</v>
      </c>
      <c r="G242" s="140"/>
      <c r="H242" s="140">
        <f t="shared" si="96"/>
        <v>1425.4</v>
      </c>
      <c r="I242" s="139">
        <v>10</v>
      </c>
      <c r="J242" s="139"/>
      <c r="K242" s="140"/>
      <c r="L242" s="140"/>
      <c r="M242" s="140"/>
      <c r="N242" s="139"/>
      <c r="O242" s="139"/>
      <c r="P242" s="139"/>
      <c r="Q242" s="139"/>
      <c r="R242" s="139"/>
      <c r="S242" s="139"/>
      <c r="T242" s="139"/>
      <c r="U242" s="139"/>
      <c r="V242" s="139"/>
      <c r="W242" s="139"/>
      <c r="X242" s="139"/>
      <c r="Y242" s="139"/>
      <c r="Z242" s="139"/>
      <c r="AA242" s="139"/>
      <c r="AB242" s="139"/>
      <c r="AC242" s="139"/>
      <c r="AD242" s="139"/>
      <c r="AE242" s="139"/>
      <c r="AF242" s="139"/>
      <c r="AG242" s="139"/>
      <c r="AH242" s="139">
        <v>0</v>
      </c>
      <c r="AI242" s="139">
        <v>0</v>
      </c>
      <c r="AJ242" s="139">
        <f>$D242*$I242/100</f>
        <v>712.7</v>
      </c>
      <c r="AK242" s="139">
        <f>$D242*$I242/100</f>
        <v>712.7</v>
      </c>
      <c r="AL242" s="139">
        <f>$D242*$I242/100</f>
        <v>712.7</v>
      </c>
    </row>
    <row r="243" spans="1:38" s="365" customFormat="1">
      <c r="B243" s="365" t="s">
        <v>726</v>
      </c>
      <c r="C243" s="373">
        <f>DATE(94,1,1)</f>
        <v>34335</v>
      </c>
      <c r="D243" s="142">
        <v>4542.3500000000004</v>
      </c>
      <c r="E243" s="142"/>
      <c r="F243" s="142">
        <f t="shared" si="95"/>
        <v>4542.34</v>
      </c>
      <c r="G243" s="142"/>
      <c r="H243" s="140">
        <f t="shared" si="96"/>
        <v>4542.34</v>
      </c>
      <c r="I243" s="141">
        <v>10</v>
      </c>
      <c r="J243" s="142"/>
      <c r="K243" s="142"/>
      <c r="L243" s="142"/>
      <c r="M243" s="142"/>
      <c r="N243" s="142"/>
      <c r="O243" s="142"/>
      <c r="P243" s="142"/>
      <c r="Q243" s="141">
        <f>SUM($D243*$I243)/100</f>
        <v>454.23500000000001</v>
      </c>
      <c r="R243" s="141">
        <f t="shared" ref="R243:W243" si="97">SUM($D243*$I243)/100-0.04</f>
        <v>454.19499999999999</v>
      </c>
      <c r="S243" s="141">
        <f t="shared" si="97"/>
        <v>454.19499999999999</v>
      </c>
      <c r="T243" s="141">
        <f t="shared" si="97"/>
        <v>454.19499999999999</v>
      </c>
      <c r="U243" s="141">
        <f t="shared" si="97"/>
        <v>454.19499999999999</v>
      </c>
      <c r="V243" s="141">
        <f t="shared" si="97"/>
        <v>454.19499999999999</v>
      </c>
      <c r="W243" s="141">
        <f t="shared" si="97"/>
        <v>454.19499999999999</v>
      </c>
      <c r="X243" s="141">
        <v>454.2</v>
      </c>
      <c r="Y243" s="141">
        <v>454.2</v>
      </c>
      <c r="Z243" s="141">
        <f>SUM($D243*$I243)/100-0.04</f>
        <v>454.19499999999999</v>
      </c>
      <c r="AA243" s="141">
        <v>0.34</v>
      </c>
      <c r="AB243" s="141">
        <v>0</v>
      </c>
      <c r="AC243" s="141">
        <v>0</v>
      </c>
      <c r="AD243" s="141">
        <v>0</v>
      </c>
      <c r="AE243" s="141">
        <v>0</v>
      </c>
      <c r="AF243" s="141">
        <v>0</v>
      </c>
      <c r="AG243" s="141">
        <v>0</v>
      </c>
      <c r="AH243" s="141">
        <v>0</v>
      </c>
      <c r="AI243" s="141">
        <v>0</v>
      </c>
      <c r="AJ243" s="141">
        <v>0</v>
      </c>
      <c r="AK243" s="141">
        <v>0</v>
      </c>
      <c r="AL243" s="141">
        <v>0</v>
      </c>
    </row>
    <row r="244" spans="1:38" s="365" customFormat="1">
      <c r="D244" s="140">
        <f>SUM(D238:D243)</f>
        <v>71607.06</v>
      </c>
      <c r="E244" s="139">
        <f>F244+AL244</f>
        <v>66618.149999999994</v>
      </c>
      <c r="F244" s="140">
        <f>SUM(F238:F243)</f>
        <v>65905.45</v>
      </c>
      <c r="G244" s="140">
        <f>SUM(G238:G243)</f>
        <v>41292.769999999997</v>
      </c>
      <c r="H244" s="140">
        <f t="shared" si="96"/>
        <v>24612.679999999997</v>
      </c>
      <c r="I244" s="139"/>
      <c r="J244" s="139"/>
      <c r="K244" s="140">
        <f t="shared" ref="K244:AL244" si="98">SUM(K238:K243)</f>
        <v>2467</v>
      </c>
      <c r="L244" s="140">
        <f t="shared" si="98"/>
        <v>2041.82</v>
      </c>
      <c r="M244" s="140">
        <f t="shared" si="98"/>
        <v>308</v>
      </c>
      <c r="N244" s="140">
        <f t="shared" si="98"/>
        <v>153.12</v>
      </c>
      <c r="O244" s="140">
        <f t="shared" si="98"/>
        <v>0</v>
      </c>
      <c r="P244" s="140">
        <f t="shared" si="98"/>
        <v>0</v>
      </c>
      <c r="Q244" s="140">
        <f t="shared" si="98"/>
        <v>1551.7350000000001</v>
      </c>
      <c r="R244" s="140">
        <f t="shared" si="98"/>
        <v>1551.6949999999999</v>
      </c>
      <c r="S244" s="140">
        <f t="shared" si="98"/>
        <v>1551.7049999999999</v>
      </c>
      <c r="T244" s="140">
        <f t="shared" si="98"/>
        <v>1551.6949999999999</v>
      </c>
      <c r="U244" s="140">
        <f t="shared" si="98"/>
        <v>1551.6949999999999</v>
      </c>
      <c r="V244" s="140">
        <f t="shared" si="98"/>
        <v>1551.6949999999999</v>
      </c>
      <c r="W244" s="140">
        <f t="shared" si="98"/>
        <v>1551.6949999999999</v>
      </c>
      <c r="X244" s="140">
        <f t="shared" si="98"/>
        <v>1821.7</v>
      </c>
      <c r="Y244" s="140">
        <f t="shared" si="98"/>
        <v>1821.72</v>
      </c>
      <c r="Z244" s="140">
        <f t="shared" si="98"/>
        <v>1821.7149999999999</v>
      </c>
      <c r="AA244" s="140">
        <f t="shared" si="98"/>
        <v>270.39</v>
      </c>
      <c r="AB244" s="140">
        <f t="shared" si="98"/>
        <v>270.05</v>
      </c>
      <c r="AC244" s="140">
        <f t="shared" si="98"/>
        <v>270.05</v>
      </c>
      <c r="AD244" s="140">
        <f t="shared" si="98"/>
        <v>270.05</v>
      </c>
      <c r="AE244" s="140">
        <f t="shared" si="98"/>
        <v>270.05</v>
      </c>
      <c r="AF244" s="140">
        <f t="shared" si="98"/>
        <v>270.05</v>
      </c>
      <c r="AG244" s="140">
        <f t="shared" si="98"/>
        <v>269.64999999999998</v>
      </c>
      <c r="AH244" s="140">
        <f t="shared" si="98"/>
        <v>0</v>
      </c>
      <c r="AI244" s="140">
        <f t="shared" si="98"/>
        <v>0</v>
      </c>
      <c r="AJ244" s="140">
        <f t="shared" si="98"/>
        <v>712.7</v>
      </c>
      <c r="AK244" s="140">
        <f t="shared" si="98"/>
        <v>712.7</v>
      </c>
      <c r="AL244" s="140">
        <f t="shared" si="98"/>
        <v>712.7</v>
      </c>
    </row>
    <row r="245" spans="1:38" s="365" customFormat="1" ht="12" customHeight="1">
      <c r="D245" s="140"/>
      <c r="E245" s="139"/>
      <c r="F245" s="140"/>
      <c r="G245" s="140"/>
      <c r="H245" s="140"/>
      <c r="I245" s="139"/>
      <c r="J245" s="139"/>
      <c r="K245" s="140"/>
      <c r="L245" s="140"/>
      <c r="M245" s="140"/>
      <c r="N245" s="140"/>
      <c r="O245" s="140"/>
      <c r="P245" s="140"/>
      <c r="Q245" s="140"/>
      <c r="R245" s="140"/>
      <c r="S245" s="140"/>
      <c r="T245" s="140"/>
      <c r="U245" s="140"/>
      <c r="V245" s="140"/>
      <c r="W245" s="140"/>
      <c r="X245" s="140"/>
      <c r="Y245" s="140"/>
      <c r="Z245" s="140"/>
      <c r="AA245" s="140"/>
      <c r="AB245" s="140"/>
      <c r="AC245" s="140"/>
      <c r="AD245" s="140"/>
      <c r="AE245" s="140"/>
      <c r="AF245" s="140"/>
      <c r="AG245" s="140"/>
      <c r="AH245" s="140"/>
      <c r="AI245" s="140"/>
      <c r="AJ245" s="140"/>
      <c r="AK245" s="140"/>
      <c r="AL245" s="140"/>
    </row>
    <row r="246" spans="1:38" s="365" customFormat="1">
      <c r="D246" s="140"/>
      <c r="E246" s="140"/>
      <c r="F246" s="140"/>
      <c r="G246" s="140"/>
      <c r="H246" s="140"/>
      <c r="I246" s="140"/>
      <c r="J246" s="140"/>
      <c r="K246" s="140"/>
      <c r="L246" s="140"/>
      <c r="M246" s="140"/>
      <c r="N246" s="140"/>
      <c r="O246" s="140"/>
      <c r="P246" s="140"/>
      <c r="Q246" s="140"/>
      <c r="R246" s="140"/>
      <c r="S246" s="140"/>
      <c r="T246" s="140"/>
      <c r="U246" s="140"/>
      <c r="V246" s="140"/>
      <c r="W246" s="140"/>
      <c r="X246" s="140"/>
      <c r="Y246" s="140"/>
      <c r="Z246" s="140"/>
      <c r="AA246" s="140"/>
      <c r="AB246" s="140"/>
      <c r="AC246" s="140"/>
      <c r="AD246" s="140"/>
      <c r="AE246" s="140"/>
      <c r="AF246" s="140"/>
      <c r="AG246" s="140"/>
      <c r="AH246" s="140"/>
      <c r="AI246" s="140"/>
      <c r="AJ246" s="140"/>
      <c r="AK246" s="140"/>
      <c r="AL246" s="140"/>
    </row>
    <row r="247" spans="1:38" s="365" customFormat="1">
      <c r="A247" s="369" t="s">
        <v>727</v>
      </c>
      <c r="B247" s="369"/>
      <c r="D247" s="139"/>
      <c r="E247" s="139"/>
      <c r="F247" s="140"/>
      <c r="G247" s="139"/>
      <c r="H247" s="140"/>
      <c r="I247" s="139"/>
      <c r="J247" s="139"/>
      <c r="K247" s="139"/>
      <c r="L247" s="139"/>
      <c r="M247" s="139"/>
      <c r="N247" s="139"/>
      <c r="O247" s="139"/>
      <c r="P247" s="139"/>
      <c r="Q247" s="140"/>
      <c r="R247" s="140"/>
      <c r="S247" s="140"/>
      <c r="T247" s="140"/>
      <c r="U247" s="140"/>
      <c r="V247" s="140"/>
      <c r="W247" s="140"/>
      <c r="X247" s="140"/>
      <c r="Y247" s="140"/>
      <c r="Z247" s="140"/>
      <c r="AA247" s="140"/>
      <c r="AB247" s="140"/>
      <c r="AC247" s="140"/>
      <c r="AD247" s="140"/>
      <c r="AE247" s="140"/>
      <c r="AF247" s="140"/>
      <c r="AG247" s="140"/>
      <c r="AH247" s="140"/>
      <c r="AI247" s="140"/>
      <c r="AJ247" s="140"/>
      <c r="AK247" s="140"/>
      <c r="AL247" s="140"/>
    </row>
    <row r="248" spans="1:38" s="365" customFormat="1">
      <c r="B248" s="365" t="s">
        <v>728</v>
      </c>
      <c r="C248" s="372">
        <f>DATE(80,1,1)</f>
        <v>29221</v>
      </c>
      <c r="D248" s="139">
        <v>9550</v>
      </c>
      <c r="E248" s="139"/>
      <c r="F248" s="140">
        <f>G248+H248</f>
        <v>9550</v>
      </c>
      <c r="G248" s="139">
        <v>7163</v>
      </c>
      <c r="H248" s="140">
        <f t="shared" ref="H248:H266" si="99">SUM(K248:AK248)</f>
        <v>2387</v>
      </c>
      <c r="I248" s="139">
        <v>10</v>
      </c>
      <c r="J248" s="139"/>
      <c r="K248" s="139">
        <f>SUM($D248*$I248)/100</f>
        <v>955</v>
      </c>
      <c r="L248" s="139">
        <f>SUM($D248*$I248)/100</f>
        <v>955</v>
      </c>
      <c r="M248" s="139">
        <v>477</v>
      </c>
      <c r="N248" s="139">
        <v>0</v>
      </c>
      <c r="O248" s="139">
        <v>0</v>
      </c>
      <c r="P248" s="139">
        <v>0</v>
      </c>
      <c r="Q248" s="139">
        <v>0</v>
      </c>
      <c r="R248" s="139">
        <v>0</v>
      </c>
      <c r="S248" s="139">
        <v>0</v>
      </c>
      <c r="T248" s="139">
        <v>0</v>
      </c>
      <c r="U248" s="139">
        <v>0</v>
      </c>
      <c r="V248" s="139">
        <v>0</v>
      </c>
      <c r="W248" s="139">
        <v>0</v>
      </c>
      <c r="X248" s="139">
        <v>0</v>
      </c>
      <c r="Y248" s="139">
        <v>0</v>
      </c>
      <c r="Z248" s="139">
        <v>0</v>
      </c>
      <c r="AA248" s="139">
        <v>0</v>
      </c>
      <c r="AB248" s="139">
        <v>0</v>
      </c>
      <c r="AC248" s="139">
        <v>0</v>
      </c>
      <c r="AD248" s="139">
        <v>0</v>
      </c>
      <c r="AE248" s="139">
        <v>0</v>
      </c>
      <c r="AF248" s="139">
        <v>0</v>
      </c>
      <c r="AG248" s="139">
        <v>0</v>
      </c>
      <c r="AH248" s="139">
        <v>0</v>
      </c>
      <c r="AI248" s="139">
        <v>0</v>
      </c>
      <c r="AJ248" s="139">
        <v>0</v>
      </c>
      <c r="AK248" s="139">
        <v>0</v>
      </c>
      <c r="AL248" s="139">
        <v>0</v>
      </c>
    </row>
    <row r="249" spans="1:38" s="365" customFormat="1">
      <c r="B249" s="365" t="s">
        <v>729</v>
      </c>
      <c r="C249" s="372">
        <f>DATE(88,6,1)</f>
        <v>32295</v>
      </c>
      <c r="D249" s="139">
        <v>1399.66</v>
      </c>
      <c r="E249" s="139"/>
      <c r="F249" s="140">
        <f>G249+H249</f>
        <v>1399.6609999999998</v>
      </c>
      <c r="G249" s="139"/>
      <c r="H249" s="140">
        <f t="shared" si="99"/>
        <v>1399.6609999999998</v>
      </c>
      <c r="I249" s="139">
        <v>10</v>
      </c>
      <c r="J249" s="139"/>
      <c r="K249" s="139">
        <f>SUM($D249*$I249)/100/2</f>
        <v>69.983000000000004</v>
      </c>
      <c r="L249" s="139">
        <f t="shared" ref="L249:W263" si="100">SUM($D249*$I249)/100</f>
        <v>139.96600000000001</v>
      </c>
      <c r="M249" s="139">
        <f t="shared" si="100"/>
        <v>139.96600000000001</v>
      </c>
      <c r="N249" s="139">
        <f t="shared" si="100"/>
        <v>139.96600000000001</v>
      </c>
      <c r="O249" s="139">
        <f t="shared" si="100"/>
        <v>139.96600000000001</v>
      </c>
      <c r="P249" s="139">
        <f t="shared" si="100"/>
        <v>139.96600000000001</v>
      </c>
      <c r="Q249" s="139">
        <f t="shared" si="100"/>
        <v>139.96600000000001</v>
      </c>
      <c r="R249" s="139">
        <f t="shared" si="100"/>
        <v>139.96600000000001</v>
      </c>
      <c r="S249" s="139">
        <f t="shared" si="100"/>
        <v>139.96600000000001</v>
      </c>
      <c r="T249" s="139">
        <v>139.97</v>
      </c>
      <c r="U249" s="139">
        <f>1399.66-1329.68</f>
        <v>69.980000000000018</v>
      </c>
      <c r="V249" s="139">
        <v>0</v>
      </c>
      <c r="W249" s="139">
        <v>0</v>
      </c>
      <c r="X249" s="139">
        <v>0</v>
      </c>
      <c r="Y249" s="139">
        <v>0</v>
      </c>
      <c r="Z249" s="139">
        <v>0</v>
      </c>
      <c r="AA249" s="139">
        <v>0</v>
      </c>
      <c r="AB249" s="139">
        <v>0</v>
      </c>
      <c r="AC249" s="139">
        <v>0</v>
      </c>
      <c r="AD249" s="139">
        <v>0</v>
      </c>
      <c r="AE249" s="139">
        <v>0</v>
      </c>
      <c r="AF249" s="139">
        <v>0</v>
      </c>
      <c r="AG249" s="139">
        <v>0</v>
      </c>
      <c r="AH249" s="139">
        <v>0</v>
      </c>
      <c r="AI249" s="139">
        <v>0</v>
      </c>
      <c r="AJ249" s="139">
        <v>0</v>
      </c>
      <c r="AK249" s="139">
        <v>0</v>
      </c>
      <c r="AL249" s="139">
        <v>0</v>
      </c>
    </row>
    <row r="250" spans="1:38" s="365" customFormat="1">
      <c r="B250" s="365" t="s">
        <v>730</v>
      </c>
      <c r="C250" s="372">
        <f>DATE(88,1,1)</f>
        <v>32143</v>
      </c>
      <c r="D250" s="139">
        <v>5981.75</v>
      </c>
      <c r="E250" s="139"/>
      <c r="F250" s="140">
        <f>G250+H250</f>
        <v>5981.7525000000014</v>
      </c>
      <c r="G250" s="139"/>
      <c r="H250" s="140">
        <f t="shared" si="99"/>
        <v>5981.7525000000014</v>
      </c>
      <c r="I250" s="139">
        <v>10</v>
      </c>
      <c r="J250" s="139"/>
      <c r="K250" s="139">
        <f>SUM($D250*$I250)/100/2</f>
        <v>299.08749999999998</v>
      </c>
      <c r="L250" s="139">
        <f t="shared" si="100"/>
        <v>598.17499999999995</v>
      </c>
      <c r="M250" s="139">
        <f t="shared" si="100"/>
        <v>598.17499999999995</v>
      </c>
      <c r="N250" s="139">
        <f t="shared" si="100"/>
        <v>598.17499999999995</v>
      </c>
      <c r="O250" s="139">
        <f t="shared" si="100"/>
        <v>598.17499999999995</v>
      </c>
      <c r="P250" s="139">
        <f t="shared" si="100"/>
        <v>598.17499999999995</v>
      </c>
      <c r="Q250" s="139">
        <f t="shared" si="100"/>
        <v>598.17499999999995</v>
      </c>
      <c r="R250" s="139">
        <f t="shared" si="100"/>
        <v>598.17499999999995</v>
      </c>
      <c r="S250" s="139">
        <f t="shared" si="100"/>
        <v>598.17499999999995</v>
      </c>
      <c r="T250" s="139">
        <f t="shared" si="100"/>
        <v>598.17499999999995</v>
      </c>
      <c r="U250" s="139">
        <f>5981.75-5682.66</f>
        <v>299.09000000000015</v>
      </c>
      <c r="V250" s="139">
        <v>0</v>
      </c>
      <c r="W250" s="139">
        <v>0</v>
      </c>
      <c r="X250" s="139">
        <v>0</v>
      </c>
      <c r="Y250" s="139">
        <v>0</v>
      </c>
      <c r="Z250" s="139">
        <v>0</v>
      </c>
      <c r="AA250" s="139">
        <v>0</v>
      </c>
      <c r="AB250" s="139">
        <v>0</v>
      </c>
      <c r="AC250" s="139">
        <v>0</v>
      </c>
      <c r="AD250" s="139">
        <v>0</v>
      </c>
      <c r="AE250" s="139">
        <v>0</v>
      </c>
      <c r="AF250" s="139">
        <v>0</v>
      </c>
      <c r="AG250" s="139">
        <v>0</v>
      </c>
      <c r="AH250" s="139">
        <v>0</v>
      </c>
      <c r="AI250" s="139">
        <v>0</v>
      </c>
      <c r="AJ250" s="139">
        <v>0</v>
      </c>
      <c r="AK250" s="139">
        <v>0</v>
      </c>
      <c r="AL250" s="139">
        <v>0</v>
      </c>
    </row>
    <row r="251" spans="1:38" s="365" customFormat="1">
      <c r="B251" s="365" t="s">
        <v>731</v>
      </c>
      <c r="C251" s="372">
        <f>DATE(89,1,1)</f>
        <v>32509</v>
      </c>
      <c r="D251" s="139">
        <v>6935.41</v>
      </c>
      <c r="E251" s="139"/>
      <c r="F251" s="140">
        <f>G251+H251+200</f>
        <v>6935.4095000000007</v>
      </c>
      <c r="G251" s="139"/>
      <c r="H251" s="140">
        <f t="shared" si="99"/>
        <v>6735.4095000000007</v>
      </c>
      <c r="I251" s="139">
        <v>10</v>
      </c>
      <c r="J251" s="139"/>
      <c r="K251" s="139">
        <v>0</v>
      </c>
      <c r="L251" s="139">
        <f>SUM($D251*$I251)/100/2</f>
        <v>346.77050000000003</v>
      </c>
      <c r="M251" s="139">
        <f t="shared" si="100"/>
        <v>693.54100000000005</v>
      </c>
      <c r="N251" s="139">
        <f t="shared" si="100"/>
        <v>693.54100000000005</v>
      </c>
      <c r="O251" s="139">
        <f t="shared" si="100"/>
        <v>693.54100000000005</v>
      </c>
      <c r="P251" s="139">
        <f t="shared" si="100"/>
        <v>693.54100000000005</v>
      </c>
      <c r="Q251" s="139">
        <f t="shared" si="100"/>
        <v>693.54100000000005</v>
      </c>
      <c r="R251" s="139">
        <f t="shared" si="100"/>
        <v>693.54100000000005</v>
      </c>
      <c r="S251" s="139">
        <f t="shared" si="100"/>
        <v>693.54100000000005</v>
      </c>
      <c r="T251" s="139">
        <f t="shared" si="100"/>
        <v>693.54100000000005</v>
      </c>
      <c r="U251" s="139">
        <f t="shared" si="100"/>
        <v>693.54100000000005</v>
      </c>
      <c r="V251" s="139">
        <f>6935.41-6095.1-693.54</f>
        <v>146.76999999999953</v>
      </c>
      <c r="W251" s="139">
        <v>0</v>
      </c>
      <c r="X251" s="139">
        <v>0</v>
      </c>
      <c r="Y251" s="139">
        <v>0</v>
      </c>
      <c r="Z251" s="139">
        <v>0</v>
      </c>
      <c r="AA251" s="139">
        <v>0</v>
      </c>
      <c r="AB251" s="139">
        <v>0</v>
      </c>
      <c r="AC251" s="139">
        <v>0</v>
      </c>
      <c r="AD251" s="139">
        <v>0</v>
      </c>
      <c r="AE251" s="139">
        <v>0</v>
      </c>
      <c r="AF251" s="139">
        <v>0</v>
      </c>
      <c r="AG251" s="139">
        <v>0</v>
      </c>
      <c r="AH251" s="139">
        <v>0</v>
      </c>
      <c r="AI251" s="139">
        <v>0</v>
      </c>
      <c r="AJ251" s="139">
        <v>0</v>
      </c>
      <c r="AK251" s="139">
        <v>0</v>
      </c>
      <c r="AL251" s="139">
        <v>0</v>
      </c>
    </row>
    <row r="252" spans="1:38" s="365" customFormat="1">
      <c r="B252" s="365" t="s">
        <v>732</v>
      </c>
      <c r="C252" s="372">
        <f>DATE(89,3,1)</f>
        <v>32568</v>
      </c>
      <c r="D252" s="139">
        <v>1685.67</v>
      </c>
      <c r="E252" s="139"/>
      <c r="F252" s="140">
        <f t="shared" ref="F252:F263" si="101">G252+H252</f>
        <v>1685.6665000000003</v>
      </c>
      <c r="G252" s="139"/>
      <c r="H252" s="140">
        <f t="shared" si="99"/>
        <v>1685.6665000000003</v>
      </c>
      <c r="I252" s="139">
        <v>10</v>
      </c>
      <c r="J252" s="139"/>
      <c r="K252" s="139">
        <v>0</v>
      </c>
      <c r="L252" s="139">
        <f>SUM($D252*$I252)/100/2</f>
        <v>84.283500000000004</v>
      </c>
      <c r="M252" s="139">
        <f t="shared" si="100"/>
        <v>168.56700000000001</v>
      </c>
      <c r="N252" s="139">
        <f t="shared" si="100"/>
        <v>168.56700000000001</v>
      </c>
      <c r="O252" s="139">
        <f t="shared" si="100"/>
        <v>168.56700000000001</v>
      </c>
      <c r="P252" s="139">
        <f t="shared" si="100"/>
        <v>168.56700000000001</v>
      </c>
      <c r="Q252" s="139">
        <f t="shared" si="100"/>
        <v>168.56700000000001</v>
      </c>
      <c r="R252" s="139">
        <f t="shared" si="100"/>
        <v>168.56700000000001</v>
      </c>
      <c r="S252" s="139">
        <f t="shared" si="100"/>
        <v>168.56700000000001</v>
      </c>
      <c r="T252" s="139">
        <f t="shared" si="100"/>
        <v>168.56700000000001</v>
      </c>
      <c r="U252" s="139">
        <f t="shared" si="100"/>
        <v>168.56700000000001</v>
      </c>
      <c r="V252" s="140">
        <f>1685.67-1432.82-168.57</f>
        <v>84.280000000000143</v>
      </c>
      <c r="W252" s="140">
        <v>0</v>
      </c>
      <c r="X252" s="140">
        <v>0</v>
      </c>
      <c r="Y252" s="140">
        <v>0</v>
      </c>
      <c r="Z252" s="140">
        <v>0</v>
      </c>
      <c r="AA252" s="140">
        <v>0</v>
      </c>
      <c r="AB252" s="140">
        <v>0</v>
      </c>
      <c r="AC252" s="140">
        <v>0</v>
      </c>
      <c r="AD252" s="140">
        <v>0</v>
      </c>
      <c r="AE252" s="140">
        <v>0</v>
      </c>
      <c r="AF252" s="140">
        <v>0</v>
      </c>
      <c r="AG252" s="140">
        <v>0</v>
      </c>
      <c r="AH252" s="140">
        <v>0</v>
      </c>
      <c r="AI252" s="140">
        <v>0</v>
      </c>
      <c r="AJ252" s="140">
        <v>0</v>
      </c>
      <c r="AK252" s="140">
        <v>0</v>
      </c>
      <c r="AL252" s="140">
        <v>0</v>
      </c>
    </row>
    <row r="253" spans="1:38" s="365" customFormat="1">
      <c r="B253" s="365" t="s">
        <v>733</v>
      </c>
      <c r="C253" s="372">
        <f>DATE(89,4,1)</f>
        <v>32599</v>
      </c>
      <c r="D253" s="140">
        <v>1130</v>
      </c>
      <c r="E253" s="140"/>
      <c r="F253" s="140">
        <f t="shared" si="101"/>
        <v>1130</v>
      </c>
      <c r="G253" s="139"/>
      <c r="H253" s="140">
        <f t="shared" si="99"/>
        <v>1130</v>
      </c>
      <c r="I253" s="139">
        <v>10</v>
      </c>
      <c r="J253" s="139"/>
      <c r="K253" s="139">
        <v>0</v>
      </c>
      <c r="L253" s="139">
        <f>SUM($D253*$I253)/100/2</f>
        <v>56.5</v>
      </c>
      <c r="M253" s="139">
        <f t="shared" si="100"/>
        <v>113</v>
      </c>
      <c r="N253" s="139">
        <f t="shared" si="100"/>
        <v>113</v>
      </c>
      <c r="O253" s="139">
        <f t="shared" si="100"/>
        <v>113</v>
      </c>
      <c r="P253" s="139">
        <f t="shared" si="100"/>
        <v>113</v>
      </c>
      <c r="Q253" s="139">
        <f t="shared" si="100"/>
        <v>113</v>
      </c>
      <c r="R253" s="139">
        <f t="shared" si="100"/>
        <v>113</v>
      </c>
      <c r="S253" s="139">
        <f t="shared" si="100"/>
        <v>113</v>
      </c>
      <c r="T253" s="139">
        <f t="shared" si="100"/>
        <v>113</v>
      </c>
      <c r="U253" s="139">
        <f t="shared" si="100"/>
        <v>113</v>
      </c>
      <c r="V253" s="139">
        <f>1130-960.5-113</f>
        <v>56.5</v>
      </c>
      <c r="W253" s="139">
        <v>0</v>
      </c>
      <c r="X253" s="139">
        <v>0</v>
      </c>
      <c r="Y253" s="139">
        <v>0</v>
      </c>
      <c r="Z253" s="139">
        <v>0</v>
      </c>
      <c r="AA253" s="139">
        <v>0</v>
      </c>
      <c r="AB253" s="139">
        <v>0</v>
      </c>
      <c r="AC253" s="139">
        <v>0</v>
      </c>
      <c r="AD253" s="139">
        <v>0</v>
      </c>
      <c r="AE253" s="139">
        <v>0</v>
      </c>
      <c r="AF253" s="139">
        <v>0</v>
      </c>
      <c r="AG253" s="139">
        <v>0</v>
      </c>
      <c r="AH253" s="139">
        <v>0</v>
      </c>
      <c r="AI253" s="139">
        <v>0</v>
      </c>
      <c r="AJ253" s="139">
        <v>0</v>
      </c>
      <c r="AK253" s="139">
        <v>0</v>
      </c>
      <c r="AL253" s="139">
        <v>0</v>
      </c>
    </row>
    <row r="254" spans="1:38" s="365" customFormat="1">
      <c r="B254" s="365" t="s">
        <v>734</v>
      </c>
      <c r="C254" s="372">
        <f>DATE(89,6,1)</f>
        <v>32660</v>
      </c>
      <c r="D254" s="140">
        <v>1827.23</v>
      </c>
      <c r="E254" s="140"/>
      <c r="F254" s="140">
        <f t="shared" si="101"/>
        <v>1827.2284999999997</v>
      </c>
      <c r="G254" s="139"/>
      <c r="H254" s="140">
        <f t="shared" si="99"/>
        <v>1827.2284999999997</v>
      </c>
      <c r="I254" s="139">
        <v>10</v>
      </c>
      <c r="J254" s="139"/>
      <c r="K254" s="139">
        <v>0</v>
      </c>
      <c r="L254" s="139">
        <f>SUM($D254*$I254)/100/2</f>
        <v>91.361499999999992</v>
      </c>
      <c r="M254" s="139">
        <f t="shared" si="100"/>
        <v>182.72299999999998</v>
      </c>
      <c r="N254" s="139">
        <f t="shared" si="100"/>
        <v>182.72299999999998</v>
      </c>
      <c r="O254" s="139">
        <f t="shared" si="100"/>
        <v>182.72299999999998</v>
      </c>
      <c r="P254" s="139">
        <f t="shared" si="100"/>
        <v>182.72299999999998</v>
      </c>
      <c r="Q254" s="139">
        <f t="shared" si="100"/>
        <v>182.72299999999998</v>
      </c>
      <c r="R254" s="139">
        <f t="shared" si="100"/>
        <v>182.72299999999998</v>
      </c>
      <c r="S254" s="139">
        <f t="shared" si="100"/>
        <v>182.72299999999998</v>
      </c>
      <c r="T254" s="139">
        <f t="shared" si="100"/>
        <v>182.72299999999998</v>
      </c>
      <c r="U254" s="139">
        <f t="shared" si="100"/>
        <v>182.72299999999998</v>
      </c>
      <c r="V254" s="140">
        <f>1827.23-1553.15-182.72</f>
        <v>91.359999999999928</v>
      </c>
      <c r="W254" s="140">
        <v>0</v>
      </c>
      <c r="X254" s="140">
        <v>0</v>
      </c>
      <c r="Y254" s="140">
        <v>0</v>
      </c>
      <c r="Z254" s="140">
        <v>0</v>
      </c>
      <c r="AA254" s="140">
        <v>0</v>
      </c>
      <c r="AB254" s="140">
        <v>0</v>
      </c>
      <c r="AC254" s="140">
        <v>0</v>
      </c>
      <c r="AD254" s="140">
        <v>0</v>
      </c>
      <c r="AE254" s="140">
        <v>0</v>
      </c>
      <c r="AF254" s="140">
        <v>0</v>
      </c>
      <c r="AG254" s="140">
        <v>0</v>
      </c>
      <c r="AH254" s="140">
        <v>0</v>
      </c>
      <c r="AI254" s="140">
        <v>0</v>
      </c>
      <c r="AJ254" s="140">
        <v>0</v>
      </c>
      <c r="AK254" s="140">
        <v>0</v>
      </c>
      <c r="AL254" s="140">
        <v>0</v>
      </c>
    </row>
    <row r="255" spans="1:38" s="365" customFormat="1">
      <c r="B255" s="365" t="s">
        <v>735</v>
      </c>
      <c r="C255" s="372">
        <f>DATE(89,11,1)</f>
        <v>32813</v>
      </c>
      <c r="D255" s="140">
        <v>1430</v>
      </c>
      <c r="E255" s="140"/>
      <c r="F255" s="140">
        <f t="shared" si="101"/>
        <v>1430</v>
      </c>
      <c r="G255" s="139"/>
      <c r="H255" s="140">
        <f t="shared" si="99"/>
        <v>1430</v>
      </c>
      <c r="I255" s="139">
        <v>10</v>
      </c>
      <c r="J255" s="139"/>
      <c r="K255" s="139">
        <v>0</v>
      </c>
      <c r="L255" s="139">
        <f>SUM($D255*$I255)/100/2</f>
        <v>71.5</v>
      </c>
      <c r="M255" s="139">
        <f t="shared" si="100"/>
        <v>143</v>
      </c>
      <c r="N255" s="139">
        <f t="shared" si="100"/>
        <v>143</v>
      </c>
      <c r="O255" s="139">
        <f t="shared" si="100"/>
        <v>143</v>
      </c>
      <c r="P255" s="139">
        <f t="shared" si="100"/>
        <v>143</v>
      </c>
      <c r="Q255" s="139">
        <f t="shared" si="100"/>
        <v>143</v>
      </c>
      <c r="R255" s="139">
        <f t="shared" si="100"/>
        <v>143</v>
      </c>
      <c r="S255" s="139">
        <f t="shared" si="100"/>
        <v>143</v>
      </c>
      <c r="T255" s="139">
        <f t="shared" si="100"/>
        <v>143</v>
      </c>
      <c r="U255" s="139">
        <f t="shared" si="100"/>
        <v>143</v>
      </c>
      <c r="V255" s="139">
        <f>1430-1215.5-143</f>
        <v>71.5</v>
      </c>
      <c r="W255" s="139">
        <v>0</v>
      </c>
      <c r="X255" s="139">
        <v>0</v>
      </c>
      <c r="Y255" s="139">
        <v>0</v>
      </c>
      <c r="Z255" s="139">
        <v>0</v>
      </c>
      <c r="AA255" s="139">
        <v>0</v>
      </c>
      <c r="AB255" s="139">
        <v>0</v>
      </c>
      <c r="AC255" s="139">
        <v>0</v>
      </c>
      <c r="AD255" s="139">
        <v>0</v>
      </c>
      <c r="AE255" s="139">
        <v>0</v>
      </c>
      <c r="AF255" s="139">
        <v>0</v>
      </c>
      <c r="AG255" s="139">
        <v>0</v>
      </c>
      <c r="AH255" s="139">
        <v>0</v>
      </c>
      <c r="AI255" s="139">
        <v>0</v>
      </c>
      <c r="AJ255" s="139">
        <v>0</v>
      </c>
      <c r="AK255" s="139">
        <v>0</v>
      </c>
      <c r="AL255" s="139">
        <v>0</v>
      </c>
    </row>
    <row r="256" spans="1:38" s="365" customFormat="1">
      <c r="B256" s="365" t="s">
        <v>736</v>
      </c>
      <c r="C256" s="372">
        <f>DATE(91,10,1)</f>
        <v>33512</v>
      </c>
      <c r="D256" s="140">
        <v>1148.4000000000001</v>
      </c>
      <c r="E256" s="140"/>
      <c r="F256" s="140">
        <f t="shared" si="101"/>
        <v>1148.4000000000001</v>
      </c>
      <c r="G256" s="140"/>
      <c r="H256" s="140">
        <f t="shared" si="99"/>
        <v>1148.4000000000001</v>
      </c>
      <c r="I256" s="139">
        <v>10</v>
      </c>
      <c r="J256" s="139"/>
      <c r="K256" s="140"/>
      <c r="L256" s="140"/>
      <c r="M256" s="140"/>
      <c r="N256" s="139">
        <f t="shared" ref="N256:S257" si="102">SUM($D256*$I256)/100</f>
        <v>114.84</v>
      </c>
      <c r="O256" s="139">
        <f t="shared" si="102"/>
        <v>114.84</v>
      </c>
      <c r="P256" s="139">
        <f t="shared" si="102"/>
        <v>114.84</v>
      </c>
      <c r="Q256" s="139">
        <f t="shared" si="102"/>
        <v>114.84</v>
      </c>
      <c r="R256" s="139">
        <f t="shared" si="102"/>
        <v>114.84</v>
      </c>
      <c r="S256" s="139">
        <f t="shared" si="102"/>
        <v>114.84</v>
      </c>
      <c r="T256" s="139">
        <f t="shared" si="100"/>
        <v>114.84</v>
      </c>
      <c r="U256" s="139">
        <f t="shared" si="100"/>
        <v>114.84</v>
      </c>
      <c r="V256" s="139">
        <f t="shared" si="100"/>
        <v>114.84</v>
      </c>
      <c r="W256" s="139">
        <v>114.84</v>
      </c>
      <c r="X256" s="139">
        <v>0</v>
      </c>
      <c r="Y256" s="139">
        <v>0</v>
      </c>
      <c r="Z256" s="139">
        <v>0</v>
      </c>
      <c r="AA256" s="139">
        <v>0</v>
      </c>
      <c r="AB256" s="139">
        <v>0</v>
      </c>
      <c r="AC256" s="139">
        <v>0</v>
      </c>
      <c r="AD256" s="139">
        <v>0</v>
      </c>
      <c r="AE256" s="139">
        <v>0</v>
      </c>
      <c r="AF256" s="139">
        <v>0</v>
      </c>
      <c r="AG256" s="139">
        <v>0</v>
      </c>
      <c r="AH256" s="139">
        <v>0</v>
      </c>
      <c r="AI256" s="139">
        <v>0</v>
      </c>
      <c r="AJ256" s="139">
        <v>0</v>
      </c>
      <c r="AK256" s="139">
        <v>0</v>
      </c>
      <c r="AL256" s="139">
        <v>0</v>
      </c>
    </row>
    <row r="257" spans="1:38" s="365" customFormat="1">
      <c r="B257" s="365" t="s">
        <v>737</v>
      </c>
      <c r="C257" s="372">
        <f>DATE(91,11,1)</f>
        <v>33543</v>
      </c>
      <c r="D257" s="140">
        <v>1850.32</v>
      </c>
      <c r="E257" s="140"/>
      <c r="F257" s="140">
        <f t="shared" si="101"/>
        <v>1850.3179999999998</v>
      </c>
      <c r="G257" s="140"/>
      <c r="H257" s="140">
        <f t="shared" si="99"/>
        <v>1850.3179999999998</v>
      </c>
      <c r="I257" s="139">
        <v>10</v>
      </c>
      <c r="J257" s="139"/>
      <c r="K257" s="140"/>
      <c r="L257" s="140"/>
      <c r="M257" s="140"/>
      <c r="N257" s="139">
        <f t="shared" si="102"/>
        <v>185.03200000000001</v>
      </c>
      <c r="O257" s="139">
        <f t="shared" si="102"/>
        <v>185.03200000000001</v>
      </c>
      <c r="P257" s="139">
        <f t="shared" si="102"/>
        <v>185.03200000000001</v>
      </c>
      <c r="Q257" s="139">
        <f t="shared" si="102"/>
        <v>185.03200000000001</v>
      </c>
      <c r="R257" s="139">
        <f t="shared" si="102"/>
        <v>185.03200000000001</v>
      </c>
      <c r="S257" s="139">
        <f t="shared" si="102"/>
        <v>185.03200000000001</v>
      </c>
      <c r="T257" s="139">
        <f t="shared" si="100"/>
        <v>185.03200000000001</v>
      </c>
      <c r="U257" s="139">
        <f t="shared" si="100"/>
        <v>185.03200000000001</v>
      </c>
      <c r="V257" s="139">
        <f t="shared" si="100"/>
        <v>185.03200000000001</v>
      </c>
      <c r="W257" s="139">
        <v>185.04</v>
      </c>
      <c r="X257" s="139">
        <v>-0.01</v>
      </c>
      <c r="Y257" s="139">
        <v>0</v>
      </c>
      <c r="Z257" s="139">
        <v>0</v>
      </c>
      <c r="AA257" s="139">
        <v>0</v>
      </c>
      <c r="AB257" s="139">
        <v>0</v>
      </c>
      <c r="AC257" s="139">
        <v>0</v>
      </c>
      <c r="AD257" s="139">
        <v>0</v>
      </c>
      <c r="AE257" s="139">
        <v>0</v>
      </c>
      <c r="AF257" s="139">
        <v>0</v>
      </c>
      <c r="AG257" s="139">
        <v>0</v>
      </c>
      <c r="AH257" s="139">
        <v>0</v>
      </c>
      <c r="AI257" s="139">
        <v>0</v>
      </c>
      <c r="AJ257" s="139">
        <v>0</v>
      </c>
      <c r="AK257" s="139">
        <v>0</v>
      </c>
      <c r="AL257" s="139">
        <v>0</v>
      </c>
    </row>
    <row r="258" spans="1:38" s="365" customFormat="1">
      <c r="B258" s="365" t="s">
        <v>738</v>
      </c>
      <c r="C258" s="372">
        <f>DATE(92,9,1)</f>
        <v>33848</v>
      </c>
      <c r="D258" s="140">
        <v>1050.6199999999999</v>
      </c>
      <c r="E258" s="140"/>
      <c r="F258" s="140">
        <f t="shared" si="101"/>
        <v>1050.6179999999999</v>
      </c>
      <c r="G258" s="140"/>
      <c r="H258" s="140">
        <f t="shared" si="99"/>
        <v>1050.6179999999999</v>
      </c>
      <c r="I258" s="139">
        <v>10</v>
      </c>
      <c r="J258" s="140"/>
      <c r="K258" s="140"/>
      <c r="L258" s="140"/>
      <c r="M258" s="140"/>
      <c r="N258" s="140"/>
      <c r="O258" s="139">
        <f t="shared" ref="O258:S259" si="103">SUM($D258*$I258)/100</f>
        <v>105.06199999999998</v>
      </c>
      <c r="P258" s="139">
        <f t="shared" si="103"/>
        <v>105.06199999999998</v>
      </c>
      <c r="Q258" s="139">
        <f t="shared" si="103"/>
        <v>105.06199999999998</v>
      </c>
      <c r="R258" s="139">
        <f t="shared" si="103"/>
        <v>105.06199999999998</v>
      </c>
      <c r="S258" s="139">
        <f t="shared" si="103"/>
        <v>105.06199999999998</v>
      </c>
      <c r="T258" s="139">
        <f t="shared" si="100"/>
        <v>105.06199999999998</v>
      </c>
      <c r="U258" s="139">
        <f t="shared" si="100"/>
        <v>105.06199999999998</v>
      </c>
      <c r="V258" s="139">
        <f t="shared" si="100"/>
        <v>105.06199999999998</v>
      </c>
      <c r="W258" s="139">
        <f t="shared" si="100"/>
        <v>105.06199999999998</v>
      </c>
      <c r="X258" s="139">
        <v>105.06</v>
      </c>
      <c r="Y258" s="139">
        <v>0</v>
      </c>
      <c r="Z258" s="139">
        <v>0</v>
      </c>
      <c r="AA258" s="139">
        <v>0</v>
      </c>
      <c r="AB258" s="139">
        <v>0</v>
      </c>
      <c r="AC258" s="139">
        <v>0</v>
      </c>
      <c r="AD258" s="139">
        <v>0</v>
      </c>
      <c r="AE258" s="139">
        <v>0</v>
      </c>
      <c r="AF258" s="139">
        <v>0</v>
      </c>
      <c r="AG258" s="139">
        <v>0</v>
      </c>
      <c r="AH258" s="139">
        <v>0</v>
      </c>
      <c r="AI258" s="139">
        <v>0</v>
      </c>
      <c r="AJ258" s="139">
        <v>0</v>
      </c>
      <c r="AK258" s="139">
        <v>0</v>
      </c>
      <c r="AL258" s="139">
        <v>0</v>
      </c>
    </row>
    <row r="259" spans="1:38" s="365" customFormat="1">
      <c r="B259" s="365" t="s">
        <v>739</v>
      </c>
      <c r="C259" s="372">
        <f>DATE(92,10,1)</f>
        <v>33878</v>
      </c>
      <c r="D259" s="140">
        <v>2843.22</v>
      </c>
      <c r="E259" s="140"/>
      <c r="F259" s="140">
        <f t="shared" si="101"/>
        <v>2843.2179999999998</v>
      </c>
      <c r="G259" s="140"/>
      <c r="H259" s="140">
        <f t="shared" si="99"/>
        <v>2843.2179999999998</v>
      </c>
      <c r="I259" s="139">
        <v>10</v>
      </c>
      <c r="J259" s="140"/>
      <c r="K259" s="140"/>
      <c r="L259" s="140"/>
      <c r="M259" s="140"/>
      <c r="N259" s="140"/>
      <c r="O259" s="139">
        <f t="shared" si="103"/>
        <v>284.32199999999995</v>
      </c>
      <c r="P259" s="139">
        <f t="shared" si="103"/>
        <v>284.32199999999995</v>
      </c>
      <c r="Q259" s="139">
        <f t="shared" si="103"/>
        <v>284.32199999999995</v>
      </c>
      <c r="R259" s="139">
        <f t="shared" si="103"/>
        <v>284.32199999999995</v>
      </c>
      <c r="S259" s="139">
        <f t="shared" si="103"/>
        <v>284.32199999999995</v>
      </c>
      <c r="T259" s="139">
        <f t="shared" si="100"/>
        <v>284.32199999999995</v>
      </c>
      <c r="U259" s="139">
        <f t="shared" si="100"/>
        <v>284.32199999999995</v>
      </c>
      <c r="V259" s="139">
        <f t="shared" si="100"/>
        <v>284.32199999999995</v>
      </c>
      <c r="W259" s="139">
        <f t="shared" si="100"/>
        <v>284.32199999999995</v>
      </c>
      <c r="X259" s="139">
        <v>284.32</v>
      </c>
      <c r="Y259" s="139">
        <v>0</v>
      </c>
      <c r="Z259" s="139">
        <v>0</v>
      </c>
      <c r="AA259" s="139">
        <v>0</v>
      </c>
      <c r="AB259" s="139">
        <v>0</v>
      </c>
      <c r="AC259" s="139">
        <v>0</v>
      </c>
      <c r="AD259" s="139">
        <v>0</v>
      </c>
      <c r="AE259" s="139">
        <v>0</v>
      </c>
      <c r="AF259" s="139">
        <v>0</v>
      </c>
      <c r="AG259" s="139">
        <v>0</v>
      </c>
      <c r="AH259" s="139">
        <v>0</v>
      </c>
      <c r="AI259" s="139">
        <v>0</v>
      </c>
      <c r="AJ259" s="139">
        <v>0</v>
      </c>
      <c r="AK259" s="139">
        <v>0</v>
      </c>
      <c r="AL259" s="139">
        <v>0</v>
      </c>
    </row>
    <row r="260" spans="1:38" s="365" customFormat="1">
      <c r="B260" s="365" t="s">
        <v>740</v>
      </c>
      <c r="C260" s="372">
        <f>DATE(95,9,1)</f>
        <v>34943</v>
      </c>
      <c r="D260" s="140">
        <v>16949.91</v>
      </c>
      <c r="E260" s="140"/>
      <c r="F260" s="140">
        <f t="shared" si="101"/>
        <v>16949.907999999999</v>
      </c>
      <c r="G260" s="140"/>
      <c r="H260" s="140">
        <f t="shared" si="99"/>
        <v>16949.907999999999</v>
      </c>
      <c r="I260" s="139">
        <v>10</v>
      </c>
      <c r="J260" s="140"/>
      <c r="K260" s="140"/>
      <c r="L260" s="140"/>
      <c r="M260" s="140"/>
      <c r="N260" s="140"/>
      <c r="O260" s="139"/>
      <c r="P260" s="139"/>
      <c r="Q260" s="139"/>
      <c r="R260" s="139">
        <f>SUM($D260*$I260)/100</f>
        <v>1694.991</v>
      </c>
      <c r="S260" s="139">
        <f>SUM($D260*$I260)/100</f>
        <v>1694.991</v>
      </c>
      <c r="T260" s="139">
        <f t="shared" si="100"/>
        <v>1694.991</v>
      </c>
      <c r="U260" s="139">
        <f t="shared" si="100"/>
        <v>1694.991</v>
      </c>
      <c r="V260" s="139">
        <f t="shared" si="100"/>
        <v>1694.991</v>
      </c>
      <c r="W260" s="139">
        <f t="shared" si="100"/>
        <v>1694.991</v>
      </c>
      <c r="X260" s="139">
        <v>1694.99</v>
      </c>
      <c r="Y260" s="139">
        <v>1694.99</v>
      </c>
      <c r="Z260" s="139">
        <f t="shared" ref="Z260:AA263" si="104">SUM($D260*$I260)/100</f>
        <v>1694.991</v>
      </c>
      <c r="AA260" s="139">
        <f t="shared" si="104"/>
        <v>1694.991</v>
      </c>
      <c r="AB260" s="139">
        <v>0</v>
      </c>
      <c r="AC260" s="139">
        <v>0</v>
      </c>
      <c r="AD260" s="139">
        <v>0</v>
      </c>
      <c r="AE260" s="139">
        <v>0</v>
      </c>
      <c r="AF260" s="139">
        <v>0</v>
      </c>
      <c r="AG260" s="139">
        <v>0</v>
      </c>
      <c r="AH260" s="139">
        <v>0</v>
      </c>
      <c r="AI260" s="139">
        <v>0</v>
      </c>
      <c r="AJ260" s="139">
        <v>0</v>
      </c>
      <c r="AK260" s="139">
        <v>0</v>
      </c>
      <c r="AL260" s="139">
        <v>0</v>
      </c>
    </row>
    <row r="261" spans="1:38" s="365" customFormat="1">
      <c r="B261" s="365" t="s">
        <v>741</v>
      </c>
      <c r="C261" s="372">
        <f>DATE(96,7,1)</f>
        <v>35247</v>
      </c>
      <c r="D261" s="140">
        <v>3567.75</v>
      </c>
      <c r="E261" s="140"/>
      <c r="F261" s="140">
        <f t="shared" si="101"/>
        <v>3567.7449999999999</v>
      </c>
      <c r="G261" s="140"/>
      <c r="H261" s="140">
        <f t="shared" si="99"/>
        <v>3567.7449999999999</v>
      </c>
      <c r="I261" s="139">
        <v>10</v>
      </c>
      <c r="J261" s="140"/>
      <c r="K261" s="140"/>
      <c r="L261" s="140"/>
      <c r="M261" s="140"/>
      <c r="N261" s="140"/>
      <c r="O261" s="139"/>
      <c r="P261" s="139"/>
      <c r="Q261" s="139"/>
      <c r="R261" s="139">
        <v>0</v>
      </c>
      <c r="S261" s="139">
        <f>SUM($D261*$I261)/100</f>
        <v>356.77499999999998</v>
      </c>
      <c r="T261" s="139">
        <f t="shared" si="100"/>
        <v>356.77499999999998</v>
      </c>
      <c r="U261" s="139">
        <f t="shared" si="100"/>
        <v>356.77499999999998</v>
      </c>
      <c r="V261" s="139">
        <f t="shared" si="100"/>
        <v>356.77499999999998</v>
      </c>
      <c r="W261" s="139">
        <f t="shared" si="100"/>
        <v>356.77499999999998</v>
      </c>
      <c r="X261" s="139">
        <v>356.78</v>
      </c>
      <c r="Y261" s="139">
        <v>356.78</v>
      </c>
      <c r="Z261" s="139">
        <f t="shared" si="104"/>
        <v>356.77499999999998</v>
      </c>
      <c r="AA261" s="139">
        <f t="shared" si="104"/>
        <v>356.77499999999998</v>
      </c>
      <c r="AB261" s="139">
        <v>356.76</v>
      </c>
      <c r="AC261" s="139">
        <v>0</v>
      </c>
      <c r="AD261" s="139">
        <v>0</v>
      </c>
      <c r="AE261" s="139">
        <v>0</v>
      </c>
      <c r="AF261" s="139">
        <v>0</v>
      </c>
      <c r="AG261" s="139">
        <v>0</v>
      </c>
      <c r="AH261" s="139">
        <v>0</v>
      </c>
      <c r="AI261" s="139">
        <v>0</v>
      </c>
      <c r="AJ261" s="139">
        <v>0</v>
      </c>
      <c r="AK261" s="139">
        <v>0</v>
      </c>
      <c r="AL261" s="139">
        <v>0</v>
      </c>
    </row>
    <row r="262" spans="1:38" s="365" customFormat="1">
      <c r="B262" s="365" t="s">
        <v>742</v>
      </c>
      <c r="C262" s="372">
        <f>DATE(96,7,1)</f>
        <v>35247</v>
      </c>
      <c r="D262" s="140">
        <f>5592.25-3567.75</f>
        <v>2024.5</v>
      </c>
      <c r="E262" s="140"/>
      <c r="F262" s="140">
        <f t="shared" si="101"/>
        <v>2024.5000000000002</v>
      </c>
      <c r="G262" s="140"/>
      <c r="H262" s="140">
        <f t="shared" si="99"/>
        <v>2024.5000000000002</v>
      </c>
      <c r="I262" s="139">
        <v>10</v>
      </c>
      <c r="J262" s="140"/>
      <c r="K262" s="140"/>
      <c r="L262" s="140"/>
      <c r="M262" s="140"/>
      <c r="N262" s="140"/>
      <c r="O262" s="139"/>
      <c r="P262" s="139"/>
      <c r="Q262" s="139"/>
      <c r="R262" s="139">
        <v>0</v>
      </c>
      <c r="S262" s="139">
        <f>SUM($D262*$I262)/100</f>
        <v>202.45</v>
      </c>
      <c r="T262" s="139">
        <f t="shared" si="100"/>
        <v>202.45</v>
      </c>
      <c r="U262" s="139">
        <f t="shared" si="100"/>
        <v>202.45</v>
      </c>
      <c r="V262" s="139">
        <f t="shared" si="100"/>
        <v>202.45</v>
      </c>
      <c r="W262" s="139">
        <f t="shared" si="100"/>
        <v>202.45</v>
      </c>
      <c r="X262" s="139">
        <v>202.45</v>
      </c>
      <c r="Y262" s="139">
        <v>202.45</v>
      </c>
      <c r="Z262" s="139">
        <f t="shared" si="104"/>
        <v>202.45</v>
      </c>
      <c r="AA262" s="139">
        <f t="shared" si="104"/>
        <v>202.45</v>
      </c>
      <c r="AB262" s="139">
        <f>SUM($D262*$I262)/100</f>
        <v>202.45</v>
      </c>
      <c r="AC262" s="139">
        <v>0</v>
      </c>
      <c r="AD262" s="139">
        <v>0</v>
      </c>
      <c r="AE262" s="139">
        <v>0</v>
      </c>
      <c r="AF262" s="139">
        <v>0</v>
      </c>
      <c r="AG262" s="139">
        <v>0</v>
      </c>
      <c r="AH262" s="139">
        <v>0</v>
      </c>
      <c r="AI262" s="139">
        <v>0</v>
      </c>
      <c r="AJ262" s="139">
        <v>0</v>
      </c>
      <c r="AK262" s="139">
        <v>0</v>
      </c>
      <c r="AL262" s="139">
        <v>0</v>
      </c>
    </row>
    <row r="263" spans="1:38" s="365" customFormat="1">
      <c r="B263" s="365" t="s">
        <v>743</v>
      </c>
      <c r="C263" s="372">
        <f>DATE(97,1,1)</f>
        <v>35431</v>
      </c>
      <c r="D263" s="140">
        <v>471.8</v>
      </c>
      <c r="E263" s="140"/>
      <c r="F263" s="140">
        <f t="shared" si="101"/>
        <v>471.8</v>
      </c>
      <c r="G263" s="140"/>
      <c r="H263" s="140">
        <f t="shared" si="99"/>
        <v>471.8</v>
      </c>
      <c r="I263" s="139">
        <v>10</v>
      </c>
      <c r="J263" s="139"/>
      <c r="K263" s="140"/>
      <c r="L263" s="139"/>
      <c r="M263" s="139"/>
      <c r="N263" s="139"/>
      <c r="O263" s="139"/>
      <c r="P263" s="139"/>
      <c r="Q263" s="139"/>
      <c r="R263" s="139"/>
      <c r="S263" s="139"/>
      <c r="T263" s="139">
        <f t="shared" si="100"/>
        <v>47.18</v>
      </c>
      <c r="U263" s="139">
        <f t="shared" si="100"/>
        <v>47.18</v>
      </c>
      <c r="V263" s="139">
        <f t="shared" si="100"/>
        <v>47.18</v>
      </c>
      <c r="W263" s="139">
        <f t="shared" si="100"/>
        <v>47.18</v>
      </c>
      <c r="X263" s="139">
        <v>47.18</v>
      </c>
      <c r="Y263" s="139">
        <v>47.18</v>
      </c>
      <c r="Z263" s="139">
        <f t="shared" si="104"/>
        <v>47.18</v>
      </c>
      <c r="AA263" s="139">
        <f t="shared" si="104"/>
        <v>47.18</v>
      </c>
      <c r="AB263" s="139">
        <f>SUM($D263*$I263)/100</f>
        <v>47.18</v>
      </c>
      <c r="AC263" s="139">
        <f>471.8-424.62</f>
        <v>47.180000000000007</v>
      </c>
      <c r="AD263" s="139">
        <v>0</v>
      </c>
      <c r="AE263" s="139">
        <v>0</v>
      </c>
      <c r="AF263" s="139">
        <v>0</v>
      </c>
      <c r="AG263" s="139">
        <v>0</v>
      </c>
      <c r="AH263" s="139">
        <v>0</v>
      </c>
      <c r="AI263" s="139">
        <v>0</v>
      </c>
      <c r="AJ263" s="139">
        <v>0</v>
      </c>
      <c r="AK263" s="139">
        <v>0</v>
      </c>
      <c r="AL263" s="139">
        <v>0</v>
      </c>
    </row>
    <row r="264" spans="1:38" s="365" customFormat="1">
      <c r="B264" s="365" t="s">
        <v>744</v>
      </c>
      <c r="C264" s="372">
        <f>DATE(98,12,1)</f>
        <v>36130</v>
      </c>
      <c r="D264" s="139">
        <v>3774.36</v>
      </c>
      <c r="E264" s="139"/>
      <c r="F264" s="139">
        <f>H264</f>
        <v>3774.3620000000005</v>
      </c>
      <c r="G264" s="140"/>
      <c r="H264" s="140">
        <f t="shared" si="99"/>
        <v>3774.3620000000005</v>
      </c>
      <c r="I264" s="139">
        <v>2</v>
      </c>
      <c r="J264" s="139">
        <v>10</v>
      </c>
      <c r="K264" s="140"/>
      <c r="L264" s="139">
        <v>0</v>
      </c>
      <c r="M264" s="139">
        <v>0</v>
      </c>
      <c r="N264" s="139">
        <v>0</v>
      </c>
      <c r="O264" s="139">
        <v>0</v>
      </c>
      <c r="P264" s="139">
        <v>0</v>
      </c>
      <c r="Q264" s="139">
        <v>0</v>
      </c>
      <c r="R264" s="139">
        <v>0</v>
      </c>
      <c r="S264" s="139">
        <v>0</v>
      </c>
      <c r="T264" s="139">
        <v>0</v>
      </c>
      <c r="U264" s="139">
        <f>SUM($D264*$J264)/100</f>
        <v>377.43599999999998</v>
      </c>
      <c r="V264" s="139">
        <f>SUM($D264*$J264)/100</f>
        <v>377.43599999999998</v>
      </c>
      <c r="W264" s="139">
        <f>SUM($D264*$J264)/100</f>
        <v>377.43599999999998</v>
      </c>
      <c r="X264" s="139">
        <v>377.44</v>
      </c>
      <c r="Y264" s="139">
        <v>377.44</v>
      </c>
      <c r="Z264" s="139">
        <f>SUM($D264*$J264)/100</f>
        <v>377.43599999999998</v>
      </c>
      <c r="AA264" s="139">
        <f>SUM($D264*$J264)/100</f>
        <v>377.43599999999998</v>
      </c>
      <c r="AB264" s="139">
        <f>SUM($D264*$J264)/100</f>
        <v>377.43599999999998</v>
      </c>
      <c r="AC264" s="139">
        <f>SUM($D264*$J264)/100</f>
        <v>377.43599999999998</v>
      </c>
      <c r="AD264" s="139">
        <v>377.43</v>
      </c>
      <c r="AE264" s="139">
        <v>0</v>
      </c>
      <c r="AF264" s="139">
        <v>0</v>
      </c>
      <c r="AG264" s="139">
        <v>0</v>
      </c>
      <c r="AH264" s="139">
        <v>0</v>
      </c>
      <c r="AI264" s="139">
        <v>0</v>
      </c>
      <c r="AJ264" s="139">
        <v>0</v>
      </c>
      <c r="AK264" s="139">
        <v>0</v>
      </c>
      <c r="AL264" s="139">
        <v>0</v>
      </c>
    </row>
    <row r="265" spans="1:38" s="365" customFormat="1">
      <c r="B265" s="365" t="s">
        <v>745</v>
      </c>
      <c r="C265" s="372">
        <f>DATE(99,12,1)</f>
        <v>36495</v>
      </c>
      <c r="D265" s="139">
        <v>839.96</v>
      </c>
      <c r="E265" s="139"/>
      <c r="F265" s="139">
        <f>H265</f>
        <v>839.96199999999999</v>
      </c>
      <c r="G265" s="140"/>
      <c r="H265" s="140">
        <f t="shared" si="99"/>
        <v>839.96199999999999</v>
      </c>
      <c r="I265" s="139">
        <v>10</v>
      </c>
      <c r="J265" s="139"/>
      <c r="K265" s="140"/>
      <c r="L265" s="139"/>
      <c r="M265" s="139"/>
      <c r="N265" s="139"/>
      <c r="O265" s="139"/>
      <c r="P265" s="139"/>
      <c r="Q265" s="139"/>
      <c r="R265" s="139"/>
      <c r="S265" s="139"/>
      <c r="T265" s="139"/>
      <c r="U265" s="139"/>
      <c r="V265" s="139">
        <f t="shared" ref="V265:W266" si="105">SUM($D265*$I265)/100</f>
        <v>83.996000000000009</v>
      </c>
      <c r="W265" s="139">
        <f t="shared" si="105"/>
        <v>83.996000000000009</v>
      </c>
      <c r="X265" s="139">
        <v>84</v>
      </c>
      <c r="Y265" s="139">
        <v>84</v>
      </c>
      <c r="Z265" s="139">
        <f>SUM($D265*$I265)/100</f>
        <v>83.996000000000009</v>
      </c>
      <c r="AA265" s="139">
        <f>SUM($D265*$I265)/100</f>
        <v>83.996000000000009</v>
      </c>
      <c r="AB265" s="139">
        <f>SUM($D265*$I265)/100</f>
        <v>83.996000000000009</v>
      </c>
      <c r="AC265" s="139">
        <f>SUM($D265*$I265)/100</f>
        <v>83.996000000000009</v>
      </c>
      <c r="AD265" s="139">
        <f>SUM($D265*$I265)/100</f>
        <v>83.996000000000009</v>
      </c>
      <c r="AE265" s="139">
        <v>83.98</v>
      </c>
      <c r="AF265" s="139">
        <v>0</v>
      </c>
      <c r="AG265" s="139">
        <v>0</v>
      </c>
      <c r="AH265" s="139">
        <v>0</v>
      </c>
      <c r="AI265" s="139">
        <v>0</v>
      </c>
      <c r="AJ265" s="139">
        <v>0.01</v>
      </c>
      <c r="AK265" s="139">
        <v>0</v>
      </c>
      <c r="AL265" s="139">
        <v>0</v>
      </c>
    </row>
    <row r="266" spans="1:38" s="365" customFormat="1">
      <c r="B266" s="365" t="s">
        <v>746</v>
      </c>
      <c r="C266" s="372">
        <f>DATE(99,5,1)</f>
        <v>36281</v>
      </c>
      <c r="D266" s="139">
        <v>2018.18</v>
      </c>
      <c r="E266" s="139"/>
      <c r="F266" s="139">
        <f>H266</f>
        <v>2018.1759999999999</v>
      </c>
      <c r="G266" s="140"/>
      <c r="H266" s="140">
        <f t="shared" si="99"/>
        <v>2018.1759999999999</v>
      </c>
      <c r="I266" s="139">
        <v>10</v>
      </c>
      <c r="J266" s="139"/>
      <c r="K266" s="140"/>
      <c r="L266" s="139"/>
      <c r="M266" s="139"/>
      <c r="N266" s="139"/>
      <c r="O266" s="139"/>
      <c r="P266" s="139"/>
      <c r="Q266" s="139"/>
      <c r="R266" s="139"/>
      <c r="S266" s="139"/>
      <c r="T266" s="139"/>
      <c r="U266" s="139"/>
      <c r="V266" s="139">
        <f t="shared" si="105"/>
        <v>201.81799999999998</v>
      </c>
      <c r="W266" s="139">
        <f t="shared" si="105"/>
        <v>201.81799999999998</v>
      </c>
      <c r="X266" s="139">
        <v>201.82</v>
      </c>
      <c r="Y266" s="139">
        <v>201.85</v>
      </c>
      <c r="Z266" s="139">
        <v>201.77</v>
      </c>
      <c r="AA266" s="139">
        <v>201.77</v>
      </c>
      <c r="AB266" s="139">
        <v>201.77</v>
      </c>
      <c r="AC266" s="139">
        <v>201.77</v>
      </c>
      <c r="AD266" s="139">
        <v>201.77</v>
      </c>
      <c r="AE266" s="139">
        <v>202.02</v>
      </c>
      <c r="AF266" s="139">
        <v>0</v>
      </c>
      <c r="AG266" s="139">
        <v>0</v>
      </c>
      <c r="AH266" s="139">
        <v>0</v>
      </c>
      <c r="AI266" s="139">
        <v>0</v>
      </c>
      <c r="AJ266" s="139">
        <v>0</v>
      </c>
      <c r="AK266" s="139">
        <v>0</v>
      </c>
      <c r="AL266" s="139">
        <v>0</v>
      </c>
    </row>
    <row r="267" spans="1:38" s="365" customFormat="1">
      <c r="C267" s="373"/>
      <c r="D267" s="142"/>
      <c r="E267" s="142"/>
      <c r="F267" s="142"/>
      <c r="G267" s="142"/>
      <c r="H267" s="140"/>
      <c r="I267" s="141"/>
      <c r="J267" s="142"/>
      <c r="K267" s="142"/>
      <c r="L267" s="142"/>
      <c r="M267" s="142"/>
      <c r="N267" s="142"/>
      <c r="O267" s="142"/>
      <c r="P267" s="141"/>
      <c r="Q267" s="141"/>
      <c r="R267" s="141"/>
      <c r="S267" s="141"/>
      <c r="T267" s="141"/>
      <c r="U267" s="142"/>
      <c r="V267" s="142"/>
      <c r="W267" s="142"/>
      <c r="X267" s="142"/>
      <c r="Y267" s="142"/>
      <c r="Z267" s="142"/>
      <c r="AA267" s="142"/>
      <c r="AB267" s="142"/>
      <c r="AC267" s="142"/>
      <c r="AD267" s="142"/>
      <c r="AE267" s="142"/>
      <c r="AF267" s="142"/>
      <c r="AG267" s="142"/>
      <c r="AH267" s="142"/>
      <c r="AI267" s="142"/>
      <c r="AJ267" s="142"/>
      <c r="AK267" s="142"/>
      <c r="AL267" s="142"/>
    </row>
    <row r="268" spans="1:38" s="365" customFormat="1">
      <c r="C268" s="372"/>
      <c r="D268" s="140">
        <f>SUM(D248:D267)</f>
        <v>66478.740000000005</v>
      </c>
      <c r="E268" s="139">
        <f>F268+AL268</f>
        <v>66478.72500000002</v>
      </c>
      <c r="F268" s="140">
        <f>SUM(F248:F267)</f>
        <v>66478.72500000002</v>
      </c>
      <c r="G268" s="140">
        <f>SUM(G248:G267)</f>
        <v>7163</v>
      </c>
      <c r="H268" s="140">
        <f>SUM(K268:AK268)</f>
        <v>59115.724999999999</v>
      </c>
      <c r="I268" s="139"/>
      <c r="J268" s="139"/>
      <c r="K268" s="140">
        <f t="shared" ref="K268:AL268" si="106">SUM(K248:K267)</f>
        <v>1324.0704999999998</v>
      </c>
      <c r="L268" s="140">
        <f t="shared" si="106"/>
        <v>2343.5564999999997</v>
      </c>
      <c r="M268" s="140">
        <f t="shared" si="106"/>
        <v>2515.9720000000002</v>
      </c>
      <c r="N268" s="140">
        <f t="shared" si="106"/>
        <v>2338.8440000000001</v>
      </c>
      <c r="O268" s="140">
        <f t="shared" si="106"/>
        <v>2728.2280000000001</v>
      </c>
      <c r="P268" s="140">
        <f t="shared" si="106"/>
        <v>2728.2280000000001</v>
      </c>
      <c r="Q268" s="140">
        <f t="shared" si="106"/>
        <v>2728.2280000000001</v>
      </c>
      <c r="R268" s="140">
        <f t="shared" si="106"/>
        <v>4423.2190000000001</v>
      </c>
      <c r="S268" s="140">
        <f t="shared" si="106"/>
        <v>4982.4439999999995</v>
      </c>
      <c r="T268" s="140">
        <f t="shared" si="106"/>
        <v>5029.6279999999997</v>
      </c>
      <c r="U268" s="140">
        <f t="shared" si="106"/>
        <v>5037.9889999999996</v>
      </c>
      <c r="V268" s="140">
        <f t="shared" si="106"/>
        <v>4104.3119999999999</v>
      </c>
      <c r="W268" s="140">
        <f t="shared" si="106"/>
        <v>3653.91</v>
      </c>
      <c r="X268" s="140">
        <f t="shared" si="106"/>
        <v>3354.03</v>
      </c>
      <c r="Y268" s="140">
        <f t="shared" si="106"/>
        <v>2964.6899999999996</v>
      </c>
      <c r="Z268" s="140">
        <f t="shared" si="106"/>
        <v>2964.598</v>
      </c>
      <c r="AA268" s="140">
        <f t="shared" si="106"/>
        <v>2964.598</v>
      </c>
      <c r="AB268" s="140">
        <f t="shared" si="106"/>
        <v>1269.5920000000001</v>
      </c>
      <c r="AC268" s="140">
        <f t="shared" si="106"/>
        <v>710.38199999999995</v>
      </c>
      <c r="AD268" s="140">
        <f t="shared" si="106"/>
        <v>663.19600000000003</v>
      </c>
      <c r="AE268" s="140">
        <f t="shared" si="106"/>
        <v>286</v>
      </c>
      <c r="AF268" s="140">
        <f t="shared" si="106"/>
        <v>0</v>
      </c>
      <c r="AG268" s="140">
        <f t="shared" si="106"/>
        <v>0</v>
      </c>
      <c r="AH268" s="140">
        <f t="shared" si="106"/>
        <v>0</v>
      </c>
      <c r="AI268" s="140">
        <f t="shared" si="106"/>
        <v>0</v>
      </c>
      <c r="AJ268" s="140">
        <f t="shared" si="106"/>
        <v>0.01</v>
      </c>
      <c r="AK268" s="140">
        <f t="shared" si="106"/>
        <v>0</v>
      </c>
      <c r="AL268" s="140">
        <f t="shared" si="106"/>
        <v>0</v>
      </c>
    </row>
    <row r="269" spans="1:38" s="365" customFormat="1">
      <c r="A269" s="368" t="s">
        <v>747</v>
      </c>
      <c r="B269" s="368"/>
      <c r="C269" s="372"/>
      <c r="D269" s="140"/>
      <c r="E269" s="139"/>
      <c r="F269" s="140"/>
      <c r="G269" s="140"/>
      <c r="H269" s="140"/>
      <c r="I269" s="139"/>
      <c r="J269" s="139"/>
      <c r="K269" s="140"/>
      <c r="L269" s="140"/>
      <c r="M269" s="140"/>
      <c r="N269" s="140"/>
      <c r="O269" s="140"/>
      <c r="P269" s="140"/>
      <c r="Q269" s="140"/>
      <c r="R269" s="140"/>
      <c r="S269" s="140"/>
      <c r="T269" s="140"/>
      <c r="U269" s="140"/>
      <c r="V269" s="140"/>
      <c r="W269" s="140"/>
      <c r="X269" s="140"/>
      <c r="Y269" s="140"/>
      <c r="Z269" s="140"/>
      <c r="AA269" s="140"/>
      <c r="AB269" s="140"/>
      <c r="AC269" s="140"/>
      <c r="AD269" s="140"/>
      <c r="AE269" s="140"/>
      <c r="AF269" s="140"/>
      <c r="AG269" s="140"/>
      <c r="AH269" s="140"/>
      <c r="AI269" s="140"/>
      <c r="AJ269" s="140"/>
      <c r="AK269" s="140"/>
      <c r="AL269" s="140"/>
    </row>
    <row r="270" spans="1:38" s="365" customFormat="1">
      <c r="B270" s="365" t="s">
        <v>748</v>
      </c>
      <c r="C270" s="372">
        <f>DATE(2009,7,1)</f>
        <v>39995</v>
      </c>
      <c r="D270" s="139">
        <v>1279494</v>
      </c>
      <c r="E270" s="139"/>
      <c r="F270" s="140">
        <f>G270+H270</f>
        <v>230308.92</v>
      </c>
      <c r="G270" s="139"/>
      <c r="H270" s="140">
        <f t="shared" ref="H270:H272" si="107">SUM(K270:AK270)</f>
        <v>230308.92</v>
      </c>
      <c r="I270" s="139"/>
      <c r="J270" s="139">
        <v>3</v>
      </c>
      <c r="K270" s="139">
        <f t="shared" ref="K270:Z274" si="108">SUM($D270*$I270)/100</f>
        <v>0</v>
      </c>
      <c r="L270" s="139">
        <f t="shared" si="108"/>
        <v>0</v>
      </c>
      <c r="M270" s="139">
        <f t="shared" si="108"/>
        <v>0</v>
      </c>
      <c r="N270" s="139">
        <f t="shared" si="108"/>
        <v>0</v>
      </c>
      <c r="O270" s="139">
        <f t="shared" si="108"/>
        <v>0</v>
      </c>
      <c r="P270" s="139">
        <f t="shared" si="108"/>
        <v>0</v>
      </c>
      <c r="Q270" s="139">
        <f t="shared" si="108"/>
        <v>0</v>
      </c>
      <c r="R270" s="139">
        <f t="shared" si="108"/>
        <v>0</v>
      </c>
      <c r="S270" s="139">
        <f t="shared" si="108"/>
        <v>0</v>
      </c>
      <c r="T270" s="139">
        <f t="shared" si="108"/>
        <v>0</v>
      </c>
      <c r="U270" s="139">
        <f t="shared" si="108"/>
        <v>0</v>
      </c>
      <c r="V270" s="139">
        <f t="shared" si="108"/>
        <v>0</v>
      </c>
      <c r="W270" s="139">
        <f t="shared" si="108"/>
        <v>0</v>
      </c>
      <c r="X270" s="139">
        <f t="shared" si="108"/>
        <v>0</v>
      </c>
      <c r="Y270" s="139">
        <f t="shared" si="108"/>
        <v>0</v>
      </c>
      <c r="Z270" s="139">
        <f t="shared" si="108"/>
        <v>0</v>
      </c>
      <c r="AA270" s="139">
        <f t="shared" ref="AA270:AE271" si="109">SUM($D270*$I270)/100</f>
        <v>0</v>
      </c>
      <c r="AB270" s="139">
        <f t="shared" si="109"/>
        <v>0</v>
      </c>
      <c r="AC270" s="139">
        <f t="shared" si="109"/>
        <v>0</v>
      </c>
      <c r="AD270" s="139">
        <f t="shared" si="109"/>
        <v>0</v>
      </c>
      <c r="AE270" s="139">
        <f t="shared" si="109"/>
        <v>0</v>
      </c>
      <c r="AF270" s="139">
        <f t="shared" ref="AF270:AL271" si="110">SUM($D270*$J270)/100</f>
        <v>38384.82</v>
      </c>
      <c r="AG270" s="139">
        <f t="shared" si="110"/>
        <v>38384.82</v>
      </c>
      <c r="AH270" s="139">
        <f t="shared" si="110"/>
        <v>38384.82</v>
      </c>
      <c r="AI270" s="139">
        <f t="shared" si="110"/>
        <v>38384.82</v>
      </c>
      <c r="AJ270" s="139">
        <f t="shared" si="110"/>
        <v>38384.82</v>
      </c>
      <c r="AK270" s="139">
        <f t="shared" si="110"/>
        <v>38384.82</v>
      </c>
      <c r="AL270" s="139">
        <f t="shared" si="110"/>
        <v>38384.82</v>
      </c>
    </row>
    <row r="271" spans="1:38" s="365" customFormat="1">
      <c r="B271" s="365" t="s">
        <v>749</v>
      </c>
      <c r="C271" s="373">
        <f>DATE(2009,7,1)</f>
        <v>39995</v>
      </c>
      <c r="D271" s="141">
        <f>1900883.46-49314.1+37327.6</f>
        <v>1888896.96</v>
      </c>
      <c r="E271" s="141"/>
      <c r="F271" s="142">
        <f>G271+H271</f>
        <v>339241.3088</v>
      </c>
      <c r="G271" s="141"/>
      <c r="H271" s="140">
        <f t="shared" si="107"/>
        <v>339241.3088</v>
      </c>
      <c r="I271" s="141"/>
      <c r="J271" s="141">
        <v>3</v>
      </c>
      <c r="K271" s="141">
        <f t="shared" si="108"/>
        <v>0</v>
      </c>
      <c r="L271" s="141">
        <f t="shared" si="108"/>
        <v>0</v>
      </c>
      <c r="M271" s="141">
        <f t="shared" si="108"/>
        <v>0</v>
      </c>
      <c r="N271" s="141">
        <f t="shared" si="108"/>
        <v>0</v>
      </c>
      <c r="O271" s="141">
        <f t="shared" si="108"/>
        <v>0</v>
      </c>
      <c r="P271" s="141">
        <f t="shared" si="108"/>
        <v>0</v>
      </c>
      <c r="Q271" s="141">
        <f t="shared" si="108"/>
        <v>0</v>
      </c>
      <c r="R271" s="141">
        <f t="shared" si="108"/>
        <v>0</v>
      </c>
      <c r="S271" s="141">
        <f t="shared" si="108"/>
        <v>0</v>
      </c>
      <c r="T271" s="141">
        <f t="shared" si="108"/>
        <v>0</v>
      </c>
      <c r="U271" s="141">
        <f t="shared" si="108"/>
        <v>0</v>
      </c>
      <c r="V271" s="141">
        <f t="shared" si="108"/>
        <v>0</v>
      </c>
      <c r="W271" s="141">
        <f t="shared" si="108"/>
        <v>0</v>
      </c>
      <c r="X271" s="141">
        <f t="shared" si="108"/>
        <v>0</v>
      </c>
      <c r="Y271" s="141">
        <f t="shared" si="108"/>
        <v>0</v>
      </c>
      <c r="Z271" s="141">
        <f t="shared" si="108"/>
        <v>0</v>
      </c>
      <c r="AA271" s="141">
        <f t="shared" si="109"/>
        <v>0</v>
      </c>
      <c r="AB271" s="141">
        <f t="shared" si="109"/>
        <v>0</v>
      </c>
      <c r="AC271" s="141">
        <f t="shared" si="109"/>
        <v>0</v>
      </c>
      <c r="AD271" s="141">
        <f t="shared" si="109"/>
        <v>0</v>
      </c>
      <c r="AE271" s="141">
        <f t="shared" si="109"/>
        <v>0</v>
      </c>
      <c r="AF271" s="141">
        <v>57026.5</v>
      </c>
      <c r="AG271" s="141">
        <v>55547.08</v>
      </c>
      <c r="AH271" s="141">
        <f t="shared" si="110"/>
        <v>56666.908799999997</v>
      </c>
      <c r="AI271" s="141">
        <v>56666.94</v>
      </c>
      <c r="AJ271" s="141">
        <v>56666.94</v>
      </c>
      <c r="AK271" s="141">
        <v>56666.94</v>
      </c>
      <c r="AL271" s="141">
        <v>56666.94</v>
      </c>
    </row>
    <row r="272" spans="1:38" s="365" customFormat="1">
      <c r="C272" s="372"/>
      <c r="D272" s="139">
        <f>SUM(D270:D271)</f>
        <v>3168390.96</v>
      </c>
      <c r="E272" s="139">
        <f>F272+AL272</f>
        <v>664601.98880000005</v>
      </c>
      <c r="F272" s="140">
        <f>SUM(F270:F271)</f>
        <v>569550.22880000004</v>
      </c>
      <c r="G272" s="139"/>
      <c r="H272" s="140">
        <f t="shared" si="107"/>
        <v>569550.22880000004</v>
      </c>
      <c r="I272" s="139"/>
      <c r="J272" s="139"/>
      <c r="K272" s="139"/>
      <c r="L272" s="139"/>
      <c r="M272" s="139"/>
      <c r="N272" s="139"/>
      <c r="O272" s="139"/>
      <c r="P272" s="139"/>
      <c r="Q272" s="139"/>
      <c r="R272" s="139"/>
      <c r="S272" s="139"/>
      <c r="T272" s="139"/>
      <c r="U272" s="139"/>
      <c r="V272" s="139"/>
      <c r="W272" s="139"/>
      <c r="X272" s="139"/>
      <c r="Y272" s="139"/>
      <c r="Z272" s="139"/>
      <c r="AA272" s="139"/>
      <c r="AB272" s="139"/>
      <c r="AC272" s="139"/>
      <c r="AD272" s="139"/>
      <c r="AE272" s="139"/>
      <c r="AF272" s="139">
        <f t="shared" ref="AF272:AL272" si="111">SUM(AF270:AF271)</f>
        <v>95411.32</v>
      </c>
      <c r="AG272" s="139">
        <f t="shared" si="111"/>
        <v>93931.9</v>
      </c>
      <c r="AH272" s="139">
        <f t="shared" si="111"/>
        <v>95051.728799999997</v>
      </c>
      <c r="AI272" s="139">
        <f t="shared" si="111"/>
        <v>95051.760000000009</v>
      </c>
      <c r="AJ272" s="139">
        <f t="shared" si="111"/>
        <v>95051.760000000009</v>
      </c>
      <c r="AK272" s="139">
        <f t="shared" si="111"/>
        <v>95051.760000000009</v>
      </c>
      <c r="AL272" s="139">
        <f t="shared" si="111"/>
        <v>95051.760000000009</v>
      </c>
    </row>
    <row r="273" spans="1:38" s="365" customFormat="1">
      <c r="C273" s="372"/>
      <c r="D273" s="139"/>
      <c r="E273" s="139"/>
      <c r="F273" s="140"/>
      <c r="G273" s="139"/>
      <c r="H273" s="140"/>
      <c r="I273" s="139"/>
      <c r="J273" s="139"/>
      <c r="K273" s="139"/>
      <c r="L273" s="139"/>
      <c r="M273" s="139"/>
      <c r="N273" s="139"/>
      <c r="O273" s="139"/>
      <c r="P273" s="139"/>
      <c r="Q273" s="139"/>
      <c r="R273" s="139"/>
      <c r="S273" s="139"/>
      <c r="T273" s="139"/>
      <c r="U273" s="139"/>
      <c r="V273" s="139"/>
      <c r="W273" s="139"/>
      <c r="X273" s="139"/>
      <c r="Y273" s="139"/>
      <c r="Z273" s="139"/>
      <c r="AA273" s="139"/>
      <c r="AB273" s="139"/>
      <c r="AC273" s="139"/>
      <c r="AD273" s="139"/>
      <c r="AE273" s="139"/>
      <c r="AF273" s="139"/>
      <c r="AG273" s="139"/>
      <c r="AH273" s="140"/>
      <c r="AI273" s="140"/>
      <c r="AJ273" s="140"/>
      <c r="AK273" s="140"/>
      <c r="AL273" s="140"/>
    </row>
    <row r="274" spans="1:38" s="365" customFormat="1">
      <c r="A274" s="369" t="s">
        <v>750</v>
      </c>
      <c r="B274" s="369"/>
      <c r="C274" s="372">
        <f>DATE(88,1,1)</f>
        <v>32143</v>
      </c>
      <c r="D274" s="139">
        <v>1999</v>
      </c>
      <c r="E274" s="139"/>
      <c r="F274" s="140">
        <f>G274+H274</f>
        <v>0</v>
      </c>
      <c r="G274" s="139"/>
      <c r="H274" s="140">
        <f t="shared" ref="H274:H281" si="112">SUM(K274:AK274)</f>
        <v>0</v>
      </c>
      <c r="I274" s="139"/>
      <c r="J274" s="139"/>
      <c r="K274" s="139">
        <f t="shared" si="108"/>
        <v>0</v>
      </c>
      <c r="L274" s="139">
        <f t="shared" si="108"/>
        <v>0</v>
      </c>
      <c r="M274" s="139">
        <f t="shared" si="108"/>
        <v>0</v>
      </c>
      <c r="N274" s="139">
        <f t="shared" si="108"/>
        <v>0</v>
      </c>
      <c r="O274" s="139">
        <f t="shared" si="108"/>
        <v>0</v>
      </c>
      <c r="P274" s="139">
        <f t="shared" si="108"/>
        <v>0</v>
      </c>
      <c r="Q274" s="139">
        <f t="shared" si="108"/>
        <v>0</v>
      </c>
      <c r="R274" s="139">
        <f t="shared" si="108"/>
        <v>0</v>
      </c>
      <c r="S274" s="139">
        <f t="shared" si="108"/>
        <v>0</v>
      </c>
      <c r="T274" s="139">
        <f t="shared" si="108"/>
        <v>0</v>
      </c>
      <c r="U274" s="139">
        <f t="shared" si="108"/>
        <v>0</v>
      </c>
      <c r="V274" s="139">
        <f t="shared" si="108"/>
        <v>0</v>
      </c>
      <c r="W274" s="139">
        <f t="shared" si="108"/>
        <v>0</v>
      </c>
      <c r="X274" s="139">
        <f t="shared" si="108"/>
        <v>0</v>
      </c>
      <c r="Y274" s="139">
        <f t="shared" si="108"/>
        <v>0</v>
      </c>
      <c r="Z274" s="139">
        <f t="shared" si="108"/>
        <v>0</v>
      </c>
      <c r="AA274" s="139">
        <f t="shared" ref="AA274:AL274" si="113">SUM($D274*$I274)/100</f>
        <v>0</v>
      </c>
      <c r="AB274" s="139">
        <f t="shared" si="113"/>
        <v>0</v>
      </c>
      <c r="AC274" s="139">
        <f t="shared" si="113"/>
        <v>0</v>
      </c>
      <c r="AD274" s="139">
        <f t="shared" si="113"/>
        <v>0</v>
      </c>
      <c r="AE274" s="139">
        <f t="shared" si="113"/>
        <v>0</v>
      </c>
      <c r="AF274" s="139">
        <f t="shared" si="113"/>
        <v>0</v>
      </c>
      <c r="AG274" s="139">
        <f t="shared" si="113"/>
        <v>0</v>
      </c>
      <c r="AH274" s="139">
        <f t="shared" si="113"/>
        <v>0</v>
      </c>
      <c r="AI274" s="139">
        <f t="shared" si="113"/>
        <v>0</v>
      </c>
      <c r="AJ274" s="139">
        <f t="shared" si="113"/>
        <v>0</v>
      </c>
      <c r="AK274" s="139">
        <f t="shared" si="113"/>
        <v>0</v>
      </c>
      <c r="AL274" s="139">
        <f t="shared" si="113"/>
        <v>0</v>
      </c>
    </row>
    <row r="275" spans="1:38" s="365" customFormat="1">
      <c r="B275" s="365" t="s">
        <v>716</v>
      </c>
      <c r="C275" s="372">
        <f>DATE(88,1,1)</f>
        <v>32143</v>
      </c>
      <c r="D275" s="139">
        <v>2000</v>
      </c>
      <c r="E275" s="139"/>
      <c r="F275" s="140">
        <f t="shared" ref="F275:F280" si="114">G275+H275</f>
        <v>0</v>
      </c>
      <c r="G275" s="139"/>
      <c r="H275" s="140">
        <f t="shared" si="112"/>
        <v>0</v>
      </c>
      <c r="I275" s="139"/>
      <c r="J275" s="139"/>
      <c r="K275" s="139">
        <f t="shared" ref="K275:AL275" si="115">SUM($D275*$I275)/100</f>
        <v>0</v>
      </c>
      <c r="L275" s="139">
        <f t="shared" si="115"/>
        <v>0</v>
      </c>
      <c r="M275" s="139">
        <f t="shared" si="115"/>
        <v>0</v>
      </c>
      <c r="N275" s="139">
        <f t="shared" si="115"/>
        <v>0</v>
      </c>
      <c r="O275" s="139">
        <f t="shared" si="115"/>
        <v>0</v>
      </c>
      <c r="P275" s="139">
        <f t="shared" si="115"/>
        <v>0</v>
      </c>
      <c r="Q275" s="139">
        <f t="shared" si="115"/>
        <v>0</v>
      </c>
      <c r="R275" s="139">
        <f t="shared" si="115"/>
        <v>0</v>
      </c>
      <c r="S275" s="139">
        <f t="shared" si="115"/>
        <v>0</v>
      </c>
      <c r="T275" s="139">
        <f t="shared" si="115"/>
        <v>0</v>
      </c>
      <c r="U275" s="139">
        <f t="shared" si="115"/>
        <v>0</v>
      </c>
      <c r="V275" s="139">
        <f t="shared" si="115"/>
        <v>0</v>
      </c>
      <c r="W275" s="139">
        <f t="shared" si="115"/>
        <v>0</v>
      </c>
      <c r="X275" s="139">
        <f t="shared" si="115"/>
        <v>0</v>
      </c>
      <c r="Y275" s="139">
        <f t="shared" si="115"/>
        <v>0</v>
      </c>
      <c r="Z275" s="139">
        <f t="shared" si="115"/>
        <v>0</v>
      </c>
      <c r="AA275" s="139">
        <f t="shared" si="115"/>
        <v>0</v>
      </c>
      <c r="AB275" s="139">
        <f t="shared" si="115"/>
        <v>0</v>
      </c>
      <c r="AC275" s="139">
        <f t="shared" si="115"/>
        <v>0</v>
      </c>
      <c r="AD275" s="139">
        <f t="shared" si="115"/>
        <v>0</v>
      </c>
      <c r="AE275" s="139">
        <f t="shared" si="115"/>
        <v>0</v>
      </c>
      <c r="AF275" s="139">
        <f t="shared" si="115"/>
        <v>0</v>
      </c>
      <c r="AG275" s="139">
        <f t="shared" si="115"/>
        <v>0</v>
      </c>
      <c r="AH275" s="139">
        <f t="shared" si="115"/>
        <v>0</v>
      </c>
      <c r="AI275" s="139">
        <f t="shared" si="115"/>
        <v>0</v>
      </c>
      <c r="AJ275" s="139">
        <f t="shared" si="115"/>
        <v>0</v>
      </c>
      <c r="AK275" s="139">
        <f t="shared" si="115"/>
        <v>0</v>
      </c>
      <c r="AL275" s="139">
        <f t="shared" si="115"/>
        <v>0</v>
      </c>
    </row>
    <row r="276" spans="1:38" s="365" customFormat="1">
      <c r="B276" s="365" t="s">
        <v>751</v>
      </c>
      <c r="C276" s="372">
        <f>DATE(88,1,1)</f>
        <v>32143</v>
      </c>
      <c r="D276" s="139">
        <v>21090.15</v>
      </c>
      <c r="E276" s="139"/>
      <c r="F276" s="140">
        <f t="shared" si="114"/>
        <v>21090.151249999999</v>
      </c>
      <c r="G276" s="139"/>
      <c r="H276" s="140">
        <f t="shared" si="112"/>
        <v>21090.151249999999</v>
      </c>
      <c r="I276" s="139">
        <v>5</v>
      </c>
      <c r="J276" s="139"/>
      <c r="K276" s="139">
        <f>SUM($D276*$I276)/100/2</f>
        <v>527.25374999999997</v>
      </c>
      <c r="L276" s="139">
        <f t="shared" ref="L276:W279" si="116">SUM($D276*$I276)/100</f>
        <v>1054.5074999999999</v>
      </c>
      <c r="M276" s="139">
        <f t="shared" si="116"/>
        <v>1054.5074999999999</v>
      </c>
      <c r="N276" s="139">
        <f t="shared" si="116"/>
        <v>1054.5074999999999</v>
      </c>
      <c r="O276" s="139">
        <f t="shared" si="116"/>
        <v>1054.5074999999999</v>
      </c>
      <c r="P276" s="139">
        <f t="shared" si="116"/>
        <v>1054.5074999999999</v>
      </c>
      <c r="Q276" s="139">
        <f t="shared" si="116"/>
        <v>1054.5074999999999</v>
      </c>
      <c r="R276" s="139">
        <f t="shared" si="116"/>
        <v>1054.5074999999999</v>
      </c>
      <c r="S276" s="139">
        <f t="shared" si="116"/>
        <v>1054.5074999999999</v>
      </c>
      <c r="T276" s="139">
        <f t="shared" si="116"/>
        <v>1054.5074999999999</v>
      </c>
      <c r="U276" s="139">
        <f t="shared" si="116"/>
        <v>1054.5074999999999</v>
      </c>
      <c r="V276" s="139">
        <f t="shared" si="116"/>
        <v>1054.5074999999999</v>
      </c>
      <c r="W276" s="139">
        <f t="shared" si="116"/>
        <v>1054.5074999999999</v>
      </c>
      <c r="X276" s="139">
        <v>1054.51</v>
      </c>
      <c r="Y276" s="139">
        <v>1054.51</v>
      </c>
      <c r="Z276" s="139">
        <f>SUM($D276*$I276)/100</f>
        <v>1054.5074999999999</v>
      </c>
      <c r="AA276" s="139">
        <f>SUM($D276*$I276)/100</f>
        <v>1054.5074999999999</v>
      </c>
      <c r="AB276" s="139">
        <f>SUM($D276*$I276)/100</f>
        <v>1054.5074999999999</v>
      </c>
      <c r="AC276" s="139">
        <f>SUM($D276*$I276)/100</f>
        <v>1054.5074999999999</v>
      </c>
      <c r="AD276" s="139">
        <f>SUM($D276*$I276)/100</f>
        <v>1054.5074999999999</v>
      </c>
      <c r="AE276" s="139">
        <v>527.24</v>
      </c>
      <c r="AF276" s="139">
        <v>0.01</v>
      </c>
      <c r="AG276" s="139">
        <v>0</v>
      </c>
      <c r="AH276" s="139">
        <v>0</v>
      </c>
      <c r="AI276" s="139">
        <v>0</v>
      </c>
      <c r="AJ276" s="139">
        <v>0</v>
      </c>
      <c r="AK276" s="139">
        <v>0</v>
      </c>
      <c r="AL276" s="139">
        <v>0</v>
      </c>
    </row>
    <row r="277" spans="1:38" s="365" customFormat="1">
      <c r="B277" s="365" t="s">
        <v>752</v>
      </c>
      <c r="C277" s="372">
        <f>DATE(88,1,1)</f>
        <v>32143</v>
      </c>
      <c r="D277" s="139">
        <v>10298.17</v>
      </c>
      <c r="E277" s="139"/>
      <c r="F277" s="140">
        <f t="shared" si="114"/>
        <v>10298.1715</v>
      </c>
      <c r="G277" s="139"/>
      <c r="H277" s="140">
        <f t="shared" si="112"/>
        <v>10298.1715</v>
      </c>
      <c r="I277" s="139">
        <v>10</v>
      </c>
      <c r="J277" s="139"/>
      <c r="K277" s="139">
        <f>SUM($D277*$I277)/100/2</f>
        <v>514.9085</v>
      </c>
      <c r="L277" s="139">
        <f t="shared" si="116"/>
        <v>1029.817</v>
      </c>
      <c r="M277" s="139">
        <f t="shared" si="116"/>
        <v>1029.817</v>
      </c>
      <c r="N277" s="139">
        <f t="shared" si="116"/>
        <v>1029.817</v>
      </c>
      <c r="O277" s="139">
        <f t="shared" si="116"/>
        <v>1029.817</v>
      </c>
      <c r="P277" s="139">
        <f t="shared" si="116"/>
        <v>1029.817</v>
      </c>
      <c r="Q277" s="139">
        <f t="shared" si="116"/>
        <v>1029.817</v>
      </c>
      <c r="R277" s="139">
        <f t="shared" si="116"/>
        <v>1029.817</v>
      </c>
      <c r="S277" s="139">
        <f t="shared" si="116"/>
        <v>1029.817</v>
      </c>
      <c r="T277" s="139">
        <f t="shared" si="116"/>
        <v>1029.817</v>
      </c>
      <c r="U277" s="139">
        <f>10298.17-9783.26</f>
        <v>514.90999999999985</v>
      </c>
      <c r="V277" s="139">
        <v>0</v>
      </c>
      <c r="W277" s="139">
        <v>0</v>
      </c>
      <c r="X277" s="139">
        <v>0</v>
      </c>
      <c r="Y277" s="139">
        <v>0</v>
      </c>
      <c r="Z277" s="139">
        <v>0</v>
      </c>
      <c r="AA277" s="139">
        <v>0</v>
      </c>
      <c r="AB277" s="139">
        <v>0</v>
      </c>
      <c r="AC277" s="139">
        <v>0</v>
      </c>
      <c r="AD277" s="139">
        <v>0</v>
      </c>
      <c r="AE277" s="139">
        <v>0</v>
      </c>
      <c r="AF277" s="139">
        <v>0</v>
      </c>
      <c r="AG277" s="139">
        <v>0</v>
      </c>
      <c r="AH277" s="139">
        <v>0</v>
      </c>
      <c r="AI277" s="139">
        <v>0</v>
      </c>
      <c r="AJ277" s="139">
        <v>0</v>
      </c>
      <c r="AK277" s="139">
        <v>0</v>
      </c>
      <c r="AL277" s="139">
        <v>0</v>
      </c>
    </row>
    <row r="278" spans="1:38" s="365" customFormat="1">
      <c r="B278" s="365" t="s">
        <v>726</v>
      </c>
      <c r="C278" s="372">
        <f>DATE(88,1,1)</f>
        <v>32143</v>
      </c>
      <c r="D278" s="139">
        <v>8210.39</v>
      </c>
      <c r="E278" s="139"/>
      <c r="F278" s="140">
        <f t="shared" si="114"/>
        <v>8210.3912500000024</v>
      </c>
      <c r="G278" s="139"/>
      <c r="H278" s="140">
        <f t="shared" si="112"/>
        <v>8210.3912500000024</v>
      </c>
      <c r="I278" s="139">
        <v>7</v>
      </c>
      <c r="J278" s="139"/>
      <c r="K278" s="139">
        <f>SUM($D278*$I278)/100/2</f>
        <v>287.36365000000001</v>
      </c>
      <c r="L278" s="139">
        <f t="shared" si="116"/>
        <v>574.72730000000001</v>
      </c>
      <c r="M278" s="139">
        <f t="shared" si="116"/>
        <v>574.72730000000001</v>
      </c>
      <c r="N278" s="139">
        <f t="shared" si="116"/>
        <v>574.72730000000001</v>
      </c>
      <c r="O278" s="139">
        <f t="shared" si="116"/>
        <v>574.72730000000001</v>
      </c>
      <c r="P278" s="139">
        <f t="shared" si="116"/>
        <v>574.72730000000001</v>
      </c>
      <c r="Q278" s="139">
        <f t="shared" si="116"/>
        <v>574.72730000000001</v>
      </c>
      <c r="R278" s="139">
        <f t="shared" si="116"/>
        <v>574.72730000000001</v>
      </c>
      <c r="S278" s="139">
        <f t="shared" si="116"/>
        <v>574.72730000000001</v>
      </c>
      <c r="T278" s="139">
        <f t="shared" si="116"/>
        <v>574.72730000000001</v>
      </c>
      <c r="U278" s="139">
        <f t="shared" si="116"/>
        <v>574.72730000000001</v>
      </c>
      <c r="V278" s="139">
        <f t="shared" si="116"/>
        <v>574.72730000000001</v>
      </c>
      <c r="W278" s="139">
        <f t="shared" si="116"/>
        <v>574.72730000000001</v>
      </c>
      <c r="X278" s="139">
        <v>574.73</v>
      </c>
      <c r="Y278" s="139">
        <v>451.57</v>
      </c>
      <c r="Z278" s="139">
        <v>0</v>
      </c>
      <c r="AA278" s="139">
        <v>0</v>
      </c>
      <c r="AB278" s="139">
        <v>0</v>
      </c>
      <c r="AC278" s="139">
        <v>0</v>
      </c>
      <c r="AD278" s="139">
        <v>0</v>
      </c>
      <c r="AE278" s="139">
        <v>0</v>
      </c>
      <c r="AF278" s="139">
        <v>0</v>
      </c>
      <c r="AG278" s="139">
        <v>0</v>
      </c>
      <c r="AH278" s="139">
        <v>0</v>
      </c>
      <c r="AI278" s="139">
        <v>0</v>
      </c>
      <c r="AJ278" s="139">
        <v>0</v>
      </c>
      <c r="AK278" s="139">
        <v>0</v>
      </c>
      <c r="AL278" s="139">
        <v>0</v>
      </c>
    </row>
    <row r="279" spans="1:38" s="365" customFormat="1">
      <c r="B279" s="365" t="s">
        <v>753</v>
      </c>
      <c r="C279" s="372">
        <f>DATE(89,1,1)</f>
        <v>32509</v>
      </c>
      <c r="D279" s="139">
        <v>48929.440000000002</v>
      </c>
      <c r="E279" s="139"/>
      <c r="F279" s="140">
        <f t="shared" si="114"/>
        <v>48929.438000000024</v>
      </c>
      <c r="G279" s="139"/>
      <c r="H279" s="140">
        <f t="shared" si="112"/>
        <v>48929.438000000024</v>
      </c>
      <c r="I279" s="139">
        <v>5</v>
      </c>
      <c r="J279" s="139"/>
      <c r="K279" s="139">
        <v>0</v>
      </c>
      <c r="L279" s="139">
        <f>SUM($D279*$I279)/100/2</f>
        <v>1223.2360000000001</v>
      </c>
      <c r="M279" s="139">
        <f t="shared" si="116"/>
        <v>2446.4720000000002</v>
      </c>
      <c r="N279" s="139">
        <f t="shared" si="116"/>
        <v>2446.4720000000002</v>
      </c>
      <c r="O279" s="139">
        <f t="shared" si="116"/>
        <v>2446.4720000000002</v>
      </c>
      <c r="P279" s="139">
        <f t="shared" si="116"/>
        <v>2446.4720000000002</v>
      </c>
      <c r="Q279" s="139">
        <f t="shared" si="116"/>
        <v>2446.4720000000002</v>
      </c>
      <c r="R279" s="139">
        <f t="shared" si="116"/>
        <v>2446.4720000000002</v>
      </c>
      <c r="S279" s="139">
        <f t="shared" si="116"/>
        <v>2446.4720000000002</v>
      </c>
      <c r="T279" s="139">
        <f t="shared" si="116"/>
        <v>2446.4720000000002</v>
      </c>
      <c r="U279" s="139">
        <f t="shared" si="116"/>
        <v>2446.4720000000002</v>
      </c>
      <c r="V279" s="139">
        <f t="shared" si="116"/>
        <v>2446.4720000000002</v>
      </c>
      <c r="W279" s="139">
        <f t="shared" si="116"/>
        <v>2446.4720000000002</v>
      </c>
      <c r="X279" s="139">
        <v>2446.4699999999998</v>
      </c>
      <c r="Y279" s="139">
        <v>2446.48</v>
      </c>
      <c r="Z279" s="139">
        <v>2446.37</v>
      </c>
      <c r="AA279" s="139">
        <v>2446.37</v>
      </c>
      <c r="AB279" s="139">
        <v>2446.37</v>
      </c>
      <c r="AC279" s="139">
        <v>2446.37</v>
      </c>
      <c r="AD279" s="139">
        <v>2446.37</v>
      </c>
      <c r="AE279" s="139">
        <v>2446.37</v>
      </c>
      <c r="AF279" s="139">
        <v>1223.8399999999999</v>
      </c>
      <c r="AG279" s="139">
        <v>0</v>
      </c>
      <c r="AH279" s="139">
        <v>0</v>
      </c>
      <c r="AI279" s="139">
        <v>0</v>
      </c>
      <c r="AJ279" s="139">
        <v>0</v>
      </c>
      <c r="AK279" s="139">
        <v>0</v>
      </c>
      <c r="AL279" s="139">
        <v>0</v>
      </c>
    </row>
    <row r="280" spans="1:38" s="365" customFormat="1">
      <c r="B280" s="365" t="s">
        <v>754</v>
      </c>
      <c r="C280" s="373">
        <f>DATE(90,1,1)</f>
        <v>32874</v>
      </c>
      <c r="D280" s="141">
        <v>3520.69</v>
      </c>
      <c r="E280" s="141"/>
      <c r="F280" s="142">
        <f t="shared" si="114"/>
        <v>3520.6914999999999</v>
      </c>
      <c r="G280" s="141"/>
      <c r="H280" s="140">
        <f t="shared" si="112"/>
        <v>3520.6914999999999</v>
      </c>
      <c r="I280" s="141">
        <v>10</v>
      </c>
      <c r="J280" s="141"/>
      <c r="K280" s="141">
        <v>0</v>
      </c>
      <c r="L280" s="141">
        <v>0</v>
      </c>
      <c r="M280" s="141">
        <f>SUM($D280*$I280)/100/2</f>
        <v>176.03450000000001</v>
      </c>
      <c r="N280" s="141">
        <f>SUM($D280*$I280)/100</f>
        <v>352.06900000000002</v>
      </c>
      <c r="O280" s="141">
        <f>SUM($D280*$I280)/100</f>
        <v>352.06900000000002</v>
      </c>
      <c r="P280" s="141">
        <f>SUM($D280*$I280)/100</f>
        <v>352.06900000000002</v>
      </c>
      <c r="Q280" s="141">
        <v>352.04</v>
      </c>
      <c r="R280" s="141">
        <v>352.04</v>
      </c>
      <c r="S280" s="141">
        <v>352.04</v>
      </c>
      <c r="T280" s="141">
        <v>352.04</v>
      </c>
      <c r="U280" s="141">
        <v>352.04</v>
      </c>
      <c r="V280" s="141">
        <v>352.04</v>
      </c>
      <c r="W280" s="141">
        <v>176.21</v>
      </c>
      <c r="X280" s="141">
        <v>0</v>
      </c>
      <c r="Y280" s="141">
        <v>0</v>
      </c>
      <c r="Z280" s="141">
        <v>0</v>
      </c>
      <c r="AA280" s="141">
        <v>0</v>
      </c>
      <c r="AB280" s="141">
        <v>0</v>
      </c>
      <c r="AC280" s="141">
        <v>0</v>
      </c>
      <c r="AD280" s="141">
        <v>0</v>
      </c>
      <c r="AE280" s="141">
        <v>0</v>
      </c>
      <c r="AF280" s="141">
        <v>0</v>
      </c>
      <c r="AG280" s="141">
        <v>0</v>
      </c>
      <c r="AH280" s="141">
        <v>0</v>
      </c>
      <c r="AI280" s="141">
        <v>0</v>
      </c>
      <c r="AJ280" s="141">
        <v>0</v>
      </c>
      <c r="AK280" s="141">
        <v>0</v>
      </c>
      <c r="AL280" s="141">
        <v>0</v>
      </c>
    </row>
    <row r="281" spans="1:38" s="365" customFormat="1">
      <c r="D281" s="140">
        <f>SUM(D275:D280)</f>
        <v>94048.84</v>
      </c>
      <c r="E281" s="139">
        <f>F281+AL281</f>
        <v>92048.843500000032</v>
      </c>
      <c r="F281" s="140">
        <f>SUM(F275:F280)</f>
        <v>92048.843500000032</v>
      </c>
      <c r="G281" s="140">
        <f>SUM(G275:G280)</f>
        <v>0</v>
      </c>
      <c r="H281" s="140">
        <f t="shared" si="112"/>
        <v>92048.843500000017</v>
      </c>
      <c r="I281" s="139"/>
      <c r="J281" s="139"/>
      <c r="K281" s="140">
        <f t="shared" ref="K281:AH281" si="117">SUM(K275:K280)</f>
        <v>1329.5258999999999</v>
      </c>
      <c r="L281" s="140">
        <f t="shared" si="117"/>
        <v>3882.2878000000001</v>
      </c>
      <c r="M281" s="140">
        <f t="shared" si="117"/>
        <v>5281.5582999999997</v>
      </c>
      <c r="N281" s="140">
        <f t="shared" si="117"/>
        <v>5457.5928000000004</v>
      </c>
      <c r="O281" s="140">
        <f t="shared" si="117"/>
        <v>5457.5928000000004</v>
      </c>
      <c r="P281" s="140">
        <f t="shared" si="117"/>
        <v>5457.5928000000004</v>
      </c>
      <c r="Q281" s="140">
        <f t="shared" si="117"/>
        <v>5457.5637999999999</v>
      </c>
      <c r="R281" s="140">
        <f t="shared" si="117"/>
        <v>5457.5637999999999</v>
      </c>
      <c r="S281" s="140">
        <f t="shared" si="117"/>
        <v>5457.5637999999999</v>
      </c>
      <c r="T281" s="140">
        <f t="shared" si="117"/>
        <v>5457.5637999999999</v>
      </c>
      <c r="U281" s="140">
        <f t="shared" si="117"/>
        <v>4942.6567999999997</v>
      </c>
      <c r="V281" s="140">
        <f t="shared" si="117"/>
        <v>4427.7467999999999</v>
      </c>
      <c r="W281" s="140">
        <f t="shared" si="117"/>
        <v>4251.9168</v>
      </c>
      <c r="X281" s="140">
        <f t="shared" si="117"/>
        <v>4075.71</v>
      </c>
      <c r="Y281" s="140">
        <f t="shared" si="117"/>
        <v>3952.56</v>
      </c>
      <c r="Z281" s="140">
        <f t="shared" si="117"/>
        <v>3500.8774999999996</v>
      </c>
      <c r="AA281" s="140">
        <f t="shared" si="117"/>
        <v>3500.8774999999996</v>
      </c>
      <c r="AB281" s="140">
        <f t="shared" si="117"/>
        <v>3500.8774999999996</v>
      </c>
      <c r="AC281" s="140">
        <f t="shared" si="117"/>
        <v>3500.8774999999996</v>
      </c>
      <c r="AD281" s="140">
        <f t="shared" si="117"/>
        <v>3500.8774999999996</v>
      </c>
      <c r="AE281" s="140">
        <f t="shared" si="117"/>
        <v>2973.6099999999997</v>
      </c>
      <c r="AF281" s="140">
        <f t="shared" si="117"/>
        <v>1223.8499999999999</v>
      </c>
      <c r="AG281" s="140">
        <f t="shared" si="117"/>
        <v>0</v>
      </c>
      <c r="AH281" s="140">
        <f t="shared" si="117"/>
        <v>0</v>
      </c>
      <c r="AI281" s="140">
        <f>SUM(AI275:AI280)</f>
        <v>0</v>
      </c>
      <c r="AJ281" s="140">
        <f>SUM(AJ275:AJ280)</f>
        <v>0</v>
      </c>
      <c r="AK281" s="140">
        <f>SUM(AK275:AK280)</f>
        <v>0</v>
      </c>
      <c r="AL281" s="140">
        <f>SUM(AL275:AL280)</f>
        <v>0</v>
      </c>
    </row>
    <row r="282" spans="1:38">
      <c r="D282" s="379"/>
      <c r="E282" s="379"/>
      <c r="F282" s="379"/>
      <c r="L282" s="379"/>
      <c r="M282" s="379"/>
      <c r="N282" s="379"/>
      <c r="O282" s="379"/>
      <c r="P282" s="379"/>
    </row>
    <row r="283" spans="1:38">
      <c r="D283" s="379"/>
      <c r="E283" s="379"/>
      <c r="F283" s="379"/>
      <c r="L283" s="379"/>
      <c r="M283" s="379"/>
      <c r="N283" s="379"/>
      <c r="O283" s="379"/>
      <c r="P283" s="379"/>
    </row>
    <row r="284" spans="1:38">
      <c r="D284" s="379"/>
      <c r="E284" s="379"/>
      <c r="F284" s="379"/>
      <c r="L284" s="379"/>
      <c r="M284" s="379"/>
      <c r="N284" s="379"/>
      <c r="O284" s="379"/>
      <c r="P284" s="379"/>
    </row>
    <row r="285" spans="1:38">
      <c r="D285" s="379"/>
      <c r="E285" s="379"/>
      <c r="F285" s="379"/>
      <c r="L285" s="379"/>
      <c r="M285" s="379"/>
      <c r="N285" s="379"/>
      <c r="O285" s="379"/>
      <c r="P285" s="379"/>
    </row>
    <row r="286" spans="1:38">
      <c r="D286" s="379"/>
      <c r="E286" s="379"/>
      <c r="F286" s="379"/>
    </row>
    <row r="287" spans="1:38">
      <c r="D287" s="379"/>
      <c r="E287" s="379"/>
      <c r="F287" s="379"/>
    </row>
    <row r="288" spans="1:38">
      <c r="D288" s="379"/>
      <c r="E288" s="379"/>
      <c r="F288" s="379"/>
    </row>
    <row r="289" spans="4:6">
      <c r="D289" s="379"/>
      <c r="E289" s="379"/>
      <c r="F289" s="379"/>
    </row>
    <row r="290" spans="4:6">
      <c r="D290" s="379"/>
      <c r="E290" s="379"/>
      <c r="F290" s="379"/>
    </row>
    <row r="291" spans="4:6">
      <c r="D291" s="379"/>
      <c r="E291" s="379"/>
      <c r="F291" s="379"/>
    </row>
    <row r="292" spans="4:6">
      <c r="D292" s="379"/>
      <c r="E292" s="379"/>
      <c r="F292" s="379"/>
    </row>
    <row r="293" spans="4:6">
      <c r="D293" s="379"/>
      <c r="E293" s="379"/>
      <c r="F293" s="379"/>
    </row>
    <row r="294" spans="4:6">
      <c r="D294" s="379"/>
      <c r="E294" s="379"/>
      <c r="F294" s="379"/>
    </row>
    <row r="295" spans="4:6">
      <c r="D295" s="379"/>
      <c r="E295" s="379"/>
      <c r="F295" s="379"/>
    </row>
    <row r="296" spans="4:6">
      <c r="D296" s="379"/>
      <c r="E296" s="379"/>
      <c r="F296" s="379"/>
    </row>
    <row r="297" spans="4:6">
      <c r="D297" s="379"/>
      <c r="E297" s="379"/>
      <c r="F297" s="379"/>
    </row>
    <row r="298" spans="4:6">
      <c r="D298" s="379"/>
      <c r="E298" s="379"/>
      <c r="F298" s="379"/>
    </row>
    <row r="299" spans="4:6">
      <c r="D299" s="379"/>
      <c r="E299" s="379"/>
      <c r="F299" s="379"/>
    </row>
    <row r="300" spans="4:6">
      <c r="D300" s="379"/>
      <c r="E300" s="379"/>
      <c r="F300" s="379"/>
    </row>
    <row r="301" spans="4:6">
      <c r="D301" s="379"/>
      <c r="E301" s="379"/>
      <c r="F301" s="379"/>
    </row>
    <row r="302" spans="4:6">
      <c r="D302" s="379"/>
      <c r="E302" s="379"/>
      <c r="F302" s="379"/>
    </row>
    <row r="303" spans="4:6">
      <c r="D303" s="379"/>
      <c r="E303" s="379"/>
      <c r="F303" s="379"/>
    </row>
    <row r="304" spans="4:6">
      <c r="D304" s="379"/>
      <c r="E304" s="379"/>
      <c r="F304" s="379"/>
    </row>
    <row r="305" spans="4:6">
      <c r="D305" s="379"/>
      <c r="E305" s="379"/>
      <c r="F305" s="379"/>
    </row>
    <row r="306" spans="4:6">
      <c r="D306" s="379"/>
      <c r="E306" s="379"/>
      <c r="F306" s="379"/>
    </row>
    <row r="307" spans="4:6">
      <c r="D307" s="379"/>
      <c r="E307" s="379"/>
      <c r="F307" s="379"/>
    </row>
    <row r="308" spans="4:6">
      <c r="D308" s="379"/>
      <c r="E308" s="379"/>
      <c r="F308" s="379"/>
    </row>
    <row r="309" spans="4:6">
      <c r="D309" s="379"/>
      <c r="E309" s="379"/>
      <c r="F309" s="379"/>
    </row>
    <row r="310" spans="4:6">
      <c r="D310" s="379"/>
      <c r="E310" s="379"/>
      <c r="F310" s="379"/>
    </row>
    <row r="311" spans="4:6">
      <c r="D311" s="379"/>
      <c r="E311" s="379"/>
      <c r="F311" s="379"/>
    </row>
    <row r="312" spans="4:6">
      <c r="D312" s="379"/>
      <c r="E312" s="379"/>
      <c r="F312" s="379"/>
    </row>
    <row r="313" spans="4:6">
      <c r="D313" s="379"/>
      <c r="E313" s="379"/>
      <c r="F313" s="379"/>
    </row>
    <row r="314" spans="4:6">
      <c r="D314" s="379"/>
      <c r="E314" s="379"/>
      <c r="F314" s="379"/>
    </row>
    <row r="315" spans="4:6">
      <c r="D315" s="379"/>
      <c r="E315" s="379"/>
      <c r="F315" s="379"/>
    </row>
    <row r="316" spans="4:6">
      <c r="D316" s="379"/>
      <c r="E316" s="379"/>
      <c r="F316" s="379"/>
    </row>
    <row r="317" spans="4:6">
      <c r="D317" s="379"/>
      <c r="E317" s="379"/>
      <c r="F317" s="379"/>
    </row>
    <row r="318" spans="4:6">
      <c r="D318" s="379"/>
      <c r="E318" s="379"/>
      <c r="F318" s="379"/>
    </row>
    <row r="319" spans="4:6">
      <c r="D319" s="379"/>
      <c r="E319" s="379"/>
      <c r="F319" s="379"/>
    </row>
    <row r="320" spans="4:6">
      <c r="D320" s="379"/>
      <c r="E320" s="379"/>
      <c r="F320" s="379"/>
    </row>
    <row r="321" spans="4:6">
      <c r="D321" s="379"/>
      <c r="E321" s="379"/>
      <c r="F321" s="379"/>
    </row>
    <row r="322" spans="4:6">
      <c r="D322" s="379"/>
      <c r="E322" s="379"/>
      <c r="F322" s="379"/>
    </row>
    <row r="323" spans="4:6">
      <c r="D323" s="379"/>
      <c r="E323" s="379"/>
      <c r="F323" s="379"/>
    </row>
    <row r="324" spans="4:6">
      <c r="D324" s="379"/>
      <c r="E324" s="379"/>
      <c r="F324" s="379"/>
    </row>
    <row r="325" spans="4:6">
      <c r="D325" s="379"/>
      <c r="E325" s="379"/>
      <c r="F325" s="379"/>
    </row>
    <row r="326" spans="4:6">
      <c r="D326" s="379"/>
      <c r="E326" s="379"/>
      <c r="F326" s="379"/>
    </row>
    <row r="327" spans="4:6">
      <c r="D327" s="379"/>
      <c r="E327" s="379"/>
      <c r="F327" s="379"/>
    </row>
    <row r="328" spans="4:6">
      <c r="D328" s="379"/>
      <c r="E328" s="379"/>
      <c r="F328" s="379"/>
    </row>
    <row r="329" spans="4:6">
      <c r="D329" s="379"/>
      <c r="E329" s="379"/>
      <c r="F329" s="379"/>
    </row>
    <row r="330" spans="4:6">
      <c r="D330" s="379"/>
      <c r="E330" s="379"/>
      <c r="F330" s="379"/>
    </row>
    <row r="331" spans="4:6">
      <c r="D331" s="379"/>
      <c r="E331" s="379"/>
      <c r="F331" s="379"/>
    </row>
    <row r="332" spans="4:6">
      <c r="D332" s="379"/>
      <c r="E332" s="379"/>
      <c r="F332" s="379"/>
    </row>
    <row r="333" spans="4:6">
      <c r="D333" s="379"/>
      <c r="E333" s="379"/>
      <c r="F333" s="379"/>
    </row>
    <row r="334" spans="4:6">
      <c r="D334" s="379"/>
      <c r="E334" s="379"/>
      <c r="F334" s="379"/>
    </row>
    <row r="335" spans="4:6">
      <c r="D335" s="379"/>
      <c r="E335" s="379"/>
      <c r="F335" s="379"/>
    </row>
    <row r="336" spans="4:6">
      <c r="D336" s="379"/>
      <c r="E336" s="379"/>
      <c r="F336" s="379"/>
    </row>
    <row r="337" spans="4:6">
      <c r="D337" s="379"/>
      <c r="E337" s="379"/>
      <c r="F337" s="379"/>
    </row>
    <row r="338" spans="4:6">
      <c r="D338" s="379"/>
      <c r="E338" s="379"/>
      <c r="F338" s="379"/>
    </row>
    <row r="339" spans="4:6">
      <c r="D339" s="379"/>
      <c r="E339" s="379"/>
      <c r="F339" s="379"/>
    </row>
    <row r="340" spans="4:6">
      <c r="D340" s="379"/>
      <c r="E340" s="379"/>
      <c r="F340" s="379"/>
    </row>
    <row r="341" spans="4:6">
      <c r="D341" s="379"/>
      <c r="E341" s="379"/>
      <c r="F341" s="379"/>
    </row>
    <row r="342" spans="4:6">
      <c r="D342" s="379"/>
      <c r="E342" s="379"/>
      <c r="F342" s="379"/>
    </row>
    <row r="343" spans="4:6">
      <c r="D343" s="379"/>
      <c r="E343" s="379"/>
      <c r="F343" s="379"/>
    </row>
    <row r="344" spans="4:6">
      <c r="D344" s="379"/>
      <c r="E344" s="379"/>
      <c r="F344" s="379"/>
    </row>
    <row r="345" spans="4:6">
      <c r="D345" s="379"/>
      <c r="E345" s="379"/>
      <c r="F345" s="379"/>
    </row>
    <row r="346" spans="4:6">
      <c r="D346" s="379"/>
      <c r="E346" s="379"/>
      <c r="F346" s="379"/>
    </row>
    <row r="347" spans="4:6">
      <c r="D347" s="379"/>
      <c r="E347" s="379"/>
      <c r="F347" s="379"/>
    </row>
    <row r="348" spans="4:6">
      <c r="D348" s="379"/>
      <c r="E348" s="379"/>
      <c r="F348" s="379"/>
    </row>
    <row r="349" spans="4:6">
      <c r="D349" s="379"/>
      <c r="E349" s="379"/>
      <c r="F349" s="379"/>
    </row>
    <row r="350" spans="4:6">
      <c r="D350" s="379"/>
      <c r="E350" s="379"/>
      <c r="F350" s="379"/>
    </row>
    <row r="351" spans="4:6">
      <c r="D351" s="379"/>
      <c r="E351" s="379"/>
      <c r="F351" s="379"/>
    </row>
    <row r="352" spans="4:6">
      <c r="F352" s="379"/>
    </row>
    <row r="353" spans="6:6">
      <c r="F353" s="379"/>
    </row>
    <row r="354" spans="6:6">
      <c r="F354" s="379"/>
    </row>
    <row r="355" spans="6:6">
      <c r="F355" s="379"/>
    </row>
    <row r="356" spans="6:6">
      <c r="F356" s="379"/>
    </row>
    <row r="357" spans="6:6">
      <c r="F357" s="379"/>
    </row>
    <row r="358" spans="6:6">
      <c r="F358" s="379"/>
    </row>
    <row r="359" spans="6:6">
      <c r="F359" s="379"/>
    </row>
    <row r="360" spans="6:6">
      <c r="F360" s="379"/>
    </row>
    <row r="361" spans="6:6">
      <c r="F361" s="379"/>
    </row>
    <row r="362" spans="6:6">
      <c r="F362" s="379"/>
    </row>
    <row r="363" spans="6:6">
      <c r="F363" s="379"/>
    </row>
    <row r="364" spans="6:6">
      <c r="F364" s="379"/>
    </row>
    <row r="365" spans="6:6">
      <c r="F365" s="379"/>
    </row>
    <row r="366" spans="6:6">
      <c r="F366" s="379"/>
    </row>
    <row r="367" spans="6:6">
      <c r="F367" s="379"/>
    </row>
    <row r="368" spans="6:6">
      <c r="F368" s="379"/>
    </row>
    <row r="369" spans="6:6">
      <c r="F369" s="379"/>
    </row>
    <row r="370" spans="6:6">
      <c r="F370" s="379"/>
    </row>
    <row r="371" spans="6:6">
      <c r="F371" s="379"/>
    </row>
    <row r="372" spans="6:6">
      <c r="F372" s="379"/>
    </row>
    <row r="373" spans="6:6">
      <c r="F373" s="379"/>
    </row>
    <row r="374" spans="6:6">
      <c r="F374" s="379"/>
    </row>
    <row r="375" spans="6:6">
      <c r="F375" s="379"/>
    </row>
    <row r="376" spans="6:6">
      <c r="F376" s="379"/>
    </row>
    <row r="377" spans="6:6">
      <c r="F377" s="379"/>
    </row>
    <row r="378" spans="6:6">
      <c r="F378" s="379"/>
    </row>
    <row r="379" spans="6:6">
      <c r="F379" s="379"/>
    </row>
    <row r="380" spans="6:6">
      <c r="F380" s="379"/>
    </row>
    <row r="381" spans="6:6">
      <c r="F381" s="379"/>
    </row>
    <row r="382" spans="6:6">
      <c r="F382" s="379"/>
    </row>
    <row r="383" spans="6:6">
      <c r="F383" s="379"/>
    </row>
    <row r="384" spans="6:6">
      <c r="F384" s="379"/>
    </row>
    <row r="385" spans="6:6">
      <c r="F385" s="379"/>
    </row>
    <row r="386" spans="6:6">
      <c r="F386" s="379"/>
    </row>
    <row r="387" spans="6:6">
      <c r="F387" s="379"/>
    </row>
    <row r="388" spans="6:6">
      <c r="F388" s="379"/>
    </row>
    <row r="389" spans="6:6">
      <c r="F389" s="379"/>
    </row>
    <row r="390" spans="6:6">
      <c r="F390" s="379"/>
    </row>
    <row r="391" spans="6:6">
      <c r="F391" s="379"/>
    </row>
    <row r="392" spans="6:6">
      <c r="F392" s="379"/>
    </row>
    <row r="393" spans="6:6">
      <c r="F393" s="379"/>
    </row>
    <row r="394" spans="6:6">
      <c r="F394" s="379"/>
    </row>
    <row r="395" spans="6:6">
      <c r="F395" s="379"/>
    </row>
    <row r="396" spans="6:6">
      <c r="F396" s="379"/>
    </row>
    <row r="397" spans="6:6">
      <c r="F397" s="379"/>
    </row>
    <row r="398" spans="6:6">
      <c r="F398" s="379"/>
    </row>
    <row r="399" spans="6:6">
      <c r="F399" s="379"/>
    </row>
    <row r="400" spans="6:6">
      <c r="F400" s="379"/>
    </row>
    <row r="401" spans="6:6">
      <c r="F401" s="379"/>
    </row>
    <row r="402" spans="6:6">
      <c r="F402" s="379"/>
    </row>
    <row r="403" spans="6:6">
      <c r="F403" s="379"/>
    </row>
    <row r="420" spans="33:35">
      <c r="AG420" s="145" t="s">
        <v>755</v>
      </c>
      <c r="AH420" s="145" t="s">
        <v>756</v>
      </c>
      <c r="AI420" s="145" t="s">
        <v>757</v>
      </c>
    </row>
    <row r="422" spans="33:35">
      <c r="AG422" s="145" t="s">
        <v>758</v>
      </c>
      <c r="AH422" s="145" t="s">
        <v>759</v>
      </c>
      <c r="AI422" s="145" t="s">
        <v>760</v>
      </c>
    </row>
    <row r="424" spans="33:35">
      <c r="AG424" s="145" t="s">
        <v>761</v>
      </c>
      <c r="AH424" s="145" t="s">
        <v>762</v>
      </c>
      <c r="AI424" s="145" t="s">
        <v>763</v>
      </c>
    </row>
    <row r="426" spans="33:35">
      <c r="AG426" s="145" t="s">
        <v>764</v>
      </c>
      <c r="AH426" s="145" t="s">
        <v>765</v>
      </c>
      <c r="AI426" s="145" t="s">
        <v>766</v>
      </c>
    </row>
    <row r="428" spans="33:35">
      <c r="AG428" s="145" t="s">
        <v>767</v>
      </c>
      <c r="AH428" s="145" t="s">
        <v>768</v>
      </c>
      <c r="AI428" s="145" t="s">
        <v>769</v>
      </c>
    </row>
    <row r="429" spans="33:35">
      <c r="AH429" s="145" t="s">
        <v>770</v>
      </c>
    </row>
    <row r="431" spans="33:35">
      <c r="AG431" s="145" t="s">
        <v>771</v>
      </c>
      <c r="AH431" s="145" t="s">
        <v>772</v>
      </c>
      <c r="AI431" s="145" t="s">
        <v>773</v>
      </c>
    </row>
    <row r="433" spans="33:35">
      <c r="AG433" s="145" t="s">
        <v>774</v>
      </c>
      <c r="AH433" s="145" t="s">
        <v>775</v>
      </c>
      <c r="AI433" s="145" t="s">
        <v>776</v>
      </c>
    </row>
    <row r="435" spans="33:35">
      <c r="AG435" s="145" t="s">
        <v>777</v>
      </c>
      <c r="AH435" s="145" t="s">
        <v>778</v>
      </c>
      <c r="AI435" s="145" t="s">
        <v>779</v>
      </c>
    </row>
    <row r="437" spans="33:35">
      <c r="AG437" s="145" t="s">
        <v>780</v>
      </c>
      <c r="AH437" s="145" t="s">
        <v>781</v>
      </c>
      <c r="AI437" s="145" t="s">
        <v>782</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G22"/>
  <sheetViews>
    <sheetView zoomScale="90" zoomScaleNormal="90" workbookViewId="0">
      <selection activeCell="D18" sqref="D18"/>
    </sheetView>
  </sheetViews>
  <sheetFormatPr defaultColWidth="9.109375" defaultRowHeight="15.6"/>
  <cols>
    <col min="1" max="1" width="9.109375" style="32"/>
    <col min="2" max="2" width="49" style="32" customWidth="1"/>
    <col min="3" max="3" width="12.109375" style="32" customWidth="1"/>
    <col min="4" max="16384" width="9.109375" style="32"/>
  </cols>
  <sheetData>
    <row r="1" spans="1:7">
      <c r="A1" s="455" t="str">
        <f>+'Schedule 2'!A1:F1</f>
        <v>Benson (Minnesota) Municipal Utilities</v>
      </c>
      <c r="B1" s="455"/>
      <c r="C1" s="455"/>
      <c r="D1" s="455"/>
      <c r="E1" s="455"/>
      <c r="F1" s="455"/>
      <c r="G1" s="455"/>
    </row>
    <row r="2" spans="1:7">
      <c r="A2" s="455" t="s">
        <v>0</v>
      </c>
      <c r="B2" s="455"/>
      <c r="C2" s="455"/>
      <c r="D2" s="455"/>
      <c r="E2" s="455"/>
      <c r="F2" s="455"/>
      <c r="G2" s="455"/>
    </row>
    <row r="3" spans="1:7">
      <c r="A3" s="455" t="s">
        <v>175</v>
      </c>
      <c r="B3" s="455"/>
      <c r="C3" s="455"/>
      <c r="D3" s="455"/>
      <c r="E3" s="455"/>
      <c r="F3" s="455"/>
      <c r="G3" s="455"/>
    </row>
    <row r="4" spans="1:7">
      <c r="A4" s="457" t="str">
        <f>+'Schedule 2'!A4:F4</f>
        <v>For the Year Ended December 31, 2015</v>
      </c>
      <c r="B4" s="457"/>
      <c r="C4" s="457"/>
      <c r="D4" s="457"/>
      <c r="E4" s="457"/>
      <c r="F4" s="457"/>
      <c r="G4" s="457"/>
    </row>
    <row r="5" spans="1:7">
      <c r="A5" s="30"/>
      <c r="B5" s="30"/>
      <c r="C5" s="30"/>
    </row>
    <row r="6" spans="1:7">
      <c r="A6" s="119" t="s">
        <v>136</v>
      </c>
      <c r="C6" s="155"/>
    </row>
    <row r="7" spans="1:7">
      <c r="A7" s="119" t="s">
        <v>5</v>
      </c>
      <c r="C7" s="155"/>
    </row>
    <row r="8" spans="1:7">
      <c r="A8" s="119">
        <v>1</v>
      </c>
      <c r="B8" s="32" t="s">
        <v>137</v>
      </c>
      <c r="C8" s="183">
        <v>0</v>
      </c>
    </row>
    <row r="9" spans="1:7">
      <c r="C9" s="155"/>
    </row>
    <row r="10" spans="1:7">
      <c r="A10" s="211">
        <v>2</v>
      </c>
      <c r="B10" s="207" t="s">
        <v>799</v>
      </c>
      <c r="C10" s="436">
        <v>8857</v>
      </c>
      <c r="D10" s="212"/>
    </row>
    <row r="11" spans="1:7">
      <c r="A11" s="205"/>
      <c r="B11" s="204"/>
      <c r="C11" s="204"/>
      <c r="D11" s="208"/>
    </row>
    <row r="12" spans="1:7">
      <c r="A12" s="205"/>
      <c r="B12" s="206" t="s">
        <v>800</v>
      </c>
      <c r="C12" s="204"/>
      <c r="D12" s="208"/>
    </row>
    <row r="13" spans="1:7">
      <c r="A13" s="205">
        <v>3</v>
      </c>
      <c r="B13" s="206" t="s">
        <v>801</v>
      </c>
      <c r="C13" s="204"/>
      <c r="D13" s="209"/>
    </row>
    <row r="14" spans="1:7">
      <c r="A14" s="205">
        <v>4</v>
      </c>
      <c r="B14" s="206" t="s">
        <v>802</v>
      </c>
      <c r="C14" s="210"/>
      <c r="D14" s="209"/>
    </row>
    <row r="15" spans="1:7">
      <c r="A15" s="205">
        <v>5</v>
      </c>
      <c r="B15" s="206" t="s">
        <v>803</v>
      </c>
      <c r="C15" s="204"/>
      <c r="D15" s="209"/>
    </row>
    <row r="16" spans="1:7">
      <c r="A16" s="205"/>
      <c r="B16" s="204"/>
      <c r="C16" s="204"/>
      <c r="D16" s="208"/>
    </row>
    <row r="17" spans="1:5">
      <c r="A17" s="205">
        <v>6</v>
      </c>
      <c r="B17" s="206" t="s">
        <v>804</v>
      </c>
      <c r="C17" s="183">
        <v>43722</v>
      </c>
      <c r="D17" s="435" t="s">
        <v>844</v>
      </c>
    </row>
    <row r="20" spans="1:5">
      <c r="B20" s="427"/>
      <c r="C20" s="434"/>
      <c r="D20" s="155"/>
      <c r="E20" s="155"/>
    </row>
    <row r="21" spans="1:5">
      <c r="C21" s="155"/>
      <c r="D21" s="155"/>
      <c r="E21" s="155"/>
    </row>
    <row r="22" spans="1:5">
      <c r="C22" s="183"/>
      <c r="D22" s="155"/>
      <c r="E22" s="155"/>
    </row>
  </sheetData>
  <mergeCells count="4">
    <mergeCell ref="A1:G1"/>
    <mergeCell ref="A2:G2"/>
    <mergeCell ref="A4:G4"/>
    <mergeCell ref="A3:G3"/>
  </mergeCells>
  <phoneticPr fontId="0" type="noConversion"/>
  <pageMargins left="0.75" right="0.75" top="1" bottom="1" header="0.5" footer="0.5"/>
  <pageSetup scale="85" orientation="portrait"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A1:L37"/>
  <sheetViews>
    <sheetView zoomScale="90" zoomScaleNormal="90" workbookViewId="0">
      <selection activeCell="L31" sqref="L31"/>
    </sheetView>
  </sheetViews>
  <sheetFormatPr defaultColWidth="9.109375" defaultRowHeight="15.6"/>
  <cols>
    <col min="1" max="1" width="6.6640625" style="32" customWidth="1"/>
    <col min="2" max="2" width="35.109375" style="32" customWidth="1"/>
    <col min="3" max="6" width="15.6640625" style="32" customWidth="1"/>
    <col min="7" max="7" width="9.109375" style="32"/>
    <col min="8" max="8" width="12.88671875" style="128" bestFit="1" customWidth="1"/>
    <col min="9" max="10" width="9.109375" style="32"/>
    <col min="11" max="11" width="9.5546875" style="32" bestFit="1" customWidth="1"/>
    <col min="12" max="16384" width="9.109375" style="32"/>
  </cols>
  <sheetData>
    <row r="1" spans="1:7">
      <c r="A1" s="455" t="str">
        <f>+'Schedule 2'!A1:F1</f>
        <v>Benson (Minnesota) Municipal Utilities</v>
      </c>
      <c r="B1" s="455"/>
      <c r="C1" s="455"/>
      <c r="D1" s="455"/>
      <c r="E1" s="455"/>
      <c r="F1" s="455"/>
      <c r="G1" s="119"/>
    </row>
    <row r="2" spans="1:7">
      <c r="A2" s="455" t="s">
        <v>0</v>
      </c>
      <c r="B2" s="455"/>
      <c r="C2" s="455"/>
      <c r="D2" s="455"/>
      <c r="E2" s="455"/>
      <c r="F2" s="455"/>
      <c r="G2" s="119"/>
    </row>
    <row r="3" spans="1:7">
      <c r="A3" s="455" t="s">
        <v>176</v>
      </c>
      <c r="B3" s="455"/>
      <c r="C3" s="455"/>
      <c r="D3" s="455"/>
      <c r="E3" s="455"/>
      <c r="F3" s="455"/>
      <c r="G3" s="119"/>
    </row>
    <row r="4" spans="1:7">
      <c r="A4" s="457" t="str">
        <f>+'Schedule 2'!A4:F4</f>
        <v>For the Year Ended December 31, 2015</v>
      </c>
      <c r="B4" s="457"/>
      <c r="C4" s="457"/>
      <c r="D4" s="457"/>
      <c r="E4" s="457"/>
      <c r="F4" s="457"/>
      <c r="G4" s="120"/>
    </row>
    <row r="5" spans="1:7">
      <c r="A5" s="459" t="s">
        <v>139</v>
      </c>
      <c r="B5" s="459"/>
      <c r="C5" s="459"/>
      <c r="D5" s="459"/>
      <c r="E5" s="459"/>
      <c r="F5" s="459"/>
    </row>
    <row r="6" spans="1:7">
      <c r="A6" s="129"/>
      <c r="B6" s="129"/>
      <c r="C6" s="129"/>
      <c r="D6" s="129"/>
      <c r="E6" s="129"/>
      <c r="F6" s="129"/>
    </row>
    <row r="7" spans="1:7">
      <c r="A7" s="56" t="s">
        <v>1</v>
      </c>
      <c r="B7" s="36"/>
      <c r="C7" s="36" t="s">
        <v>177</v>
      </c>
      <c r="D7" s="36" t="s">
        <v>178</v>
      </c>
      <c r="E7" s="36" t="s">
        <v>180</v>
      </c>
      <c r="F7" s="36" t="s">
        <v>179</v>
      </c>
    </row>
    <row r="8" spans="1:7">
      <c r="A8" s="40" t="s">
        <v>5</v>
      </c>
      <c r="B8" s="39"/>
      <c r="C8" s="39" t="s">
        <v>138</v>
      </c>
      <c r="D8" s="39" t="s">
        <v>140</v>
      </c>
      <c r="E8" s="39" t="s">
        <v>141</v>
      </c>
      <c r="F8" s="39" t="s">
        <v>142</v>
      </c>
    </row>
    <row r="9" spans="1:7">
      <c r="A9" s="57">
        <v>1</v>
      </c>
      <c r="B9" s="54" t="s">
        <v>143</v>
      </c>
      <c r="C9" s="121"/>
      <c r="D9" s="122"/>
      <c r="E9" s="122"/>
      <c r="F9" s="122"/>
    </row>
    <row r="10" spans="1:7">
      <c r="A10" s="37"/>
      <c r="B10" s="123" t="s">
        <v>144</v>
      </c>
      <c r="C10" s="58">
        <v>0</v>
      </c>
      <c r="D10" s="124">
        <v>0</v>
      </c>
      <c r="E10" s="124">
        <v>0</v>
      </c>
      <c r="F10" s="124">
        <f>SUM(C10:E10)</f>
        <v>0</v>
      </c>
    </row>
    <row r="11" spans="1:7">
      <c r="A11" s="37">
        <v>2</v>
      </c>
      <c r="B11" s="123" t="s">
        <v>145</v>
      </c>
      <c r="C11" s="81">
        <v>0</v>
      </c>
      <c r="D11" s="52">
        <v>0</v>
      </c>
      <c r="E11" s="52">
        <v>0</v>
      </c>
      <c r="F11" s="52">
        <f>SUM(C11:E11)</f>
        <v>0</v>
      </c>
    </row>
    <row r="12" spans="1:7">
      <c r="A12" s="57">
        <v>3</v>
      </c>
      <c r="B12" s="54" t="s">
        <v>146</v>
      </c>
      <c r="C12" s="82"/>
      <c r="D12" s="51"/>
      <c r="E12" s="51"/>
      <c r="F12" s="51"/>
    </row>
    <row r="13" spans="1:7">
      <c r="A13" s="37"/>
      <c r="B13" s="126" t="s">
        <v>147</v>
      </c>
      <c r="C13" s="171">
        <v>0</v>
      </c>
      <c r="D13" s="182">
        <v>0</v>
      </c>
      <c r="E13" s="182">
        <v>0</v>
      </c>
      <c r="F13" s="182">
        <f>SUM(C13:E13)</f>
        <v>0</v>
      </c>
    </row>
    <row r="14" spans="1:7">
      <c r="A14" s="66">
        <v>4</v>
      </c>
      <c r="B14" s="125" t="s">
        <v>148</v>
      </c>
      <c r="C14" s="172"/>
      <c r="D14" s="180"/>
      <c r="E14" s="180"/>
      <c r="F14" s="180"/>
    </row>
    <row r="15" spans="1:7">
      <c r="A15" s="37"/>
      <c r="B15" s="126" t="s">
        <v>149</v>
      </c>
      <c r="C15" s="72">
        <v>13650</v>
      </c>
      <c r="D15" s="43">
        <v>129635</v>
      </c>
      <c r="E15" s="182">
        <v>0</v>
      </c>
      <c r="F15" s="182">
        <f>SUM(C15:E15)</f>
        <v>143285</v>
      </c>
    </row>
    <row r="16" spans="1:7">
      <c r="A16" s="60">
        <v>5</v>
      </c>
      <c r="B16" s="127" t="s">
        <v>150</v>
      </c>
      <c r="C16" s="79"/>
      <c r="D16" s="179">
        <f>2003630-D21</f>
        <v>1664956</v>
      </c>
      <c r="E16" s="188">
        <v>0</v>
      </c>
      <c r="F16" s="188">
        <f>SUM(C16:E16)</f>
        <v>1664956</v>
      </c>
    </row>
    <row r="17" spans="1:12">
      <c r="A17" s="57">
        <v>6</v>
      </c>
      <c r="B17" s="125" t="s">
        <v>151</v>
      </c>
      <c r="C17" s="172"/>
      <c r="D17" s="180"/>
      <c r="E17" s="180"/>
      <c r="F17" s="180"/>
    </row>
    <row r="18" spans="1:12" ht="16.2" thickBot="1">
      <c r="A18" s="37"/>
      <c r="B18" s="126" t="s">
        <v>152</v>
      </c>
      <c r="C18" s="172">
        <v>0</v>
      </c>
      <c r="D18" s="180">
        <v>0</v>
      </c>
      <c r="E18" s="180">
        <v>0</v>
      </c>
      <c r="F18" s="180">
        <f>SUM(C18:E18)</f>
        <v>0</v>
      </c>
    </row>
    <row r="19" spans="1:12" ht="16.2" thickBot="1">
      <c r="A19" s="59">
        <v>7</v>
      </c>
      <c r="B19" s="127" t="s">
        <v>153</v>
      </c>
      <c r="C19" s="189">
        <f>SUM(C10:C18)</f>
        <v>13650</v>
      </c>
      <c r="D19" s="190">
        <f>SUM(D10:D18)</f>
        <v>1794591</v>
      </c>
      <c r="E19" s="190">
        <f>SUM(E10:E18)</f>
        <v>0</v>
      </c>
      <c r="F19" s="191">
        <f>SUM(C19:E19)</f>
        <v>1808241</v>
      </c>
    </row>
    <row r="20" spans="1:12">
      <c r="A20" s="57">
        <v>8</v>
      </c>
      <c r="B20" s="156" t="s">
        <v>154</v>
      </c>
      <c r="C20" s="192"/>
      <c r="D20" s="192"/>
      <c r="E20" s="192"/>
      <c r="F20" s="192"/>
    </row>
    <row r="21" spans="1:12">
      <c r="A21" s="37"/>
      <c r="B21" s="193" t="s">
        <v>155</v>
      </c>
      <c r="C21" s="194" t="s">
        <v>170</v>
      </c>
      <c r="D21" s="43">
        <f>47692+290982</f>
        <v>338674</v>
      </c>
      <c r="E21" s="43">
        <v>18780</v>
      </c>
      <c r="F21" s="182">
        <f>SUM(D21:E21)</f>
        <v>357454</v>
      </c>
      <c r="G21" s="32" t="s">
        <v>169</v>
      </c>
    </row>
    <row r="22" spans="1:12">
      <c r="A22" s="57">
        <v>9</v>
      </c>
      <c r="B22" s="156" t="s">
        <v>156</v>
      </c>
      <c r="C22" s="195"/>
      <c r="D22" s="50"/>
      <c r="E22" s="50"/>
      <c r="F22" s="180"/>
    </row>
    <row r="23" spans="1:12">
      <c r="A23" s="37"/>
      <c r="B23" s="193" t="s">
        <v>157</v>
      </c>
      <c r="C23" s="194" t="s">
        <v>170</v>
      </c>
      <c r="D23" s="43"/>
      <c r="E23" s="43">
        <v>651386</v>
      </c>
      <c r="F23" s="182">
        <f>+D23+E23</f>
        <v>651386</v>
      </c>
    </row>
    <row r="24" spans="1:12">
      <c r="A24" s="57">
        <v>10</v>
      </c>
      <c r="B24" s="156" t="s">
        <v>158</v>
      </c>
      <c r="C24" s="195"/>
      <c r="D24" s="50"/>
      <c r="E24" s="50"/>
      <c r="F24" s="180"/>
    </row>
    <row r="25" spans="1:12">
      <c r="A25" s="37"/>
      <c r="B25" s="193" t="s">
        <v>159</v>
      </c>
      <c r="C25" s="194" t="s">
        <v>170</v>
      </c>
      <c r="D25" s="43">
        <v>213640</v>
      </c>
      <c r="E25" s="43"/>
      <c r="F25" s="182">
        <f>+D25+E25</f>
        <v>213640</v>
      </c>
    </row>
    <row r="26" spans="1:12">
      <c r="A26" s="57">
        <v>11</v>
      </c>
      <c r="B26" s="156" t="s">
        <v>160</v>
      </c>
      <c r="C26" s="195"/>
      <c r="D26" s="50"/>
      <c r="E26" s="50"/>
      <c r="F26" s="180"/>
    </row>
    <row r="27" spans="1:12">
      <c r="A27" s="37"/>
      <c r="B27" s="193" t="s">
        <v>161</v>
      </c>
      <c r="C27" s="194" t="s">
        <v>170</v>
      </c>
      <c r="D27" s="43"/>
      <c r="E27" s="43"/>
      <c r="F27" s="182">
        <f>+D27+E27</f>
        <v>0</v>
      </c>
    </row>
    <row r="28" spans="1:12">
      <c r="A28" s="59">
        <v>12</v>
      </c>
      <c r="B28" s="196" t="s">
        <v>162</v>
      </c>
      <c r="C28" s="197" t="s">
        <v>170</v>
      </c>
      <c r="D28" s="179">
        <v>41675</v>
      </c>
      <c r="E28" s="179"/>
      <c r="F28" s="182">
        <f>+D28+E28</f>
        <v>41675</v>
      </c>
      <c r="H28" s="128" t="s">
        <v>845</v>
      </c>
      <c r="K28" s="395">
        <f>+F29</f>
        <v>188368</v>
      </c>
    </row>
    <row r="29" spans="1:12">
      <c r="A29" s="59">
        <v>13</v>
      </c>
      <c r="B29" s="196" t="s">
        <v>163</v>
      </c>
      <c r="C29" s="197" t="s">
        <v>170</v>
      </c>
      <c r="D29" s="179">
        <v>188368</v>
      </c>
      <c r="E29" s="179"/>
      <c r="F29" s="182">
        <f>+D29+E29</f>
        <v>188368</v>
      </c>
      <c r="H29" s="128" t="s">
        <v>846</v>
      </c>
      <c r="K29" s="441">
        <f>+-'Schedule 5'!C10</f>
        <v>-8857</v>
      </c>
    </row>
    <row r="30" spans="1:12" ht="16.2" thickBot="1">
      <c r="A30" s="57">
        <v>14</v>
      </c>
      <c r="B30" s="156" t="s">
        <v>164</v>
      </c>
      <c r="C30" s="198"/>
      <c r="D30" s="192"/>
      <c r="E30" s="192"/>
      <c r="F30" s="192"/>
      <c r="K30" s="395">
        <f>+SUM(K28:K29)</f>
        <v>179511</v>
      </c>
      <c r="L30" s="32" t="s">
        <v>847</v>
      </c>
    </row>
    <row r="31" spans="1:12" ht="16.2" thickBot="1">
      <c r="A31" s="37"/>
      <c r="B31" s="126" t="s">
        <v>165</v>
      </c>
      <c r="C31" s="189" t="s">
        <v>171</v>
      </c>
      <c r="D31" s="190">
        <f>SUM(D19:D29)</f>
        <v>2576948</v>
      </c>
      <c r="E31" s="190">
        <f>SUM(E19:E29)</f>
        <v>670166</v>
      </c>
      <c r="F31" s="191">
        <f>SUM(F19:F30)</f>
        <v>3260764</v>
      </c>
    </row>
    <row r="32" spans="1:12">
      <c r="B32" s="155"/>
      <c r="C32" s="183"/>
      <c r="D32" s="183"/>
      <c r="E32" s="183"/>
      <c r="F32" s="183"/>
    </row>
    <row r="33" spans="2:6">
      <c r="B33" s="460" t="s">
        <v>166</v>
      </c>
      <c r="C33" s="461"/>
      <c r="D33" s="199">
        <v>2</v>
      </c>
      <c r="E33" s="183"/>
      <c r="F33" s="183"/>
    </row>
    <row r="34" spans="2:6">
      <c r="B34" s="200" t="s">
        <v>167</v>
      </c>
      <c r="C34" s="201"/>
      <c r="D34" s="202">
        <v>0</v>
      </c>
      <c r="E34" s="183"/>
      <c r="F34" s="183"/>
    </row>
    <row r="35" spans="2:6">
      <c r="B35" s="155"/>
      <c r="C35" s="183"/>
      <c r="D35" s="183"/>
      <c r="E35" s="183"/>
      <c r="F35" s="183"/>
    </row>
    <row r="36" spans="2:6">
      <c r="B36" s="155" t="s">
        <v>168</v>
      </c>
      <c r="C36" s="155"/>
      <c r="D36" s="155"/>
      <c r="E36" s="155"/>
      <c r="F36" s="155"/>
    </row>
    <row r="37" spans="2:6">
      <c r="E37" s="395"/>
    </row>
  </sheetData>
  <mergeCells count="6">
    <mergeCell ref="A5:F5"/>
    <mergeCell ref="B33:C33"/>
    <mergeCell ref="A1:F1"/>
    <mergeCell ref="A2:F2"/>
    <mergeCell ref="A4:F4"/>
    <mergeCell ref="A3:F3"/>
  </mergeCells>
  <phoneticPr fontId="0" type="noConversion"/>
  <pageMargins left="0.75" right="0.75" top="1" bottom="1" header="0.5" footer="0.5"/>
  <pageSetup scale="80" orientation="portrait" r:id="rId1"/>
  <headerFooter alignWithMargins="0"/>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R32"/>
  <sheetViews>
    <sheetView zoomScale="80" zoomScaleNormal="80" workbookViewId="0">
      <selection activeCell="A4" sqref="A4:G4"/>
    </sheetView>
  </sheetViews>
  <sheetFormatPr defaultColWidth="9.109375" defaultRowHeight="15.6"/>
  <cols>
    <col min="1" max="1" width="3.44140625" style="1" customWidth="1"/>
    <col min="2" max="2" width="53" style="1" customWidth="1"/>
    <col min="3" max="3" width="2.33203125" style="1" customWidth="1"/>
    <col min="4" max="5" width="14.5546875" style="1" customWidth="1"/>
    <col min="6" max="6" width="2.6640625" style="1" customWidth="1"/>
    <col min="7" max="7" width="14.5546875" style="1" customWidth="1"/>
    <col min="8" max="8" width="2.6640625" style="1" customWidth="1"/>
    <col min="9" max="9" width="22" style="1" customWidth="1"/>
    <col min="10" max="10" width="9.109375" style="1"/>
    <col min="11" max="11" width="12.33203125" style="1" bestFit="1" customWidth="1"/>
    <col min="12" max="15" width="9.109375" style="1"/>
    <col min="16" max="16" width="18.109375" style="1" customWidth="1"/>
    <col min="17" max="16384" width="9.109375" style="1"/>
  </cols>
  <sheetData>
    <row r="1" spans="1:18">
      <c r="A1" s="464" t="str">
        <f>+'Schedule 7'!A1:F1</f>
        <v>Benson (Minnesota) Municipal Utilities</v>
      </c>
      <c r="B1" s="464"/>
      <c r="C1" s="464"/>
      <c r="D1" s="464"/>
      <c r="E1" s="464"/>
      <c r="F1" s="464"/>
      <c r="G1" s="464"/>
    </row>
    <row r="2" spans="1:18">
      <c r="A2" s="465" t="str">
        <f>+'Schedule 7'!A4:F4</f>
        <v>For the Year Ended December 31, 2015</v>
      </c>
      <c r="B2" s="465"/>
      <c r="C2" s="465"/>
      <c r="D2" s="465"/>
      <c r="E2" s="465"/>
      <c r="F2" s="465"/>
      <c r="G2" s="465"/>
    </row>
    <row r="3" spans="1:18" ht="16.2" thickBot="1">
      <c r="A3" s="28"/>
      <c r="B3" s="28"/>
      <c r="C3" s="28"/>
      <c r="D3" s="28"/>
      <c r="E3" s="28"/>
      <c r="F3" s="28"/>
      <c r="G3" s="28"/>
    </row>
    <row r="4" spans="1:18" ht="16.2" thickBot="1">
      <c r="A4" s="466" t="s">
        <v>481</v>
      </c>
      <c r="B4" s="467"/>
      <c r="C4" s="467"/>
      <c r="D4" s="467"/>
      <c r="E4" s="467"/>
      <c r="F4" s="467"/>
      <c r="G4" s="468"/>
    </row>
    <row r="6" spans="1:18">
      <c r="A6" s="2"/>
      <c r="B6" s="3"/>
      <c r="C6" s="4"/>
      <c r="D6" s="469" t="s">
        <v>482</v>
      </c>
      <c r="E6" s="469"/>
      <c r="F6" s="6"/>
      <c r="G6" s="5"/>
    </row>
    <row r="7" spans="1:18">
      <c r="A7" s="462" t="s">
        <v>483</v>
      </c>
      <c r="B7" s="463"/>
      <c r="C7" s="7"/>
      <c r="D7" s="29" t="s">
        <v>140</v>
      </c>
      <c r="E7" s="29" t="s">
        <v>141</v>
      </c>
      <c r="F7" s="6"/>
      <c r="G7" s="8" t="s">
        <v>142</v>
      </c>
      <c r="L7" s="185"/>
      <c r="M7" s="185"/>
      <c r="N7" s="185"/>
      <c r="O7" s="185"/>
      <c r="P7" s="185"/>
      <c r="Q7" s="185"/>
      <c r="R7" s="185"/>
    </row>
    <row r="8" spans="1:18">
      <c r="A8" s="7"/>
      <c r="B8" s="7"/>
      <c r="C8" s="7"/>
      <c r="D8" s="6"/>
      <c r="E8" s="6"/>
      <c r="F8" s="6"/>
      <c r="G8" s="6"/>
      <c r="L8" s="186"/>
      <c r="M8" s="186"/>
      <c r="N8" s="186"/>
      <c r="O8" s="186"/>
      <c r="P8" s="186"/>
      <c r="Q8" s="186"/>
      <c r="R8" s="186"/>
    </row>
    <row r="9" spans="1:18">
      <c r="A9" s="7" t="s">
        <v>484</v>
      </c>
      <c r="B9" s="7"/>
      <c r="C9" s="7"/>
      <c r="D9" s="6"/>
      <c r="E9" s="6"/>
      <c r="F9" s="6"/>
      <c r="G9" s="6"/>
      <c r="I9" s="9" t="s">
        <v>484</v>
      </c>
      <c r="L9" s="186"/>
      <c r="M9" s="186"/>
      <c r="N9" s="186"/>
      <c r="O9" s="186"/>
      <c r="P9" s="186"/>
      <c r="Q9" s="186"/>
      <c r="R9" s="186"/>
    </row>
    <row r="10" spans="1:18" ht="16.2" thickBot="1">
      <c r="B10" s="1" t="s">
        <v>485</v>
      </c>
      <c r="D10" s="10">
        <v>0</v>
      </c>
      <c r="E10" s="10">
        <v>0</v>
      </c>
      <c r="F10" s="11"/>
      <c r="G10" s="9">
        <f>SUM(D10:E10)</f>
        <v>0</v>
      </c>
      <c r="H10" s="9"/>
      <c r="I10" s="12">
        <f>+G10+G11</f>
        <v>0</v>
      </c>
      <c r="L10" s="186"/>
      <c r="M10" s="186"/>
      <c r="N10" s="186"/>
      <c r="O10" s="186"/>
      <c r="P10" s="186"/>
      <c r="Q10" s="186"/>
      <c r="R10" s="186"/>
    </row>
    <row r="11" spans="1:18" ht="16.2" thickTop="1">
      <c r="B11" s="1" t="s">
        <v>486</v>
      </c>
      <c r="D11" s="10">
        <v>0</v>
      </c>
      <c r="E11" s="10">
        <v>0</v>
      </c>
      <c r="F11" s="11"/>
      <c r="G11" s="9">
        <f>SUM(D11:E11)</f>
        <v>0</v>
      </c>
      <c r="H11" s="9"/>
      <c r="I11" s="9"/>
      <c r="L11" s="185"/>
      <c r="M11" s="185"/>
      <c r="N11" s="185"/>
      <c r="O11" s="185"/>
      <c r="P11" s="185"/>
      <c r="Q11" s="185"/>
      <c r="R11" s="185"/>
    </row>
    <row r="12" spans="1:18">
      <c r="D12" s="10"/>
      <c r="E12" s="10"/>
      <c r="F12" s="11"/>
      <c r="G12" s="9"/>
      <c r="H12" s="9"/>
      <c r="I12" s="9"/>
      <c r="L12" s="185"/>
      <c r="M12" s="185"/>
      <c r="N12" s="185"/>
      <c r="O12" s="185"/>
      <c r="P12" s="185"/>
      <c r="Q12" s="185"/>
      <c r="R12" s="185"/>
    </row>
    <row r="13" spans="1:18">
      <c r="A13" s="1" t="s">
        <v>487</v>
      </c>
      <c r="D13" s="10"/>
      <c r="E13" s="10"/>
      <c r="F13" s="11"/>
      <c r="G13" s="9"/>
      <c r="H13" s="9"/>
      <c r="I13" s="9" t="s">
        <v>239</v>
      </c>
      <c r="L13" s="185"/>
      <c r="M13" s="185"/>
      <c r="N13" s="185"/>
      <c r="O13" s="185"/>
      <c r="P13" s="185"/>
      <c r="Q13" s="185"/>
      <c r="R13" s="185"/>
    </row>
    <row r="14" spans="1:18" ht="16.2" thickBot="1">
      <c r="D14" s="10">
        <v>0</v>
      </c>
      <c r="E14" s="10">
        <v>0</v>
      </c>
      <c r="F14" s="11"/>
      <c r="G14" s="9">
        <f>SUM(D14:E14)</f>
        <v>0</v>
      </c>
      <c r="H14" s="9"/>
      <c r="I14" s="12">
        <f>+G14</f>
        <v>0</v>
      </c>
    </row>
    <row r="15" spans="1:18" ht="16.2" thickTop="1">
      <c r="D15" s="10"/>
      <c r="E15" s="10"/>
      <c r="F15" s="11"/>
      <c r="G15" s="9"/>
      <c r="H15" s="9"/>
    </row>
    <row r="16" spans="1:18">
      <c r="A16" s="1" t="s">
        <v>480</v>
      </c>
      <c r="D16" s="10"/>
      <c r="E16" s="10"/>
      <c r="F16" s="11"/>
      <c r="G16" s="9"/>
      <c r="H16" s="9"/>
      <c r="I16" s="9" t="s">
        <v>480</v>
      </c>
    </row>
    <row r="17" spans="1:10" ht="16.2" thickBot="1">
      <c r="B17" s="1" t="s">
        <v>488</v>
      </c>
      <c r="D17" s="10">
        <v>0</v>
      </c>
      <c r="E17" s="10">
        <v>0</v>
      </c>
      <c r="F17" s="11"/>
      <c r="G17" s="9">
        <f t="shared" ref="G17:G24" si="0">SUM(D17:E17)</f>
        <v>0</v>
      </c>
      <c r="H17" s="9"/>
      <c r="I17" s="12">
        <f>+SUM(G16:G24)</f>
        <v>157.71</v>
      </c>
    </row>
    <row r="18" spans="1:10" ht="16.2" thickTop="1">
      <c r="B18" s="1" t="s">
        <v>489</v>
      </c>
      <c r="D18" s="10">
        <v>0</v>
      </c>
      <c r="E18" s="10">
        <v>0</v>
      </c>
      <c r="F18" s="11"/>
      <c r="G18" s="9">
        <f t="shared" si="0"/>
        <v>0</v>
      </c>
      <c r="H18" s="9"/>
      <c r="I18" s="11"/>
    </row>
    <row r="19" spans="1:10">
      <c r="B19" s="1" t="s">
        <v>490</v>
      </c>
      <c r="D19" s="10">
        <v>157.71</v>
      </c>
      <c r="E19" s="10"/>
      <c r="F19" s="11"/>
      <c r="G19" s="9">
        <f t="shared" si="0"/>
        <v>157.71</v>
      </c>
      <c r="H19" s="9"/>
      <c r="I19" s="11"/>
    </row>
    <row r="20" spans="1:10">
      <c r="B20" s="1" t="s">
        <v>491</v>
      </c>
      <c r="D20" s="10">
        <v>0</v>
      </c>
      <c r="E20" s="10">
        <v>0</v>
      </c>
      <c r="F20" s="11"/>
      <c r="G20" s="9">
        <f t="shared" si="0"/>
        <v>0</v>
      </c>
      <c r="H20" s="9"/>
      <c r="I20" s="11"/>
    </row>
    <row r="21" spans="1:10">
      <c r="B21" s="1" t="s">
        <v>492</v>
      </c>
      <c r="D21" s="10">
        <v>0</v>
      </c>
      <c r="E21" s="10">
        <v>0</v>
      </c>
      <c r="F21" s="11"/>
      <c r="G21" s="9">
        <f t="shared" si="0"/>
        <v>0</v>
      </c>
      <c r="H21" s="9"/>
      <c r="I21" s="11"/>
    </row>
    <row r="22" spans="1:10">
      <c r="B22" s="1" t="s">
        <v>493</v>
      </c>
      <c r="D22" s="10">
        <v>0</v>
      </c>
      <c r="E22" s="10">
        <v>0</v>
      </c>
      <c r="F22" s="11"/>
      <c r="G22" s="9">
        <f t="shared" si="0"/>
        <v>0</v>
      </c>
      <c r="H22" s="9"/>
      <c r="I22" s="11"/>
    </row>
    <row r="23" spans="1:10">
      <c r="B23" s="1" t="s">
        <v>494</v>
      </c>
      <c r="D23" s="10">
        <v>0</v>
      </c>
      <c r="E23" s="10">
        <v>0</v>
      </c>
      <c r="F23" s="11"/>
      <c r="G23" s="9">
        <f t="shared" si="0"/>
        <v>0</v>
      </c>
      <c r="H23" s="9"/>
      <c r="I23" s="11"/>
    </row>
    <row r="24" spans="1:10">
      <c r="B24" s="1" t="s">
        <v>495</v>
      </c>
      <c r="D24" s="10">
        <v>0</v>
      </c>
      <c r="E24" s="10">
        <v>0</v>
      </c>
      <c r="F24" s="11"/>
      <c r="G24" s="9">
        <f t="shared" si="0"/>
        <v>0</v>
      </c>
      <c r="H24" s="9"/>
      <c r="I24" s="9"/>
    </row>
    <row r="25" spans="1:10">
      <c r="D25" s="10"/>
      <c r="E25" s="10"/>
      <c r="F25" s="11"/>
      <c r="G25" s="9"/>
      <c r="H25" s="9"/>
      <c r="I25" s="9"/>
    </row>
    <row r="26" spans="1:10">
      <c r="A26" s="1" t="s">
        <v>496</v>
      </c>
      <c r="D26" s="10"/>
      <c r="E26" s="10"/>
      <c r="F26" s="11"/>
      <c r="G26" s="9"/>
      <c r="H26" s="9"/>
      <c r="I26" s="9" t="s">
        <v>497</v>
      </c>
    </row>
    <row r="27" spans="1:10" ht="16.2" thickBot="1">
      <c r="B27" s="1" t="s">
        <v>498</v>
      </c>
      <c r="D27" s="10">
        <v>85483.18</v>
      </c>
      <c r="E27" s="10"/>
      <c r="F27" s="95"/>
      <c r="G27" s="10">
        <f>SUM(D27:E27)</f>
        <v>85483.18</v>
      </c>
      <c r="H27" s="10"/>
      <c r="I27" s="187">
        <f>+SUM(G27:G28)</f>
        <v>88942.219999999987</v>
      </c>
      <c r="J27" s="185"/>
    </row>
    <row r="28" spans="1:10" ht="16.2" thickTop="1">
      <c r="B28" s="1" t="s">
        <v>499</v>
      </c>
      <c r="D28" s="10">
        <v>3459.04</v>
      </c>
      <c r="E28" s="10"/>
      <c r="F28" s="95"/>
      <c r="G28" s="10">
        <f>SUM(D28:E28)</f>
        <v>3459.04</v>
      </c>
      <c r="H28" s="10"/>
      <c r="I28" s="185"/>
      <c r="J28" s="185"/>
    </row>
    <row r="29" spans="1:10">
      <c r="F29" s="4"/>
      <c r="I29" s="9"/>
    </row>
    <row r="30" spans="1:10" ht="16.2" thickBot="1">
      <c r="B30" s="438" t="s">
        <v>500</v>
      </c>
      <c r="C30" s="438"/>
      <c r="D30" s="439">
        <f>SUM(D10:D29)</f>
        <v>89099.93</v>
      </c>
      <c r="E30" s="439">
        <f>SUM(E10:E29)</f>
        <v>0</v>
      </c>
      <c r="F30" s="15"/>
      <c r="G30" s="14">
        <f>SUM(G10:G29)</f>
        <v>89099.93</v>
      </c>
      <c r="H30" s="13"/>
      <c r="I30" s="14">
        <f>+SUM(I10:I29)</f>
        <v>89099.93</v>
      </c>
    </row>
    <row r="31" spans="1:10" ht="16.2" thickTop="1">
      <c r="B31" s="185"/>
      <c r="C31" s="185"/>
      <c r="D31" s="185"/>
      <c r="E31" s="440"/>
      <c r="F31" s="4"/>
    </row>
    <row r="32" spans="1:10">
      <c r="B32" s="185"/>
      <c r="C32" s="185"/>
      <c r="D32" s="185"/>
      <c r="E32" s="185"/>
    </row>
  </sheetData>
  <mergeCells count="5">
    <mergeCell ref="A7:B7"/>
    <mergeCell ref="A1:G1"/>
    <mergeCell ref="A2:G2"/>
    <mergeCell ref="A4:G4"/>
    <mergeCell ref="D6:E6"/>
  </mergeCells>
  <pageMargins left="0.1" right="0.1" top="0.1" bottom="0.1" header="0.3" footer="0.3"/>
  <pageSetup scale="9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1"/>
  <sheetViews>
    <sheetView workbookViewId="0">
      <selection activeCell="O10" sqref="O10"/>
    </sheetView>
  </sheetViews>
  <sheetFormatPr defaultColWidth="9.109375" defaultRowHeight="14.4"/>
  <cols>
    <col min="1" max="1" width="23.109375" style="396" customWidth="1"/>
    <col min="2" max="14" width="11.6640625" style="396" customWidth="1"/>
    <col min="15" max="16384" width="9.109375" style="396"/>
  </cols>
  <sheetData>
    <row r="1" spans="1:15">
      <c r="A1" s="470" t="str">
        <f>+'Schedule 2'!A1:F1</f>
        <v>Benson (Minnesota) Municipal Utilities</v>
      </c>
      <c r="B1" s="470"/>
      <c r="C1" s="470"/>
      <c r="D1" s="470"/>
      <c r="E1" s="470"/>
      <c r="F1" s="470"/>
      <c r="G1" s="470"/>
      <c r="H1" s="470"/>
      <c r="I1" s="470"/>
      <c r="J1" s="470"/>
      <c r="K1" s="470"/>
      <c r="L1" s="470"/>
      <c r="M1" s="470"/>
      <c r="N1" s="470"/>
    </row>
    <row r="2" spans="1:15">
      <c r="A2" s="470" t="s">
        <v>544</v>
      </c>
      <c r="B2" s="470"/>
      <c r="C2" s="470"/>
      <c r="D2" s="470"/>
      <c r="E2" s="470"/>
      <c r="F2" s="470"/>
      <c r="G2" s="470"/>
      <c r="H2" s="470"/>
      <c r="I2" s="470"/>
      <c r="J2" s="470"/>
      <c r="K2" s="470"/>
      <c r="L2" s="470"/>
      <c r="M2" s="470"/>
      <c r="N2" s="470"/>
    </row>
    <row r="3" spans="1:15">
      <c r="A3" s="471" t="str">
        <f>+'Schedule 2'!A4:F4</f>
        <v>For the Year Ended December 31, 2015</v>
      </c>
      <c r="B3" s="470"/>
      <c r="C3" s="470"/>
      <c r="D3" s="470"/>
      <c r="E3" s="470"/>
      <c r="F3" s="470"/>
      <c r="G3" s="470"/>
      <c r="H3" s="470"/>
      <c r="I3" s="470"/>
      <c r="J3" s="470"/>
      <c r="K3" s="470"/>
      <c r="L3" s="470"/>
      <c r="M3" s="470"/>
      <c r="N3" s="470"/>
    </row>
    <row r="5" spans="1:15">
      <c r="B5" s="398"/>
      <c r="C5" s="398"/>
      <c r="D5" s="398"/>
      <c r="E5" s="398"/>
      <c r="F5" s="398"/>
      <c r="G5" s="398"/>
      <c r="H5" s="398"/>
      <c r="I5" s="398"/>
      <c r="J5" s="398"/>
      <c r="K5" s="398"/>
      <c r="L5" s="398"/>
      <c r="M5" s="398"/>
      <c r="N5" s="398"/>
    </row>
    <row r="6" spans="1:15">
      <c r="B6" s="130" t="s">
        <v>805</v>
      </c>
      <c r="C6" s="130" t="s">
        <v>806</v>
      </c>
      <c r="D6" s="130" t="s">
        <v>807</v>
      </c>
      <c r="E6" s="130" t="s">
        <v>808</v>
      </c>
      <c r="F6" s="130" t="s">
        <v>809</v>
      </c>
      <c r="G6" s="130" t="s">
        <v>810</v>
      </c>
      <c r="H6" s="130" t="s">
        <v>811</v>
      </c>
      <c r="I6" s="130" t="s">
        <v>812</v>
      </c>
      <c r="J6" s="130" t="s">
        <v>813</v>
      </c>
      <c r="K6" s="130" t="s">
        <v>814</v>
      </c>
      <c r="L6" s="130" t="s">
        <v>815</v>
      </c>
      <c r="M6" s="130" t="s">
        <v>816</v>
      </c>
      <c r="N6" s="131" t="s">
        <v>142</v>
      </c>
    </row>
    <row r="7" spans="1:15">
      <c r="A7" s="396" t="s">
        <v>542</v>
      </c>
      <c r="B7" s="406">
        <v>244</v>
      </c>
      <c r="C7" s="406">
        <v>242.09</v>
      </c>
      <c r="D7" s="406">
        <v>236.1</v>
      </c>
      <c r="E7" s="406">
        <v>247.92</v>
      </c>
      <c r="F7" s="406">
        <v>424.17</v>
      </c>
      <c r="G7" s="406">
        <v>429.22</v>
      </c>
      <c r="H7" s="406">
        <v>433.72</v>
      </c>
      <c r="I7" s="406">
        <v>417.81</v>
      </c>
      <c r="J7" s="406">
        <v>406.17</v>
      </c>
      <c r="K7" s="406">
        <v>394.19</v>
      </c>
      <c r="L7" s="406">
        <v>213.76</v>
      </c>
      <c r="M7" s="406"/>
      <c r="N7" s="397">
        <f t="shared" ref="N7:N8" si="0">SUM(B7:M7)</f>
        <v>3689.1500000000005</v>
      </c>
    </row>
    <row r="8" spans="1:15">
      <c r="A8" s="396" t="s">
        <v>543</v>
      </c>
      <c r="B8" s="406">
        <v>55.55</v>
      </c>
      <c r="C8" s="406">
        <v>50.21</v>
      </c>
      <c r="D8" s="406">
        <v>43.64</v>
      </c>
      <c r="E8" s="406">
        <v>49.47</v>
      </c>
      <c r="F8" s="406">
        <v>44.43</v>
      </c>
      <c r="G8" s="406">
        <v>57.37</v>
      </c>
      <c r="H8" s="406">
        <v>58.26</v>
      </c>
      <c r="I8" s="406">
        <v>84.43</v>
      </c>
      <c r="J8" s="406">
        <v>59.73</v>
      </c>
      <c r="K8" s="406">
        <v>67.78</v>
      </c>
      <c r="L8" s="406">
        <v>70.61</v>
      </c>
      <c r="M8" s="406"/>
      <c r="N8" s="397">
        <f t="shared" si="0"/>
        <v>641.48</v>
      </c>
    </row>
    <row r="9" spans="1:15">
      <c r="A9" s="396" t="s">
        <v>545</v>
      </c>
      <c r="B9" s="399">
        <f>SUM(B7:B8)</f>
        <v>299.55</v>
      </c>
      <c r="C9" s="399">
        <f t="shared" ref="C9:N9" si="1">SUM(C7:C8)</f>
        <v>292.3</v>
      </c>
      <c r="D9" s="399">
        <f t="shared" si="1"/>
        <v>279.74</v>
      </c>
      <c r="E9" s="399">
        <f t="shared" si="1"/>
        <v>297.39</v>
      </c>
      <c r="F9" s="399">
        <f t="shared" si="1"/>
        <v>468.6</v>
      </c>
      <c r="G9" s="399">
        <f t="shared" si="1"/>
        <v>486.59000000000003</v>
      </c>
      <c r="H9" s="399">
        <f t="shared" si="1"/>
        <v>491.98</v>
      </c>
      <c r="I9" s="399">
        <f t="shared" si="1"/>
        <v>502.24</v>
      </c>
      <c r="J9" s="399">
        <f t="shared" si="1"/>
        <v>465.90000000000003</v>
      </c>
      <c r="K9" s="399">
        <f t="shared" si="1"/>
        <v>461.97</v>
      </c>
      <c r="L9" s="399">
        <f t="shared" si="1"/>
        <v>284.37</v>
      </c>
      <c r="M9" s="399">
        <f t="shared" si="1"/>
        <v>0</v>
      </c>
      <c r="N9" s="399">
        <f t="shared" si="1"/>
        <v>4330.630000000001</v>
      </c>
      <c r="O9" s="437" t="s">
        <v>842</v>
      </c>
    </row>
    <row r="10" spans="1:15">
      <c r="B10" s="398"/>
      <c r="C10" s="398"/>
      <c r="D10" s="398"/>
      <c r="E10" s="398"/>
      <c r="F10" s="398"/>
      <c r="G10" s="398"/>
      <c r="H10" s="398"/>
      <c r="I10" s="398"/>
      <c r="J10" s="398"/>
      <c r="K10" s="398"/>
      <c r="L10" s="398"/>
      <c r="M10" s="398"/>
      <c r="N10" s="398"/>
    </row>
    <row r="11" spans="1:15">
      <c r="B11" s="398"/>
      <c r="C11" s="398"/>
      <c r="D11" s="398"/>
      <c r="E11" s="398"/>
      <c r="F11" s="398"/>
      <c r="G11" s="398"/>
      <c r="H11" s="398"/>
      <c r="I11" s="398"/>
      <c r="J11" s="398"/>
      <c r="K11" s="398"/>
      <c r="L11" s="398"/>
      <c r="M11" s="398"/>
      <c r="N11" s="398"/>
    </row>
    <row r="12" spans="1:15" s="400" customFormat="1">
      <c r="E12" s="25" t="s">
        <v>525</v>
      </c>
      <c r="H12" s="401"/>
      <c r="L12" s="24"/>
    </row>
    <row r="13" spans="1:15" s="400" customFormat="1">
      <c r="E13" s="402" t="s">
        <v>526</v>
      </c>
      <c r="H13" s="401"/>
      <c r="L13" s="136">
        <f>+N7</f>
        <v>3689.1500000000005</v>
      </c>
    </row>
    <row r="14" spans="1:15" s="400" customFormat="1">
      <c r="E14" s="402" t="s">
        <v>527</v>
      </c>
      <c r="H14" s="401"/>
      <c r="L14" s="136">
        <f>+N8</f>
        <v>641.48</v>
      </c>
    </row>
    <row r="15" spans="1:15" s="400" customFormat="1">
      <c r="E15" s="402" t="s">
        <v>528</v>
      </c>
      <c r="H15" s="401"/>
      <c r="L15" s="136">
        <v>0</v>
      </c>
    </row>
    <row r="16" spans="1:15" s="400" customFormat="1">
      <c r="E16" s="402" t="s">
        <v>529</v>
      </c>
      <c r="H16" s="401"/>
      <c r="L16" s="136">
        <v>0</v>
      </c>
    </row>
    <row r="17" spans="5:13" s="400" customFormat="1">
      <c r="E17" s="402" t="s">
        <v>530</v>
      </c>
      <c r="L17" s="136">
        <v>0</v>
      </c>
    </row>
    <row r="18" spans="5:13" s="400" customFormat="1">
      <c r="E18" s="402" t="s">
        <v>531</v>
      </c>
      <c r="L18" s="136">
        <v>0</v>
      </c>
    </row>
    <row r="19" spans="5:13" s="400" customFormat="1">
      <c r="E19" s="402" t="s">
        <v>532</v>
      </c>
      <c r="L19" s="136">
        <v>0</v>
      </c>
    </row>
    <row r="20" spans="5:13" s="400" customFormat="1">
      <c r="E20" s="402" t="s">
        <v>533</v>
      </c>
      <c r="L20" s="136">
        <v>0</v>
      </c>
    </row>
    <row r="21" spans="5:13" s="400" customFormat="1">
      <c r="E21" s="402" t="s">
        <v>533</v>
      </c>
      <c r="L21" s="136">
        <v>0</v>
      </c>
    </row>
    <row r="22" spans="5:13" s="400" customFormat="1">
      <c r="E22" s="402" t="s">
        <v>534</v>
      </c>
      <c r="L22" s="132">
        <f>SUM(L13:L21)</f>
        <v>4330.630000000001</v>
      </c>
    </row>
    <row r="23" spans="5:13" s="400" customFormat="1">
      <c r="E23" s="402"/>
      <c r="L23" s="133"/>
    </row>
    <row r="24" spans="5:13" s="400" customFormat="1">
      <c r="E24" s="402"/>
      <c r="L24" s="134"/>
    </row>
    <row r="25" spans="5:13" s="400" customFormat="1">
      <c r="E25" s="21" t="s">
        <v>400</v>
      </c>
      <c r="L25" s="134">
        <f>L22</f>
        <v>4330.630000000001</v>
      </c>
      <c r="M25" s="405" t="s">
        <v>537</v>
      </c>
    </row>
    <row r="26" spans="5:13" s="400" customFormat="1">
      <c r="E26" s="22" t="s">
        <v>535</v>
      </c>
      <c r="L26" s="134">
        <f>L15+L16+L14+L17</f>
        <v>641.48</v>
      </c>
      <c r="M26" s="405" t="s">
        <v>538</v>
      </c>
    </row>
    <row r="27" spans="5:13" s="400" customFormat="1">
      <c r="E27" s="23" t="s">
        <v>466</v>
      </c>
      <c r="L27" s="134">
        <f>L18</f>
        <v>0</v>
      </c>
      <c r="M27" s="405" t="s">
        <v>539</v>
      </c>
    </row>
    <row r="28" spans="5:13" s="400" customFormat="1">
      <c r="E28" s="23" t="s">
        <v>467</v>
      </c>
      <c r="L28" s="134">
        <f>L19</f>
        <v>0</v>
      </c>
      <c r="M28" s="405" t="s">
        <v>540</v>
      </c>
    </row>
    <row r="29" spans="5:13" s="400" customFormat="1">
      <c r="E29" s="23" t="s">
        <v>536</v>
      </c>
      <c r="L29" s="135">
        <f>L25-L26-L27-L28</f>
        <v>3689.150000000001</v>
      </c>
      <c r="M29" s="405" t="s">
        <v>541</v>
      </c>
    </row>
    <row r="30" spans="5:13" s="400" customFormat="1">
      <c r="L30" s="403"/>
    </row>
    <row r="31" spans="5:13">
      <c r="L31" s="404"/>
    </row>
  </sheetData>
  <mergeCells count="3">
    <mergeCell ref="A1:N1"/>
    <mergeCell ref="A2:N2"/>
    <mergeCell ref="A3:N3"/>
  </mergeCells>
  <pageMargins left="0.2" right="0.2" top="0.75" bottom="0.75" header="0.3" footer="0.3"/>
  <pageSetup scale="7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5</vt:i4>
      </vt:variant>
    </vt:vector>
  </HeadingPairs>
  <TitlesOfParts>
    <vt:vector size="15" baseType="lpstr">
      <vt:lpstr>Nonlevelized-EIA 412</vt:lpstr>
      <vt:lpstr>Schedule 2</vt:lpstr>
      <vt:lpstr>Schedule 3</vt:lpstr>
      <vt:lpstr>Schedule 4</vt:lpstr>
      <vt:lpstr>Depreciation Schedule</vt:lpstr>
      <vt:lpstr>Schedule 5</vt:lpstr>
      <vt:lpstr>Schedule 7</vt:lpstr>
      <vt:lpstr>Salaries</vt:lpstr>
      <vt:lpstr>Acct 456.1</vt:lpstr>
      <vt:lpstr>Other Data</vt:lpstr>
      <vt:lpstr>'Acct 456.1'!Print_Area</vt:lpstr>
      <vt:lpstr>'Nonlevelized-EIA 412'!Print_Area</vt:lpstr>
      <vt:lpstr>Salaries!Print_Area</vt:lpstr>
      <vt:lpstr>'Schedule 3'!Print_Area</vt:lpstr>
      <vt:lpstr>'Schedule 4'!Print_Area</vt:lpstr>
    </vt:vector>
  </TitlesOfParts>
  <Company>Michigan Public Power Agency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 Horstmanshof</dc:creator>
  <cp:lastModifiedBy>Kristina Sipma</cp:lastModifiedBy>
  <cp:lastPrinted>2017-02-23T20:54:41Z</cp:lastPrinted>
  <dcterms:created xsi:type="dcterms:W3CDTF">2005-04-15T13:36:01Z</dcterms:created>
  <dcterms:modified xsi:type="dcterms:W3CDTF">2018-02-11T23:54:42Z</dcterms:modified>
</cp:coreProperties>
</file>