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MERLIN\MYDATA\XLS\MISO TO\2014\"/>
    </mc:Choice>
  </mc:AlternateContent>
  <bookViews>
    <workbookView xWindow="0" yWindow="0" windowWidth="20160" windowHeight="9948"/>
  </bookViews>
  <sheets>
    <sheet name="True-Up_Updated_Rates_010416" sheetId="10" r:id="rId1"/>
  </sheets>
  <calcPr calcId="152511"/>
</workbook>
</file>

<file path=xl/calcChain.xml><?xml version="1.0" encoding="utf-8"?>
<calcChain xmlns="http://schemas.openxmlformats.org/spreadsheetml/2006/main">
  <c r="L20" i="10" l="1"/>
  <c r="I20" i="10"/>
  <c r="G20" i="10"/>
  <c r="G6" i="10" s="1"/>
  <c r="I16" i="10"/>
  <c r="H20" i="10" s="1"/>
  <c r="H6" i="10" s="1"/>
  <c r="H7" i="10" s="1"/>
  <c r="H10" i="10" s="1"/>
  <c r="C15" i="10"/>
  <c r="C20" i="10" s="1"/>
  <c r="C14" i="10"/>
  <c r="C13" i="10"/>
  <c r="F11" i="10"/>
  <c r="K11" i="10" s="1"/>
  <c r="K10" i="10"/>
  <c r="F9" i="10"/>
  <c r="K9" i="10" s="1"/>
  <c r="C7" i="10"/>
  <c r="C19" i="10" s="1"/>
  <c r="L6" i="10"/>
  <c r="L7" i="10" s="1"/>
  <c r="L10" i="10" s="1"/>
  <c r="L11" i="10" s="1"/>
  <c r="L13" i="10" s="1"/>
  <c r="I5" i="10"/>
  <c r="H11" i="10" l="1"/>
  <c r="H13" i="10" s="1"/>
  <c r="G10" i="10"/>
  <c r="C21" i="10"/>
  <c r="C24" i="10" s="1"/>
  <c r="C25" i="10" s="1"/>
  <c r="C27" i="10" s="1"/>
  <c r="I6" i="10"/>
  <c r="I7" i="10" s="1"/>
  <c r="G7" i="10"/>
  <c r="G11" i="10" l="1"/>
  <c r="G13" i="10" l="1"/>
  <c r="I13" i="10" s="1"/>
  <c r="I11" i="10"/>
</calcChain>
</file>

<file path=xl/sharedStrings.xml><?xml version="1.0" encoding="utf-8"?>
<sst xmlns="http://schemas.openxmlformats.org/spreadsheetml/2006/main" count="53" uniqueCount="46">
  <si>
    <t>Total True-Up</t>
  </si>
  <si>
    <t>Interest on Historic Year True-Up:</t>
  </si>
  <si>
    <t>D)</t>
  </si>
  <si>
    <t>Total True-Up, Excluding Interest</t>
  </si>
  <si>
    <t>Divisor True-Up</t>
  </si>
  <si>
    <t>ATRR True-Up</t>
  </si>
  <si>
    <t>Summary:</t>
  </si>
  <si>
    <t>C)</t>
  </si>
  <si>
    <t>Projected Annual Cost ($/kW/Year)</t>
  </si>
  <si>
    <t>Difference in Divisor</t>
  </si>
  <si>
    <t>Projected Divisor</t>
  </si>
  <si>
    <t>Actual Divisor</t>
  </si>
  <si>
    <t>Divisor True-Up:</t>
  </si>
  <si>
    <t>B)</t>
  </si>
  <si>
    <t>Actual Schedule 26A Revenue</t>
  </si>
  <si>
    <t>Actual Schedule 26 Revenue</t>
  </si>
  <si>
    <t>Actual Attachment MM Revenue Requirements</t>
  </si>
  <si>
    <t>Actual Attachment GG Revenue Requirements</t>
  </si>
  <si>
    <t>Phase 1</t>
  </si>
  <si>
    <t>MTEP 11</t>
  </si>
  <si>
    <t>Attachment MM True-Up:</t>
  </si>
  <si>
    <t>A)</t>
  </si>
  <si>
    <t>Total</t>
  </si>
  <si>
    <t>Twin Cities- Fargo Project</t>
  </si>
  <si>
    <t>Attachment GG True-Up:</t>
  </si>
  <si>
    <t>Annual Transmission Revenue Requirement (ATRR) True-Up:</t>
  </si>
  <si>
    <t>Attachment O ATRR True-Up, excluding Interest</t>
  </si>
  <si>
    <t>Attachment MM Revenue per G/L</t>
  </si>
  <si>
    <t>Schedule 26A Revenue</t>
  </si>
  <si>
    <t>Attachment GG Revenue per G/L</t>
  </si>
  <si>
    <t>Schedule 26 Revenue</t>
  </si>
  <si>
    <t>Year-end accrual for estimated true-up</t>
  </si>
  <si>
    <t>2014 Missouri River Energy Services Attachment O True-Up Adjustment</t>
  </si>
  <si>
    <t>2014 Missouri River Energy Services Attachment GG True-Up Adjustment</t>
  </si>
  <si>
    <t>2014 Missouri River Energy Services Attachment MM True-Up Adjustment</t>
  </si>
  <si>
    <t>Projected 2014 ATRR</t>
  </si>
  <si>
    <t>Estimated Interest for 24 months (January 2014-December 2015)</t>
  </si>
  <si>
    <t>Actual ATRR</t>
  </si>
  <si>
    <t>2014 Attachment GG ATRR True-UP</t>
  </si>
  <si>
    <t>2014 Attachment MM ATRR True-UP</t>
  </si>
  <si>
    <t>Phases 2 &amp; 3</t>
  </si>
  <si>
    <t>Projected ATRR</t>
  </si>
  <si>
    <t>Average Monthly Rate (1 Month LIBOR)- (January 2014-June 2015)</t>
  </si>
  <si>
    <t>Interest Rate for True-Up:</t>
  </si>
  <si>
    <t>Undercollection- 1 Month LIBOR</t>
  </si>
  <si>
    <t>Overcollection- FERC Rate per 18 CFR 35.19a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</si>
</sst>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&quot;$&quot;#,##0.000"/>
    <numFmt numFmtId="170" formatCode="_(* #,##0_);_(* \(#,##0\);_(* &quot;-&quot;??_);_(@_)"/>
    <numFmt numFmtId="171" formatCode="0.00_)"/>
    <numFmt numFmtId="172" formatCode="&quot;$&quot;#,##0.0000"/>
    <numFmt numFmtId="173" formatCode="&quot;$&quot;#,##0"/>
  </numFmts>
  <fonts count="22">
    <font>
      <sz val="10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sz val="11"/>
      <name val="Arial MT"/>
    </font>
    <font>
      <sz val="10"/>
      <name val="Arial MT"/>
    </font>
    <font>
      <u val="doubleAccounting"/>
      <sz val="10"/>
      <name val="Arial MT"/>
    </font>
    <font>
      <sz val="9"/>
      <name val="Arial MT"/>
    </font>
    <font>
      <u val="singleAccounting"/>
      <sz val="10"/>
      <name val="Arial MT"/>
    </font>
    <font>
      <u/>
      <sz val="10"/>
      <name val="Arial MT"/>
    </font>
    <font>
      <u val="doubleAccounting"/>
      <sz val="9"/>
      <name val="Arial MT"/>
    </font>
    <font>
      <u val="singleAccounting"/>
      <sz val="9"/>
      <name val="Arial MT"/>
    </font>
    <font>
      <u/>
      <sz val="9"/>
      <name val="Arial MT"/>
    </font>
    <font>
      <u val="singleAccounting"/>
      <sz val="11"/>
      <name val="Arial MT"/>
    </font>
    <font>
      <u val="singleAccounting"/>
      <sz val="12"/>
      <name val="Arial MT"/>
    </font>
    <font>
      <sz val="8"/>
      <name val="Arial"/>
      <family val="2"/>
    </font>
    <font>
      <b/>
      <i/>
      <sz val="16"/>
      <name val="Helv"/>
    </font>
    <font>
      <sz val="9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double"/>
      <sz val="10"/>
      <name val="Arial MT"/>
    </font>
    <font>
      <u val="double"/>
      <sz val="9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1" fillId="0" borderId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14" fillId="2" borderId="0" applyNumberFormat="0" applyBorder="0" applyAlignment="0" applyProtection="0"/>
    <xf numFmtId="10" fontId="14" fillId="3" borderId="1" applyNumberFormat="0" applyBorder="0" applyAlignment="0" applyProtection="0"/>
    <xf numFmtId="171" fontId="15" fillId="0" borderId="0"/>
    <xf numFmtId="0" fontId="2" fillId="0" borderId="0"/>
    <xf numFmtId="0" fontId="16" fillId="0" borderId="0"/>
    <xf numFmtId="0" fontId="17" fillId="0" borderId="0">
      <alignment vertical="top"/>
    </xf>
    <xf numFmtId="0" fontId="2" fillId="0" borderId="0"/>
    <xf numFmtId="164" fontId="1" fillId="0" borderId="0" applyProtection="0"/>
    <xf numFmtId="0" fontId="18" fillId="0" borderId="0"/>
    <xf numFmtId="0" fontId="18" fillId="0" borderId="0"/>
    <xf numFmtId="0" fontId="2" fillId="0" borderId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52">
    <xf numFmtId="0" fontId="0" fillId="0" borderId="0" xfId="0"/>
    <xf numFmtId="164" fontId="1" fillId="0" borderId="0" xfId="1" applyAlignment="1"/>
    <xf numFmtId="165" fontId="0" fillId="0" borderId="0" xfId="2" applyNumberFormat="1" applyFont="1" applyAlignment="1"/>
    <xf numFmtId="164" fontId="1" fillId="0" borderId="0" xfId="1" applyAlignment="1">
      <alignment horizontal="center"/>
    </xf>
    <xf numFmtId="164" fontId="3" fillId="0" borderId="0" xfId="1" applyFont="1" applyAlignment="1"/>
    <xf numFmtId="164" fontId="4" fillId="0" borderId="0" xfId="1" applyFont="1" applyAlignment="1"/>
    <xf numFmtId="165" fontId="3" fillId="0" borderId="0" xfId="2" applyNumberFormat="1" applyFont="1" applyAlignment="1"/>
    <xf numFmtId="164" fontId="3" fillId="0" borderId="0" xfId="1" applyFont="1" applyAlignment="1">
      <alignment horizontal="center"/>
    </xf>
    <xf numFmtId="165" fontId="5" fillId="0" borderId="0" xfId="2" applyNumberFormat="1" applyFont="1" applyAlignment="1"/>
    <xf numFmtId="164" fontId="4" fillId="0" borderId="0" xfId="1" applyFont="1" applyAlignment="1">
      <alignment horizontal="center"/>
    </xf>
    <xf numFmtId="165" fontId="4" fillId="0" borderId="0" xfId="2" applyNumberFormat="1" applyFont="1" applyAlignment="1"/>
    <xf numFmtId="164" fontId="6" fillId="0" borderId="0" xfId="1" applyFont="1" applyAlignment="1"/>
    <xf numFmtId="165" fontId="7" fillId="0" borderId="0" xfId="2" applyNumberFormat="1" applyFont="1" applyAlignment="1"/>
    <xf numFmtId="166" fontId="8" fillId="0" borderId="0" xfId="3" applyNumberFormat="1" applyFont="1" applyAlignment="1">
      <alignment horizontal="center"/>
    </xf>
    <xf numFmtId="167" fontId="4" fillId="0" borderId="0" xfId="3" applyNumberFormat="1" applyFont="1" applyAlignment="1"/>
    <xf numFmtId="165" fontId="6" fillId="0" borderId="0" xfId="2" applyNumberFormat="1" applyFont="1" applyAlignment="1"/>
    <xf numFmtId="165" fontId="9" fillId="0" borderId="0" xfId="2" applyNumberFormat="1" applyFont="1" applyAlignment="1"/>
    <xf numFmtId="165" fontId="10" fillId="0" borderId="0" xfId="2" applyNumberFormat="1" applyFont="1" applyAlignment="1"/>
    <xf numFmtId="168" fontId="7" fillId="0" borderId="0" xfId="2" applyNumberFormat="1" applyFont="1" applyAlignment="1"/>
    <xf numFmtId="169" fontId="4" fillId="0" borderId="0" xfId="1" applyNumberFormat="1" applyFont="1" applyAlignment="1"/>
    <xf numFmtId="170" fontId="4" fillId="0" borderId="0" xfId="4" applyNumberFormat="1" applyFont="1" applyAlignment="1"/>
    <xf numFmtId="170" fontId="7" fillId="0" borderId="0" xfId="4" applyNumberFormat="1" applyFont="1" applyAlignment="1"/>
    <xf numFmtId="166" fontId="11" fillId="0" borderId="0" xfId="3" applyNumberFormat="1" applyFont="1" applyAlignment="1">
      <alignment horizontal="center"/>
    </xf>
    <xf numFmtId="165" fontId="8" fillId="0" borderId="0" xfId="2" applyNumberFormat="1" applyFont="1" applyAlignment="1"/>
    <xf numFmtId="165" fontId="7" fillId="0" borderId="0" xfId="2" applyNumberFormat="1" applyFont="1" applyAlignment="1">
      <alignment horizontal="center"/>
    </xf>
    <xf numFmtId="10" fontId="4" fillId="0" borderId="0" xfId="23" applyNumberFormat="1" applyFont="1" applyAlignment="1"/>
    <xf numFmtId="166" fontId="1" fillId="0" borderId="0" xfId="23" applyNumberFormat="1" applyFont="1" applyAlignment="1"/>
    <xf numFmtId="172" fontId="4" fillId="0" borderId="0" xfId="1" applyNumberFormat="1" applyFont="1" applyAlignment="1"/>
    <xf numFmtId="173" fontId="6" fillId="0" borderId="0" xfId="1" applyNumberFormat="1" applyFont="1" applyAlignment="1"/>
    <xf numFmtId="165" fontId="4" fillId="0" borderId="0" xfId="24" applyNumberFormat="1" applyFont="1" applyAlignment="1"/>
    <xf numFmtId="165" fontId="8" fillId="0" borderId="0" xfId="24" applyNumberFormat="1" applyFont="1" applyAlignment="1"/>
    <xf numFmtId="165" fontId="20" fillId="0" borderId="0" xfId="24" applyNumberFormat="1" applyFont="1" applyAlignment="1"/>
    <xf numFmtId="165" fontId="6" fillId="0" borderId="0" xfId="24" applyNumberFormat="1" applyFont="1" applyAlignment="1"/>
    <xf numFmtId="165" fontId="11" fillId="0" borderId="0" xfId="24" applyNumberFormat="1" applyFont="1" applyAlignment="1"/>
    <xf numFmtId="164" fontId="12" fillId="0" borderId="0" xfId="1" applyFont="1" applyAlignment="1"/>
    <xf numFmtId="165" fontId="4" fillId="4" borderId="0" xfId="2" applyNumberFormat="1" applyFont="1" applyFill="1" applyAlignment="1"/>
    <xf numFmtId="165" fontId="7" fillId="4" borderId="0" xfId="2" applyNumberFormat="1" applyFont="1" applyFill="1" applyAlignment="1"/>
    <xf numFmtId="170" fontId="4" fillId="4" borderId="0" xfId="4" applyNumberFormat="1" applyFont="1" applyFill="1" applyAlignment="1"/>
    <xf numFmtId="170" fontId="7" fillId="4" borderId="0" xfId="4" applyNumberFormat="1" applyFont="1" applyFill="1" applyAlignment="1"/>
    <xf numFmtId="165" fontId="21" fillId="4" borderId="0" xfId="24" applyNumberFormat="1" applyFont="1" applyFill="1" applyAlignment="1"/>
    <xf numFmtId="165" fontId="6" fillId="4" borderId="0" xfId="2" applyNumberFormat="1" applyFont="1" applyFill="1" applyAlignment="1"/>
    <xf numFmtId="165" fontId="20" fillId="4" borderId="0" xfId="24" applyNumberFormat="1" applyFont="1" applyFill="1" applyAlignment="1"/>
    <xf numFmtId="165" fontId="21" fillId="0" borderId="0" xfId="24" applyNumberFormat="1" applyFont="1" applyFill="1" applyAlignment="1"/>
    <xf numFmtId="166" fontId="6" fillId="0" borderId="0" xfId="3" applyNumberFormat="1" applyFont="1" applyAlignment="1">
      <alignment horizontal="center"/>
    </xf>
    <xf numFmtId="166" fontId="21" fillId="0" borderId="0" xfId="3" applyNumberFormat="1" applyFont="1" applyAlignment="1">
      <alignment horizontal="center"/>
    </xf>
    <xf numFmtId="164" fontId="13" fillId="0" borderId="0" xfId="1" applyFont="1" applyAlignment="1">
      <alignment horizontal="center"/>
    </xf>
    <xf numFmtId="164" fontId="7" fillId="0" borderId="0" xfId="1" applyFont="1" applyFill="1" applyBorder="1" applyAlignment="1">
      <alignment horizontal="center"/>
    </xf>
    <xf numFmtId="164" fontId="13" fillId="0" borderId="0" xfId="1" applyFont="1" applyAlignment="1">
      <alignment horizontal="center"/>
    </xf>
    <xf numFmtId="164" fontId="7" fillId="0" borderId="0" xfId="1" applyFont="1" applyFill="1" applyBorder="1" applyAlignment="1">
      <alignment horizontal="center"/>
    </xf>
    <xf numFmtId="164" fontId="12" fillId="0" borderId="0" xfId="1" applyFont="1" applyAlignment="1">
      <alignment horizontal="center"/>
    </xf>
    <xf numFmtId="165" fontId="9" fillId="4" borderId="0" xfId="2" applyNumberFormat="1" applyFont="1" applyFill="1" applyAlignment="1"/>
    <xf numFmtId="165" fontId="5" fillId="4" borderId="0" xfId="2" applyNumberFormat="1" applyFont="1" applyFill="1" applyAlignment="1"/>
  </cellXfs>
  <cellStyles count="25">
    <cellStyle name="Comma 2" xfId="4"/>
    <cellStyle name="Comma 2 2" xfId="5"/>
    <cellStyle name="Comma 3" xfId="6"/>
    <cellStyle name="Currency" xfId="24" builtinId="4"/>
    <cellStyle name="Currency 2" xfId="2"/>
    <cellStyle name="Currency 2 2" xfId="7"/>
    <cellStyle name="Grey" xfId="8"/>
    <cellStyle name="Input [yellow]" xfId="9"/>
    <cellStyle name="Normal" xfId="0" builtinId="0"/>
    <cellStyle name="Normal - Style1" xfId="10"/>
    <cellStyle name="Normal 10" xfId="11"/>
    <cellStyle name="Normal 2" xfId="1"/>
    <cellStyle name="Normal 2 2" xfId="12"/>
    <cellStyle name="Normal 2 3" xfId="13"/>
    <cellStyle name="Normal 3" xfId="14"/>
    <cellStyle name="Normal 4" xfId="15"/>
    <cellStyle name="Normal 5" xfId="16"/>
    <cellStyle name="Normal 6" xfId="17"/>
    <cellStyle name="Normal 9" xfId="18"/>
    <cellStyle name="Percent" xfId="23" builtinId="5"/>
    <cellStyle name="Percent [2]" xfId="19"/>
    <cellStyle name="Percent 2" xfId="3"/>
    <cellStyle name="Percent 3" xfId="20"/>
    <cellStyle name="Percent 4" xfId="21"/>
    <cellStyle name="Percent 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C25" sqref="C25"/>
    </sheetView>
  </sheetViews>
  <sheetFormatPr defaultRowHeight="15.6"/>
  <cols>
    <col min="1" max="1" width="5.21875" style="3" customWidth="1"/>
    <col min="2" max="2" width="61.44140625" style="1" bestFit="1" customWidth="1"/>
    <col min="3" max="3" width="12.6640625" style="2" customWidth="1"/>
    <col min="4" max="4" width="10.77734375" style="2" customWidth="1"/>
    <col min="5" max="5" width="5.33203125" style="1" customWidth="1"/>
    <col min="6" max="6" width="50.109375" style="1" bestFit="1" customWidth="1"/>
    <col min="7" max="7" width="11.44140625" style="1" bestFit="1" customWidth="1"/>
    <col min="8" max="8" width="13.33203125" style="1" bestFit="1" customWidth="1"/>
    <col min="9" max="9" width="11.33203125" style="1" customWidth="1"/>
    <col min="10" max="10" width="4.33203125" style="1" customWidth="1"/>
    <col min="11" max="11" width="57.109375" style="1" bestFit="1" customWidth="1"/>
    <col min="12" max="12" width="15" style="1" customWidth="1"/>
    <col min="13" max="13" width="13.88671875" style="1" bestFit="1" customWidth="1"/>
    <col min="14" max="16384" width="8.88671875" style="1"/>
  </cols>
  <sheetData>
    <row r="1" spans="1:13" ht="16.8">
      <c r="A1" s="47" t="s">
        <v>32</v>
      </c>
      <c r="B1" s="47"/>
      <c r="C1" s="47"/>
      <c r="D1" s="45"/>
      <c r="E1" s="47" t="s">
        <v>33</v>
      </c>
      <c r="F1" s="47"/>
      <c r="G1" s="47"/>
      <c r="H1" s="47"/>
      <c r="I1" s="47"/>
      <c r="J1" s="49" t="s">
        <v>34</v>
      </c>
      <c r="K1" s="49"/>
      <c r="L1" s="49"/>
      <c r="M1" s="34"/>
    </row>
    <row r="2" spans="1:13">
      <c r="B2" s="4"/>
    </row>
    <row r="3" spans="1:13" ht="16.8">
      <c r="A3" s="3" t="s">
        <v>21</v>
      </c>
      <c r="B3" s="1" t="s">
        <v>25</v>
      </c>
      <c r="C3" s="1"/>
      <c r="D3" s="1"/>
      <c r="E3" s="3" t="s">
        <v>21</v>
      </c>
      <c r="F3" s="1" t="s">
        <v>24</v>
      </c>
      <c r="G3" s="48" t="s">
        <v>23</v>
      </c>
      <c r="H3" s="48"/>
      <c r="I3" s="46" t="s">
        <v>22</v>
      </c>
      <c r="J3" s="3" t="s">
        <v>21</v>
      </c>
      <c r="K3" s="1" t="s">
        <v>20</v>
      </c>
      <c r="L3" s="46" t="s">
        <v>19</v>
      </c>
    </row>
    <row r="4" spans="1:13" s="5" customFormat="1" ht="16.8">
      <c r="A4" s="3"/>
      <c r="C4" s="10"/>
      <c r="D4" s="10"/>
      <c r="E4" s="3"/>
      <c r="G4" s="24" t="s">
        <v>18</v>
      </c>
      <c r="H4" s="24" t="s">
        <v>40</v>
      </c>
      <c r="I4" s="10"/>
      <c r="J4" s="3"/>
      <c r="L4" s="24"/>
    </row>
    <row r="5" spans="1:13" s="5" customFormat="1" ht="13.2">
      <c r="A5" s="9"/>
      <c r="B5" s="5" t="s">
        <v>37</v>
      </c>
      <c r="C5" s="35">
        <v>4410970</v>
      </c>
      <c r="D5" s="10"/>
      <c r="E5" s="9"/>
      <c r="F5" s="5" t="s">
        <v>17</v>
      </c>
      <c r="G5" s="40">
        <v>-93237</v>
      </c>
      <c r="H5" s="40">
        <v>6758729</v>
      </c>
      <c r="I5" s="15">
        <f>SUM(G5:H5)</f>
        <v>6665492</v>
      </c>
      <c r="J5" s="9"/>
      <c r="K5" s="5" t="s">
        <v>16</v>
      </c>
      <c r="L5" s="35">
        <v>3136786</v>
      </c>
    </row>
    <row r="6" spans="1:13" s="5" customFormat="1" ht="15">
      <c r="A6" s="9"/>
      <c r="B6" s="5" t="s">
        <v>41</v>
      </c>
      <c r="C6" s="36">
        <v>4618873</v>
      </c>
      <c r="D6" s="12"/>
      <c r="E6" s="9"/>
      <c r="F6" s="5" t="s">
        <v>15</v>
      </c>
      <c r="G6" s="17">
        <f>G20</f>
        <v>-71591.266847939827</v>
      </c>
      <c r="H6" s="17">
        <f>H20</f>
        <v>6603886.2668479402</v>
      </c>
      <c r="I6" s="17">
        <f>SUM(G6:H6)</f>
        <v>6532295</v>
      </c>
      <c r="J6" s="9"/>
      <c r="K6" s="5" t="s">
        <v>14</v>
      </c>
      <c r="L6" s="23">
        <f>L20</f>
        <v>3055090</v>
      </c>
    </row>
    <row r="7" spans="1:13" s="5" customFormat="1" ht="15">
      <c r="A7" s="9"/>
      <c r="B7" s="5" t="s">
        <v>26</v>
      </c>
      <c r="C7" s="8">
        <f>C5-C6</f>
        <v>-207903</v>
      </c>
      <c r="D7" s="8"/>
      <c r="E7" s="9"/>
      <c r="F7" s="5" t="s">
        <v>38</v>
      </c>
      <c r="G7" s="16">
        <f>G5-G6</f>
        <v>-21645.733152060173</v>
      </c>
      <c r="H7" s="16">
        <f>H5-H6</f>
        <v>154842.73315205984</v>
      </c>
      <c r="I7" s="16">
        <f>I5-I6</f>
        <v>133197</v>
      </c>
      <c r="J7" s="9"/>
      <c r="K7" s="5" t="s">
        <v>39</v>
      </c>
      <c r="L7" s="16">
        <f>L5-L6</f>
        <v>81696</v>
      </c>
    </row>
    <row r="8" spans="1:13" s="5" customFormat="1" ht="13.2">
      <c r="A8" s="9"/>
      <c r="C8" s="10"/>
      <c r="D8" s="10"/>
      <c r="E8" s="9"/>
      <c r="G8" s="28"/>
      <c r="H8" s="11"/>
      <c r="I8" s="11"/>
    </row>
    <row r="9" spans="1:13" s="5" customFormat="1" ht="15">
      <c r="A9" s="3" t="s">
        <v>13</v>
      </c>
      <c r="B9" s="1" t="s">
        <v>12</v>
      </c>
      <c r="C9" s="10"/>
      <c r="D9" s="10"/>
      <c r="E9" s="9"/>
      <c r="F9" s="1" t="str">
        <f>B23</f>
        <v>Interest on Historic Year True-Up:</v>
      </c>
      <c r="G9" s="15"/>
      <c r="H9" s="15"/>
      <c r="I9" s="15"/>
      <c r="K9" s="1" t="str">
        <f>F9</f>
        <v>Interest on Historic Year True-Up:</v>
      </c>
      <c r="L9" s="10"/>
    </row>
    <row r="10" spans="1:13" s="5" customFormat="1" ht="13.2">
      <c r="A10" s="9"/>
      <c r="C10" s="10"/>
      <c r="D10" s="10"/>
      <c r="F10" s="11" t="s">
        <v>42</v>
      </c>
      <c r="G10" s="22">
        <f>H10</f>
        <v>1.8400000000000001E-3</v>
      </c>
      <c r="H10" s="22">
        <f>IF(H7&gt;0,$C31,$C30)</f>
        <v>1.8400000000000001E-3</v>
      </c>
      <c r="I10" s="22"/>
      <c r="K10" s="5" t="str">
        <f>F10</f>
        <v>Average Monthly Rate (1 Month LIBOR)- (January 2014-June 2015)</v>
      </c>
      <c r="L10" s="22">
        <f>IF(L7&gt;0,$C31,$C30)</f>
        <v>1.8400000000000001E-3</v>
      </c>
    </row>
    <row r="11" spans="1:13" s="5" customFormat="1" ht="15">
      <c r="A11" s="9"/>
      <c r="B11" s="5" t="s">
        <v>11</v>
      </c>
      <c r="C11" s="37">
        <v>688216</v>
      </c>
      <c r="D11" s="20"/>
      <c r="F11" s="11" t="str">
        <f>B25</f>
        <v>Estimated Interest for 24 months (January 2014-December 2015)</v>
      </c>
      <c r="G11" s="16">
        <f>G10/12*24*G7</f>
        <v>-79.65629799958144</v>
      </c>
      <c r="H11" s="16">
        <f>H10/12*24*H7</f>
        <v>569.82125799958021</v>
      </c>
      <c r="I11" s="17">
        <f>SUM(G11:H11)</f>
        <v>490.16495999999876</v>
      </c>
      <c r="K11" s="5" t="str">
        <f>F11</f>
        <v>Estimated Interest for 24 months (January 2014-December 2015)</v>
      </c>
      <c r="L11" s="8">
        <f>L10/12*24*L7</f>
        <v>300.64127999999999</v>
      </c>
    </row>
    <row r="12" spans="1:13" s="5" customFormat="1" ht="15">
      <c r="A12" s="9"/>
      <c r="B12" s="5" t="s">
        <v>10</v>
      </c>
      <c r="C12" s="38">
        <v>672094</v>
      </c>
      <c r="D12" s="21"/>
      <c r="G12" s="15"/>
      <c r="H12" s="15"/>
      <c r="I12" s="11"/>
      <c r="L12" s="10"/>
    </row>
    <row r="13" spans="1:13" s="5" customFormat="1" ht="15">
      <c r="A13" s="9"/>
      <c r="B13" s="5" t="s">
        <v>9</v>
      </c>
      <c r="C13" s="20">
        <f>C12-C11</f>
        <v>-16122</v>
      </c>
      <c r="D13" s="20"/>
      <c r="F13" s="5" t="s">
        <v>0</v>
      </c>
      <c r="G13" s="16">
        <f>G11+G7</f>
        <v>-21725.389450059753</v>
      </c>
      <c r="H13" s="16">
        <f>H11+H7</f>
        <v>155412.55441005941</v>
      </c>
      <c r="I13" s="50">
        <f>SUM(G13:H13)</f>
        <v>133687.16495999967</v>
      </c>
      <c r="K13" s="5" t="s">
        <v>0</v>
      </c>
      <c r="L13" s="51">
        <f>L11+L7</f>
        <v>81996.641279999996</v>
      </c>
    </row>
    <row r="14" spans="1:13" s="5" customFormat="1" ht="15">
      <c r="A14" s="9"/>
      <c r="B14" s="5" t="s">
        <v>8</v>
      </c>
      <c r="C14" s="18">
        <f>C6/C12</f>
        <v>6.8723616041803677</v>
      </c>
      <c r="D14" s="18"/>
      <c r="G14" s="11"/>
      <c r="H14" s="11"/>
      <c r="I14" s="11"/>
      <c r="J14" s="19"/>
    </row>
    <row r="15" spans="1:13" s="5" customFormat="1" ht="15">
      <c r="A15" s="9"/>
      <c r="B15" s="5" t="s">
        <v>4</v>
      </c>
      <c r="C15" s="8">
        <f>C14*C13</f>
        <v>-110796.21378259589</v>
      </c>
      <c r="D15" s="8"/>
      <c r="G15" s="11"/>
      <c r="H15" s="11"/>
      <c r="I15" s="11"/>
    </row>
    <row r="16" spans="1:13" s="5" customFormat="1" ht="14.4">
      <c r="A16" s="9"/>
      <c r="C16" s="10"/>
      <c r="D16" s="10"/>
      <c r="E16" s="19"/>
      <c r="F16" s="5" t="s">
        <v>35</v>
      </c>
      <c r="G16" s="16">
        <v>-73635</v>
      </c>
      <c r="H16" s="16">
        <v>6792409</v>
      </c>
      <c r="I16" s="16">
        <f>SUM(G16:H16)</f>
        <v>6718774</v>
      </c>
      <c r="L16" s="31"/>
    </row>
    <row r="17" spans="1:13" s="5" customFormat="1" ht="15">
      <c r="A17" s="3" t="s">
        <v>7</v>
      </c>
      <c r="B17" s="1" t="s">
        <v>6</v>
      </c>
      <c r="C17" s="10"/>
      <c r="D17" s="10"/>
      <c r="G17" s="11"/>
      <c r="H17" s="11"/>
      <c r="I17" s="11"/>
    </row>
    <row r="18" spans="1:13" s="5" customFormat="1" ht="15">
      <c r="A18" s="3"/>
      <c r="B18" s="1"/>
      <c r="C18" s="10"/>
      <c r="D18" s="10"/>
      <c r="F18" s="5" t="s">
        <v>29</v>
      </c>
      <c r="H18" s="11"/>
      <c r="I18" s="32">
        <v>7206328</v>
      </c>
      <c r="K18" s="5" t="s">
        <v>27</v>
      </c>
      <c r="L18" s="29">
        <v>3132277</v>
      </c>
    </row>
    <row r="19" spans="1:13" s="5" customFormat="1" ht="13.2">
      <c r="A19" s="9"/>
      <c r="B19" s="5" t="s">
        <v>5</v>
      </c>
      <c r="C19" s="10">
        <f>C7</f>
        <v>-207903</v>
      </c>
      <c r="D19" s="10"/>
      <c r="F19" s="5" t="s">
        <v>31</v>
      </c>
      <c r="H19" s="15"/>
      <c r="I19" s="33">
        <v>-674033</v>
      </c>
      <c r="K19" s="5" t="s">
        <v>31</v>
      </c>
      <c r="L19" s="30">
        <v>-77187</v>
      </c>
    </row>
    <row r="20" spans="1:13" s="5" customFormat="1" ht="15">
      <c r="A20" s="9"/>
      <c r="B20" s="5" t="s">
        <v>4</v>
      </c>
      <c r="C20" s="12">
        <f>C15</f>
        <v>-110796.21378259589</v>
      </c>
      <c r="D20" s="12"/>
      <c r="F20" s="5" t="s">
        <v>30</v>
      </c>
      <c r="G20" s="42">
        <f>G16/$I16*$I20</f>
        <v>-71591.266847939827</v>
      </c>
      <c r="H20" s="42">
        <f>H16/$I16*$I20</f>
        <v>6603886.2668479402</v>
      </c>
      <c r="I20" s="39">
        <f>SUM(I18:I19)</f>
        <v>6532295</v>
      </c>
      <c r="K20" s="5" t="s">
        <v>28</v>
      </c>
      <c r="L20" s="41">
        <f>SUM(L18:L19)</f>
        <v>3055090</v>
      </c>
    </row>
    <row r="21" spans="1:13" s="5" customFormat="1" ht="15">
      <c r="A21" s="9"/>
      <c r="B21" s="5" t="s">
        <v>3</v>
      </c>
      <c r="C21" s="8">
        <f>SUM(C19:C20)</f>
        <v>-318699.21378259588</v>
      </c>
      <c r="D21" s="8"/>
      <c r="G21" s="16"/>
      <c r="H21" s="16"/>
      <c r="I21" s="16"/>
    </row>
    <row r="22" spans="1:13" s="5" customFormat="1" ht="13.2">
      <c r="A22" s="9"/>
      <c r="C22" s="10"/>
      <c r="D22" s="10"/>
      <c r="G22" s="15"/>
      <c r="H22" s="15"/>
      <c r="I22" s="15"/>
    </row>
    <row r="23" spans="1:13" s="5" customFormat="1" ht="15">
      <c r="A23" s="3" t="s">
        <v>2</v>
      </c>
      <c r="B23" s="1" t="s">
        <v>1</v>
      </c>
      <c r="C23" s="10"/>
      <c r="D23" s="10"/>
    </row>
    <row r="24" spans="1:13" s="5" customFormat="1" ht="13.2">
      <c r="A24" s="9"/>
      <c r="B24" s="11" t="s">
        <v>42</v>
      </c>
      <c r="C24" s="22">
        <f>IF(C21&gt;0,C31,C30)</f>
        <v>2.7100000000000002E-3</v>
      </c>
      <c r="D24" s="13"/>
      <c r="G24" s="14"/>
      <c r="L24" s="10"/>
    </row>
    <row r="25" spans="1:13" s="5" customFormat="1" ht="15">
      <c r="A25" s="9"/>
      <c r="B25" s="11" t="s">
        <v>36</v>
      </c>
      <c r="C25" s="8">
        <f>C24/12*24*C21</f>
        <v>-1727.3497387016698</v>
      </c>
      <c r="D25" s="8"/>
      <c r="F25" s="27"/>
      <c r="G25" s="25"/>
      <c r="L25" s="12"/>
    </row>
    <row r="26" spans="1:13" s="5" customFormat="1" ht="15">
      <c r="A26" s="9"/>
      <c r="C26" s="10"/>
      <c r="D26" s="10"/>
      <c r="F26" s="27"/>
      <c r="G26" s="25"/>
      <c r="L26" s="12"/>
    </row>
    <row r="27" spans="1:13" s="5" customFormat="1" ht="15">
      <c r="A27" s="9"/>
      <c r="B27" s="5" t="s">
        <v>0</v>
      </c>
      <c r="C27" s="8">
        <f>C25+C21</f>
        <v>-320426.56352129753</v>
      </c>
      <c r="D27" s="8"/>
      <c r="F27" s="27"/>
      <c r="G27" s="25"/>
      <c r="L27" s="10"/>
    </row>
    <row r="28" spans="1:13" s="5" customFormat="1" ht="13.8">
      <c r="A28" s="7"/>
      <c r="B28" s="4"/>
      <c r="C28" s="6"/>
      <c r="D28" s="6"/>
      <c r="F28" s="27"/>
      <c r="G28" s="25"/>
    </row>
    <row r="29" spans="1:13" s="5" customFormat="1" ht="13.2">
      <c r="A29" s="9"/>
      <c r="B29" s="5" t="s">
        <v>43</v>
      </c>
      <c r="C29" s="10"/>
      <c r="D29" s="10"/>
      <c r="F29" s="27"/>
      <c r="G29" s="25"/>
    </row>
    <row r="30" spans="1:13" s="5" customFormat="1">
      <c r="A30" s="3"/>
      <c r="B30" s="5" t="s">
        <v>45</v>
      </c>
      <c r="C30" s="44">
        <v>2.7100000000000002E-3</v>
      </c>
      <c r="D30" s="2"/>
      <c r="F30" s="27"/>
      <c r="G30" s="25"/>
    </row>
    <row r="31" spans="1:13" s="5" customFormat="1">
      <c r="A31" s="3"/>
      <c r="B31" s="5" t="s">
        <v>44</v>
      </c>
      <c r="C31" s="44">
        <v>1.8400000000000001E-3</v>
      </c>
      <c r="D31" s="2"/>
      <c r="F31" s="27"/>
      <c r="G31" s="25"/>
      <c r="I31" s="4"/>
      <c r="J31" s="4"/>
      <c r="K31" s="4"/>
      <c r="L31" s="4"/>
      <c r="M31" s="4"/>
    </row>
    <row r="32" spans="1:13" s="5" customFormat="1">
      <c r="A32" s="3"/>
      <c r="C32" s="43"/>
      <c r="D32" s="2"/>
      <c r="F32" s="1"/>
      <c r="G32" s="1"/>
      <c r="H32" s="1"/>
      <c r="I32" s="1"/>
      <c r="J32" s="1"/>
      <c r="K32" s="1"/>
      <c r="L32" s="1"/>
      <c r="M32" s="1"/>
    </row>
    <row r="33" spans="1:13" s="5" customFormat="1">
      <c r="A33" s="3"/>
      <c r="D33" s="2"/>
      <c r="F33" s="1"/>
      <c r="G33" s="26"/>
      <c r="H33" s="1"/>
      <c r="I33" s="1"/>
      <c r="J33" s="1"/>
      <c r="K33" s="1"/>
      <c r="L33" s="1"/>
      <c r="M33" s="1"/>
    </row>
    <row r="34" spans="1:13" s="5" customFormat="1">
      <c r="A34" s="3"/>
      <c r="B34" s="1"/>
      <c r="C34" s="2"/>
      <c r="D34" s="2"/>
      <c r="F34" s="1"/>
      <c r="G34" s="1"/>
      <c r="H34" s="1"/>
      <c r="I34" s="1"/>
      <c r="J34" s="1"/>
      <c r="K34" s="1"/>
      <c r="L34" s="1"/>
      <c r="M34" s="1"/>
    </row>
    <row r="35" spans="1:13" s="4" customFormat="1">
      <c r="A35" s="3"/>
      <c r="B35" s="1"/>
      <c r="C35" s="2"/>
      <c r="D35" s="2"/>
      <c r="F35" s="1"/>
      <c r="G35" s="1"/>
      <c r="H35" s="1"/>
      <c r="I35" s="1"/>
      <c r="J35" s="1"/>
      <c r="K35" s="1"/>
      <c r="L35" s="1"/>
      <c r="M35" s="1"/>
    </row>
  </sheetData>
  <mergeCells count="4">
    <mergeCell ref="A1:C1"/>
    <mergeCell ref="E1:I1"/>
    <mergeCell ref="J1:L1"/>
    <mergeCell ref="G3:H3"/>
  </mergeCells>
  <pageMargins left="0.45" right="0.45" top="0.75" bottom="0.75" header="0.3" footer="0.3"/>
  <pageSetup scale="95" orientation="portrait" r:id="rId1"/>
  <colBreaks count="2" manualBreakCount="2">
    <brk id="4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True-Up_Updated_Rates_010416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 Sawyer</dc:creator>
  <cp:lastModifiedBy>Merlin Sawyer</cp:lastModifiedBy>
  <cp:lastPrinted>2015-09-29T15:19:54Z</cp:lastPrinted>
  <dcterms:created xsi:type="dcterms:W3CDTF">2013-06-25T18:18:24Z</dcterms:created>
  <dcterms:modified xsi:type="dcterms:W3CDTF">2016-01-06T16:22:28Z</dcterms:modified>
</cp:coreProperties>
</file>