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MPA Transmission LLC\2017 Attachment O (2016 Data)\"/>
    </mc:Choice>
  </mc:AlternateContent>
  <bookViews>
    <workbookView xWindow="0" yWindow="0" windowWidth="28800" windowHeight="115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0" i="1"/>
  <c r="G38" i="1" l="1"/>
  <c r="G35" i="1"/>
  <c r="C18" i="1" l="1"/>
  <c r="B34" i="1" l="1"/>
  <c r="B36" i="1" s="1"/>
  <c r="D27" i="1"/>
  <c r="B39" i="1" l="1"/>
  <c r="B26" i="1" s="1"/>
  <c r="D26" i="1" s="1"/>
  <c r="D28" i="1" s="1"/>
  <c r="D30" i="1" l="1"/>
  <c r="E30" i="1" s="1"/>
  <c r="B28" i="1"/>
  <c r="C28" i="1"/>
  <c r="G36" i="1"/>
  <c r="B16" i="1"/>
  <c r="B15" i="1"/>
  <c r="D15" i="1" s="1"/>
  <c r="B14" i="1"/>
  <c r="D14" i="1" s="1"/>
  <c r="B10" i="1"/>
  <c r="D16" i="1" l="1"/>
  <c r="B18" i="1"/>
  <c r="B30" i="1"/>
  <c r="D18" i="1" l="1"/>
  <c r="G44" i="1"/>
  <c r="C30" i="1"/>
  <c r="C20" i="1" s="1"/>
  <c r="C22" i="1" s="1"/>
  <c r="G39" i="1"/>
  <c r="B20" i="1"/>
  <c r="B22" i="1" s="1"/>
  <c r="D20" i="1" l="1"/>
  <c r="D22" i="1"/>
</calcChain>
</file>

<file path=xl/sharedStrings.xml><?xml version="1.0" encoding="utf-8"?>
<sst xmlns="http://schemas.openxmlformats.org/spreadsheetml/2006/main" count="55" uniqueCount="42">
  <si>
    <t>MMPA Transmission LLC</t>
  </si>
  <si>
    <t>Capital Lease Asset</t>
  </si>
  <si>
    <t>Land</t>
  </si>
  <si>
    <t>Electric Plant</t>
  </si>
  <si>
    <t>Accumulated Depreciation</t>
  </si>
  <si>
    <t>Total Capital Assets, Net</t>
  </si>
  <si>
    <t>Transmission</t>
  </si>
  <si>
    <t>Distribution</t>
  </si>
  <si>
    <t>Notes</t>
  </si>
  <si>
    <t>All Transmission</t>
  </si>
  <si>
    <t>All Transmission Except $41,466 from Garfield Tap Line Bill of Sale</t>
  </si>
  <si>
    <t>Total</t>
  </si>
  <si>
    <t>See Below</t>
  </si>
  <si>
    <t>Note</t>
  </si>
  <si>
    <t>N/A - Land Not Depreciable</t>
  </si>
  <si>
    <t>All Remaining Depreciation Allocated Pro Rata by Category (Same Depreciable Life)</t>
  </si>
  <si>
    <t>Total Accumulated Depr.</t>
  </si>
  <si>
    <t>Capital Lease Asset Accumulated Depreciation</t>
  </si>
  <si>
    <t>Lease Value at Inception</t>
  </si>
  <si>
    <t>Lease Term (Months)</t>
  </si>
  <si>
    <t>Monthly Depreciation</t>
  </si>
  <si>
    <t>Months of Lease Complete at Year-End</t>
  </si>
  <si>
    <t>Accumulated Depreciation - Lease</t>
  </si>
  <si>
    <t>Allocation Between Transmission and Distribution - For EIA-412</t>
  </si>
  <si>
    <t>Subtotal</t>
  </si>
  <si>
    <t>Less: Accumulated Depreciation</t>
  </si>
  <si>
    <t>Accumulated Depreciation Allocation</t>
  </si>
  <si>
    <t>Depreciation Expense</t>
  </si>
  <si>
    <t>Total Depreciation Expense</t>
  </si>
  <si>
    <t>(From Audited Financials)</t>
  </si>
  <si>
    <t>Less: Capital Lease Depreciation</t>
  </si>
  <si>
    <t>Equals: Electric Plant Depreciation</t>
  </si>
  <si>
    <t>Transmission Depreciation</t>
  </si>
  <si>
    <t>Distribution Depreciation</t>
  </si>
  <si>
    <t>Electric Plant Depreciation</t>
  </si>
  <si>
    <t>Transmission Electric Plant Depreciation</t>
  </si>
  <si>
    <t>Capital Lease Depreciation</t>
  </si>
  <si>
    <t>Equals: Total Transmission Depreciation</t>
  </si>
  <si>
    <t>For Attachment O</t>
  </si>
  <si>
    <t>12 Months of Depreciation</t>
  </si>
  <si>
    <t>2016 Capital Asset and Depreciation Allocation Workpaper</t>
  </si>
  <si>
    <t>From 2016 Audited MMPA Transmission LLC Financials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</si>
</sst>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3" fontId="0" fillId="0" borderId="0" xfId="1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0" borderId="0" xfId="0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16" workbookViewId="0">
      <selection activeCell="J37" sqref="J37"/>
    </sheetView>
  </sheetViews>
  <sheetFormatPr defaultRowHeight="15" x14ac:dyDescent="0.25"/>
  <cols>
    <col min="1" max="1" width="36" customWidth="1"/>
    <col min="2" max="2" width="13.28515625" bestFit="1" customWidth="1"/>
    <col min="3" max="3" width="13.140625" customWidth="1"/>
    <col min="4" max="4" width="11.5703125" bestFit="1" customWidth="1"/>
    <col min="5" max="5" width="9.5703125" customWidth="1"/>
    <col min="6" max="6" width="16.42578125" customWidth="1"/>
    <col min="7" max="7" width="11.5703125" bestFit="1" customWidth="1"/>
  </cols>
  <sheetData>
    <row r="1" spans="1:12" x14ac:dyDescent="0.25">
      <c r="A1" s="1" t="s">
        <v>0</v>
      </c>
    </row>
    <row r="2" spans="1:12" x14ac:dyDescent="0.25">
      <c r="A2" s="1" t="s">
        <v>40</v>
      </c>
    </row>
    <row r="4" spans="1:12" s="1" customFormat="1" x14ac:dyDescent="0.25">
      <c r="A4" s="2" t="s">
        <v>41</v>
      </c>
    </row>
    <row r="5" spans="1:12" x14ac:dyDescent="0.25">
      <c r="A5" s="3" t="s">
        <v>1</v>
      </c>
      <c r="B5" s="4">
        <v>1082268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 t="s">
        <v>2</v>
      </c>
      <c r="B6" s="4">
        <v>2799854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 t="s">
        <v>3</v>
      </c>
      <c r="B7" s="4">
        <v>8802410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4</v>
      </c>
      <c r="B8" s="4">
        <v>-596853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5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 t="s">
        <v>5</v>
      </c>
      <c r="B10" s="4">
        <f>SUM(B5:B9)</f>
        <v>12087679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6" t="s">
        <v>23</v>
      </c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7"/>
      <c r="B13" s="8" t="s">
        <v>6</v>
      </c>
      <c r="C13" s="8" t="s">
        <v>7</v>
      </c>
      <c r="D13" s="8" t="s">
        <v>11</v>
      </c>
      <c r="E13" s="3" t="s">
        <v>8</v>
      </c>
      <c r="F13" s="3"/>
      <c r="G13" s="3"/>
      <c r="H13" s="3"/>
      <c r="I13" s="3"/>
      <c r="J13" s="3"/>
      <c r="K13" s="3"/>
      <c r="L13" s="3"/>
    </row>
    <row r="14" spans="1:12" x14ac:dyDescent="0.25">
      <c r="A14" s="3" t="s">
        <v>1</v>
      </c>
      <c r="B14" s="4">
        <f>B5</f>
        <v>1082268</v>
      </c>
      <c r="C14" s="9">
        <v>0</v>
      </c>
      <c r="D14" s="4">
        <f>B14+C14</f>
        <v>1082268</v>
      </c>
      <c r="E14" s="3" t="s">
        <v>9</v>
      </c>
      <c r="F14" s="3"/>
      <c r="G14" s="3"/>
      <c r="H14" s="3"/>
      <c r="I14" s="3"/>
      <c r="J14" s="3"/>
      <c r="K14" s="3"/>
      <c r="L14" s="3"/>
    </row>
    <row r="15" spans="1:12" x14ac:dyDescent="0.25">
      <c r="A15" s="3" t="s">
        <v>2</v>
      </c>
      <c r="B15" s="4">
        <f>B6</f>
        <v>2799854</v>
      </c>
      <c r="C15" s="9">
        <v>0</v>
      </c>
      <c r="D15" s="4">
        <f t="shared" ref="D15:D22" si="0">B15+C15</f>
        <v>2799854</v>
      </c>
      <c r="E15" s="3" t="s">
        <v>9</v>
      </c>
      <c r="F15" s="3"/>
      <c r="G15" s="3"/>
      <c r="H15" s="3"/>
      <c r="I15" s="3"/>
      <c r="J15" s="3"/>
      <c r="K15" s="3"/>
      <c r="L15" s="3"/>
    </row>
    <row r="16" spans="1:12" x14ac:dyDescent="0.25">
      <c r="A16" s="3" t="s">
        <v>3</v>
      </c>
      <c r="B16" s="10">
        <f>B7-C16</f>
        <v>8760944</v>
      </c>
      <c r="C16" s="4">
        <v>41466</v>
      </c>
      <c r="D16" s="4">
        <f t="shared" si="0"/>
        <v>8802410</v>
      </c>
      <c r="E16" s="3" t="s">
        <v>10</v>
      </c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11"/>
      <c r="C17" s="5"/>
      <c r="D17" s="5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 t="s">
        <v>24</v>
      </c>
      <c r="B18" s="12">
        <f>SUM(B14:B17)</f>
        <v>12643066</v>
      </c>
      <c r="C18" s="12">
        <f>SUM(C14:C17)</f>
        <v>41466</v>
      </c>
      <c r="D18" s="12">
        <f>SUM(D14:D17)</f>
        <v>12684532</v>
      </c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10"/>
      <c r="C19" s="4"/>
      <c r="D19" s="4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 t="s">
        <v>25</v>
      </c>
      <c r="B20" s="10">
        <f>-B30</f>
        <v>-594688</v>
      </c>
      <c r="C20" s="10">
        <f>-C30</f>
        <v>-2165</v>
      </c>
      <c r="D20" s="4">
        <f t="shared" si="0"/>
        <v>-596853</v>
      </c>
      <c r="E20" s="3" t="s">
        <v>12</v>
      </c>
      <c r="F20" s="3"/>
      <c r="G20" s="3"/>
      <c r="H20" s="3"/>
      <c r="I20" s="3"/>
      <c r="J20" s="3"/>
      <c r="K20" s="3"/>
      <c r="L20" s="3"/>
    </row>
    <row r="21" spans="1:12" x14ac:dyDescent="0.25">
      <c r="A21" s="3"/>
      <c r="B21" s="13"/>
      <c r="C21" s="13"/>
      <c r="D21" s="5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 t="s">
        <v>5</v>
      </c>
      <c r="B22" s="10">
        <f>SUM(B18:B21)</f>
        <v>12048378</v>
      </c>
      <c r="C22" s="10">
        <f>SUM(C18:C21)</f>
        <v>39301</v>
      </c>
      <c r="D22" s="4">
        <f t="shared" si="0"/>
        <v>12087679</v>
      </c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8" t="s">
        <v>6</v>
      </c>
      <c r="C25" s="8" t="s">
        <v>7</v>
      </c>
      <c r="D25" s="8" t="s">
        <v>11</v>
      </c>
      <c r="E25" s="8" t="s">
        <v>13</v>
      </c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1</v>
      </c>
      <c r="B26" s="4">
        <f>B39</f>
        <v>137344</v>
      </c>
      <c r="C26" s="4">
        <v>0</v>
      </c>
      <c r="D26" s="10">
        <f>B26+C26</f>
        <v>137344</v>
      </c>
      <c r="E26" s="3" t="s">
        <v>12</v>
      </c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</v>
      </c>
      <c r="B27" s="4">
        <v>0</v>
      </c>
      <c r="C27" s="4">
        <v>0</v>
      </c>
      <c r="D27" s="10">
        <f t="shared" ref="D27" si="1">B27+C27</f>
        <v>0</v>
      </c>
      <c r="E27" s="3" t="s">
        <v>14</v>
      </c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3</v>
      </c>
      <c r="B28" s="10">
        <f>ROUND(B16/D16*D28,0)</f>
        <v>457344</v>
      </c>
      <c r="C28" s="10">
        <f>ROUND(D28*C16/D16,0)</f>
        <v>2165</v>
      </c>
      <c r="D28" s="10">
        <f>-B8-D26</f>
        <v>459509</v>
      </c>
      <c r="E28" s="3" t="s">
        <v>15</v>
      </c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13"/>
      <c r="C29" s="13"/>
      <c r="D29" s="11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 t="s">
        <v>16</v>
      </c>
      <c r="B30" s="10">
        <f>SUM(B26:B29)</f>
        <v>594688</v>
      </c>
      <c r="C30" s="4">
        <f>SUM(C26:C29)</f>
        <v>2165</v>
      </c>
      <c r="D30" s="10">
        <f>SUM(D26:D29)</f>
        <v>596853</v>
      </c>
      <c r="E30" s="14" t="str">
        <f>IF(D30=-B8,"OK","ERROR!")</f>
        <v>OK</v>
      </c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6" t="s">
        <v>17</v>
      </c>
      <c r="B32" s="3"/>
      <c r="C32" s="3"/>
      <c r="D32" s="6" t="s">
        <v>27</v>
      </c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 t="s">
        <v>18</v>
      </c>
      <c r="B34" s="10">
        <f>B5</f>
        <v>1082268</v>
      </c>
      <c r="C34" s="3"/>
      <c r="D34" s="3" t="s">
        <v>28</v>
      </c>
      <c r="E34" s="3"/>
      <c r="F34" s="3"/>
      <c r="G34" s="4">
        <v>286442</v>
      </c>
      <c r="H34" s="3" t="s">
        <v>29</v>
      </c>
      <c r="I34" s="3"/>
      <c r="J34" s="3"/>
      <c r="K34" s="3"/>
      <c r="L34" s="3"/>
    </row>
    <row r="35" spans="1:12" x14ac:dyDescent="0.25">
      <c r="A35" s="3" t="s">
        <v>19</v>
      </c>
      <c r="B35" s="4">
        <v>197</v>
      </c>
      <c r="C35" s="3"/>
      <c r="D35" s="3" t="s">
        <v>30</v>
      </c>
      <c r="E35" s="3"/>
      <c r="F35" s="3"/>
      <c r="G35" s="10">
        <f>-B36*12</f>
        <v>-65924.954314720817</v>
      </c>
      <c r="H35" s="3" t="s">
        <v>39</v>
      </c>
      <c r="I35" s="3"/>
      <c r="J35" s="3"/>
      <c r="K35" s="3"/>
      <c r="L35" s="3"/>
    </row>
    <row r="36" spans="1:12" x14ac:dyDescent="0.25">
      <c r="A36" s="3" t="s">
        <v>20</v>
      </c>
      <c r="B36" s="4">
        <f>B34/B35</f>
        <v>5493.7461928934008</v>
      </c>
      <c r="C36" s="3"/>
      <c r="D36" s="3" t="s">
        <v>31</v>
      </c>
      <c r="E36" s="3"/>
      <c r="F36" s="3"/>
      <c r="G36" s="10">
        <f>G34+G35</f>
        <v>220517.04568527918</v>
      </c>
      <c r="H36" s="3"/>
      <c r="I36" s="3"/>
      <c r="J36" s="3"/>
      <c r="K36" s="3"/>
      <c r="L36" s="3"/>
    </row>
    <row r="37" spans="1:1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 t="s">
        <v>21</v>
      </c>
      <c r="B38" s="4">
        <v>25</v>
      </c>
      <c r="C38" s="3"/>
      <c r="D38" s="3" t="s">
        <v>32</v>
      </c>
      <c r="E38" s="3"/>
      <c r="F38" s="3"/>
      <c r="G38" s="10">
        <f>G36*B16/D16</f>
        <v>219478.24383256093</v>
      </c>
      <c r="H38" s="3"/>
      <c r="I38" s="3"/>
      <c r="J38" s="3"/>
      <c r="K38" s="3"/>
      <c r="L38" s="3"/>
    </row>
    <row r="39" spans="1:12" x14ac:dyDescent="0.25">
      <c r="A39" s="3" t="s">
        <v>22</v>
      </c>
      <c r="B39" s="4">
        <f>ROUND(B36*B38,0)</f>
        <v>137344</v>
      </c>
      <c r="C39" s="3"/>
      <c r="D39" s="3" t="s">
        <v>33</v>
      </c>
      <c r="E39" s="3"/>
      <c r="F39" s="3"/>
      <c r="G39" s="5">
        <f>G36*C16/D16</f>
        <v>1038.8018527182653</v>
      </c>
      <c r="H39" s="3"/>
      <c r="I39" s="3"/>
      <c r="J39" s="3"/>
      <c r="K39" s="3"/>
      <c r="L39" s="3"/>
    </row>
    <row r="40" spans="1:12" x14ac:dyDescent="0.25">
      <c r="A40" s="3"/>
      <c r="B40" s="3"/>
      <c r="C40" s="3"/>
      <c r="D40" s="3" t="s">
        <v>34</v>
      </c>
      <c r="E40" s="3"/>
      <c r="F40" s="3"/>
      <c r="G40" s="10">
        <f>SUM(G38:G39)</f>
        <v>220517.04568527918</v>
      </c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/>
      <c r="C42" s="3"/>
      <c r="D42" s="3" t="s">
        <v>35</v>
      </c>
      <c r="E42" s="3"/>
      <c r="F42" s="3"/>
      <c r="G42" s="10">
        <f>G38</f>
        <v>219478.24383256093</v>
      </c>
      <c r="H42" s="3"/>
      <c r="I42" s="3"/>
      <c r="J42" s="3"/>
      <c r="K42" s="3"/>
      <c r="L42" s="3"/>
    </row>
    <row r="43" spans="1:12" x14ac:dyDescent="0.25">
      <c r="A43" s="3"/>
      <c r="B43" s="3"/>
      <c r="C43" s="3"/>
      <c r="D43" s="3" t="s">
        <v>36</v>
      </c>
      <c r="E43" s="3"/>
      <c r="F43" s="3"/>
      <c r="G43" s="11">
        <f>-G35</f>
        <v>65924.954314720817</v>
      </c>
      <c r="H43" s="3" t="s">
        <v>9</v>
      </c>
      <c r="I43" s="3"/>
      <c r="J43" s="3"/>
      <c r="K43" s="3"/>
      <c r="L43" s="3"/>
    </row>
    <row r="44" spans="1:12" x14ac:dyDescent="0.25">
      <c r="A44" s="3"/>
      <c r="B44" s="3"/>
      <c r="C44" s="3"/>
      <c r="D44" s="3" t="s">
        <v>37</v>
      </c>
      <c r="E44" s="3"/>
      <c r="F44" s="3"/>
      <c r="G44" s="10">
        <f>SUM(G42:G43)</f>
        <v>285403.19814728177</v>
      </c>
      <c r="H44" s="3" t="s">
        <v>38</v>
      </c>
      <c r="I44" s="3"/>
      <c r="J44" s="3"/>
      <c r="K44" s="3"/>
      <c r="L44" s="3"/>
    </row>
  </sheetData>
  <pageMargins left="0.25" right="0.25" top="0.75" bottom="0.75" header="0.3" footer="0.3"/>
  <pageSetup paperSize="0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W. Niles</dc:creator>
  <cp:lastModifiedBy>David W. Niles</cp:lastModifiedBy>
  <cp:lastPrinted>2015-06-16T19:00:03Z</cp:lastPrinted>
  <dcterms:created xsi:type="dcterms:W3CDTF">2015-06-16T18:34:10Z</dcterms:created>
  <dcterms:modified xsi:type="dcterms:W3CDTF">2017-04-05T14:31:16Z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{5B925792-77DF-49A4-B75E-7819DAA62F1B}</vt:lpwstr>
  </property>
</Properties>
</file>