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0335" yWindow="180" windowWidth="10140" windowHeight="9660"/>
  </bookViews>
  <sheets>
    <sheet name="LGEE" sheetId="1" r:id="rId1"/>
  </sheets>
  <definedNames>
    <definedName name="CUSTAR">#REF!</definedName>
    <definedName name="CUYAHOGA_FALLS">#REF!</definedName>
    <definedName name="EDGERTON">#REF!</definedName>
    <definedName name="Ellwood_City">#REF!</definedName>
    <definedName name="ELMORE">#REF!</definedName>
    <definedName name="GALION">#REF!</definedName>
    <definedName name="GENOA">#REF!</definedName>
    <definedName name="GENOA_NORTH">#REF!</definedName>
    <definedName name="GENOA_SOUTH">#REF!</definedName>
    <definedName name="GRAFTON">#REF!</definedName>
    <definedName name="Grove_City">#REF!</definedName>
    <definedName name="HASKINS">#REF!</definedName>
    <definedName name="hourending">#REF!</definedName>
    <definedName name="HUBBARD">#REF!</definedName>
    <definedName name="LODI">#REF!</definedName>
    <definedName name="LUCAS">#REF!</definedName>
    <definedName name="MILAN">#REF!</definedName>
    <definedName name="MONROEVILLE">#REF!</definedName>
    <definedName name="NAPOLEON">#REF!</definedName>
    <definedName name="NEASG">#REF!</definedName>
    <definedName name="New_Wilmington">#REF!</definedName>
    <definedName name="NEWTON_FALLS">#REF!</definedName>
    <definedName name="NILES">#REF!</definedName>
    <definedName name="NWASG">#REF!</definedName>
    <definedName name="OAK_HARBOR">#REF!</definedName>
    <definedName name="OBERLIN">#REF!</definedName>
    <definedName name="PEMBERVILLE">#REF!</definedName>
    <definedName name="PIONEER">#REF!</definedName>
    <definedName name="_xlnm.Print_Area" localSheetId="0">LGEE!$A$1:$M$307</definedName>
    <definedName name="PROSPECT">#REF!</definedName>
    <definedName name="revreq">#REF!</definedName>
    <definedName name="SEVILLE">#REF!</definedName>
    <definedName name="SOUTH_VIENNA">#REF!</definedName>
    <definedName name="TOTAL_COLUMBIANA">#REF!</definedName>
    <definedName name="Total_Grove_City">#REF!</definedName>
    <definedName name="TOTAL_HUDSON">#REF!</definedName>
    <definedName name="TOTAL_MONTPELIER">#REF!</definedName>
    <definedName name="TOTAL_WOODVILLE">#REF!</definedName>
    <definedName name="WADSWORTH">#REF!</definedName>
  </definedNames>
  <calcPr calcId="125725"/>
</workbook>
</file>

<file path=xl/calcChain.xml><?xml version="1.0" encoding="utf-8"?>
<calcChain xmlns="http://schemas.openxmlformats.org/spreadsheetml/2006/main">
  <c r="C251" i="1"/>
  <c r="C250"/>
  <c r="C249"/>
  <c r="C175"/>
  <c r="C174"/>
  <c r="C173"/>
  <c r="C116"/>
  <c r="C115"/>
  <c r="C114"/>
  <c r="C58"/>
  <c r="C57"/>
  <c r="C56"/>
  <c r="E255"/>
  <c r="J252"/>
  <c r="J246"/>
  <c r="C246"/>
  <c r="J239"/>
  <c r="J238"/>
  <c r="P235"/>
  <c r="U233"/>
  <c r="Q233"/>
  <c r="Q235" s="1"/>
  <c r="P233"/>
  <c r="H229"/>
  <c r="S227"/>
  <c r="P225" s="1"/>
  <c r="J222" s="1"/>
  <c r="J225" s="1"/>
  <c r="E230" s="1"/>
  <c r="R227"/>
  <c r="U225"/>
  <c r="T225"/>
  <c r="Q225"/>
  <c r="J223"/>
  <c r="U222"/>
  <c r="S222"/>
  <c r="Q222"/>
  <c r="P222"/>
  <c r="P223" s="1"/>
  <c r="J217" s="1"/>
  <c r="U221"/>
  <c r="S221"/>
  <c r="Q217"/>
  <c r="P217"/>
  <c r="U212"/>
  <c r="Q212"/>
  <c r="E212"/>
  <c r="U211"/>
  <c r="S211"/>
  <c r="Q211"/>
  <c r="P211"/>
  <c r="E211"/>
  <c r="E214" s="1"/>
  <c r="H212" s="1"/>
  <c r="J210"/>
  <c r="Q206"/>
  <c r="P206"/>
  <c r="E206"/>
  <c r="H206" s="1"/>
  <c r="H205"/>
  <c r="E205"/>
  <c r="E204"/>
  <c r="H203"/>
  <c r="E203"/>
  <c r="Q199"/>
  <c r="P199"/>
  <c r="J194"/>
  <c r="J193"/>
  <c r="J195" s="1"/>
  <c r="J186"/>
  <c r="E179"/>
  <c r="J176"/>
  <c r="E161"/>
  <c r="Q160"/>
  <c r="P160"/>
  <c r="E160"/>
  <c r="E164" s="1"/>
  <c r="Q157"/>
  <c r="P157"/>
  <c r="O157"/>
  <c r="E156"/>
  <c r="O152"/>
  <c r="O151"/>
  <c r="G150"/>
  <c r="E150"/>
  <c r="E152" s="1"/>
  <c r="D150"/>
  <c r="Q149"/>
  <c r="P149"/>
  <c r="O149"/>
  <c r="E148"/>
  <c r="G146"/>
  <c r="E146"/>
  <c r="D146"/>
  <c r="E145"/>
  <c r="U142"/>
  <c r="U140"/>
  <c r="P140"/>
  <c r="E140"/>
  <c r="C140"/>
  <c r="Q139"/>
  <c r="P139"/>
  <c r="E139"/>
  <c r="P138"/>
  <c r="E138"/>
  <c r="E141" s="1"/>
  <c r="C138"/>
  <c r="E135"/>
  <c r="J134"/>
  <c r="E134"/>
  <c r="E133"/>
  <c r="D133"/>
  <c r="G132"/>
  <c r="E132"/>
  <c r="Q131"/>
  <c r="P131"/>
  <c r="G131"/>
  <c r="E131"/>
  <c r="G130"/>
  <c r="E130"/>
  <c r="X129"/>
  <c r="Q129"/>
  <c r="P129"/>
  <c r="E129"/>
  <c r="J128"/>
  <c r="E128"/>
  <c r="V127"/>
  <c r="U127"/>
  <c r="T127"/>
  <c r="S127"/>
  <c r="R127"/>
  <c r="Q127"/>
  <c r="P127"/>
  <c r="E127"/>
  <c r="E120"/>
  <c r="J117"/>
  <c r="E107"/>
  <c r="E106"/>
  <c r="E105"/>
  <c r="E108" s="1"/>
  <c r="N103"/>
  <c r="G102"/>
  <c r="E102"/>
  <c r="N101"/>
  <c r="E99"/>
  <c r="J99" s="1"/>
  <c r="G98"/>
  <c r="E97"/>
  <c r="Q96"/>
  <c r="P96"/>
  <c r="G96"/>
  <c r="E96"/>
  <c r="Q95"/>
  <c r="P95"/>
  <c r="E95"/>
  <c r="Q94"/>
  <c r="P94"/>
  <c r="E94"/>
  <c r="Q93"/>
  <c r="P93"/>
  <c r="G93"/>
  <c r="G149" s="1"/>
  <c r="E93"/>
  <c r="AB92"/>
  <c r="Y92"/>
  <c r="AB90"/>
  <c r="AA89"/>
  <c r="C89"/>
  <c r="C88"/>
  <c r="T87"/>
  <c r="P87"/>
  <c r="C87"/>
  <c r="V86"/>
  <c r="U86"/>
  <c r="T86"/>
  <c r="Q86"/>
  <c r="P86"/>
  <c r="C86"/>
  <c r="V85"/>
  <c r="T85"/>
  <c r="Q85"/>
  <c r="P85"/>
  <c r="C85"/>
  <c r="AE84"/>
  <c r="AD84"/>
  <c r="AC84"/>
  <c r="AB84"/>
  <c r="V84"/>
  <c r="T84"/>
  <c r="Q84"/>
  <c r="P84"/>
  <c r="Y82"/>
  <c r="Q82"/>
  <c r="P82"/>
  <c r="X81"/>
  <c r="V81"/>
  <c r="T81"/>
  <c r="Q81"/>
  <c r="P81"/>
  <c r="G81"/>
  <c r="E81"/>
  <c r="E89" s="1"/>
  <c r="C81"/>
  <c r="AA80"/>
  <c r="P80"/>
  <c r="G80"/>
  <c r="E80"/>
  <c r="C80"/>
  <c r="V79"/>
  <c r="T79"/>
  <c r="Q79"/>
  <c r="P79"/>
  <c r="H79"/>
  <c r="G79"/>
  <c r="E79"/>
  <c r="C79"/>
  <c r="Q78"/>
  <c r="P78"/>
  <c r="G78"/>
  <c r="E78"/>
  <c r="C78"/>
  <c r="V77"/>
  <c r="T77"/>
  <c r="Q77"/>
  <c r="P77"/>
  <c r="H77"/>
  <c r="G77"/>
  <c r="E77"/>
  <c r="E85" s="1"/>
  <c r="C77"/>
  <c r="AF74"/>
  <c r="AE74"/>
  <c r="AD74"/>
  <c r="AC74"/>
  <c r="AB74"/>
  <c r="P74"/>
  <c r="V73"/>
  <c r="Q73"/>
  <c r="P73"/>
  <c r="E73"/>
  <c r="V72"/>
  <c r="Q72"/>
  <c r="P72"/>
  <c r="E72"/>
  <c r="E88" s="1"/>
  <c r="V71"/>
  <c r="Q71"/>
  <c r="P71"/>
  <c r="E71"/>
  <c r="E87" s="1"/>
  <c r="V70"/>
  <c r="R70"/>
  <c r="E70" s="1"/>
  <c r="Q70"/>
  <c r="P70"/>
  <c r="V69"/>
  <c r="Q69"/>
  <c r="P69"/>
  <c r="E69"/>
  <c r="E62"/>
  <c r="J59"/>
  <c r="P58"/>
  <c r="P55"/>
  <c r="J48"/>
  <c r="J47"/>
  <c r="J35"/>
  <c r="G19"/>
  <c r="G20" s="1"/>
  <c r="G18"/>
  <c r="E18"/>
  <c r="E17"/>
  <c r="P236" l="1"/>
  <c r="E228" s="1"/>
  <c r="H228" s="1"/>
  <c r="J184"/>
  <c r="E74"/>
  <c r="E86"/>
  <c r="E90"/>
  <c r="E231"/>
  <c r="E82"/>
  <c r="E100"/>
  <c r="E110" s="1"/>
  <c r="J197"/>
  <c r="E207"/>
  <c r="J228" l="1"/>
  <c r="F230"/>
  <c r="J230" s="1"/>
  <c r="F229"/>
  <c r="J229" s="1"/>
  <c r="F228"/>
  <c r="J187"/>
  <c r="J189" s="1"/>
  <c r="J198" l="1"/>
  <c r="J199" s="1"/>
  <c r="H70"/>
  <c r="F204"/>
  <c r="H204" s="1"/>
  <c r="H207" s="1"/>
  <c r="J207" s="1"/>
  <c r="H17"/>
  <c r="J231"/>
  <c r="J17" l="1"/>
  <c r="H18"/>
  <c r="H78"/>
  <c r="H98"/>
  <c r="J98" s="1"/>
  <c r="J70"/>
  <c r="E167"/>
  <c r="E157"/>
  <c r="J212"/>
  <c r="L212" s="1"/>
  <c r="H73" s="1"/>
  <c r="H72"/>
  <c r="H127"/>
  <c r="H106"/>
  <c r="J106" s="1"/>
  <c r="J72" l="1"/>
  <c r="H80"/>
  <c r="E163"/>
  <c r="E165" s="1"/>
  <c r="H19"/>
  <c r="J18"/>
  <c r="H132"/>
  <c r="J132" s="1"/>
  <c r="J127"/>
  <c r="H81"/>
  <c r="J73"/>
  <c r="J74"/>
  <c r="H74" s="1"/>
  <c r="H102"/>
  <c r="J78"/>
  <c r="E170"/>
  <c r="H138" l="1"/>
  <c r="J138" s="1"/>
  <c r="J102"/>
  <c r="H133"/>
  <c r="J81"/>
  <c r="H20"/>
  <c r="J20" s="1"/>
  <c r="J19"/>
  <c r="J86"/>
  <c r="H148"/>
  <c r="H107"/>
  <c r="J107" s="1"/>
  <c r="H129"/>
  <c r="J80"/>
  <c r="J82" s="1"/>
  <c r="J89"/>
  <c r="J133" l="1"/>
  <c r="H140"/>
  <c r="J140" s="1"/>
  <c r="J88"/>
  <c r="H139"/>
  <c r="H130"/>
  <c r="J129"/>
  <c r="H151"/>
  <c r="J151" s="1"/>
  <c r="H150"/>
  <c r="J150" s="1"/>
  <c r="J148"/>
  <c r="J90"/>
  <c r="H90" s="1"/>
  <c r="J21"/>
  <c r="H164" l="1"/>
  <c r="J164" s="1"/>
  <c r="H94"/>
  <c r="J139"/>
  <c r="J141" s="1"/>
  <c r="H145"/>
  <c r="J130"/>
  <c r="H131"/>
  <c r="J131" s="1"/>
  <c r="J135" s="1"/>
  <c r="J105" s="1"/>
  <c r="J108" s="1"/>
  <c r="H146" l="1"/>
  <c r="J146" s="1"/>
  <c r="J145"/>
  <c r="J152" s="1"/>
  <c r="H95"/>
  <c r="J94"/>
  <c r="H97" l="1"/>
  <c r="J97" s="1"/>
  <c r="J95"/>
  <c r="J100" s="1"/>
  <c r="J110" s="1"/>
  <c r="J167" s="1"/>
  <c r="H96"/>
  <c r="J96" s="1"/>
  <c r="J170" l="1"/>
  <c r="J13" s="1"/>
  <c r="J24" s="1"/>
  <c r="E37" s="1"/>
  <c r="J163"/>
  <c r="J165" s="1"/>
  <c r="E38" l="1"/>
  <c r="E42"/>
  <c r="E43" s="1"/>
  <c r="E44" s="1"/>
  <c r="J42"/>
  <c r="J43" s="1"/>
  <c r="J44" s="1"/>
</calcChain>
</file>

<file path=xl/comments1.xml><?xml version="1.0" encoding="utf-8"?>
<comments xmlns="http://schemas.openxmlformats.org/spreadsheetml/2006/main">
  <authors>
    <author>Carol Foxworthy</author>
    <author>e011031</author>
  </authors>
  <commentList>
    <comment ref="P57" authorId="0">
      <text>
        <r>
          <rPr>
            <b/>
            <sz val="9"/>
            <color indexed="81"/>
            <rFont val="Tahoma"/>
            <family val="2"/>
          </rPr>
          <t>Carol Foxworthy:</t>
        </r>
        <r>
          <rPr>
            <sz val="9"/>
            <color indexed="81"/>
            <rFont val="Tahoma"/>
            <family val="2"/>
          </rPr>
          <t xml:space="preserve">
Calculated on Property Acct spreadsheet for VA transmisssion line loc T201; see Carol/FERC/KU/Att O</t>
        </r>
      </text>
    </comment>
    <comment ref="R68" authorId="1">
      <text>
        <r>
          <rPr>
            <b/>
            <sz val="8"/>
            <color indexed="81"/>
            <rFont val="Tahoma"/>
            <family val="2"/>
          </rPr>
          <t>e011031:</t>
        </r>
        <r>
          <rPr>
            <sz val="8"/>
            <color indexed="81"/>
            <rFont val="Tahoma"/>
            <family val="2"/>
          </rPr>
          <t xml:space="preserve">
Per annual cost separatin study -- VA transmission propoerty</t>
        </r>
      </text>
    </comment>
    <comment ref="AB79" authorId="0">
      <text>
        <r>
          <rPr>
            <b/>
            <sz val="9"/>
            <color indexed="81"/>
            <rFont val="Tahoma"/>
            <family val="2"/>
          </rPr>
          <t>Carol Foxworthy:</t>
        </r>
        <r>
          <rPr>
            <sz val="9"/>
            <color indexed="81"/>
            <rFont val="Tahoma"/>
            <family val="2"/>
          </rPr>
          <t xml:space="preserve">
RWIP &amp; Plant held for future use</t>
        </r>
      </text>
    </comment>
    <comment ref="AC79" authorId="0">
      <text>
        <r>
          <rPr>
            <b/>
            <sz val="9"/>
            <color indexed="81"/>
            <rFont val="Tahoma"/>
            <family val="2"/>
          </rPr>
          <t>Carol Foxworthy:</t>
        </r>
        <r>
          <rPr>
            <sz val="9"/>
            <color indexed="81"/>
            <rFont val="Tahoma"/>
            <family val="2"/>
          </rPr>
          <t xml:space="preserve">
RWIP
</t>
        </r>
      </text>
    </comment>
    <comment ref="AD79" authorId="0">
      <text>
        <r>
          <rPr>
            <b/>
            <sz val="9"/>
            <color indexed="81"/>
            <rFont val="Tahoma"/>
            <family val="2"/>
          </rPr>
          <t>Carol Foxworthy:</t>
        </r>
        <r>
          <rPr>
            <sz val="9"/>
            <color indexed="81"/>
            <rFont val="Tahoma"/>
            <family val="2"/>
          </rPr>
          <t xml:space="preserve">
RWIP</t>
        </r>
      </text>
    </comment>
    <comment ref="AE79" authorId="0">
      <text>
        <r>
          <rPr>
            <b/>
            <sz val="9"/>
            <color indexed="81"/>
            <rFont val="Tahoma"/>
            <family val="2"/>
          </rPr>
          <t>Carol Foxworthy:</t>
        </r>
        <r>
          <rPr>
            <sz val="9"/>
            <color indexed="81"/>
            <rFont val="Tahoma"/>
            <family val="2"/>
          </rPr>
          <t xml:space="preserve">
RWIP</t>
        </r>
      </text>
    </comment>
  </commentList>
</comments>
</file>

<file path=xl/sharedStrings.xml><?xml version="1.0" encoding="utf-8"?>
<sst xmlns="http://schemas.openxmlformats.org/spreadsheetml/2006/main" count="669" uniqueCount="504">
  <si>
    <t>Attachment O</t>
  </si>
  <si>
    <t>page 1 of 5</t>
  </si>
  <si>
    <t xml:space="preserve">Formula Rate - Non-Levelized </t>
  </si>
  <si>
    <t xml:space="preserve">     Rate Formula Template</t>
  </si>
  <si>
    <t xml:space="preserve"> </t>
  </si>
  <si>
    <t xml:space="preserve"> Utilizing FERC Form 1 Data</t>
  </si>
  <si>
    <t>Line</t>
  </si>
  <si>
    <t>Allocated</t>
  </si>
  <si>
    <t>No.</t>
  </si>
  <si>
    <t>Amount</t>
  </si>
  <si>
    <t>GROSS REVENUE REQUIREMENT    (page 3, line 29)</t>
  </si>
  <si>
    <t xml:space="preserve">REVENUE CREDITS </t>
  </si>
  <si>
    <t>(Note T)</t>
  </si>
  <si>
    <t>Total</t>
  </si>
  <si>
    <t>Allocator</t>
  </si>
  <si>
    <t xml:space="preserve">  Account No. 454</t>
  </si>
  <si>
    <t>(page 4, line 34)</t>
  </si>
  <si>
    <t>TP</t>
  </si>
  <si>
    <t xml:space="preserve">  Account No. 456</t>
  </si>
  <si>
    <t>(page 4, line 37)</t>
  </si>
  <si>
    <t xml:space="preserve">  Revenues from Grandfathered Interzonal Transactions</t>
  </si>
  <si>
    <t>TOTAL REVENUE CREDITS  (sum lines 2-5)</t>
  </si>
  <si>
    <t>NET REVENUE REQUIREMENT</t>
  </si>
  <si>
    <t>(line 1 minus line 6)</t>
  </si>
  <si>
    <t xml:space="preserve">DIVISOR </t>
  </si>
  <si>
    <t xml:space="preserve">  Average of 12 coincident system peaks for requirements (RQ) service       </t>
  </si>
  <si>
    <t>(Note A)</t>
  </si>
  <si>
    <t xml:space="preserve">  Plus 12 CP of firm bundled sales over one year not in line 8</t>
  </si>
  <si>
    <t>(Note B)</t>
  </si>
  <si>
    <t xml:space="preserve">  Plus 12 CP of Network Load not in line 8</t>
  </si>
  <si>
    <t>(Note C)</t>
  </si>
  <si>
    <t xml:space="preserve">  Less 12 CP of firm P-T-P over one year (enter negative)</t>
  </si>
  <si>
    <t>(Note D)</t>
  </si>
  <si>
    <t xml:space="preserve">  Plus Contract Demand of firm P-T-P over one year</t>
  </si>
  <si>
    <t xml:space="preserve">  Less Contract Demand from Grandfathered Interzonal Transactions over one year (enter negative) (Note S)</t>
  </si>
  <si>
    <t>Divisor (sum lines 8-14)</t>
  </si>
  <si>
    <t>Annual Cost ($/kW/Yr)</t>
  </si>
  <si>
    <t>(line 7 / line 15)</t>
  </si>
  <si>
    <t xml:space="preserve">Network &amp; P-to-P Rate ($/kW/Mo) </t>
  </si>
  <si>
    <t>(line 16 / 12)</t>
  </si>
  <si>
    <t>Peak Rate</t>
  </si>
  <si>
    <t>Off-Peak Rate</t>
  </si>
  <si>
    <t>Point-To-Point Rate ($/kW/Wk)</t>
  </si>
  <si>
    <t>(line 16 / 52; line 16 / 52)</t>
  </si>
  <si>
    <t>Point-To-Point Rate ($/kW/Day)</t>
  </si>
  <si>
    <t>(line 18 / 5; line 18 / 7)</t>
  </si>
  <si>
    <t>Capped at weekly rate</t>
  </si>
  <si>
    <t>Point-To-Point Rate ($/MWh)</t>
  </si>
  <si>
    <t>(line 19 / 16; line 19 / 24</t>
  </si>
  <si>
    <t>Capped at weekly</t>
  </si>
  <si>
    <t xml:space="preserve"> times 1,000)</t>
  </si>
  <si>
    <t>and daily rates</t>
  </si>
  <si>
    <t>FERC Annual Charge($/MWh)</t>
  </si>
  <si>
    <t xml:space="preserve">          (Note E)</t>
  </si>
  <si>
    <t>Short Term</t>
  </si>
  <si>
    <t>Long Term</t>
  </si>
  <si>
    <t>.</t>
  </si>
  <si>
    <t>page 2 of 5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</si>
  <si>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</si>
  <si>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</si>
  <si>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</si>
  <si>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</si>
  <si>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</si>
  <si>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</si>
  <si>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</si>
  <si>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</si>
  <si>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</si>
  <si>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 xml:space="preserve">                  Allocator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</si>
  <si>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</si>
  <si>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</si>
  <si>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</si>
  <si>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</si>
  <si>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</si>
  <si>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</si>
  <si>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</si>
  <si>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</si>
  <si>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</si>
  <si>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</si>
  <si>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356.1</t>
  </si>
  <si>
    <t>CE</t>
  </si>
  <si>
    <t>TOTAL GROSS PLANT (sum lines 1-5)</t>
  </si>
  <si>
    <t>GP=</t>
  </si>
  <si>
    <t>ACCUMULATED DEPRECIATION</t>
  </si>
  <si>
    <t>219.20-24.c</t>
  </si>
  <si>
    <t>219.25.c</t>
  </si>
  <si>
    <t>219.26.c</t>
  </si>
  <si>
    <t xml:space="preserve">219.27.c </t>
  </si>
  <si>
    <t>TOTAL ACCUM. DEPRECIATION (sum lines 7-11)</t>
  </si>
  <si>
    <t>NET PLANT IN SERVICE</t>
  </si>
  <si>
    <t xml:space="preserve"> (line 1- line 7)</t>
  </si>
  <si>
    <t xml:space="preserve"> (line 2- line 8)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</si>
  <si>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</si>
  <si>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</si>
  <si>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</si>
  <si>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</si>
  <si>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</si>
  <si>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ADJUSTMENTS TO RATE BASE       (Note F)</t>
  </si>
  <si>
    <t xml:space="preserve">  Account No. 281 (enter negative)</t>
  </si>
  <si>
    <t>273.8.k</t>
  </si>
  <si>
    <t>zero</t>
  </si>
  <si>
    <t xml:space="preserve">  Account No. 282 (enter negative)</t>
  </si>
  <si>
    <t>275.2.k</t>
  </si>
  <si>
    <t>NP</t>
  </si>
  <si>
    <t xml:space="preserve">  Account No. 283 (enter negative)</t>
  </si>
  <si>
    <t>277.9.k</t>
  </si>
  <si>
    <t xml:space="preserve">  Account No. 190 </t>
  </si>
  <si>
    <t>234.8.c</t>
  </si>
  <si>
    <t xml:space="preserve">  Account No. 255 (enter negative)</t>
  </si>
  <si>
    <t>267.8.h</t>
  </si>
  <si>
    <t>TOTAL ADJUSTMENTS  (sum lines 19- 23)</t>
  </si>
  <si>
    <t xml:space="preserve">LAND HELD FOR FUTURE USE </t>
  </si>
  <si>
    <t>214.x.d  (Note G)</t>
  </si>
  <si>
    <t>WORKING CAPITAL  (Note H)</t>
  </si>
  <si>
    <t xml:space="preserve">  CWC  </t>
  </si>
  <si>
    <t>calculated</t>
  </si>
  <si>
    <t xml:space="preserve">  Materials &amp; Supplies  (Note G)</t>
  </si>
  <si>
    <t>227.8.c &amp; .15.c</t>
  </si>
  <si>
    <t>TE</t>
  </si>
  <si>
    <t xml:space="preserve">  Prepayments (Account 165)</t>
  </si>
  <si>
    <t>GP</t>
  </si>
  <si>
    <t>TOTAL WORKING CAPITAL (sum lines 26 - 28)</t>
  </si>
  <si>
    <t>RATE BASE  (sum lines 18, 24, 25, &amp; 29)</t>
  </si>
  <si>
    <t>page 3 of 5</t>
  </si>
  <si>
    <t>O&amp;M</t>
  </si>
  <si>
    <t xml:space="preserve">  Transmission </t>
  </si>
  <si>
    <t>321.100.b</t>
  </si>
  <si>
    <t xml:space="preserve">     Less Account 565</t>
  </si>
  <si>
    <t>321.88.b</t>
  </si>
  <si>
    <t xml:space="preserve">  A&amp;G</t>
  </si>
  <si>
    <t xml:space="preserve">     Less FERC Annual Fees</t>
  </si>
  <si>
    <t xml:space="preserve">     Less EPRI &amp; Reg. Comm. Exp. &amp; Non-safety  Ad. (Note I)</t>
  </si>
  <si>
    <t>5a</t>
  </si>
  <si>
    <t xml:space="preserve">     Plus Transmission Related Reg. Comm.  Exp. (Note I)</t>
  </si>
  <si>
    <t xml:space="preserve">  Transmission Lease Payments</t>
  </si>
  <si>
    <t>TOTAL O&amp;M   (sum lines 1, 3, 5a, 6, 7 less lines 2, 4, 5)</t>
  </si>
  <si>
    <t>DEPRECIATION EXPENSE</t>
  </si>
  <si>
    <t xml:space="preserve">  General </t>
  </si>
  <si>
    <t>TOTAL DEPRECIATION (Sum lines 9 - 11)</t>
  </si>
  <si>
    <t>TAXES OTHER THAN INCOME TAXES  (Note J)</t>
  </si>
  <si>
    <t xml:space="preserve">  LABOR RELATED</t>
  </si>
  <si>
    <t xml:space="preserve">          Payroll</t>
  </si>
  <si>
    <t>263.i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</si>
  <si>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</si>
  <si>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</si>
  <si>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</si>
  <si>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</si>
  <si>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</si>
  <si>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</si>
  <si>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</si>
  <si>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</si>
  <si>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INCOME TAXES          </t>
  </si>
  <si>
    <t xml:space="preserve"> (Note K)</t>
  </si>
  <si>
    <t xml:space="preserve">     T=1 - {[(1 - SIT) * (1 - FIT)] / (1 - SIT * FIT * p)} =</t>
  </si>
  <si>
    <t xml:space="preserve">     CIT=(T/1-T) * (1-(WCLTD/R)) =</t>
  </si>
  <si>
    <t xml:space="preserve">       where WCLTD=(page 4, line 27) and R= (page 4, line30)</t>
  </si>
  <si>
    <t xml:space="preserve">       and FIT, SIT &amp; p are as given in footnote K.</t>
  </si>
  <si>
    <t xml:space="preserve">      1 / (1 - T)  = (from line 21)</t>
  </si>
  <si>
    <t>Amortized Investment Tax Credit (266.8f) (enter negative)</t>
  </si>
  <si>
    <t>Income Tax Calculation = line 22 * line 28</t>
  </si>
  <si>
    <t>ITC adjustment (line 23 * line 24)</t>
  </si>
  <si>
    <t>Total Income Taxes</t>
  </si>
  <si>
    <t>(line 25 plus line 26)</t>
  </si>
  <si>
    <t xml:space="preserve">RETURN </t>
  </si>
  <si>
    <t xml:space="preserve">  [ Rate Base (page 2, line 30) * Rate of Return (page 4, line 30)]</t>
  </si>
  <si>
    <t>REV. REQUIREMENT  (sum lines 8, 12, 20, 27, 28)</t>
  </si>
  <si>
    <t>page 4 of 5</t>
  </si>
  <si>
    <t xml:space="preserve">                SUPPORTING CALCULATIONS AND NOTES</t>
  </si>
  <si>
    <t>TRANSMISSION PLANT INCLUDED IN ISO RATES</t>
  </si>
  <si>
    <t>Total transmission plant    (page 2, line 2, column 3)</t>
  </si>
  <si>
    <t>Less transmission plant included in OATT Ancillary Services    (Note N )</t>
  </si>
  <si>
    <t>TP=</t>
  </si>
  <si>
    <t xml:space="preserve">TRANSMISSION EXPENSES </t>
  </si>
  <si>
    <t>Total transmission expenses    (page 3, line 1, column 3)</t>
  </si>
  <si>
    <t>Less transmission expenses included in OATT Ancillary Services   (Note L)</t>
  </si>
  <si>
    <t>Included transmission expenses (line 6 less line 7)</t>
  </si>
  <si>
    <t>Percentage of transmission expenses after adjustment (line 8 divided by line 6)</t>
  </si>
  <si>
    <t>TE=</t>
  </si>
  <si>
    <t>WAGES &amp; SALARY ALLOCATOR   (W&amp;S)</t>
  </si>
  <si>
    <t>Form 1 Reference</t>
  </si>
  <si>
    <t>$</t>
  </si>
  <si>
    <t>Allocation</t>
  </si>
  <si>
    <t>354.18.b</t>
  </si>
  <si>
    <t>354.19.b</t>
  </si>
  <si>
    <t>354.20.b</t>
  </si>
  <si>
    <t>W&amp;S Allocator</t>
  </si>
  <si>
    <t xml:space="preserve">  Other</t>
  </si>
  <si>
    <t>354.21,22,23.b</t>
  </si>
  <si>
    <t>($ / Allocation)</t>
  </si>
  <si>
    <t xml:space="preserve">  Total  (sum lines 12-15)</t>
  </si>
  <si>
    <t>=</t>
  </si>
  <si>
    <t>WS</t>
  </si>
  <si>
    <t>COMMON PLANT ALLOCATOR  (CE)   (Note O)</t>
  </si>
  <si>
    <t>% Electric</t>
  </si>
  <si>
    <t xml:space="preserve">  Electric</t>
  </si>
  <si>
    <t>200.3.c</t>
  </si>
  <si>
    <t>(line 17 / line 20)</t>
  </si>
  <si>
    <t>(line 16)</t>
  </si>
  <si>
    <t xml:space="preserve">  Gas</t>
  </si>
  <si>
    <t>201.3.d</t>
  </si>
  <si>
    <t>*</t>
  </si>
  <si>
    <t xml:space="preserve">  Water</t>
  </si>
  <si>
    <t>201.3.e</t>
  </si>
  <si>
    <t xml:space="preserve">  Total  (sum lines 17 - 19)</t>
  </si>
  <si>
    <t>RETURN (R)</t>
  </si>
  <si>
    <t>Long Term Interest (117, sum of 62.c through 67.c)</t>
  </si>
  <si>
    <t>Preferred Dividends (118.29c) (positive number)</t>
  </si>
  <si>
    <t xml:space="preserve">                                          Development of Common Stock:</t>
  </si>
  <si>
    <t xml:space="preserve">Less Preferred Stock (line 28) </t>
  </si>
  <si>
    <t>Common Stock</t>
  </si>
  <si>
    <t>(sum lines 23-25)</t>
  </si>
  <si>
    <t>Cost</t>
  </si>
  <si>
    <t>%</t>
  </si>
  <si>
    <t>(Note P)</t>
  </si>
  <si>
    <t>Weighted</t>
  </si>
  <si>
    <t xml:space="preserve">  Long Term Debt (112, sum of 18.c through 21.c)</t>
  </si>
  <si>
    <t>=WCLTD</t>
  </si>
  <si>
    <t xml:space="preserve">  Common Stock  (line 26)</t>
  </si>
  <si>
    <t>Total  (sum lines 27-29)</t>
  </si>
  <si>
    <t>=R</t>
  </si>
  <si>
    <t>REVENUE CREDITS</t>
  </si>
  <si>
    <t>Load</t>
  </si>
  <si>
    <t>ACCOUNT 447 (SALES FOR RESALE)</t>
  </si>
  <si>
    <t>(310-311)</t>
  </si>
  <si>
    <t>(Note Q)</t>
  </si>
  <si>
    <t xml:space="preserve">  a. Bundled Non-RQ Sales for Resale (311.x.h)</t>
  </si>
  <si>
    <t xml:space="preserve">  b. Bundled Sales for Resale  included in Divisor on page 1</t>
  </si>
  <si>
    <t xml:space="preserve">  Total of (a)-(b)</t>
  </si>
  <si>
    <t>ACCOUNT 454 (RENT FROM ELECTRIC PROPERTY)    (Note R)</t>
  </si>
  <si>
    <t>ACCOUNT 456 (OTHER ELECTRIC REVENUES) (Note U)</t>
  </si>
  <si>
    <t>(330.x.n)</t>
  </si>
  <si>
    <t xml:space="preserve">  a. Transmission charges for all transmission transactions </t>
  </si>
  <si>
    <t xml:space="preserve">  b. Transmission charges for all transmission transactions included in Divisor on Page 1</t>
  </si>
  <si>
    <t>page 5 of 5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</si>
  <si>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</si>
  <si>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</si>
  <si>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>Note</t>
  </si>
  <si>
    <t>Letter</t>
  </si>
  <si>
    <t>A</t>
  </si>
  <si>
    <t>Peak as would be reported on page 401, column d of Form 1 at the time of the ISO coincident monthly peaks.</t>
  </si>
  <si>
    <t>B</t>
  </si>
  <si>
    <t>Labeled LF, LU, IF, IU on pages 310-311 of Form 1at the time of the ISO coincident monthly peaks.</t>
  </si>
  <si>
    <t>C</t>
  </si>
  <si>
    <t>Labeled LF on page 328 of Form 1 at the time of the ISO coincident monthly peaks.</t>
  </si>
  <si>
    <t>D</t>
  </si>
  <si>
    <t>E</t>
  </si>
  <si>
    <t xml:space="preserve">The FERC's annual charges for the year assessed the Transmission Owner for service under this tariff. </t>
  </si>
  <si>
    <t>F</t>
  </si>
  <si>
    <t xml:space="preserve">The balances in Accounts 190, 281, 282 and 283, as adjusted by any amounts in contra accounts identified as regulatory assets </t>
  </si>
  <si>
    <t xml:space="preserve">  or liabilities related to FASB 106 or 109.  Balance of Account 255 is reduced by prior flow throughs and excluded if the utility </t>
  </si>
  <si>
    <t xml:space="preserve">  chose to utilize amortization of tax credits against taxable income as discussed in Note K.  Account 281 is not allocated.</t>
  </si>
  <si>
    <t>G</t>
  </si>
  <si>
    <t>Identified in Form 1 as being only transmission related.</t>
  </si>
  <si>
    <t>H</t>
  </si>
  <si>
    <t>Cash Working Capital assigned to transmission is one-eighth of O&amp;M allocated to transmission at page 3, line 8, column 5.</t>
  </si>
  <si>
    <t xml:space="preserve">  Prepayments are the electric related prepayments booked to Account No. 165 and reported on Page 111 line 57 in the Form 1.</t>
  </si>
  <si>
    <t>I</t>
  </si>
  <si>
    <t>Line 5 - EPRI Annual Membership Dues listed in Form 1 at 353.f, all Regulatory Commission Expenses itemized at 351.h, and non-safety</t>
  </si>
  <si>
    <t xml:space="preserve">   related advertising included in Account 930.1.  Line 5a - Regulatory Commission Expenses directly related to transmission service,  </t>
  </si>
  <si>
    <t xml:space="preserve">   ISO filings, or transmission siting itemized at 351.h. </t>
  </si>
  <si>
    <t>J</t>
  </si>
  <si>
    <t>Includes only FICA, unemployment, highway, property, gross receipts, and other assessments charged in the current year.</t>
  </si>
  <si>
    <t xml:space="preserve">  Taxes related to income are excluded.  Gross receipts taxes are not included in transmission revenue requirement in the Rate Formula Template, </t>
  </si>
  <si>
    <t xml:space="preserve">   since they are recovered elsewhere.</t>
  </si>
  <si>
    <t>K</t>
  </si>
  <si>
    <t>The currently effective income tax rate,  where FIT is the Federal income tax rate; SIT is the State income tax rate, and p =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</si>
  <si>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</si>
  <si>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</si>
  <si>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</si>
  <si>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</si>
  <si>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 xml:space="preserve">  multiplied by (1/1-T) (page 3, line 26).</t>
  </si>
  <si>
    <t xml:space="preserve">         Inputs Required: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</si>
  <si>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</si>
  <si>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</si>
  <si>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</si>
  <si>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</si>
  <si>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</si>
  <si>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>L</t>
  </si>
  <si>
    <t>Removes dollar amount of transmission expenses included in the OATT ancillary services rates, including all of Account No. 561.</t>
  </si>
  <si>
    <t>M</t>
  </si>
  <si>
    <t>Removes transmission plant determined by Commission order to be state-jurisdictional according to the seven-factor test (until Form 1</t>
  </si>
  <si>
    <t xml:space="preserve">  balances are adjusted to reflect application of seven-factor test).</t>
  </si>
  <si>
    <t>N</t>
  </si>
  <si>
    <t>Removes dollar amount of transmission plant included in the development of OATT ancillary services rates and generation</t>
  </si>
  <si>
    <t xml:space="preserve">  step-up facilities, which are deemed to included in OATT ancillary services.  For these purposes, generation step-up</t>
  </si>
  <si>
    <t xml:space="preserve">  facilities are those facilities at a generator substation on which there is no through-flow when the generator is shut down.</t>
  </si>
  <si>
    <t>O</t>
  </si>
  <si>
    <t>Enter dollar amounts</t>
  </si>
  <si>
    <t>P</t>
  </si>
  <si>
    <t>Debt cost rate = long-term interest (line 21) / long term debt (line 27).  Preferred cost rate = preferred dividends (line 22) /</t>
  </si>
  <si>
    <t xml:space="preserve">  preferred outstanding (line 28).   ROE will be supported in the original filing and no change in ROE may be made absent</t>
  </si>
  <si>
    <t xml:space="preserve">  a filing with FERC.</t>
  </si>
  <si>
    <t>Q</t>
  </si>
  <si>
    <t>Line 33 must equal zero since all short-term power sales must be unbundled and the transmission component reflected in Account</t>
  </si>
  <si>
    <t xml:space="preserve">  No. 456 and all other uses are to be included in the divisor.</t>
  </si>
  <si>
    <t>R</t>
  </si>
  <si>
    <t>Includes income related only to transmission facilities, such as pole attachments, rentals and special use.</t>
  </si>
  <si>
    <t>S</t>
  </si>
  <si>
    <t>Grandfathered agreements whose rates have been changed to eliminate or mitigate pancaking - the revenues are included in line 4 page 1</t>
  </si>
  <si>
    <t>pancaking - the revenues are not included in line 4, page 1 nor are the loads included in line 13, page 1.</t>
  </si>
  <si>
    <t>T</t>
  </si>
  <si>
    <t>The revenues credited on page 1 lines 2-5 shall include only the amounts received directly (in the case of grandfathered agreements)</t>
  </si>
  <si>
    <t xml:space="preserve">  or from the ISO (for service under this tariff) reflecting the Transmission Owner's integrated transmission facilities.  They do not include</t>
  </si>
  <si>
    <t xml:space="preserve">  revenues associated with FERC annual charges, gross receipts taxes, ancillary services, facilities not included in this template (e.g., direct</t>
  </si>
  <si>
    <t xml:space="preserve">  assignment facilities and GSUs) which are not recovered under this Rate Formula Template.</t>
  </si>
  <si>
    <t>U</t>
  </si>
  <si>
    <t>Account 456 entry shall be the annual total of the quarterly values reported at Form 1, 330.x.n.</t>
  </si>
  <si>
    <t>KU</t>
  </si>
  <si>
    <t>LGE</t>
  </si>
  <si>
    <t>LG&amp;E</t>
  </si>
  <si>
    <t>Sum</t>
  </si>
  <si>
    <t xml:space="preserve">  Revenues from service provided by LG&amp;E Energy  at a discount</t>
  </si>
  <si>
    <t xml:space="preserve">  Less Contract Demands from service over one year provided by LG&amp;E Energy LLC at a discount (enter negative)</t>
  </si>
  <si>
    <t>206.46.g</t>
  </si>
  <si>
    <t>206.58.g</t>
  </si>
  <si>
    <t>206.75.g</t>
  </si>
  <si>
    <t>206.5.g &amp; .90.g</t>
  </si>
  <si>
    <t>110.46.d</t>
  </si>
  <si>
    <t>Less transmission plant excluded from LG&amp;E Energy LLC rates       (Note M)</t>
  </si>
  <si>
    <t>Transmission plant included in LG&amp;E Energy LLC rates  (line 1 less lines 2 &amp; 3)</t>
  </si>
  <si>
    <t>Percentage of transmission plant included in LG&amp;E Energy LLC Rates (line 4 divided by line 1)</t>
  </si>
  <si>
    <t>Percentage of transmission plant included in LG&amp;E Energy LLC Rates (line 5)</t>
  </si>
  <si>
    <t>Percentage of transmission expenses included in LG&amp;E Energy LLC Rates (line 9 times line 10)</t>
  </si>
  <si>
    <t>Proprietary Capital (112.15.d)</t>
  </si>
  <si>
    <t>Less Account 216.1 (112.12.d)  (enter negative)</t>
  </si>
  <si>
    <t xml:space="preserve">  Preferred Stock  (112.3.d)</t>
  </si>
  <si>
    <t>LG&amp;E Energy LLC</t>
  </si>
  <si>
    <t>219.20.c</t>
  </si>
  <si>
    <t>,219.21.c</t>
  </si>
  <si>
    <t>219.22.c</t>
  </si>
  <si>
    <t>219.24.c</t>
  </si>
  <si>
    <t>219.23.c</t>
  </si>
  <si>
    <t>Notes of mismatch to new Form 1</t>
  </si>
  <si>
    <t>used 207.75.g</t>
  </si>
  <si>
    <t>used 205.5.g &amp; 207.99.g</t>
  </si>
  <si>
    <t>used 219.28.c</t>
  </si>
  <si>
    <t>used 321.112.b</t>
  </si>
  <si>
    <t>used 321.96.b</t>
  </si>
  <si>
    <t>used 323.197.b</t>
  </si>
  <si>
    <t>Payroll</t>
  </si>
  <si>
    <t>FICA</t>
  </si>
  <si>
    <t>Unemployment Insurance</t>
  </si>
  <si>
    <t>Local: Occupational</t>
  </si>
  <si>
    <t>Total Payroll Taxes</t>
  </si>
  <si>
    <t>Public Service Commission</t>
  </si>
  <si>
    <t>6% Use tax (KY)</t>
  </si>
  <si>
    <t>Miscellaneous</t>
  </si>
  <si>
    <t>Total Other Taxed</t>
  </si>
  <si>
    <t>Other Taxes</t>
  </si>
  <si>
    <t>used 354.20.b</t>
  </si>
  <si>
    <t>used 354.21.b</t>
  </si>
  <si>
    <t>used 354.23.b</t>
  </si>
  <si>
    <t>used 354.24.b to 354.27.b</t>
  </si>
  <si>
    <t>117.62.c</t>
  </si>
  <si>
    <t>117.63.c</t>
  </si>
  <si>
    <t>117.64.c</t>
  </si>
  <si>
    <t>117.66.c</t>
  </si>
  <si>
    <t>117.67.c</t>
  </si>
  <si>
    <t>Long Term Interest</t>
  </si>
  <si>
    <t>Tota LTI</t>
  </si>
  <si>
    <t>set by FERC order</t>
  </si>
  <si>
    <t>Long Term Dept</t>
  </si>
  <si>
    <t>112.21.c</t>
  </si>
  <si>
    <t>112.18.c</t>
  </si>
  <si>
    <t>112.19.c</t>
  </si>
  <si>
    <t>112.20.c</t>
  </si>
  <si>
    <t>Total LTD</t>
  </si>
  <si>
    <t>use accounting breakdown of account 566 charges</t>
  </si>
  <si>
    <t>used 207.58.g (removed Virginia Assets per FERC Order)</t>
  </si>
  <si>
    <t>(removed Virginia Assets per FERC order}</t>
  </si>
  <si>
    <t>Total Virginia Gross T plant</t>
  </si>
  <si>
    <t>500 KV Virginia Gross T Plant</t>
  </si>
  <si>
    <t>Depreciated Plant (Total Virginia)</t>
  </si>
  <si>
    <t>Depreciated Plant (500 kV in Virginia)</t>
  </si>
  <si>
    <t>Net Gross T plant reduction</t>
  </si>
  <si>
    <t>Net Depreciated T Plant reduction</t>
  </si>
  <si>
    <t>used 227.8.c &amp; .16.c</t>
  </si>
  <si>
    <t>used Common Plant Electric value</t>
  </si>
  <si>
    <t>Totals by Company</t>
  </si>
  <si>
    <t>Sub Account sums</t>
  </si>
  <si>
    <t>used 111.57.c</t>
  </si>
  <si>
    <t>Electric common plant is an input into gross plant and depreciation expense</t>
  </si>
  <si>
    <t>used 112.16.c</t>
  </si>
  <si>
    <t>VA</t>
  </si>
  <si>
    <t>General Plant</t>
  </si>
  <si>
    <t>Intangibles</t>
  </si>
  <si>
    <t>Common Electric (LGE only)</t>
  </si>
  <si>
    <t>Production A/D</t>
  </si>
  <si>
    <t>Transmission A/D</t>
  </si>
  <si>
    <t>Distribution A/D</t>
  </si>
  <si>
    <t>General Plant A/D</t>
  </si>
  <si>
    <t>Common Plant A/D (pg 356.1)</t>
  </si>
  <si>
    <t>V</t>
  </si>
  <si>
    <t>LG&amp;E's Account 255 Investment Tax Credit is above the line; no rate base adjustment is required because customers receive the benefit of</t>
  </si>
  <si>
    <t>amortization; KU's 15% tax credit is 100% production related.</t>
  </si>
  <si>
    <t>Note:  TC cooling tower is production related</t>
  </si>
  <si>
    <t>See Note V</t>
  </si>
  <si>
    <t>Highway and Vehicle</t>
  </si>
  <si>
    <t>Property</t>
  </si>
  <si>
    <t>KU ITC amortization is below the line in Other Income &amp; Deductions</t>
  </si>
  <si>
    <t>GSUs in Transmission Plant</t>
  </si>
  <si>
    <t>(561)</t>
  </si>
  <si>
    <t>(561.1)</t>
  </si>
  <si>
    <t>(561.2)</t>
  </si>
  <si>
    <t>(561.3)</t>
  </si>
  <si>
    <t>(561.4)</t>
  </si>
  <si>
    <t>(561.5)</t>
  </si>
  <si>
    <t>(561.6)</t>
  </si>
  <si>
    <t>(561.7)</t>
  </si>
  <si>
    <t>(561.8)</t>
  </si>
  <si>
    <t>Ancillary Charges Per Schedule 1:</t>
  </si>
  <si>
    <t>Wages and Salaries</t>
  </si>
  <si>
    <t>Proprietary Capital</t>
  </si>
  <si>
    <t>KU only</t>
  </si>
  <si>
    <t>23a</t>
  </si>
  <si>
    <t>23b</t>
  </si>
  <si>
    <t xml:space="preserve">  Network Upgrade (enter negative)</t>
  </si>
  <si>
    <t>LSE Direct Assignment (enter negative)</t>
  </si>
  <si>
    <t>KU has no transmission related tax credits; 100% production.  LGE ITC are always above the line</t>
  </si>
  <si>
    <t>Acct 565</t>
  </si>
  <si>
    <t>A&amp;G</t>
  </si>
  <si>
    <t>used 336.10.f</t>
  </si>
  <si>
    <t>used 336.11.f</t>
  </si>
  <si>
    <t>336.7.f</t>
  </si>
  <si>
    <t>338.9.f</t>
  </si>
  <si>
    <t>336.10.f</t>
  </si>
  <si>
    <t>income-fed</t>
  </si>
  <si>
    <t>income state</t>
  </si>
  <si>
    <t>checke total on taxes</t>
  </si>
  <si>
    <t>IF(J231&gt;0,(E156/(1-E156))*(1-J228/J231),0)</t>
  </si>
  <si>
    <t>IF(E284&gt;0,1-(((1-E285)*(1-E284))/(1-E285*E284*E286)),0)</t>
  </si>
  <si>
    <t>Previous LSE Direct Assignment Assets</t>
  </si>
  <si>
    <t>Net Book LSE Direct Assignment Assets</t>
  </si>
  <si>
    <t>Assets Added last year</t>
  </si>
  <si>
    <t>Current Net Value for line 23(b)</t>
  </si>
  <si>
    <t>For the 12 months ended 12/31/10</t>
  </si>
  <si>
    <r>
      <t xml:space="preserve">and the loads are included in line 13, page 1.  Grandfathered agreements whose rates have </t>
    </r>
    <r>
      <rPr>
        <u/>
        <sz val="14"/>
        <rFont val="Times New Roman"/>
        <family val="1"/>
      </rPr>
      <t>not</t>
    </r>
    <r>
      <rPr>
        <sz val="14"/>
        <rFont val="Times New Roman"/>
        <family val="1"/>
      </rPr>
      <t xml:space="preserve"> been changed to eliminate or mitigate </t>
    </r>
  </si>
  <si>
    <t>used 205.46.g and footnote</t>
  </si>
  <si>
    <t>Purchase Accounting Adjustments</t>
  </si>
  <si>
    <t>Balance per Form 1</t>
  </si>
  <si>
    <t>MISO -- 575 Retail Only</t>
  </si>
  <si>
    <t>EKPC amortized to retail only -- 566</t>
  </si>
  <si>
    <t>Ike amortized to retail only -- 571</t>
  </si>
  <si>
    <t>Per Form 1</t>
  </si>
  <si>
    <t>Purchase Acct Adj</t>
  </si>
  <si>
    <t>Form 1 balance</t>
  </si>
  <si>
    <t>purch acct adj</t>
  </si>
  <si>
    <t>Common stock</t>
  </si>
  <si>
    <t>Capital stock expense</t>
  </si>
  <si>
    <t>Other long term debt footnote</t>
  </si>
  <si>
    <t>Other paid in capital footnote</t>
  </si>
  <si>
    <t>retained earnings footnote</t>
  </si>
  <si>
    <t>112.23.c (enter as negative)</t>
  </si>
  <si>
    <t>Electric plant in service footnote</t>
  </si>
  <si>
    <t>Gas plant in service footnote</t>
  </si>
  <si>
    <t>Long term interest footnote</t>
  </si>
  <si>
    <t>Production per Fin Acct-KU</t>
  </si>
  <si>
    <t>Transmission per Fin Acct-KU</t>
  </si>
  <si>
    <t>Distribution per Fin Acct-KU</t>
  </si>
  <si>
    <t>General per Fin Acct-KU</t>
  </si>
  <si>
    <t>Intangible per Fin Acct-KU</t>
  </si>
  <si>
    <t>KU Prod Form 1</t>
  </si>
  <si>
    <t>KU Prod Fin</t>
  </si>
  <si>
    <t>LGE Common total, Financial</t>
  </si>
  <si>
    <t>LGE Trans Reserves-Fin</t>
  </si>
  <si>
    <t>LGE Prod Res Fin</t>
  </si>
  <si>
    <t>KU Trans Fin</t>
  </si>
  <si>
    <t>KU Dist Fin</t>
  </si>
  <si>
    <t>KU Gen/Intan Fin</t>
  </si>
  <si>
    <t>Steam-life</t>
  </si>
  <si>
    <t>Steam-ARO</t>
  </si>
  <si>
    <t>Steam-COR</t>
  </si>
  <si>
    <t>Steam-Salv</t>
  </si>
  <si>
    <t>Hydro-Life</t>
  </si>
  <si>
    <t>Hydro-ARO</t>
  </si>
  <si>
    <t>Hydro-COR</t>
  </si>
  <si>
    <t>Hydro-Salv</t>
  </si>
  <si>
    <t>Other-Life</t>
  </si>
  <si>
    <t>Other-ARO</t>
  </si>
  <si>
    <t>Other-COR</t>
  </si>
  <si>
    <t>Other-Salv</t>
  </si>
  <si>
    <t>Steam</t>
  </si>
  <si>
    <t>Nuclear</t>
  </si>
  <si>
    <t>Hydro-conv</t>
  </si>
  <si>
    <t>Hydro-pump</t>
  </si>
  <si>
    <t>Other</t>
  </si>
  <si>
    <t>Trans</t>
  </si>
  <si>
    <t>Dist</t>
  </si>
  <si>
    <t>General</t>
  </si>
  <si>
    <t>Common</t>
  </si>
  <si>
    <t>LGE Dist reserve-Fin</t>
  </si>
  <si>
    <t>LGE Gen Fin</t>
  </si>
  <si>
    <t>LGE Common Fin</t>
  </si>
  <si>
    <t>Nonutility</t>
  </si>
  <si>
    <t>LGE Intangible-assigned to gas in Form 1/2</t>
  </si>
  <si>
    <t>Ice amortized to 571100-retail only</t>
  </si>
  <si>
    <t>323.197.b</t>
  </si>
  <si>
    <t>OCI footnote</t>
  </si>
  <si>
    <t>(Gross and Depreciation for Virginia Networked Transmission facilities removed)</t>
  </si>
  <si>
    <t>Plt held for future use &amp; RWIP</t>
  </si>
  <si>
    <t>Hydro RWIP</t>
  </si>
  <si>
    <t>Other-RWIP</t>
  </si>
  <si>
    <t xml:space="preserve"> Depreciation reduction</t>
  </si>
  <si>
    <t>Rates Applicable to Network Transmission</t>
  </si>
  <si>
    <t>Joint Open Access Transmission Tariff - Louisville Gas &amp; Electric Company and Kentucky Utilities Company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</si>
</sst>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#,##0.0"/>
    <numFmt numFmtId="172" formatCode="&quot;$&quot;#,##0.000"/>
    <numFmt numFmtId="173" formatCode="&quot;$&quot;#,##0.00"/>
    <numFmt numFmtId="174" formatCode="_(* #,##0_);_(* \(#,##0\);_(* &quot;-&quot;??_);_(@_)"/>
    <numFmt numFmtId="175" formatCode="#,##0.00;[Red]\(#,##0.00\)"/>
    <numFmt numFmtId="176" formatCode="_(&quot;$&quot;* #,##0_);_(&quot;$&quot;* \(#,##0\);_(&quot;$&quot;* &quot;-&quot;??_);_(@_)"/>
  </numFmts>
  <fonts count="64">
    <font>
      <sz val="12"/>
      <name val="Arial MT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Arial MT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12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Wingdings"/>
      <charset val="2"/>
    </font>
    <font>
      <sz val="10"/>
      <name val="Tahoma"/>
      <family val="2"/>
    </font>
    <font>
      <b/>
      <sz val="12"/>
      <name val="Times New Roman"/>
      <family val="1"/>
    </font>
    <font>
      <sz val="12"/>
      <color indexed="17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u/>
      <sz val="12"/>
      <name val="Times New Roman"/>
      <family val="1"/>
    </font>
    <font>
      <b/>
      <u/>
      <sz val="12"/>
      <name val="Times New Roman"/>
      <family val="1"/>
    </font>
    <font>
      <b/>
      <sz val="12"/>
      <color indexed="17"/>
      <name val="Times New Roman"/>
      <family val="1"/>
    </font>
    <font>
      <sz val="12"/>
      <color indexed="10"/>
      <name val="Times New Roman"/>
      <family val="1"/>
    </font>
    <font>
      <u/>
      <sz val="14"/>
      <name val="Times New Roman"/>
      <family val="1"/>
    </font>
    <font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0"/>
      </top>
      <bottom/>
      <diagonal/>
    </border>
  </borders>
  <cellStyleXfs count="139">
    <xf numFmtId="173" fontId="0" fillId="0" borderId="0" applyProtection="0"/>
    <xf numFmtId="173" fontId="1" fillId="0" borderId="0" applyFill="0"/>
    <xf numFmtId="173" fontId="1" fillId="0" borderId="0">
      <alignment horizontal="center"/>
    </xf>
    <xf numFmtId="0" fontId="1" fillId="0" borderId="0" applyFill="0">
      <alignment horizontal="center"/>
    </xf>
    <xf numFmtId="173" fontId="2" fillId="0" borderId="1" applyFill="0"/>
    <xf numFmtId="0" fontId="3" fillId="0" borderId="0" applyFont="0" applyAlignment="0"/>
    <xf numFmtId="0" fontId="4" fillId="0" borderId="0" applyFill="0">
      <alignment vertical="top"/>
    </xf>
    <xf numFmtId="0" fontId="2" fillId="0" borderId="0" applyFill="0">
      <alignment horizontal="left" vertical="top"/>
    </xf>
    <xf numFmtId="173" fontId="5" fillId="0" borderId="2" applyFill="0"/>
    <xf numFmtId="0" fontId="3" fillId="0" borderId="0" applyNumberFormat="0" applyFont="0" applyAlignment="0"/>
    <xf numFmtId="0" fontId="4" fillId="0" borderId="0" applyFill="0">
      <alignment wrapText="1"/>
    </xf>
    <xf numFmtId="0" fontId="2" fillId="0" borderId="0" applyFill="0">
      <alignment horizontal="left" vertical="top" wrapText="1"/>
    </xf>
    <xf numFmtId="173" fontId="6" fillId="0" borderId="0" applyFill="0"/>
    <xf numFmtId="0" fontId="7" fillId="0" borderId="0" applyNumberFormat="0" applyFont="0" applyAlignment="0">
      <alignment horizontal="center"/>
    </xf>
    <xf numFmtId="0" fontId="8" fillId="0" borderId="0" applyFill="0">
      <alignment vertical="top" wrapText="1"/>
    </xf>
    <xf numFmtId="0" fontId="5" fillId="0" borderId="0" applyFill="0">
      <alignment horizontal="left" vertical="top" wrapText="1"/>
    </xf>
    <xf numFmtId="173" fontId="3" fillId="0" borderId="0" applyFill="0"/>
    <xf numFmtId="0" fontId="7" fillId="0" borderId="0" applyNumberFormat="0" applyFont="0" applyAlignment="0">
      <alignment horizontal="center"/>
    </xf>
    <xf numFmtId="0" fontId="9" fillId="0" borderId="0" applyFill="0">
      <alignment vertical="center" wrapText="1"/>
    </xf>
    <xf numFmtId="0" fontId="10" fillId="0" borderId="0">
      <alignment horizontal="left" vertical="center" wrapText="1"/>
    </xf>
    <xf numFmtId="173" fontId="11" fillId="0" borderId="0" applyFill="0"/>
    <xf numFmtId="0" fontId="7" fillId="0" borderId="0" applyNumberFormat="0" applyFont="0" applyAlignment="0">
      <alignment horizontal="center"/>
    </xf>
    <xf numFmtId="0" fontId="12" fillId="0" borderId="0" applyFill="0">
      <alignment horizontal="center" vertical="center" wrapText="1"/>
    </xf>
    <xf numFmtId="0" fontId="13" fillId="0" borderId="0" applyFill="0">
      <alignment horizontal="center" vertical="center" wrapText="1"/>
    </xf>
    <xf numFmtId="173" fontId="14" fillId="0" borderId="0" applyFill="0"/>
    <xf numFmtId="0" fontId="7" fillId="0" borderId="0" applyNumberFormat="0" applyFont="0" applyAlignment="0">
      <alignment horizontal="center"/>
    </xf>
    <xf numFmtId="0" fontId="15" fillId="0" borderId="0" applyFill="0">
      <alignment horizontal="center" vertical="center" wrapText="1"/>
    </xf>
    <xf numFmtId="0" fontId="16" fillId="0" borderId="0" applyFill="0">
      <alignment horizontal="center" vertical="center" wrapText="1"/>
    </xf>
    <xf numFmtId="173" fontId="17" fillId="0" borderId="0" applyFill="0"/>
    <xf numFmtId="0" fontId="7" fillId="0" borderId="0" applyNumberFormat="0" applyFont="0" applyAlignment="0">
      <alignment horizontal="center"/>
    </xf>
    <xf numFmtId="0" fontId="18" fillId="0" borderId="0">
      <alignment horizontal="center" wrapText="1"/>
    </xf>
    <xf numFmtId="0" fontId="14" fillId="0" borderId="0" applyFill="0">
      <alignment horizontal="center" wrapText="1"/>
    </xf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3"/>
    <xf numFmtId="0" fontId="22" fillId="0" borderId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3" fontId="3" fillId="0" borderId="0">
      <alignment horizontal="left" vertical="top"/>
    </xf>
    <xf numFmtId="0" fontId="24" fillId="0" borderId="3">
      <alignment horizontal="center"/>
    </xf>
    <xf numFmtId="3" fontId="23" fillId="0" borderId="0" applyFont="0" applyFill="0" applyBorder="0" applyAlignment="0" applyProtection="0"/>
    <xf numFmtId="0" fontId="23" fillId="2" borderId="0" applyNumberFormat="0" applyFont="0" applyBorder="0" applyAlignment="0" applyProtection="0"/>
    <xf numFmtId="3" fontId="3" fillId="0" borderId="0">
      <alignment horizontal="right" vertical="top"/>
    </xf>
    <xf numFmtId="41" fontId="10" fillId="3" borderId="4" applyFill="0"/>
    <xf numFmtId="0" fontId="25" fillId="0" borderId="0">
      <alignment horizontal="left" indent="7"/>
    </xf>
    <xf numFmtId="41" fontId="10" fillId="0" borderId="4" applyFill="0">
      <alignment horizontal="left" indent="2"/>
    </xf>
    <xf numFmtId="173" fontId="26" fillId="0" borderId="5" applyFill="0">
      <alignment horizontal="right"/>
    </xf>
    <xf numFmtId="0" fontId="27" fillId="0" borderId="6" applyNumberFormat="0" applyFont="0" applyBorder="0">
      <alignment horizontal="right"/>
    </xf>
    <xf numFmtId="0" fontId="28" fillId="0" borderId="0" applyFill="0"/>
    <xf numFmtId="0" fontId="5" fillId="0" borderId="0" applyFill="0"/>
    <xf numFmtId="4" fontId="26" fillId="0" borderId="5" applyFill="0"/>
    <xf numFmtId="0" fontId="3" fillId="0" borderId="0" applyNumberFormat="0" applyFont="0" applyBorder="0" applyAlignment="0"/>
    <xf numFmtId="0" fontId="8" fillId="0" borderId="0" applyFill="0">
      <alignment horizontal="left" indent="1"/>
    </xf>
    <xf numFmtId="0" fontId="29" fillId="0" borderId="0" applyFill="0">
      <alignment horizontal="left" indent="1"/>
    </xf>
    <xf numFmtId="4" fontId="11" fillId="0" borderId="0" applyFill="0"/>
    <xf numFmtId="0" fontId="3" fillId="0" borderId="0" applyNumberFormat="0" applyFont="0" applyFill="0" applyBorder="0" applyAlignment="0"/>
    <xf numFmtId="0" fontId="8" fillId="0" borderId="0" applyFill="0">
      <alignment horizontal="left" indent="2"/>
    </xf>
    <xf numFmtId="0" fontId="5" fillId="0" borderId="0" applyFill="0">
      <alignment horizontal="left" indent="2"/>
    </xf>
    <xf numFmtId="4" fontId="11" fillId="0" borderId="0" applyFill="0"/>
    <xf numFmtId="0" fontId="3" fillId="0" borderId="0" applyNumberFormat="0" applyFont="0" applyBorder="0" applyAlignment="0"/>
    <xf numFmtId="0" fontId="30" fillId="0" borderId="0">
      <alignment horizontal="left" indent="3"/>
    </xf>
    <xf numFmtId="0" fontId="31" fillId="0" borderId="0" applyFill="0">
      <alignment horizontal="left" indent="3"/>
    </xf>
    <xf numFmtId="4" fontId="11" fillId="0" borderId="0" applyFill="0"/>
    <xf numFmtId="0" fontId="3" fillId="0" borderId="0" applyNumberFormat="0" applyFont="0" applyBorder="0" applyAlignment="0"/>
    <xf numFmtId="0" fontId="12" fillId="0" borderId="0">
      <alignment horizontal="left" indent="4"/>
    </xf>
    <xf numFmtId="0" fontId="13" fillId="0" borderId="0" applyFill="0">
      <alignment horizontal="left" indent="4"/>
    </xf>
    <xf numFmtId="4" fontId="14" fillId="0" borderId="0" applyFill="0"/>
    <xf numFmtId="0" fontId="3" fillId="0" borderId="0" applyNumberFormat="0" applyFont="0" applyBorder="0" applyAlignment="0"/>
    <xf numFmtId="0" fontId="15" fillId="0" borderId="0">
      <alignment horizontal="left" indent="5"/>
    </xf>
    <xf numFmtId="0" fontId="16" fillId="0" borderId="0" applyFill="0">
      <alignment horizontal="left" indent="5"/>
    </xf>
    <xf numFmtId="4" fontId="17" fillId="0" borderId="0" applyFill="0"/>
    <xf numFmtId="0" fontId="3" fillId="0" borderId="0" applyNumberFormat="0" applyFont="0" applyFill="0" applyBorder="0" applyAlignment="0"/>
    <xf numFmtId="0" fontId="18" fillId="0" borderId="0" applyFill="0">
      <alignment horizontal="left" indent="6"/>
    </xf>
    <xf numFmtId="0" fontId="14" fillId="0" borderId="0" applyFill="0">
      <alignment horizontal="left" indent="6"/>
    </xf>
    <xf numFmtId="0" fontId="3" fillId="0" borderId="0" applyFont="0" applyFill="0" applyBorder="0" applyAlignment="0" applyProtection="0"/>
    <xf numFmtId="0" fontId="39" fillId="9" borderId="0">
      <alignment horizontal="left"/>
    </xf>
    <xf numFmtId="0" fontId="40" fillId="9" borderId="0">
      <alignment horizontal="right"/>
    </xf>
    <xf numFmtId="0" fontId="41" fillId="10" borderId="0">
      <alignment horizontal="center"/>
    </xf>
    <xf numFmtId="0" fontId="40" fillId="9" borderId="0">
      <alignment horizontal="right"/>
    </xf>
    <xf numFmtId="0" fontId="42" fillId="10" borderId="0">
      <alignment horizontal="left"/>
    </xf>
    <xf numFmtId="43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3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38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39" fillId="9" borderId="0">
      <alignment horizontal="left"/>
    </xf>
    <xf numFmtId="0" fontId="43" fillId="1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175" fontId="44" fillId="10" borderId="0">
      <alignment horizontal="right"/>
    </xf>
    <xf numFmtId="0" fontId="45" fillId="12" borderId="0">
      <alignment horizontal="center"/>
    </xf>
    <xf numFmtId="0" fontId="39" fillId="13" borderId="0"/>
    <xf numFmtId="0" fontId="46" fillId="10" borderId="0" applyBorder="0">
      <alignment horizontal="centerContinuous"/>
    </xf>
    <xf numFmtId="0" fontId="47" fillId="13" borderId="0" applyBorder="0">
      <alignment horizontal="centerContinuous"/>
    </xf>
    <xf numFmtId="0" fontId="43" fillId="11" borderId="0">
      <alignment horizontal="center"/>
    </xf>
    <xf numFmtId="49" fontId="48" fillId="10" borderId="0">
      <alignment horizontal="center"/>
    </xf>
    <xf numFmtId="0" fontId="40" fillId="9" borderId="0">
      <alignment horizontal="center"/>
    </xf>
    <xf numFmtId="0" fontId="40" fillId="9" borderId="0">
      <alignment horizontal="centerContinuous"/>
    </xf>
    <xf numFmtId="0" fontId="49" fillId="10" borderId="0">
      <alignment horizontal="left"/>
    </xf>
    <xf numFmtId="49" fontId="49" fillId="10" borderId="0">
      <alignment horizontal="center"/>
    </xf>
    <xf numFmtId="0" fontId="39" fillId="9" borderId="0">
      <alignment horizontal="left"/>
    </xf>
    <xf numFmtId="49" fontId="49" fillId="10" borderId="0">
      <alignment horizontal="left"/>
    </xf>
    <xf numFmtId="0" fontId="39" fillId="9" borderId="0">
      <alignment horizontal="centerContinuous"/>
    </xf>
    <xf numFmtId="0" fontId="39" fillId="9" borderId="0">
      <alignment horizontal="right"/>
    </xf>
    <xf numFmtId="49" fontId="43" fillId="10" borderId="0">
      <alignment horizontal="left"/>
    </xf>
    <xf numFmtId="0" fontId="40" fillId="9" borderId="0">
      <alignment horizontal="right"/>
    </xf>
    <xf numFmtId="0" fontId="49" fillId="8" borderId="0">
      <alignment horizontal="center"/>
    </xf>
    <xf numFmtId="0" fontId="37" fillId="8" borderId="0">
      <alignment horizontal="center"/>
    </xf>
    <xf numFmtId="0" fontId="10" fillId="0" borderId="14" applyNumberFormat="0" applyFont="0" applyBorder="0" applyAlignment="0" applyProtection="0"/>
    <xf numFmtId="0" fontId="50" fillId="10" borderId="0">
      <alignment horizontal="center"/>
    </xf>
    <xf numFmtId="3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38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3" fillId="0" borderId="0"/>
    <xf numFmtId="0" fontId="3" fillId="0" borderId="0"/>
    <xf numFmtId="0" fontId="1" fillId="0" borderId="0" applyNumberFormat="0" applyFont="0" applyFill="0" applyAlignment="0" applyProtection="0"/>
    <xf numFmtId="0" fontId="38" fillId="0" borderId="0" applyNumberFormat="0" applyFont="0" applyFill="0" applyAlignment="0" applyProtection="0"/>
    <xf numFmtId="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0" borderId="14" applyNumberFormat="0" applyFont="0" applyBorder="0" applyAlignment="0" applyProtection="0"/>
    <xf numFmtId="0" fontId="10" fillId="0" borderId="14" applyNumberFormat="0" applyFont="0" applyBorder="0" applyAlignment="0" applyProtection="0"/>
    <xf numFmtId="44" fontId="34" fillId="0" borderId="0" applyFont="0" applyFill="0" applyBorder="0" applyAlignment="0" applyProtection="0"/>
    <xf numFmtId="9" fontId="34" fillId="0" borderId="0" applyFont="0" applyFill="0" applyBorder="0" applyAlignment="0" applyProtection="0"/>
  </cellStyleXfs>
  <cellXfs count="219">
    <xf numFmtId="173" fontId="0" fillId="0" borderId="0" xfId="0" applyAlignment="1"/>
    <xf numFmtId="0" fontId="32" fillId="0" borderId="0" xfId="0" applyNumberFormat="1" applyFont="1" applyAlignment="1" applyProtection="1">
      <alignment horizontal="center"/>
      <protection locked="0"/>
    </xf>
    <xf numFmtId="0" fontId="33" fillId="0" borderId="0" xfId="0" applyNumberFormat="1" applyFont="1" applyAlignment="1" applyProtection="1">
      <alignment horizontal="center"/>
      <protection locked="0"/>
    </xf>
    <xf numFmtId="0" fontId="33" fillId="0" borderId="0" xfId="0" applyNumberFormat="1" applyFont="1" applyFill="1" applyAlignment="1" applyProtection="1">
      <alignment horizontal="center"/>
      <protection locked="0"/>
    </xf>
    <xf numFmtId="3" fontId="33" fillId="0" borderId="0" xfId="0" applyNumberFormat="1" applyFont="1" applyFill="1" applyAlignment="1">
      <alignment horizontal="center"/>
    </xf>
    <xf numFmtId="0" fontId="32" fillId="0" borderId="0" xfId="0" applyNumberFormat="1" applyFont="1" applyFill="1" applyAlignment="1" applyProtection="1">
      <alignment horizontal="center"/>
      <protection locked="0"/>
    </xf>
    <xf numFmtId="0" fontId="32" fillId="0" borderId="0" xfId="0" applyNumberFormat="1" applyFont="1" applyAlignment="1" applyProtection="1">
      <protection locked="0"/>
    </xf>
    <xf numFmtId="0" fontId="32" fillId="0" borderId="0" xfId="0" applyNumberFormat="1" applyFont="1" applyAlignment="1" applyProtection="1">
      <alignment horizontal="left"/>
      <protection locked="0"/>
    </xf>
    <xf numFmtId="0" fontId="32" fillId="0" borderId="0" xfId="0" applyNumberFormat="1" applyFont="1" applyProtection="1">
      <protection locked="0"/>
    </xf>
    <xf numFmtId="0" fontId="32" fillId="0" borderId="0" xfId="0" applyNumberFormat="1" applyFont="1" applyAlignment="1" applyProtection="1">
      <alignment horizontal="right"/>
      <protection locked="0"/>
    </xf>
    <xf numFmtId="0" fontId="32" fillId="0" borderId="0" xfId="0" applyNumberFormat="1" applyFont="1"/>
    <xf numFmtId="0" fontId="52" fillId="0" borderId="0" xfId="0" applyNumberFormat="1" applyFont="1" applyAlignment="1" applyProtection="1">
      <protection locked="0"/>
    </xf>
    <xf numFmtId="0" fontId="52" fillId="0" borderId="0" xfId="0" quotePrefix="1" applyNumberFormat="1" applyFont="1" applyAlignment="1" applyProtection="1">
      <protection locked="0"/>
    </xf>
    <xf numFmtId="0" fontId="32" fillId="6" borderId="0" xfId="0" quotePrefix="1" applyNumberFormat="1" applyFont="1" applyFill="1" applyAlignment="1" applyProtection="1">
      <alignment horizontal="left"/>
      <protection locked="0"/>
    </xf>
    <xf numFmtId="0" fontId="32" fillId="6" borderId="0" xfId="0" applyNumberFormat="1" applyFont="1" applyFill="1"/>
    <xf numFmtId="0" fontId="32" fillId="0" borderId="0" xfId="0" applyNumberFormat="1" applyFont="1" applyAlignment="1">
      <alignment horizontal="center"/>
    </xf>
    <xf numFmtId="3" fontId="32" fillId="0" borderId="0" xfId="0" applyNumberFormat="1" applyFont="1" applyAlignment="1"/>
    <xf numFmtId="49" fontId="32" fillId="0" borderId="0" xfId="0" applyNumberFormat="1" applyFont="1" applyFill="1"/>
    <xf numFmtId="49" fontId="32" fillId="0" borderId="0" xfId="0" applyNumberFormat="1" applyFont="1"/>
    <xf numFmtId="0" fontId="32" fillId="0" borderId="3" xfId="0" applyNumberFormat="1" applyFont="1" applyBorder="1" applyAlignment="1" applyProtection="1">
      <alignment horizontal="center"/>
      <protection locked="0"/>
    </xf>
    <xf numFmtId="3" fontId="32" fillId="0" borderId="0" xfId="0" applyNumberFormat="1" applyFont="1"/>
    <xf numFmtId="42" fontId="32" fillId="0" borderId="0" xfId="0" applyNumberFormat="1" applyFont="1"/>
    <xf numFmtId="0" fontId="32" fillId="0" borderId="0" xfId="0" applyNumberFormat="1" applyFont="1" applyAlignment="1"/>
    <xf numFmtId="3" fontId="32" fillId="0" borderId="0" xfId="0" applyNumberFormat="1" applyFont="1" applyFill="1" applyAlignment="1"/>
    <xf numFmtId="0" fontId="32" fillId="0" borderId="3" xfId="0" applyNumberFormat="1" applyFont="1" applyBorder="1" applyAlignment="1" applyProtection="1">
      <alignment horizontal="centerContinuous"/>
      <protection locked="0"/>
    </xf>
    <xf numFmtId="166" fontId="32" fillId="0" borderId="0" xfId="0" applyNumberFormat="1" applyFont="1" applyAlignment="1"/>
    <xf numFmtId="3" fontId="32" fillId="0" borderId="0" xfId="0" applyNumberFormat="1" applyFont="1" applyFill="1" applyBorder="1"/>
    <xf numFmtId="0" fontId="53" fillId="0" borderId="0" xfId="0" applyNumberFormat="1" applyFont="1"/>
    <xf numFmtId="3" fontId="32" fillId="0" borderId="3" xfId="0" applyNumberFormat="1" applyFont="1" applyBorder="1" applyAlignment="1"/>
    <xf numFmtId="3" fontId="32" fillId="0" borderId="0" xfId="0" applyNumberFormat="1" applyFont="1" applyAlignment="1">
      <alignment horizontal="fill"/>
    </xf>
    <xf numFmtId="42" fontId="32" fillId="0" borderId="7" xfId="0" applyNumberFormat="1" applyFont="1" applyBorder="1" applyAlignment="1" applyProtection="1">
      <alignment horizontal="right"/>
      <protection locked="0"/>
    </xf>
    <xf numFmtId="0" fontId="32" fillId="0" borderId="0" xfId="0" applyNumberFormat="1" applyFont="1" applyFill="1" applyProtection="1">
      <protection locked="0"/>
    </xf>
    <xf numFmtId="3" fontId="32" fillId="0" borderId="0" xfId="0" applyNumberFormat="1" applyFont="1" applyFill="1"/>
    <xf numFmtId="3" fontId="32" fillId="0" borderId="3" xfId="0" applyNumberFormat="1" applyFont="1" applyFill="1" applyBorder="1"/>
    <xf numFmtId="0" fontId="32" fillId="0" borderId="8" xfId="0" applyNumberFormat="1" applyFont="1" applyBorder="1" applyAlignment="1"/>
    <xf numFmtId="0" fontId="32" fillId="0" borderId="2" xfId="0" applyNumberFormat="1" applyFont="1" applyBorder="1"/>
    <xf numFmtId="168" fontId="32" fillId="0" borderId="9" xfId="0" applyNumberFormat="1" applyFont="1" applyBorder="1"/>
    <xf numFmtId="168" fontId="54" fillId="0" borderId="0" xfId="0" applyNumberFormat="1" applyFont="1" applyFill="1"/>
    <xf numFmtId="0" fontId="32" fillId="0" borderId="0" xfId="0" applyNumberFormat="1" applyFont="1" applyFill="1"/>
    <xf numFmtId="0" fontId="32" fillId="0" borderId="10" xfId="0" applyNumberFormat="1" applyFont="1" applyBorder="1" applyAlignment="1"/>
    <xf numFmtId="0" fontId="32" fillId="0" borderId="0" xfId="0" applyNumberFormat="1" applyFont="1" applyBorder="1"/>
    <xf numFmtId="168" fontId="32" fillId="0" borderId="11" xfId="0" applyNumberFormat="1" applyFont="1" applyBorder="1"/>
    <xf numFmtId="10" fontId="32" fillId="0" borderId="0" xfId="0" applyNumberFormat="1" applyFont="1" applyFill="1"/>
    <xf numFmtId="168" fontId="32" fillId="0" borderId="0" xfId="0" applyNumberFormat="1" applyFont="1" applyFill="1"/>
    <xf numFmtId="168" fontId="32" fillId="0" borderId="0" xfId="0" applyNumberFormat="1" applyFont="1"/>
    <xf numFmtId="168" fontId="32" fillId="0" borderId="11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left"/>
    </xf>
    <xf numFmtId="172" fontId="32" fillId="0" borderId="0" xfId="0" applyNumberFormat="1" applyFont="1" applyAlignment="1"/>
    <xf numFmtId="0" fontId="32" fillId="0" borderId="12" xfId="0" applyNumberFormat="1" applyFont="1" applyBorder="1" applyAlignment="1"/>
    <xf numFmtId="0" fontId="32" fillId="0" borderId="5" xfId="0" applyNumberFormat="1" applyFont="1" applyBorder="1" applyAlignment="1">
      <alignment horizontal="left"/>
    </xf>
    <xf numFmtId="168" fontId="32" fillId="0" borderId="13" xfId="0" applyNumberFormat="1" applyFont="1" applyBorder="1"/>
    <xf numFmtId="172" fontId="32" fillId="0" borderId="0" xfId="0" applyNumberFormat="1" applyFont="1" applyFill="1" applyProtection="1">
      <protection locked="0"/>
    </xf>
    <xf numFmtId="172" fontId="32" fillId="0" borderId="0" xfId="0" applyNumberFormat="1" applyFont="1" applyProtection="1">
      <protection locked="0"/>
    </xf>
    <xf numFmtId="169" fontId="32" fillId="0" borderId="0" xfId="0" applyNumberFormat="1" applyFont="1"/>
    <xf numFmtId="3" fontId="55" fillId="14" borderId="0" xfId="0" applyNumberFormat="1" applyFont="1" applyFill="1"/>
    <xf numFmtId="0" fontId="32" fillId="0" borderId="0" xfId="0" quotePrefix="1" applyNumberFormat="1" applyFont="1"/>
    <xf numFmtId="3" fontId="55" fillId="0" borderId="0" xfId="0" applyNumberFormat="1" applyFont="1"/>
    <xf numFmtId="49" fontId="32" fillId="0" borderId="0" xfId="0" applyNumberFormat="1" applyFont="1" applyAlignment="1">
      <alignment horizontal="left"/>
    </xf>
    <xf numFmtId="49" fontId="32" fillId="0" borderId="0" xfId="0" applyNumberFormat="1" applyFont="1" applyAlignment="1">
      <alignment horizontal="center"/>
    </xf>
    <xf numFmtId="3" fontId="52" fillId="0" borderId="0" xfId="0" applyNumberFormat="1" applyFont="1" applyAlignment="1">
      <alignment horizontal="center"/>
    </xf>
    <xf numFmtId="0" fontId="52" fillId="0" borderId="0" xfId="0" applyNumberFormat="1" applyFont="1" applyAlignment="1" applyProtection="1">
      <alignment horizontal="center"/>
      <protection locked="0"/>
    </xf>
    <xf numFmtId="3" fontId="52" fillId="0" borderId="0" xfId="0" applyNumberFormat="1" applyFont="1" applyAlignment="1"/>
    <xf numFmtId="0" fontId="55" fillId="0" borderId="0" xfId="0" applyNumberFormat="1" applyFont="1" applyAlignment="1" applyProtection="1">
      <alignment horizontal="center"/>
      <protection locked="0"/>
    </xf>
    <xf numFmtId="0" fontId="52" fillId="0" borderId="0" xfId="0" applyNumberFormat="1" applyFont="1" applyAlignment="1"/>
    <xf numFmtId="165" fontId="32" fillId="0" borderId="0" xfId="0" applyNumberFormat="1" applyFont="1" applyAlignment="1"/>
    <xf numFmtId="3" fontId="32" fillId="4" borderId="0" xfId="0" applyNumberFormat="1" applyFont="1" applyFill="1" applyAlignment="1"/>
    <xf numFmtId="0" fontId="53" fillId="0" borderId="0" xfId="0" applyNumberFormat="1" applyFont="1" applyAlignment="1">
      <alignment horizontal="right"/>
    </xf>
    <xf numFmtId="3" fontId="56" fillId="0" borderId="0" xfId="0" applyNumberFormat="1" applyFont="1" applyFill="1" applyBorder="1" applyAlignment="1"/>
    <xf numFmtId="166" fontId="32" fillId="0" borderId="0" xfId="0" applyNumberFormat="1" applyFont="1" applyAlignment="1">
      <alignment horizontal="right"/>
    </xf>
    <xf numFmtId="164" fontId="32" fillId="0" borderId="0" xfId="0" applyNumberFormat="1" applyFont="1" applyAlignment="1">
      <alignment horizontal="center"/>
    </xf>
    <xf numFmtId="3" fontId="32" fillId="0" borderId="0" xfId="0" quotePrefix="1" applyNumberFormat="1" applyFont="1" applyAlignment="1">
      <alignment horizontal="center"/>
    </xf>
    <xf numFmtId="165" fontId="32" fillId="0" borderId="0" xfId="0" quotePrefix="1" applyNumberFormat="1" applyFont="1" applyAlignment="1">
      <alignment horizontal="right"/>
    </xf>
    <xf numFmtId="3" fontId="32" fillId="0" borderId="0" xfId="0" applyNumberFormat="1" applyFont="1" applyAlignment="1">
      <alignment horizontal="center"/>
    </xf>
    <xf numFmtId="3" fontId="56" fillId="0" borderId="0" xfId="0" applyNumberFormat="1" applyFont="1" applyFill="1" applyAlignment="1"/>
    <xf numFmtId="0" fontId="32" fillId="0" borderId="0" xfId="0" quotePrefix="1" applyNumberFormat="1" applyFont="1" applyAlignment="1">
      <alignment horizontal="center"/>
    </xf>
    <xf numFmtId="0" fontId="32" fillId="0" borderId="0" xfId="0" applyNumberFormat="1" applyFont="1" applyAlignment="1">
      <alignment horizontal="fill"/>
    </xf>
    <xf numFmtId="3" fontId="32" fillId="0" borderId="0" xfId="0" quotePrefix="1" applyNumberFormat="1" applyFont="1" applyAlignment="1">
      <alignment horizontal="left"/>
    </xf>
    <xf numFmtId="165" fontId="32" fillId="0" borderId="0" xfId="0" applyNumberFormat="1" applyFont="1" applyFill="1" applyAlignment="1">
      <alignment horizontal="right"/>
    </xf>
    <xf numFmtId="3" fontId="32" fillId="0" borderId="0" xfId="0" applyNumberFormat="1" applyFont="1" applyBorder="1" applyAlignment="1"/>
    <xf numFmtId="164" fontId="32" fillId="7" borderId="0" xfId="0" applyNumberFormat="1" applyFont="1" applyFill="1" applyAlignment="1">
      <alignment horizontal="left"/>
    </xf>
    <xf numFmtId="3" fontId="32" fillId="0" borderId="5" xfId="0" applyNumberFormat="1" applyFont="1" applyFill="1" applyBorder="1" applyAlignment="1"/>
    <xf numFmtId="165" fontId="32" fillId="0" borderId="0" xfId="0" applyNumberFormat="1" applyFont="1" applyBorder="1" applyAlignment="1"/>
    <xf numFmtId="170" fontId="32" fillId="15" borderId="0" xfId="0" applyNumberFormat="1" applyFont="1" applyFill="1" applyAlignment="1">
      <alignment horizontal="right"/>
    </xf>
    <xf numFmtId="170" fontId="32" fillId="0" borderId="0" xfId="0" applyNumberFormat="1" applyFont="1" applyAlignment="1">
      <alignment horizontal="right"/>
    </xf>
    <xf numFmtId="170" fontId="32" fillId="0" borderId="0" xfId="0" applyNumberFormat="1" applyFont="1" applyAlignment="1"/>
    <xf numFmtId="170" fontId="32" fillId="15" borderId="0" xfId="0" applyNumberFormat="1" applyFont="1" applyFill="1" applyAlignment="1"/>
    <xf numFmtId="3" fontId="53" fillId="0" borderId="0" xfId="0" applyNumberFormat="1" applyFont="1" applyAlignment="1">
      <alignment horizontal="center"/>
    </xf>
    <xf numFmtId="0" fontId="53" fillId="0" borderId="0" xfId="0" applyNumberFormat="1" applyFont="1" applyAlignment="1"/>
    <xf numFmtId="3" fontId="32" fillId="0" borderId="0" xfId="0" applyNumberFormat="1" applyFont="1" applyAlignment="1">
      <alignment horizontal="left"/>
    </xf>
    <xf numFmtId="3" fontId="32" fillId="0" borderId="0" xfId="0" quotePrefix="1" applyNumberFormat="1" applyFont="1" applyAlignment="1"/>
    <xf numFmtId="3" fontId="32" fillId="0" borderId="7" xfId="0" applyNumberFormat="1" applyFont="1" applyBorder="1" applyAlignment="1"/>
    <xf numFmtId="0" fontId="52" fillId="0" borderId="0" xfId="0" applyNumberFormat="1" applyFont="1" applyProtection="1">
      <protection locked="0"/>
    </xf>
    <xf numFmtId="0" fontId="57" fillId="0" borderId="0" xfId="0" applyNumberFormat="1" applyFont="1" applyAlignment="1">
      <alignment horizontal="center"/>
    </xf>
    <xf numFmtId="3" fontId="57" fillId="0" borderId="0" xfId="0" applyNumberFormat="1" applyFont="1" applyAlignment="1"/>
    <xf numFmtId="0" fontId="52" fillId="0" borderId="0" xfId="0" applyNumberFormat="1" applyFont="1" applyAlignment="1">
      <alignment horizontal="center"/>
    </xf>
    <xf numFmtId="8" fontId="32" fillId="0" borderId="0" xfId="0" applyNumberFormat="1" applyFont="1" applyAlignment="1"/>
    <xf numFmtId="3" fontId="53" fillId="0" borderId="0" xfId="0" applyNumberFormat="1" applyFont="1" applyAlignment="1"/>
    <xf numFmtId="0" fontId="32" fillId="0" borderId="0" xfId="0" applyNumberFormat="1" applyFont="1" applyFill="1" applyAlignment="1"/>
    <xf numFmtId="171" fontId="32" fillId="0" borderId="0" xfId="0" applyNumberFormat="1" applyFont="1" applyFill="1" applyAlignment="1">
      <alignment horizontal="left"/>
    </xf>
    <xf numFmtId="165" fontId="32" fillId="0" borderId="0" xfId="0" applyNumberFormat="1" applyFont="1" applyFill="1" applyAlignment="1"/>
    <xf numFmtId="166" fontId="32" fillId="0" borderId="0" xfId="0" applyNumberFormat="1" applyFont="1" applyFill="1" applyAlignment="1">
      <alignment horizontal="right"/>
    </xf>
    <xf numFmtId="3" fontId="32" fillId="0" borderId="0" xfId="0" applyNumberFormat="1" applyFont="1" applyFill="1" applyBorder="1" applyAlignment="1"/>
    <xf numFmtId="3" fontId="32" fillId="0" borderId="3" xfId="0" applyNumberFormat="1" applyFont="1" applyFill="1" applyBorder="1" applyAlignment="1"/>
    <xf numFmtId="166" fontId="32" fillId="0" borderId="0" xfId="0" applyNumberFormat="1" applyFont="1" applyAlignment="1">
      <alignment horizontal="center"/>
    </xf>
    <xf numFmtId="164" fontId="32" fillId="0" borderId="0" xfId="0" applyNumberFormat="1" applyFont="1" applyAlignment="1">
      <alignment horizontal="left"/>
    </xf>
    <xf numFmtId="10" fontId="32" fillId="0" borderId="0" xfId="0" applyNumberFormat="1" applyFont="1" applyFill="1" applyAlignment="1">
      <alignment horizontal="right"/>
    </xf>
    <xf numFmtId="169" fontId="32" fillId="0" borderId="0" xfId="0" applyNumberFormat="1" applyFont="1" applyFill="1" applyAlignment="1">
      <alignment horizontal="right"/>
    </xf>
    <xf numFmtId="10" fontId="32" fillId="0" borderId="0" xfId="0" applyNumberFormat="1" applyFont="1" applyAlignment="1">
      <alignment horizontal="left"/>
    </xf>
    <xf numFmtId="164" fontId="32" fillId="0" borderId="0" xfId="0" applyNumberFormat="1" applyFont="1" applyAlignment="1" applyProtection="1">
      <alignment horizontal="left"/>
      <protection locked="0"/>
    </xf>
    <xf numFmtId="3" fontId="32" fillId="0" borderId="0" xfId="0" applyNumberFormat="1" applyFont="1" applyFill="1" applyAlignment="1">
      <alignment horizontal="right"/>
    </xf>
    <xf numFmtId="167" fontId="32" fillId="0" borderId="0" xfId="0" applyNumberFormat="1" applyFont="1" applyAlignment="1"/>
    <xf numFmtId="0" fontId="32" fillId="0" borderId="0" xfId="0" applyNumberFormat="1" applyFont="1" applyFill="1" applyAlignment="1" applyProtection="1">
      <protection locked="0"/>
    </xf>
    <xf numFmtId="0" fontId="58" fillId="0" borderId="0" xfId="0" applyNumberFormat="1" applyFont="1"/>
    <xf numFmtId="0" fontId="32" fillId="0" borderId="3" xfId="0" applyNumberFormat="1" applyFont="1" applyFill="1" applyBorder="1" applyProtection="1">
      <protection locked="0"/>
    </xf>
    <xf numFmtId="0" fontId="32" fillId="0" borderId="3" xfId="0" applyNumberFormat="1" applyFont="1" applyFill="1" applyBorder="1"/>
    <xf numFmtId="3" fontId="32" fillId="0" borderId="0" xfId="0" applyNumberFormat="1" applyFont="1" applyFill="1" applyAlignment="1">
      <alignment horizontal="center"/>
    </xf>
    <xf numFmtId="49" fontId="32" fillId="0" borderId="0" xfId="0" applyNumberFormat="1" applyFont="1" applyFill="1" applyAlignment="1"/>
    <xf numFmtId="49" fontId="32" fillId="0" borderId="0" xfId="0" applyNumberFormat="1" applyFont="1" applyFill="1" applyAlignment="1">
      <alignment horizontal="center"/>
    </xf>
    <xf numFmtId="3" fontId="32" fillId="0" borderId="0" xfId="0" quotePrefix="1" applyNumberFormat="1" applyFont="1" applyFill="1" applyBorder="1" applyAlignment="1">
      <alignment horizontal="left"/>
    </xf>
    <xf numFmtId="3" fontId="53" fillId="0" borderId="0" xfId="0" applyNumberFormat="1" applyFont="1" applyFill="1" applyBorder="1" applyAlignment="1"/>
    <xf numFmtId="0" fontId="32" fillId="0" borderId="0" xfId="0" applyNumberFormat="1" applyFont="1" applyFill="1" applyBorder="1" applyAlignment="1">
      <alignment horizontal="center"/>
    </xf>
    <xf numFmtId="0" fontId="32" fillId="0" borderId="0" xfId="0" applyNumberFormat="1" applyFont="1" applyFill="1" applyAlignment="1">
      <alignment horizontal="center"/>
    </xf>
    <xf numFmtId="0" fontId="32" fillId="0" borderId="0" xfId="0" applyNumberFormat="1" applyFont="1" applyFill="1" applyBorder="1" applyAlignment="1"/>
    <xf numFmtId="165" fontId="32" fillId="0" borderId="0" xfId="0" applyNumberFormat="1" applyFont="1" applyFill="1"/>
    <xf numFmtId="166" fontId="32" fillId="0" borderId="0" xfId="0" applyNumberFormat="1" applyFont="1" applyFill="1"/>
    <xf numFmtId="174" fontId="32" fillId="0" borderId="0" xfId="32" applyNumberFormat="1" applyFont="1" applyAlignment="1"/>
    <xf numFmtId="3" fontId="32" fillId="0" borderId="3" xfId="0" applyNumberFormat="1" applyFont="1" applyBorder="1" applyAlignment="1">
      <alignment horizontal="center"/>
    </xf>
    <xf numFmtId="4" fontId="32" fillId="0" borderId="0" xfId="0" applyNumberFormat="1" applyFont="1" applyAlignment="1"/>
    <xf numFmtId="3" fontId="32" fillId="0" borderId="0" xfId="0" applyNumberFormat="1" applyFont="1" applyBorder="1" applyAlignment="1">
      <alignment horizontal="center"/>
    </xf>
    <xf numFmtId="166" fontId="32" fillId="0" borderId="0" xfId="0" applyNumberFormat="1" applyFont="1" applyAlignment="1" applyProtection="1">
      <alignment horizontal="center"/>
      <protection locked="0"/>
    </xf>
    <xf numFmtId="0" fontId="32" fillId="0" borderId="3" xfId="0" applyNumberFormat="1" applyFont="1" applyBorder="1" applyAlignment="1"/>
    <xf numFmtId="170" fontId="32" fillId="0" borderId="0" xfId="0" applyNumberFormat="1" applyFont="1" applyFill="1" applyAlignment="1"/>
    <xf numFmtId="42" fontId="32" fillId="0" borderId="0" xfId="0" applyNumberFormat="1" applyFont="1" applyFill="1" applyAlignment="1"/>
    <xf numFmtId="3" fontId="32" fillId="0" borderId="0" xfId="0" applyNumberFormat="1" applyFont="1" applyFill="1" applyAlignment="1" applyProtection="1">
      <protection locked="0"/>
    </xf>
    <xf numFmtId="9" fontId="32" fillId="0" borderId="0" xfId="0" applyNumberFormat="1" applyFont="1" applyAlignment="1"/>
    <xf numFmtId="169" fontId="32" fillId="0" borderId="0" xfId="0" applyNumberFormat="1" applyFont="1" applyAlignment="1"/>
    <xf numFmtId="169" fontId="32" fillId="0" borderId="0" xfId="0" applyNumberFormat="1" applyFont="1" applyFill="1" applyAlignment="1"/>
    <xf numFmtId="169" fontId="32" fillId="0" borderId="3" xfId="0" applyNumberFormat="1" applyFont="1" applyBorder="1" applyAlignment="1"/>
    <xf numFmtId="0" fontId="32" fillId="0" borderId="0" xfId="0" applyNumberFormat="1" applyFont="1" applyBorder="1" applyAlignment="1" applyProtection="1">
      <alignment horizontal="center"/>
      <protection locked="0"/>
    </xf>
    <xf numFmtId="0" fontId="59" fillId="0" borderId="0" xfId="0" applyNumberFormat="1" applyFont="1" applyProtection="1">
      <protection locked="0"/>
    </xf>
    <xf numFmtId="38" fontId="32" fillId="0" borderId="0" xfId="0" applyNumberFormat="1" applyFont="1" applyFill="1" applyBorder="1" applyProtection="1">
      <protection locked="0"/>
    </xf>
    <xf numFmtId="38" fontId="32" fillId="0" borderId="0" xfId="0" applyNumberFormat="1" applyFont="1" applyAlignment="1" applyProtection="1"/>
    <xf numFmtId="0" fontId="32" fillId="0" borderId="3" xfId="0" applyNumberFormat="1" applyFont="1" applyBorder="1"/>
    <xf numFmtId="0" fontId="32" fillId="0" borderId="3" xfId="0" applyNumberFormat="1" applyFont="1" applyBorder="1" applyProtection="1">
      <protection locked="0"/>
    </xf>
    <xf numFmtId="38" fontId="32" fillId="0" borderId="3" xfId="0" applyNumberFormat="1" applyFont="1" applyFill="1" applyBorder="1" applyProtection="1">
      <protection locked="0"/>
    </xf>
    <xf numFmtId="38" fontId="32" fillId="0" borderId="0" xfId="0" applyNumberFormat="1" applyFont="1" applyAlignment="1"/>
    <xf numFmtId="38" fontId="32" fillId="0" borderId="0" xfId="0" applyNumberFormat="1" applyFont="1" applyFill="1" applyBorder="1" applyProtection="1"/>
    <xf numFmtId="170" fontId="32" fillId="0" borderId="0" xfId="0" applyNumberFormat="1" applyFont="1" applyFill="1" applyBorder="1" applyProtection="1"/>
    <xf numFmtId="1" fontId="32" fillId="0" borderId="0" xfId="0" applyNumberFormat="1" applyFont="1" applyFill="1" applyProtection="1"/>
    <xf numFmtId="168" fontId="32" fillId="0" borderId="0" xfId="0" applyNumberFormat="1" applyFont="1" applyProtection="1">
      <protection locked="0"/>
    </xf>
    <xf numFmtId="3" fontId="53" fillId="0" borderId="0" xfId="0" applyNumberFormat="1" applyFont="1" applyAlignment="1">
      <alignment horizontal="left"/>
    </xf>
    <xf numFmtId="1" fontId="32" fillId="0" borderId="0" xfId="0" applyNumberFormat="1" applyFont="1" applyFill="1" applyAlignment="1" applyProtection="1"/>
    <xf numFmtId="3" fontId="32" fillId="0" borderId="0" xfId="0" applyNumberFormat="1" applyFont="1" applyAlignment="1" applyProtection="1"/>
    <xf numFmtId="0" fontId="32" fillId="0" borderId="3" xfId="0" applyNumberFormat="1" applyFont="1" applyBorder="1" applyAlignment="1" applyProtection="1">
      <protection locked="0"/>
    </xf>
    <xf numFmtId="3" fontId="32" fillId="0" borderId="0" xfId="0" applyNumberFormat="1" applyFont="1" applyFill="1" applyAlignment="1" applyProtection="1">
      <alignment horizontal="right"/>
      <protection locked="0"/>
    </xf>
    <xf numFmtId="173" fontId="32" fillId="0" borderId="0" xfId="0" applyNumberFormat="1" applyFont="1" applyAlignment="1" applyProtection="1">
      <protection locked="0"/>
    </xf>
    <xf numFmtId="170" fontId="32" fillId="0" borderId="0" xfId="0" applyNumberFormat="1" applyFont="1" applyFill="1" applyBorder="1" applyAlignment="1" applyProtection="1"/>
    <xf numFmtId="3" fontId="32" fillId="0" borderId="0" xfId="0" applyNumberFormat="1" applyFont="1" applyFill="1" applyAlignment="1" applyProtection="1"/>
    <xf numFmtId="170" fontId="32" fillId="0" borderId="0" xfId="0" applyNumberFormat="1" applyFont="1" applyProtection="1">
      <protection locked="0"/>
    </xf>
    <xf numFmtId="0" fontId="33" fillId="0" borderId="0" xfId="0" applyNumberFormat="1" applyFont="1" applyProtection="1">
      <protection locked="0"/>
    </xf>
    <xf numFmtId="0" fontId="33" fillId="0" borderId="0" xfId="0" applyNumberFormat="1" applyFont="1" applyAlignment="1" applyProtection="1">
      <protection locked="0"/>
    </xf>
    <xf numFmtId="3" fontId="33" fillId="0" borderId="0" xfId="0" applyNumberFormat="1" applyFont="1" applyAlignment="1"/>
    <xf numFmtId="0" fontId="54" fillId="0" borderId="0" xfId="0" applyNumberFormat="1" applyFont="1" applyProtection="1">
      <protection locked="0"/>
    </xf>
    <xf numFmtId="3" fontId="54" fillId="0" borderId="0" xfId="0" applyNumberFormat="1" applyFont="1" applyAlignment="1"/>
    <xf numFmtId="0" fontId="33" fillId="0" borderId="3" xfId="0" applyNumberFormat="1" applyFont="1" applyBorder="1" applyAlignment="1" applyProtection="1">
      <alignment horizontal="center"/>
      <protection locked="0"/>
    </xf>
    <xf numFmtId="0" fontId="33" fillId="0" borderId="0" xfId="0" applyNumberFormat="1" applyFont="1" applyFill="1" applyAlignment="1" applyProtection="1">
      <protection locked="0"/>
    </xf>
    <xf numFmtId="0" fontId="33" fillId="0" borderId="0" xfId="0" applyNumberFormat="1" applyFont="1" applyFill="1" applyProtection="1">
      <protection locked="0"/>
    </xf>
    <xf numFmtId="3" fontId="33" fillId="0" borderId="0" xfId="0" applyNumberFormat="1" applyFont="1" applyFill="1" applyAlignment="1"/>
    <xf numFmtId="0" fontId="54" fillId="0" borderId="0" xfId="0" applyNumberFormat="1" applyFont="1" applyFill="1" applyProtection="1">
      <protection locked="0"/>
    </xf>
    <xf numFmtId="3" fontId="54" fillId="0" borderId="0" xfId="0" applyNumberFormat="1" applyFont="1" applyFill="1" applyAlignment="1"/>
    <xf numFmtId="0" fontId="53" fillId="0" borderId="0" xfId="0" applyNumberFormat="1" applyFont="1" applyFill="1"/>
    <xf numFmtId="10" fontId="33" fillId="5" borderId="0" xfId="0" applyNumberFormat="1" applyFont="1" applyFill="1" applyProtection="1">
      <protection locked="0"/>
    </xf>
    <xf numFmtId="0" fontId="53" fillId="0" borderId="0" xfId="0" applyNumberFormat="1" applyFont="1" applyFill="1" applyAlignment="1" applyProtection="1">
      <alignment horizontal="left"/>
      <protection locked="0"/>
    </xf>
    <xf numFmtId="0" fontId="33" fillId="0" borderId="0" xfId="0" applyNumberFormat="1" applyFont="1" applyFill="1"/>
    <xf numFmtId="0" fontId="61" fillId="0" borderId="0" xfId="0" applyNumberFormat="1" applyFont="1" applyFill="1"/>
    <xf numFmtId="0" fontId="61" fillId="0" borderId="0" xfId="0" applyNumberFormat="1" applyFont="1"/>
    <xf numFmtId="10" fontId="61" fillId="0" borderId="0" xfId="0" applyNumberFormat="1" applyFont="1" applyFill="1"/>
    <xf numFmtId="0" fontId="33" fillId="7" borderId="0" xfId="0" applyNumberFormat="1" applyFont="1" applyFill="1"/>
    <xf numFmtId="0" fontId="61" fillId="7" borderId="0" xfId="0" applyNumberFormat="1" applyFont="1" applyFill="1"/>
    <xf numFmtId="0" fontId="33" fillId="0" borderId="0" xfId="0" applyNumberFormat="1" applyFont="1"/>
    <xf numFmtId="176" fontId="32" fillId="14" borderId="0" xfId="137" applyNumberFormat="1" applyFont="1" applyFill="1" applyAlignment="1"/>
    <xf numFmtId="176" fontId="32" fillId="0" borderId="0" xfId="137" applyNumberFormat="1" applyFont="1" applyFill="1" applyAlignment="1"/>
    <xf numFmtId="9" fontId="32" fillId="0" borderId="0" xfId="138" applyFont="1" applyAlignment="1"/>
    <xf numFmtId="9" fontId="32" fillId="0" borderId="0" xfId="138" applyFont="1" applyFill="1" applyAlignment="1"/>
    <xf numFmtId="164" fontId="32" fillId="0" borderId="0" xfId="0" applyNumberFormat="1" applyFont="1" applyFill="1" applyAlignment="1">
      <alignment horizontal="left"/>
    </xf>
    <xf numFmtId="170" fontId="32" fillId="14" borderId="0" xfId="0" applyNumberFormat="1" applyFont="1" applyFill="1" applyAlignment="1"/>
    <xf numFmtId="174" fontId="32" fillId="14" borderId="0" xfId="32" applyNumberFormat="1" applyFont="1" applyFill="1" applyAlignment="1"/>
    <xf numFmtId="3" fontId="32" fillId="14" borderId="0" xfId="0" applyNumberFormat="1" applyFont="1" applyFill="1" applyAlignment="1"/>
    <xf numFmtId="170" fontId="32" fillId="14" borderId="0" xfId="0" applyNumberFormat="1" applyFont="1" applyFill="1" applyBorder="1" applyAlignment="1" applyProtection="1">
      <protection locked="0"/>
    </xf>
    <xf numFmtId="170" fontId="32" fillId="14" borderId="3" xfId="0" applyNumberFormat="1" applyFont="1" applyFill="1" applyBorder="1" applyAlignment="1" applyProtection="1">
      <protection locked="0"/>
    </xf>
    <xf numFmtId="0" fontId="32" fillId="0" borderId="0" xfId="0" applyNumberFormat="1" applyFont="1" applyAlignment="1">
      <alignment horizontal="right"/>
    </xf>
    <xf numFmtId="0" fontId="32" fillId="0" borderId="0" xfId="0" applyNumberFormat="1" applyFont="1" applyAlignment="1">
      <alignment horizontal="right"/>
    </xf>
    <xf numFmtId="3" fontId="32" fillId="0" borderId="0" xfId="0" applyNumberFormat="1" applyFont="1" applyFill="1" applyBorder="1" applyAlignment="1">
      <alignment wrapText="1"/>
    </xf>
    <xf numFmtId="173" fontId="32" fillId="0" borderId="0" xfId="0" applyNumberFormat="1" applyFont="1" applyAlignment="1"/>
    <xf numFmtId="173" fontId="32" fillId="0" borderId="0" xfId="0" applyNumberFormat="1" applyFont="1" applyFill="1" applyAlignment="1"/>
    <xf numFmtId="173" fontId="32" fillId="0" borderId="0" xfId="0" quotePrefix="1" applyNumberFormat="1" applyFont="1" applyAlignment="1">
      <alignment horizontal="left"/>
    </xf>
    <xf numFmtId="173" fontId="32" fillId="0" borderId="0" xfId="0" quotePrefix="1" applyNumberFormat="1" applyFont="1" applyFill="1" applyAlignment="1">
      <alignment horizontal="left"/>
    </xf>
    <xf numFmtId="173" fontId="32" fillId="14" borderId="0" xfId="0" applyNumberFormat="1" applyFont="1" applyFill="1" applyAlignment="1"/>
    <xf numFmtId="173" fontId="53" fillId="0" borderId="0" xfId="0" applyNumberFormat="1" applyFont="1" applyAlignment="1"/>
    <xf numFmtId="173" fontId="32" fillId="0" borderId="0" xfId="0" applyNumberFormat="1" applyFont="1" applyAlignment="1">
      <alignment horizontal="center"/>
    </xf>
    <xf numFmtId="173" fontId="52" fillId="0" borderId="0" xfId="0" applyNumberFormat="1" applyFont="1" applyAlignment="1">
      <alignment horizontal="center"/>
    </xf>
    <xf numFmtId="173" fontId="32" fillId="0" borderId="0" xfId="0" applyNumberFormat="1" applyFont="1" applyAlignment="1">
      <alignment horizontal="centerContinuous"/>
    </xf>
    <xf numFmtId="173" fontId="32" fillId="0" borderId="0" xfId="0" applyNumberFormat="1" applyFont="1" applyAlignment="1">
      <alignment wrapText="1"/>
    </xf>
    <xf numFmtId="173" fontId="32" fillId="0" borderId="0" xfId="0" applyNumberFormat="1" applyFont="1" applyFill="1" applyAlignment="1">
      <alignment wrapText="1"/>
    </xf>
    <xf numFmtId="173" fontId="32" fillId="0" borderId="0" xfId="0" quotePrefix="1" applyNumberFormat="1" applyFont="1" applyFill="1" applyAlignment="1">
      <alignment horizontal="left" wrapText="1"/>
    </xf>
    <xf numFmtId="173" fontId="32" fillId="0" borderId="3" xfId="0" applyNumberFormat="1" applyFont="1" applyBorder="1" applyAlignment="1"/>
    <xf numFmtId="173" fontId="32" fillId="0" borderId="0" xfId="0" applyNumberFormat="1" applyFont="1" applyAlignment="1">
      <alignment horizontal="left"/>
    </xf>
    <xf numFmtId="173" fontId="32" fillId="0" borderId="0" xfId="0" applyNumberFormat="1" applyFont="1" applyFill="1" applyBorder="1" applyAlignment="1"/>
    <xf numFmtId="173" fontId="53" fillId="0" borderId="0" xfId="0" applyNumberFormat="1" applyFont="1" applyFill="1" applyBorder="1"/>
    <xf numFmtId="173" fontId="53" fillId="0" borderId="0" xfId="0" applyNumberFormat="1" applyFont="1" applyFill="1" applyBorder="1" applyAlignment="1">
      <alignment horizontal="left" wrapText="1"/>
    </xf>
    <xf numFmtId="173" fontId="59" fillId="0" borderId="0" xfId="0" applyNumberFormat="1" applyFont="1" applyAlignment="1"/>
    <xf numFmtId="173" fontId="32" fillId="0" borderId="0" xfId="0" applyNumberFormat="1" applyFont="1" applyFill="1" applyAlignment="1" applyProtection="1"/>
    <xf numFmtId="173" fontId="33" fillId="0" borderId="0" xfId="0" applyNumberFormat="1" applyFont="1" applyFill="1" applyAlignment="1"/>
    <xf numFmtId="173" fontId="33" fillId="0" borderId="0" xfId="0" applyNumberFormat="1" applyFont="1" applyAlignment="1">
      <alignment horizontal="center"/>
    </xf>
    <xf numFmtId="173" fontId="33" fillId="0" borderId="0" xfId="0" applyNumberFormat="1" applyFont="1" applyAlignment="1"/>
    <xf numFmtId="173" fontId="61" fillId="0" borderId="0" xfId="0" applyNumberFormat="1" applyFont="1" applyAlignment="1"/>
    <xf numFmtId="173" fontId="33" fillId="7" borderId="0" xfId="0" applyNumberFormat="1" applyFont="1" applyFill="1" applyAlignment="1">
      <alignment horizontal="center"/>
    </xf>
    <xf numFmtId="173" fontId="33" fillId="7" borderId="0" xfId="0" applyNumberFormat="1" applyFont="1" applyFill="1" applyAlignment="1"/>
    <xf numFmtId="173" fontId="61" fillId="0" borderId="0" xfId="0" applyNumberFormat="1" applyFont="1" applyFill="1" applyAlignment="1"/>
  </cellXfs>
  <cellStyles count="139">
    <cellStyle name="C00A" xfId="1"/>
    <cellStyle name="C00B" xfId="2"/>
    <cellStyle name="C00L" xfId="3"/>
    <cellStyle name="C01A" xfId="4"/>
    <cellStyle name="C01B" xfId="5"/>
    <cellStyle name="C01H" xfId="6"/>
    <cellStyle name="C01L" xfId="7"/>
    <cellStyle name="C02A" xfId="8"/>
    <cellStyle name="C02B" xfId="9"/>
    <cellStyle name="C02H" xfId="10"/>
    <cellStyle name="C02L" xfId="11"/>
    <cellStyle name="C03A" xfId="12"/>
    <cellStyle name="C03B" xfId="13"/>
    <cellStyle name="C03H" xfId="14"/>
    <cellStyle name="C03L" xfId="15"/>
    <cellStyle name="C04A" xfId="16"/>
    <cellStyle name="C04B" xfId="17"/>
    <cellStyle name="C04H" xfId="18"/>
    <cellStyle name="C04L" xfId="19"/>
    <cellStyle name="C05A" xfId="20"/>
    <cellStyle name="C05B" xfId="21"/>
    <cellStyle name="C05H" xfId="22"/>
    <cellStyle name="C05L" xfId="23"/>
    <cellStyle name="C06A" xfId="24"/>
    <cellStyle name="C06B" xfId="25"/>
    <cellStyle name="C06H" xfId="26"/>
    <cellStyle name="C06L" xfId="27"/>
    <cellStyle name="C07A" xfId="28"/>
    <cellStyle name="C07B" xfId="29"/>
    <cellStyle name="C07H" xfId="30"/>
    <cellStyle name="C07L" xfId="31"/>
    <cellStyle name="ColumnAttributeAbovePrompt" xfId="81"/>
    <cellStyle name="ColumnAttributePrompt" xfId="82"/>
    <cellStyle name="ColumnAttributeValue" xfId="83"/>
    <cellStyle name="ColumnHeadingPrompt" xfId="84"/>
    <cellStyle name="ColumnHeadingValue" xfId="85"/>
    <cellStyle name="Comma" xfId="32" builtinId="3"/>
    <cellStyle name="Comma 2" xfId="86"/>
    <cellStyle name="Comma 7" xfId="87"/>
    <cellStyle name="Comma0" xfId="33"/>
    <cellStyle name="Comma0 2" xfId="88"/>
    <cellStyle name="Comma0 3" xfId="121"/>
    <cellStyle name="Comma0 4" xfId="134"/>
    <cellStyle name="Currency" xfId="137" builtinId="4"/>
    <cellStyle name="Currency0" xfId="34"/>
    <cellStyle name="Currency0 2" xfId="89"/>
    <cellStyle name="Currency0 3" xfId="122"/>
    <cellStyle name="Currency0 4" xfId="133"/>
    <cellStyle name="Date" xfId="35"/>
    <cellStyle name="Date 2" xfId="90"/>
    <cellStyle name="Date 3" xfId="123"/>
    <cellStyle name="Date 4" xfId="132"/>
    <cellStyle name="Fixed" xfId="36"/>
    <cellStyle name="Fixed 2" xfId="91"/>
    <cellStyle name="Fixed 3" xfId="124"/>
    <cellStyle name="Fixed 4" xfId="131"/>
    <cellStyle name="Heading 1" xfId="37" builtinId="16" customBuiltin="1"/>
    <cellStyle name="Heading 1 2" xfId="92"/>
    <cellStyle name="Heading 1 3" xfId="125"/>
    <cellStyle name="Heading 1 4" xfId="130"/>
    <cellStyle name="Heading 2" xfId="38" builtinId="17" customBuiltin="1"/>
    <cellStyle name="Heading 2 2" xfId="93"/>
    <cellStyle name="Heading 2 3" xfId="126"/>
    <cellStyle name="Heading 2 4" xfId="129"/>
    <cellStyle name="Heading1" xfId="39"/>
    <cellStyle name="Heading2" xfId="40"/>
    <cellStyle name="LineItemPrompt" xfId="94"/>
    <cellStyle name="LineItemValue" xfId="95"/>
    <cellStyle name="Normal" xfId="0" builtinId="0"/>
    <cellStyle name="Normal 10" xfId="96"/>
    <cellStyle name="Normal 11" xfId="97"/>
    <cellStyle name="Normal 2 2" xfId="98"/>
    <cellStyle name="Normal 2 3" xfId="127"/>
    <cellStyle name="Normal 2 4" xfId="128"/>
    <cellStyle name="Normal 5" xfId="99"/>
    <cellStyle name="OUTPUT AMOUNTS" xfId="100"/>
    <cellStyle name="OUTPUT COLUMN HEADINGS" xfId="101"/>
    <cellStyle name="OUTPUT LINE ITEMS" xfId="102"/>
    <cellStyle name="OUTPUT REPORT HEADING" xfId="103"/>
    <cellStyle name="OUTPUT REPORT TITLE" xfId="104"/>
    <cellStyle name="Percent" xfId="138" builtinId="5"/>
    <cellStyle name="PSChar" xfId="41"/>
    <cellStyle name="PSDate" xfId="42"/>
    <cellStyle name="PSDec" xfId="43"/>
    <cellStyle name="PSdesc" xfId="44"/>
    <cellStyle name="PSHeading" xfId="45"/>
    <cellStyle name="PSInt" xfId="46"/>
    <cellStyle name="PSSpacer" xfId="47"/>
    <cellStyle name="PStest" xfId="48"/>
    <cellStyle name="R00A" xfId="49"/>
    <cellStyle name="R00B" xfId="50"/>
    <cellStyle name="R00L" xfId="51"/>
    <cellStyle name="R01A" xfId="52"/>
    <cellStyle name="R01B" xfId="53"/>
    <cellStyle name="R01H" xfId="54"/>
    <cellStyle name="R01L" xfId="55"/>
    <cellStyle name="R02A" xfId="56"/>
    <cellStyle name="R02B" xfId="57"/>
    <cellStyle name="R02H" xfId="58"/>
    <cellStyle name="R02L" xfId="59"/>
    <cellStyle name="R03A" xfId="60"/>
    <cellStyle name="R03B" xfId="61"/>
    <cellStyle name="R03H" xfId="62"/>
    <cellStyle name="R03L" xfId="63"/>
    <cellStyle name="R04A" xfId="64"/>
    <cellStyle name="R04B" xfId="65"/>
    <cellStyle name="R04H" xfId="66"/>
    <cellStyle name="R04L" xfId="67"/>
    <cellStyle name="R05A" xfId="68"/>
    <cellStyle name="R05B" xfId="69"/>
    <cellStyle name="R05H" xfId="70"/>
    <cellStyle name="R05L" xfId="71"/>
    <cellStyle name="R06A" xfId="72"/>
    <cellStyle name="R06B" xfId="73"/>
    <cellStyle name="R06H" xfId="74"/>
    <cellStyle name="R06L" xfId="75"/>
    <cellStyle name="R07A" xfId="76"/>
    <cellStyle name="R07B" xfId="77"/>
    <cellStyle name="R07H" xfId="78"/>
    <cellStyle name="R07L" xfId="79"/>
    <cellStyle name="ReportTitlePrompt" xfId="105"/>
    <cellStyle name="ReportTitleValue" xfId="106"/>
    <cellStyle name="RowAcctAbovePrompt" xfId="107"/>
    <cellStyle name="RowAcctSOBAbovePrompt" xfId="108"/>
    <cellStyle name="RowAcctSOBValue" xfId="109"/>
    <cellStyle name="RowAcctValue" xfId="110"/>
    <cellStyle name="RowAttrAbovePrompt" xfId="111"/>
    <cellStyle name="RowAttrValue" xfId="112"/>
    <cellStyle name="RowColSetAbovePrompt" xfId="113"/>
    <cellStyle name="RowColSetLeftPrompt" xfId="114"/>
    <cellStyle name="RowColSetValue" xfId="115"/>
    <cellStyle name="RowLeftPrompt" xfId="116"/>
    <cellStyle name="SampleUsingFormatMask" xfId="117"/>
    <cellStyle name="SampleWithNoFormatMask" xfId="118"/>
    <cellStyle name="Total" xfId="80" builtinId="25" customBuiltin="1"/>
    <cellStyle name="Total 2" xfId="119"/>
    <cellStyle name="Total 3" xfId="135"/>
    <cellStyle name="Total 4" xfId="136"/>
    <cellStyle name="UploadThisRowValue" xfId="12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AX853"/>
  <sheetViews>
    <sheetView tabSelected="1" zoomScale="75" zoomScaleNormal="75" workbookViewId="0"/>
  </sheetViews>
  <sheetFormatPr defaultRowHeight="15.75"/>
  <cols>
    <col min="1" max="1" width="6" style="193" customWidth="1"/>
    <col min="2" max="2" width="1.44140625" style="193" customWidth="1"/>
    <col min="3" max="3" width="26.77734375" style="193" customWidth="1"/>
    <col min="4" max="4" width="20.77734375" style="193" customWidth="1"/>
    <col min="5" max="5" width="15.33203125" style="193" customWidth="1"/>
    <col min="6" max="6" width="10" style="193" customWidth="1"/>
    <col min="7" max="7" width="13.77734375" style="193" customWidth="1"/>
    <col min="8" max="8" width="12.33203125" style="193" customWidth="1"/>
    <col min="9" max="9" width="5.77734375" style="193" customWidth="1"/>
    <col min="10" max="10" width="15.33203125" style="193" customWidth="1"/>
    <col min="11" max="11" width="6.21875" style="193" customWidth="1"/>
    <col min="12" max="12" width="7.77734375" style="193" customWidth="1"/>
    <col min="13" max="13" width="1.88671875" style="193" customWidth="1"/>
    <col min="14" max="14" width="27.33203125" style="193" customWidth="1"/>
    <col min="15" max="15" width="32.5546875" style="193" customWidth="1"/>
    <col min="16" max="16" width="15.6640625" style="193" customWidth="1"/>
    <col min="17" max="17" width="13.6640625" style="193" customWidth="1"/>
    <col min="18" max="18" width="13.88671875" style="193" customWidth="1"/>
    <col min="19" max="19" width="15.77734375" style="193" bestFit="1" customWidth="1"/>
    <col min="20" max="20" width="14.77734375" style="193" bestFit="1" customWidth="1"/>
    <col min="21" max="21" width="15.33203125" style="193" bestFit="1" customWidth="1"/>
    <col min="22" max="22" width="13.21875" style="193" customWidth="1"/>
    <col min="23" max="23" width="8.88671875" style="193"/>
    <col min="24" max="25" width="14.44140625" style="193" bestFit="1" customWidth="1"/>
    <col min="26" max="26" width="8.88671875" style="193"/>
    <col min="27" max="27" width="13.109375" style="193" bestFit="1" customWidth="1"/>
    <col min="28" max="28" width="14.44140625" style="193" bestFit="1" customWidth="1"/>
    <col min="29" max="29" width="13" style="193" bestFit="1" customWidth="1"/>
    <col min="30" max="30" width="14.44140625" style="193" bestFit="1" customWidth="1"/>
    <col min="31" max="31" width="13" style="193" bestFit="1" customWidth="1"/>
    <col min="32" max="32" width="13.77734375" style="193" bestFit="1" customWidth="1"/>
    <col min="33" max="16384" width="8.88671875" style="193"/>
  </cols>
  <sheetData>
    <row r="1" spans="1:33">
      <c r="C1" s="6"/>
      <c r="D1" s="6"/>
      <c r="E1" s="7"/>
      <c r="F1" s="6"/>
      <c r="G1" s="6"/>
      <c r="H1" s="6"/>
      <c r="I1" s="8"/>
      <c r="J1" s="1"/>
      <c r="K1" s="1"/>
      <c r="L1" s="1"/>
      <c r="M1" s="9"/>
      <c r="N1" s="10"/>
      <c r="O1" s="10"/>
      <c r="P1" s="10"/>
    </row>
    <row r="2" spans="1:33">
      <c r="C2" s="6"/>
      <c r="D2" s="6"/>
      <c r="E2" s="7"/>
      <c r="F2" s="6"/>
      <c r="G2" s="6"/>
      <c r="H2" s="6"/>
      <c r="I2" s="8"/>
      <c r="J2" s="9"/>
      <c r="K2" s="9"/>
      <c r="L2" s="9"/>
      <c r="M2" s="9"/>
      <c r="N2" s="10"/>
      <c r="O2" s="10"/>
      <c r="P2" s="10"/>
    </row>
    <row r="3" spans="1:33">
      <c r="C3" s="11" t="s">
        <v>503</v>
      </c>
      <c r="D3" s="6"/>
      <c r="E3" s="7"/>
      <c r="F3" s="6"/>
      <c r="G3" s="6"/>
      <c r="H3" s="6"/>
      <c r="I3" s="8"/>
      <c r="J3" s="8"/>
      <c r="K3" s="191" t="s">
        <v>0</v>
      </c>
      <c r="L3" s="191"/>
      <c r="M3" s="191"/>
      <c r="N3" s="10"/>
      <c r="O3" s="10"/>
      <c r="P3" s="10"/>
    </row>
    <row r="4" spans="1:33">
      <c r="C4" s="11" t="s">
        <v>502</v>
      </c>
      <c r="D4" s="6"/>
      <c r="E4" s="7"/>
      <c r="F4" s="6"/>
      <c r="G4" s="6"/>
      <c r="H4" s="6"/>
      <c r="I4" s="8"/>
      <c r="J4" s="8"/>
      <c r="K4" s="10"/>
      <c r="L4" s="191" t="s">
        <v>1</v>
      </c>
      <c r="M4" s="191"/>
      <c r="N4" s="10"/>
      <c r="O4" s="10"/>
      <c r="P4" s="10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</row>
    <row r="5" spans="1:33">
      <c r="C5" s="12" t="s">
        <v>497</v>
      </c>
      <c r="D5" s="6"/>
      <c r="E5" s="7"/>
      <c r="F5" s="6"/>
      <c r="G5" s="6"/>
      <c r="H5" s="6"/>
      <c r="I5" s="8"/>
      <c r="J5" s="8"/>
      <c r="K5" s="10"/>
      <c r="L5" s="10"/>
      <c r="M5" s="10"/>
      <c r="N5" s="10"/>
      <c r="O5" s="10"/>
      <c r="P5" s="10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</row>
    <row r="6" spans="1:33">
      <c r="C6" s="6" t="s">
        <v>2</v>
      </c>
      <c r="D6" s="6"/>
      <c r="E6" s="7" t="s">
        <v>3</v>
      </c>
      <c r="F6" s="6"/>
      <c r="G6" s="6"/>
      <c r="H6" s="6"/>
      <c r="I6" s="8"/>
      <c r="J6" s="13" t="s">
        <v>434</v>
      </c>
      <c r="K6" s="14"/>
      <c r="L6" s="14"/>
      <c r="M6" s="10"/>
      <c r="N6" s="10" t="s">
        <v>331</v>
      </c>
      <c r="O6" s="15" t="s">
        <v>378</v>
      </c>
      <c r="P6" s="10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</row>
    <row r="7" spans="1:33">
      <c r="C7" s="6"/>
      <c r="D7" s="16" t="s">
        <v>4</v>
      </c>
      <c r="E7" s="16" t="s">
        <v>5</v>
      </c>
      <c r="F7" s="16"/>
      <c r="G7" s="16"/>
      <c r="H7" s="16"/>
      <c r="I7" s="8"/>
      <c r="J7" s="8"/>
      <c r="K7" s="10"/>
      <c r="L7" s="10"/>
      <c r="M7" s="10"/>
      <c r="N7" s="10"/>
      <c r="O7" s="10"/>
      <c r="P7" s="10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</row>
    <row r="8" spans="1:33"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</row>
    <row r="9" spans="1:33">
      <c r="A9" s="1"/>
      <c r="C9" s="10"/>
      <c r="D9" s="10"/>
      <c r="E9" s="17" t="s">
        <v>325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</row>
    <row r="10" spans="1:33">
      <c r="A10" s="1"/>
      <c r="C10" s="10"/>
      <c r="D10" s="10"/>
      <c r="E10" s="18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</row>
    <row r="11" spans="1:33">
      <c r="A11" s="1" t="s">
        <v>6</v>
      </c>
      <c r="C11" s="10"/>
      <c r="D11" s="10"/>
      <c r="E11" s="18"/>
      <c r="F11" s="10"/>
      <c r="G11" s="10"/>
      <c r="H11" s="10"/>
      <c r="I11" s="10"/>
      <c r="J11" s="1" t="s">
        <v>7</v>
      </c>
      <c r="K11" s="10"/>
      <c r="L11" s="10"/>
      <c r="M11" s="10"/>
      <c r="N11" s="10"/>
      <c r="O11" s="10"/>
      <c r="P11" s="10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</row>
    <row r="12" spans="1:33" ht="16.5" thickBot="1">
      <c r="A12" s="19" t="s">
        <v>8</v>
      </c>
      <c r="C12" s="10"/>
      <c r="D12" s="10"/>
      <c r="E12" s="10"/>
      <c r="F12" s="10"/>
      <c r="G12" s="10"/>
      <c r="H12" s="10"/>
      <c r="I12" s="10"/>
      <c r="J12" s="19" t="s">
        <v>9</v>
      </c>
      <c r="K12" s="10"/>
      <c r="L12" s="10"/>
      <c r="M12" s="10"/>
      <c r="N12" s="10"/>
      <c r="O12" s="10"/>
      <c r="P12" s="10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</row>
    <row r="13" spans="1:33">
      <c r="A13" s="1">
        <v>1</v>
      </c>
      <c r="C13" s="10" t="s">
        <v>10</v>
      </c>
      <c r="D13" s="10"/>
      <c r="E13" s="20"/>
      <c r="F13" s="10"/>
      <c r="G13" s="10"/>
      <c r="H13" s="10"/>
      <c r="I13" s="10"/>
      <c r="J13" s="21">
        <f>+J170</f>
        <v>94093460.095700026</v>
      </c>
      <c r="K13" s="10"/>
      <c r="L13" s="10"/>
      <c r="M13" s="10"/>
      <c r="N13" s="10"/>
      <c r="O13" s="10"/>
      <c r="P13" s="10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</row>
    <row r="14" spans="1:33">
      <c r="A14" s="1"/>
      <c r="C14" s="10"/>
      <c r="D14" s="10"/>
      <c r="E14" s="10"/>
      <c r="F14" s="10"/>
      <c r="G14" s="10"/>
      <c r="H14" s="10"/>
      <c r="I14" s="10"/>
      <c r="J14" s="20"/>
      <c r="K14" s="10"/>
      <c r="L14" s="10"/>
      <c r="M14" s="10"/>
      <c r="N14" s="10"/>
      <c r="O14" s="10"/>
      <c r="P14" s="10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</row>
    <row r="15" spans="1:33">
      <c r="A15" s="1"/>
      <c r="C15" s="10"/>
      <c r="D15" s="10"/>
      <c r="E15" s="10"/>
      <c r="F15" s="10"/>
      <c r="G15" s="10"/>
      <c r="H15" s="10"/>
      <c r="I15" s="10"/>
      <c r="J15" s="20"/>
      <c r="K15" s="10"/>
      <c r="L15" s="10"/>
      <c r="M15" s="10"/>
      <c r="N15" s="10"/>
      <c r="O15" s="10"/>
      <c r="P15" s="10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</row>
    <row r="16" spans="1:33" ht="16.5" thickBot="1">
      <c r="A16" s="1" t="s">
        <v>4</v>
      </c>
      <c r="C16" s="22" t="s">
        <v>11</v>
      </c>
      <c r="D16" s="23" t="s">
        <v>12</v>
      </c>
      <c r="E16" s="19" t="s">
        <v>13</v>
      </c>
      <c r="F16" s="16"/>
      <c r="G16" s="24" t="s">
        <v>14</v>
      </c>
      <c r="H16" s="24"/>
      <c r="I16" s="10"/>
      <c r="J16" s="20"/>
      <c r="K16" s="10"/>
      <c r="L16" s="10"/>
      <c r="M16" s="10"/>
      <c r="N16" s="10"/>
      <c r="O16" s="10"/>
      <c r="P16" s="10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</row>
    <row r="17" spans="1:33">
      <c r="A17" s="1">
        <v>2</v>
      </c>
      <c r="C17" s="22" t="s">
        <v>15</v>
      </c>
      <c r="D17" s="16" t="s">
        <v>16</v>
      </c>
      <c r="E17" s="16">
        <f>J241</f>
        <v>0</v>
      </c>
      <c r="F17" s="16"/>
      <c r="G17" s="16" t="s">
        <v>17</v>
      </c>
      <c r="H17" s="25">
        <f>J189</f>
        <v>1</v>
      </c>
      <c r="I17" s="16"/>
      <c r="J17" s="16">
        <f>+H17*E17</f>
        <v>0</v>
      </c>
      <c r="K17" s="10"/>
      <c r="L17" s="10"/>
      <c r="M17" s="10"/>
      <c r="N17" s="10"/>
      <c r="O17" s="10"/>
      <c r="P17" s="10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</row>
    <row r="18" spans="1:33">
      <c r="A18" s="1">
        <v>3</v>
      </c>
      <c r="C18" s="22" t="s">
        <v>18</v>
      </c>
      <c r="D18" s="16" t="s">
        <v>19</v>
      </c>
      <c r="E18" s="16">
        <f>+J246</f>
        <v>3285520</v>
      </c>
      <c r="F18" s="16"/>
      <c r="G18" s="16" t="str">
        <f t="shared" ref="G18:H20" si="0">+G17</f>
        <v>TP</v>
      </c>
      <c r="H18" s="25">
        <f t="shared" si="0"/>
        <v>1</v>
      </c>
      <c r="I18" s="16"/>
      <c r="J18" s="16">
        <f>+H18*E18</f>
        <v>3285520</v>
      </c>
      <c r="K18" s="10"/>
      <c r="L18" s="10"/>
      <c r="M18" s="10"/>
      <c r="N18" s="10"/>
      <c r="O18" s="10"/>
      <c r="P18" s="10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</row>
    <row r="19" spans="1:33">
      <c r="A19" s="1">
        <v>4</v>
      </c>
      <c r="C19" s="26" t="s">
        <v>20</v>
      </c>
      <c r="D19" s="16"/>
      <c r="E19" s="23">
        <v>0</v>
      </c>
      <c r="F19" s="16"/>
      <c r="G19" s="16" t="str">
        <f t="shared" si="0"/>
        <v>TP</v>
      </c>
      <c r="H19" s="25">
        <f t="shared" si="0"/>
        <v>1</v>
      </c>
      <c r="I19" s="16"/>
      <c r="J19" s="16">
        <f>+H19*E19</f>
        <v>0</v>
      </c>
      <c r="K19" s="10"/>
      <c r="L19" s="10"/>
      <c r="M19" s="10"/>
      <c r="N19" s="10"/>
      <c r="P19" s="27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</row>
    <row r="20" spans="1:33" ht="32.25" customHeight="1" thickBot="1">
      <c r="A20" s="1">
        <v>5</v>
      </c>
      <c r="C20" s="192" t="s">
        <v>310</v>
      </c>
      <c r="D20" s="192"/>
      <c r="E20" s="23">
        <v>0</v>
      </c>
      <c r="F20" s="16"/>
      <c r="G20" s="16" t="str">
        <f t="shared" si="0"/>
        <v>TP</v>
      </c>
      <c r="H20" s="25">
        <f t="shared" si="0"/>
        <v>1</v>
      </c>
      <c r="I20" s="16"/>
      <c r="J20" s="28">
        <f>+H20*E20</f>
        <v>0</v>
      </c>
      <c r="K20" s="10"/>
      <c r="L20" s="10">
        <v>0</v>
      </c>
      <c r="M20" s="10"/>
      <c r="N20" s="10"/>
      <c r="P20" s="27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</row>
    <row r="21" spans="1:33">
      <c r="A21" s="1">
        <v>6</v>
      </c>
      <c r="C21" s="22" t="s">
        <v>21</v>
      </c>
      <c r="D21" s="10"/>
      <c r="E21" s="29" t="s">
        <v>4</v>
      </c>
      <c r="F21" s="16"/>
      <c r="G21" s="16"/>
      <c r="H21" s="25"/>
      <c r="I21" s="16"/>
      <c r="J21" s="16">
        <f>SUM(J17:J20)</f>
        <v>3285520</v>
      </c>
      <c r="K21" s="10"/>
      <c r="L21" s="10"/>
      <c r="M21" s="10"/>
      <c r="N21" s="10"/>
      <c r="P21" s="10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</row>
    <row r="22" spans="1:33">
      <c r="A22" s="1"/>
      <c r="D22" s="10"/>
      <c r="E22" s="16" t="s">
        <v>4</v>
      </c>
      <c r="F22" s="10"/>
      <c r="G22" s="10"/>
      <c r="H22" s="25"/>
      <c r="I22" s="10"/>
      <c r="K22" s="10"/>
      <c r="L22" s="10"/>
      <c r="M22" s="10"/>
      <c r="N22" s="10"/>
      <c r="P22" s="10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</row>
    <row r="23" spans="1:33">
      <c r="A23" s="1"/>
      <c r="C23" s="22"/>
      <c r="D23" s="10"/>
      <c r="J23" s="16"/>
      <c r="K23" s="10"/>
      <c r="L23" s="10"/>
      <c r="M23" s="10"/>
      <c r="N23" s="10"/>
      <c r="P23" s="10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</row>
    <row r="24" spans="1:33" ht="16.5" thickBot="1">
      <c r="A24" s="1">
        <v>7</v>
      </c>
      <c r="C24" s="22" t="s">
        <v>22</v>
      </c>
      <c r="D24" s="10" t="s">
        <v>23</v>
      </c>
      <c r="E24" s="29" t="s">
        <v>4</v>
      </c>
      <c r="F24" s="16"/>
      <c r="G24" s="16"/>
      <c r="H24" s="16"/>
      <c r="I24" s="16"/>
      <c r="J24" s="30">
        <f>+J13-J21</f>
        <v>90807940.095700026</v>
      </c>
      <c r="K24" s="10"/>
      <c r="L24" s="10"/>
      <c r="M24" s="10"/>
      <c r="N24" s="10"/>
      <c r="P24" s="10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</row>
    <row r="25" spans="1:33" ht="16.5" thickTop="1">
      <c r="A25" s="1"/>
      <c r="D25" s="10"/>
      <c r="E25" s="29"/>
      <c r="F25" s="16"/>
      <c r="G25" s="16"/>
      <c r="H25" s="16"/>
      <c r="I25" s="16"/>
      <c r="K25" s="10"/>
      <c r="L25" s="10"/>
      <c r="M25" s="10"/>
      <c r="N25" s="10"/>
      <c r="P25" s="10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</row>
    <row r="26" spans="1:33">
      <c r="A26" s="1"/>
      <c r="D26" s="16"/>
      <c r="J26" s="16"/>
      <c r="K26" s="10"/>
      <c r="L26" s="10"/>
      <c r="M26" s="10"/>
      <c r="N26" s="10"/>
      <c r="P26" s="10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</row>
    <row r="27" spans="1:33">
      <c r="A27" s="1"/>
      <c r="C27" s="22" t="s">
        <v>24</v>
      </c>
      <c r="D27" s="10"/>
      <c r="E27" s="20"/>
      <c r="F27" s="10"/>
      <c r="G27" s="10"/>
      <c r="H27" s="10"/>
      <c r="I27" s="10"/>
      <c r="J27" s="20"/>
      <c r="K27" s="10"/>
      <c r="L27" s="10"/>
      <c r="M27" s="10"/>
      <c r="N27" s="10"/>
      <c r="P27" s="10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</row>
    <row r="28" spans="1:33">
      <c r="A28" s="1">
        <v>8</v>
      </c>
      <c r="C28" s="22" t="s">
        <v>25</v>
      </c>
      <c r="E28" s="20"/>
      <c r="F28" s="10"/>
      <c r="G28" s="10"/>
      <c r="H28" s="31" t="s">
        <v>26</v>
      </c>
      <c r="I28" s="10"/>
      <c r="J28" s="32">
        <v>5875000</v>
      </c>
      <c r="K28" s="10"/>
      <c r="L28" s="10"/>
      <c r="M28" s="10"/>
      <c r="P28" s="198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</row>
    <row r="29" spans="1:33">
      <c r="A29" s="1">
        <v>9</v>
      </c>
      <c r="C29" s="22" t="s">
        <v>27</v>
      </c>
      <c r="D29" s="16"/>
      <c r="E29" s="16"/>
      <c r="F29" s="16"/>
      <c r="G29" s="16"/>
      <c r="H29" s="23" t="s">
        <v>28</v>
      </c>
      <c r="I29" s="16"/>
      <c r="J29" s="32">
        <v>315000</v>
      </c>
      <c r="K29" s="10"/>
      <c r="L29" s="10"/>
      <c r="M29" s="10"/>
      <c r="O29" s="10"/>
      <c r="P29" s="10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</row>
    <row r="30" spans="1:33">
      <c r="A30" s="1">
        <v>10</v>
      </c>
      <c r="C30" s="26" t="s">
        <v>29</v>
      </c>
      <c r="D30" s="10"/>
      <c r="E30" s="10"/>
      <c r="F30" s="10"/>
      <c r="H30" s="31" t="s">
        <v>30</v>
      </c>
      <c r="I30" s="10"/>
      <c r="J30" s="32">
        <v>624000</v>
      </c>
      <c r="K30" s="10"/>
      <c r="L30" s="10"/>
      <c r="M30" s="10"/>
      <c r="O30" s="10"/>
      <c r="P30" s="10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</row>
    <row r="31" spans="1:33">
      <c r="A31" s="1">
        <v>11</v>
      </c>
      <c r="C31" s="22" t="s">
        <v>31</v>
      </c>
      <c r="D31" s="10"/>
      <c r="E31" s="10"/>
      <c r="F31" s="10"/>
      <c r="H31" s="31" t="s">
        <v>32</v>
      </c>
      <c r="I31" s="10"/>
      <c r="J31" s="26">
        <v>0</v>
      </c>
      <c r="K31" s="10"/>
      <c r="L31" s="10"/>
      <c r="M31" s="10"/>
      <c r="O31" s="10"/>
      <c r="P31" s="10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</row>
    <row r="32" spans="1:33">
      <c r="A32" s="1">
        <v>12</v>
      </c>
      <c r="C32" s="26" t="s">
        <v>33</v>
      </c>
      <c r="D32" s="10"/>
      <c r="E32" s="10"/>
      <c r="F32" s="10"/>
      <c r="G32" s="10"/>
      <c r="H32" s="8"/>
      <c r="I32" s="10"/>
      <c r="J32" s="26">
        <v>0</v>
      </c>
      <c r="K32" s="10"/>
      <c r="L32" s="10"/>
      <c r="M32" s="10"/>
      <c r="O32" s="10"/>
      <c r="P32" s="10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</row>
    <row r="33" spans="1:33">
      <c r="A33" s="1">
        <v>13</v>
      </c>
      <c r="C33" s="26" t="s">
        <v>34</v>
      </c>
      <c r="D33" s="10"/>
      <c r="E33" s="10"/>
      <c r="F33" s="10"/>
      <c r="G33" s="10"/>
      <c r="H33" s="31"/>
      <c r="I33" s="10"/>
      <c r="J33" s="26">
        <v>0</v>
      </c>
      <c r="K33" s="10"/>
      <c r="L33" s="10"/>
      <c r="M33" s="10"/>
      <c r="O33" s="10"/>
      <c r="P33" s="10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</row>
    <row r="34" spans="1:33" ht="16.5" thickBot="1">
      <c r="A34" s="1">
        <v>14</v>
      </c>
      <c r="C34" s="26" t="s">
        <v>311</v>
      </c>
      <c r="D34" s="10"/>
      <c r="E34" s="10"/>
      <c r="F34" s="10"/>
      <c r="G34" s="10"/>
      <c r="H34" s="8"/>
      <c r="I34" s="10"/>
      <c r="J34" s="33">
        <v>-128000</v>
      </c>
      <c r="K34" s="10"/>
      <c r="L34" s="10"/>
      <c r="M34" s="10"/>
      <c r="O34" s="10"/>
      <c r="P34" s="10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</row>
    <row r="35" spans="1:33">
      <c r="A35" s="1">
        <v>15</v>
      </c>
      <c r="C35" s="6" t="s">
        <v>35</v>
      </c>
      <c r="D35" s="10"/>
      <c r="E35" s="10"/>
      <c r="F35" s="10"/>
      <c r="G35" s="10"/>
      <c r="H35" s="10"/>
      <c r="I35" s="10"/>
      <c r="J35" s="32">
        <f>SUM(J28:J34)</f>
        <v>6686000</v>
      </c>
      <c r="K35" s="10"/>
      <c r="L35" s="10"/>
      <c r="M35" s="10"/>
      <c r="N35" s="10"/>
      <c r="O35" s="10"/>
      <c r="P35" s="10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</row>
    <row r="36" spans="1:33">
      <c r="A36" s="1"/>
      <c r="C36" s="22"/>
      <c r="D36" s="10"/>
      <c r="E36" s="10"/>
      <c r="F36" s="10"/>
      <c r="G36" s="10"/>
      <c r="H36" s="10"/>
      <c r="I36" s="10"/>
      <c r="J36" s="20"/>
      <c r="K36" s="10"/>
      <c r="L36" s="10"/>
      <c r="M36" s="10"/>
      <c r="O36" s="10"/>
      <c r="P36" s="10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</row>
    <row r="37" spans="1:33" ht="20.25">
      <c r="A37" s="1">
        <v>16</v>
      </c>
      <c r="C37" s="34" t="s">
        <v>36</v>
      </c>
      <c r="D37" s="35" t="s">
        <v>37</v>
      </c>
      <c r="E37" s="36">
        <f>IF(J35&gt;0,J24/J35,0)</f>
        <v>13.581803783383192</v>
      </c>
      <c r="F37" s="37"/>
      <c r="G37" s="38"/>
      <c r="H37" s="38"/>
      <c r="I37" s="38"/>
      <c r="J37" s="194"/>
      <c r="K37" s="38"/>
      <c r="L37" s="38"/>
      <c r="M37" s="10"/>
      <c r="N37" s="10"/>
      <c r="O37" s="10"/>
      <c r="P37" s="10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</row>
    <row r="38" spans="1:33">
      <c r="A38" s="1">
        <v>17</v>
      </c>
      <c r="C38" s="39" t="s">
        <v>38</v>
      </c>
      <c r="D38" s="40" t="s">
        <v>39</v>
      </c>
      <c r="E38" s="41">
        <f>+E37/12</f>
        <v>1.1318169819485993</v>
      </c>
      <c r="G38" s="42"/>
      <c r="H38" s="43"/>
      <c r="I38" s="38"/>
      <c r="J38" s="194"/>
      <c r="K38" s="38"/>
      <c r="L38" s="38"/>
      <c r="M38" s="10"/>
      <c r="N38" s="44"/>
      <c r="O38" s="10"/>
      <c r="P38" s="10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</row>
    <row r="39" spans="1:33">
      <c r="A39" s="1"/>
      <c r="C39" s="39"/>
      <c r="D39" s="40"/>
      <c r="E39" s="41"/>
      <c r="F39" s="44"/>
      <c r="G39" s="10"/>
      <c r="H39" s="10"/>
      <c r="I39" s="10"/>
      <c r="K39" s="10"/>
      <c r="L39" s="10"/>
      <c r="M39" s="10"/>
      <c r="N39" s="10"/>
      <c r="O39" s="10"/>
      <c r="P39" s="10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</row>
    <row r="40" spans="1:33">
      <c r="A40" s="1"/>
      <c r="C40" s="39"/>
      <c r="D40" s="40"/>
      <c r="E40" s="45" t="s">
        <v>40</v>
      </c>
      <c r="F40" s="10"/>
      <c r="G40" s="10"/>
      <c r="H40" s="10"/>
      <c r="I40" s="10"/>
      <c r="J40" s="199" t="s">
        <v>41</v>
      </c>
      <c r="K40" s="10"/>
      <c r="L40" s="10"/>
      <c r="M40" s="10"/>
      <c r="N40" s="10"/>
      <c r="O40" s="10"/>
      <c r="P40" s="10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</row>
    <row r="41" spans="1:33">
      <c r="A41" s="1"/>
      <c r="C41" s="39"/>
      <c r="D41" s="40"/>
      <c r="E41" s="41"/>
      <c r="F41" s="10"/>
      <c r="G41" s="10"/>
      <c r="H41" s="10"/>
      <c r="I41" s="10"/>
      <c r="K41" s="10"/>
      <c r="L41" s="10"/>
      <c r="M41" s="10"/>
      <c r="N41" s="10"/>
      <c r="O41" s="10"/>
      <c r="P41" s="10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</row>
    <row r="42" spans="1:33">
      <c r="A42" s="1">
        <v>18</v>
      </c>
      <c r="C42" s="39" t="s">
        <v>42</v>
      </c>
      <c r="D42" s="46" t="s">
        <v>43</v>
      </c>
      <c r="E42" s="41">
        <f>+E37/52</f>
        <v>0.26118853429583061</v>
      </c>
      <c r="F42" s="10"/>
      <c r="G42" s="10"/>
      <c r="H42" s="10"/>
      <c r="I42" s="10"/>
      <c r="J42" s="47">
        <f>+E37/52</f>
        <v>0.26118853429583061</v>
      </c>
      <c r="K42" s="10"/>
      <c r="L42" s="10"/>
      <c r="M42" s="10"/>
      <c r="N42" s="10"/>
      <c r="O42" s="10"/>
      <c r="P42" s="10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</row>
    <row r="43" spans="1:33">
      <c r="A43" s="1">
        <v>19</v>
      </c>
      <c r="C43" s="39" t="s">
        <v>44</v>
      </c>
      <c r="D43" s="46" t="s">
        <v>45</v>
      </c>
      <c r="E43" s="41">
        <f>+E42/5</f>
        <v>5.2237706859166122E-2</v>
      </c>
      <c r="F43" s="10" t="s">
        <v>46</v>
      </c>
      <c r="H43" s="10"/>
      <c r="I43" s="10"/>
      <c r="J43" s="47">
        <f>+J42/7</f>
        <v>3.7312647756547232E-2</v>
      </c>
      <c r="K43" s="10"/>
      <c r="L43" s="10"/>
      <c r="M43" s="10"/>
      <c r="N43" s="10"/>
      <c r="O43" s="10"/>
      <c r="P43" s="10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</row>
    <row r="44" spans="1:33">
      <c r="A44" s="1">
        <v>20</v>
      </c>
      <c r="C44" s="48" t="s">
        <v>47</v>
      </c>
      <c r="D44" s="49" t="s">
        <v>48</v>
      </c>
      <c r="E44" s="50">
        <f>+E43/16*1000</f>
        <v>3.2648566786978828</v>
      </c>
      <c r="F44" s="10" t="s">
        <v>49</v>
      </c>
      <c r="H44" s="10"/>
      <c r="I44" s="10"/>
      <c r="J44" s="47">
        <f>+J43/24*1000</f>
        <v>1.5546936565228013</v>
      </c>
      <c r="K44" s="10"/>
      <c r="L44" s="10" t="s">
        <v>4</v>
      </c>
      <c r="M44" s="10"/>
      <c r="N44" s="10"/>
      <c r="O44" s="10"/>
      <c r="P44" s="10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</row>
    <row r="45" spans="1:33">
      <c r="A45" s="1"/>
      <c r="C45" s="22"/>
      <c r="D45" s="10" t="s">
        <v>50</v>
      </c>
      <c r="E45" s="10"/>
      <c r="F45" s="10" t="s">
        <v>51</v>
      </c>
      <c r="H45" s="10"/>
      <c r="I45" s="10"/>
      <c r="K45" s="10"/>
      <c r="L45" s="10" t="s">
        <v>4</v>
      </c>
      <c r="M45" s="10"/>
      <c r="N45" s="10"/>
      <c r="O45" s="10"/>
      <c r="P45" s="10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</row>
    <row r="46" spans="1:33">
      <c r="A46" s="1"/>
      <c r="C46" s="22"/>
      <c r="D46" s="10"/>
      <c r="E46" s="38"/>
      <c r="F46" s="10"/>
      <c r="H46" s="10"/>
      <c r="I46" s="10"/>
      <c r="K46" s="10"/>
      <c r="L46" s="10" t="s">
        <v>4</v>
      </c>
      <c r="M46" s="10"/>
      <c r="N46" s="10"/>
      <c r="O46" s="10"/>
      <c r="P46" s="10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</row>
    <row r="47" spans="1:33">
      <c r="A47" s="1">
        <v>21</v>
      </c>
      <c r="C47" s="22" t="s">
        <v>52</v>
      </c>
      <c r="D47" s="10" t="s">
        <v>53</v>
      </c>
      <c r="E47" s="51">
        <v>0</v>
      </c>
      <c r="F47" s="52" t="s">
        <v>54</v>
      </c>
      <c r="G47" s="52"/>
      <c r="H47" s="52"/>
      <c r="I47" s="52"/>
      <c r="J47" s="52">
        <f>E47</f>
        <v>0</v>
      </c>
      <c r="K47" s="52" t="s">
        <v>54</v>
      </c>
      <c r="L47" s="10"/>
      <c r="M47" s="10"/>
      <c r="N47" s="10"/>
      <c r="O47" s="10"/>
      <c r="P47" s="10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</row>
    <row r="48" spans="1:33">
      <c r="A48" s="1">
        <v>22</v>
      </c>
      <c r="C48" s="22"/>
      <c r="D48" s="10"/>
      <c r="E48" s="51">
        <v>0</v>
      </c>
      <c r="F48" s="52" t="s">
        <v>55</v>
      </c>
      <c r="G48" s="52"/>
      <c r="H48" s="52"/>
      <c r="I48" s="52"/>
      <c r="J48" s="52">
        <f>E48</f>
        <v>0</v>
      </c>
      <c r="K48" s="52" t="s">
        <v>55</v>
      </c>
      <c r="L48" s="10"/>
      <c r="M48" s="10"/>
      <c r="N48" s="10"/>
      <c r="O48" s="10"/>
      <c r="P48" s="10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</row>
    <row r="49" spans="3:33">
      <c r="E49" s="194"/>
      <c r="K49" s="8"/>
      <c r="L49" s="10"/>
      <c r="M49" s="10"/>
      <c r="N49" s="10"/>
      <c r="O49" s="10"/>
      <c r="P49" s="10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</row>
    <row r="50" spans="3:33">
      <c r="E50" s="194"/>
      <c r="K50" s="8"/>
      <c r="L50" s="10"/>
      <c r="M50" s="10"/>
      <c r="N50" s="10"/>
      <c r="O50" s="10"/>
      <c r="P50" s="10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</row>
    <row r="51" spans="3:33">
      <c r="C51" s="22" t="s">
        <v>4</v>
      </c>
      <c r="D51" s="10"/>
      <c r="E51" s="10" t="s">
        <v>56</v>
      </c>
      <c r="F51" s="10"/>
      <c r="G51" s="10"/>
      <c r="H51" s="10"/>
      <c r="I51" s="10"/>
      <c r="J51" s="53" t="s">
        <v>4</v>
      </c>
      <c r="K51" s="10"/>
      <c r="L51" s="10"/>
      <c r="M51" s="10"/>
      <c r="N51" s="10"/>
      <c r="O51" s="10"/>
      <c r="P51" s="10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</row>
    <row r="52" spans="3:33">
      <c r="C52" s="22"/>
      <c r="D52" s="10"/>
      <c r="E52" s="10"/>
      <c r="F52" s="10"/>
      <c r="G52" s="10"/>
      <c r="H52" s="10"/>
      <c r="I52" s="10"/>
      <c r="J52" s="53"/>
      <c r="K52" s="10"/>
      <c r="L52" s="10"/>
      <c r="M52" s="10"/>
      <c r="N52" s="10"/>
      <c r="O52" s="10"/>
      <c r="P52" s="10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</row>
    <row r="53" spans="3:33">
      <c r="C53" s="22"/>
      <c r="D53" s="10"/>
      <c r="E53" s="10"/>
      <c r="F53" s="10"/>
      <c r="G53" s="10"/>
      <c r="H53" s="10"/>
      <c r="I53" s="10"/>
      <c r="J53" s="53"/>
      <c r="K53" s="10"/>
      <c r="L53" s="10"/>
      <c r="M53" s="10"/>
      <c r="N53" s="10"/>
      <c r="O53" s="10" t="s">
        <v>369</v>
      </c>
      <c r="P53" s="54">
        <v>51133217.109999999</v>
      </c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</row>
    <row r="54" spans="3:33">
      <c r="C54" s="6"/>
      <c r="D54" s="6"/>
      <c r="E54" s="7"/>
      <c r="F54" s="6"/>
      <c r="G54" s="6"/>
      <c r="H54" s="6"/>
      <c r="I54" s="8"/>
      <c r="J54" s="1"/>
      <c r="K54" s="1"/>
      <c r="L54" s="1"/>
      <c r="M54" s="9"/>
      <c r="N54" s="10"/>
      <c r="O54" s="55" t="s">
        <v>370</v>
      </c>
      <c r="P54" s="54">
        <v>8230429.4100000001</v>
      </c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</row>
    <row r="55" spans="3:33">
      <c r="C55" s="6"/>
      <c r="D55" s="6"/>
      <c r="E55" s="7"/>
      <c r="F55" s="6"/>
      <c r="G55" s="6"/>
      <c r="H55" s="6"/>
      <c r="I55" s="8"/>
      <c r="J55" s="9"/>
      <c r="K55" s="9"/>
      <c r="L55" s="9"/>
      <c r="M55" s="9"/>
      <c r="N55" s="10"/>
      <c r="O55" s="10" t="s">
        <v>373</v>
      </c>
      <c r="P55" s="56">
        <f>+P53-P54</f>
        <v>42902787.700000003</v>
      </c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</row>
    <row r="56" spans="3:33">
      <c r="C56" s="11" t="str">
        <f>+$C$3</f>
        <v>Joint Open Access Transmission Tariff - Louisville Gas &amp; Electric Company and Kentucky Utilities Company</v>
      </c>
      <c r="D56" s="6"/>
      <c r="E56" s="7"/>
      <c r="F56" s="6"/>
      <c r="G56" s="6"/>
      <c r="H56" s="6"/>
      <c r="I56" s="8"/>
      <c r="J56" s="8"/>
      <c r="K56" s="191" t="s">
        <v>0</v>
      </c>
      <c r="L56" s="191"/>
      <c r="M56" s="191"/>
      <c r="N56" s="10"/>
      <c r="O56" s="10" t="s">
        <v>371</v>
      </c>
      <c r="P56" s="54">
        <v>26898245.73</v>
      </c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</row>
    <row r="57" spans="3:33">
      <c r="C57" s="11" t="str">
        <f>+$C$4</f>
        <v>Rates Applicable to Network Transmission</v>
      </c>
      <c r="D57" s="6"/>
      <c r="E57" s="7"/>
      <c r="F57" s="6"/>
      <c r="G57" s="6"/>
      <c r="H57" s="6"/>
      <c r="I57" s="8"/>
      <c r="J57" s="8"/>
      <c r="K57" s="10"/>
      <c r="L57" s="191" t="s">
        <v>57</v>
      </c>
      <c r="M57" s="191"/>
      <c r="N57" s="10"/>
      <c r="O57" s="10" t="s">
        <v>372</v>
      </c>
      <c r="P57" s="54">
        <v>4602957.5830811253</v>
      </c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</row>
    <row r="58" spans="3:33">
      <c r="C58" s="11" t="str">
        <f>+$C$5</f>
        <v>(Gross and Depreciation for Virginia Networked Transmission facilities removed)</v>
      </c>
      <c r="D58" s="6"/>
      <c r="E58" s="7"/>
      <c r="F58" s="6"/>
      <c r="G58" s="6"/>
      <c r="H58" s="6"/>
      <c r="I58" s="8"/>
      <c r="J58" s="8"/>
      <c r="K58" s="10"/>
      <c r="L58" s="190"/>
      <c r="M58" s="190"/>
      <c r="N58" s="10"/>
      <c r="O58" s="10" t="s">
        <v>374</v>
      </c>
      <c r="P58" s="56">
        <f>+P56-P57</f>
        <v>22295288.146918874</v>
      </c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</row>
    <row r="59" spans="3:33">
      <c r="C59" s="11" t="s">
        <v>2</v>
      </c>
      <c r="D59" s="6"/>
      <c r="E59" s="7" t="s">
        <v>3</v>
      </c>
      <c r="F59" s="6"/>
      <c r="G59" s="6"/>
      <c r="H59" s="6"/>
      <c r="I59" s="8"/>
      <c r="J59" s="8" t="str">
        <f>+J6</f>
        <v>For the 12 months ended 12/31/10</v>
      </c>
      <c r="K59" s="10"/>
      <c r="L59" s="10"/>
      <c r="M59" s="10"/>
      <c r="N59" s="10"/>
      <c r="O59" s="10"/>
      <c r="P59" s="10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</row>
    <row r="60" spans="3:33">
      <c r="C60" s="6"/>
      <c r="D60" s="16" t="s">
        <v>4</v>
      </c>
      <c r="E60" s="16" t="s">
        <v>5</v>
      </c>
      <c r="F60" s="16"/>
      <c r="G60" s="16"/>
      <c r="H60" s="16"/>
      <c r="I60" s="8"/>
      <c r="J60" s="8"/>
      <c r="K60" s="10"/>
      <c r="L60" s="10"/>
      <c r="M60" s="10"/>
      <c r="N60" s="10"/>
      <c r="O60" s="10"/>
      <c r="P60" s="10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</row>
    <row r="61" spans="3:33">
      <c r="C61" s="6"/>
      <c r="D61" s="16"/>
      <c r="E61" s="16"/>
      <c r="F61" s="16"/>
      <c r="G61" s="16"/>
      <c r="H61" s="16"/>
      <c r="I61" s="8"/>
      <c r="J61" s="8"/>
      <c r="K61" s="10"/>
      <c r="L61" s="10"/>
      <c r="M61" s="10"/>
      <c r="N61" s="10"/>
      <c r="O61" s="10"/>
      <c r="P61" s="10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</row>
    <row r="62" spans="3:33">
      <c r="C62" s="22"/>
      <c r="D62" s="10"/>
      <c r="E62" s="16" t="str">
        <f>E9</f>
        <v>LG&amp;E Energy LLC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22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</row>
    <row r="63" spans="3:33">
      <c r="C63" s="15" t="s">
        <v>58</v>
      </c>
      <c r="D63" s="15" t="s">
        <v>59</v>
      </c>
      <c r="E63" s="15" t="s">
        <v>60</v>
      </c>
      <c r="F63" s="16" t="s">
        <v>4</v>
      </c>
      <c r="G63" s="16"/>
      <c r="H63" s="57" t="s">
        <v>61</v>
      </c>
      <c r="I63" s="16"/>
      <c r="J63" s="58" t="s">
        <v>62</v>
      </c>
      <c r="K63" s="16"/>
      <c r="L63" s="15"/>
      <c r="M63" s="16"/>
      <c r="N63" s="15"/>
      <c r="O63" s="16"/>
      <c r="P63" s="22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</row>
    <row r="64" spans="3:33">
      <c r="C64" s="22"/>
      <c r="D64" s="59" t="s">
        <v>63</v>
      </c>
      <c r="E64" s="16"/>
      <c r="F64" s="16"/>
      <c r="G64" s="16"/>
      <c r="H64" s="1"/>
      <c r="I64" s="16"/>
      <c r="J64" s="60" t="s">
        <v>64</v>
      </c>
      <c r="K64" s="16"/>
      <c r="L64" s="15"/>
      <c r="M64" s="16"/>
      <c r="N64" s="15"/>
      <c r="O64" s="15"/>
      <c r="P64" s="22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</row>
    <row r="65" spans="1:33">
      <c r="A65" s="1" t="s">
        <v>6</v>
      </c>
      <c r="C65" s="22"/>
      <c r="D65" s="200" t="s">
        <v>65</v>
      </c>
      <c r="E65" s="60" t="s">
        <v>66</v>
      </c>
      <c r="F65" s="61"/>
      <c r="G65" s="60" t="s">
        <v>67</v>
      </c>
      <c r="I65" s="61"/>
      <c r="J65" s="62" t="s">
        <v>68</v>
      </c>
      <c r="K65" s="16"/>
      <c r="L65" s="15"/>
      <c r="M65" s="10"/>
      <c r="N65" s="15"/>
      <c r="O65" s="15"/>
      <c r="P65" s="22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</row>
    <row r="66" spans="1:33" ht="16.5" thickBot="1">
      <c r="A66" s="19" t="s">
        <v>8</v>
      </c>
      <c r="C66" s="63" t="s">
        <v>69</v>
      </c>
      <c r="D66" s="16"/>
      <c r="E66" s="16"/>
      <c r="F66" s="16"/>
      <c r="G66" s="16"/>
      <c r="H66" s="16"/>
      <c r="I66" s="16"/>
      <c r="J66" s="16"/>
      <c r="K66" s="16"/>
      <c r="L66" s="16"/>
      <c r="M66" s="10"/>
      <c r="N66" s="16"/>
      <c r="O66" s="16"/>
      <c r="P66" s="22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</row>
    <row r="67" spans="1:33">
      <c r="A67" s="1"/>
      <c r="C67" s="22"/>
      <c r="D67" s="16"/>
      <c r="E67" s="16"/>
      <c r="F67" s="16"/>
      <c r="G67" s="16"/>
      <c r="H67" s="16"/>
      <c r="I67" s="16"/>
      <c r="J67" s="16"/>
      <c r="K67" s="16"/>
      <c r="L67" s="16"/>
      <c r="M67" s="10"/>
      <c r="N67" s="16"/>
      <c r="O67" s="16"/>
      <c r="P67" s="22"/>
      <c r="S67" s="201" t="s">
        <v>307</v>
      </c>
      <c r="T67" s="201"/>
      <c r="U67" s="193" t="s">
        <v>306</v>
      </c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</row>
    <row r="68" spans="1:33" ht="47.25">
      <c r="A68" s="1"/>
      <c r="C68" s="22" t="s">
        <v>70</v>
      </c>
      <c r="D68" s="16"/>
      <c r="E68" s="16"/>
      <c r="F68" s="16"/>
      <c r="G68" s="16"/>
      <c r="H68" s="16"/>
      <c r="I68" s="16"/>
      <c r="J68" s="16"/>
      <c r="K68" s="16"/>
      <c r="L68" s="16"/>
      <c r="M68" s="10"/>
      <c r="N68" s="16"/>
      <c r="O68" s="16"/>
      <c r="P68" s="22" t="s">
        <v>308</v>
      </c>
      <c r="Q68" s="193" t="s">
        <v>306</v>
      </c>
      <c r="R68" s="193" t="s">
        <v>382</v>
      </c>
      <c r="S68" s="22" t="s">
        <v>438</v>
      </c>
      <c r="T68" s="202" t="s">
        <v>437</v>
      </c>
      <c r="U68" s="22" t="s">
        <v>438</v>
      </c>
      <c r="V68" s="202" t="s">
        <v>437</v>
      </c>
      <c r="W68" s="194"/>
      <c r="X68" s="194"/>
      <c r="Y68" s="194"/>
      <c r="Z68" s="194"/>
      <c r="AA68" s="194"/>
      <c r="AB68" s="203" t="s">
        <v>455</v>
      </c>
      <c r="AC68" s="203" t="s">
        <v>456</v>
      </c>
      <c r="AD68" s="204" t="s">
        <v>457</v>
      </c>
      <c r="AE68" s="204" t="s">
        <v>458</v>
      </c>
      <c r="AF68" s="204" t="s">
        <v>459</v>
      </c>
      <c r="AG68" s="194"/>
    </row>
    <row r="69" spans="1:33">
      <c r="A69" s="1">
        <v>1</v>
      </c>
      <c r="C69" s="22" t="s">
        <v>71</v>
      </c>
      <c r="D69" s="16" t="s">
        <v>312</v>
      </c>
      <c r="E69" s="23">
        <f>SUM(P69:Q69)</f>
        <v>5484310596.7799997</v>
      </c>
      <c r="F69" s="16"/>
      <c r="G69" s="16" t="s">
        <v>72</v>
      </c>
      <c r="H69" s="64" t="s">
        <v>4</v>
      </c>
      <c r="I69" s="16"/>
      <c r="J69" s="16" t="s">
        <v>4</v>
      </c>
      <c r="K69" s="16"/>
      <c r="L69" s="16"/>
      <c r="M69" s="10"/>
      <c r="N69" s="195" t="s">
        <v>436</v>
      </c>
      <c r="O69" s="16"/>
      <c r="P69" s="23">
        <f t="shared" ref="P69:P74" si="1">S69+T69</f>
        <v>2219141677</v>
      </c>
      <c r="Q69" s="23">
        <f>U69+V69</f>
        <v>3265168919.7799997</v>
      </c>
      <c r="R69" s="16"/>
      <c r="S69" s="180">
        <v>1131463494</v>
      </c>
      <c r="T69" s="180">
        <v>1087678183</v>
      </c>
      <c r="U69" s="180">
        <v>2097170920</v>
      </c>
      <c r="V69" s="181">
        <f>AB74-U69</f>
        <v>1167997999.7799997</v>
      </c>
      <c r="W69" s="194"/>
      <c r="X69" s="194"/>
      <c r="Y69" s="194"/>
      <c r="Z69" s="194"/>
      <c r="AA69" s="194"/>
      <c r="AB69" s="197">
        <v>16848655.18</v>
      </c>
      <c r="AC69" s="197">
        <v>552965733.49000001</v>
      </c>
      <c r="AD69" s="197">
        <v>1312664325.73</v>
      </c>
      <c r="AE69" s="197">
        <v>125243994.19</v>
      </c>
      <c r="AF69" s="197">
        <v>49640906.770000003</v>
      </c>
      <c r="AG69" s="194"/>
    </row>
    <row r="70" spans="1:33">
      <c r="A70" s="1">
        <v>2</v>
      </c>
      <c r="C70" s="22" t="s">
        <v>73</v>
      </c>
      <c r="D70" s="16" t="s">
        <v>313</v>
      </c>
      <c r="E70" s="23">
        <f>SUM(P70:Q70)-R70</f>
        <v>867348189.22000003</v>
      </c>
      <c r="F70" s="16"/>
      <c r="G70" s="16" t="s">
        <v>17</v>
      </c>
      <c r="H70" s="64">
        <f>J189</f>
        <v>1</v>
      </c>
      <c r="I70" s="16"/>
      <c r="J70" s="16">
        <f>+H70*E70</f>
        <v>867348189.22000003</v>
      </c>
      <c r="K70" s="16"/>
      <c r="L70" s="16"/>
      <c r="M70" s="10"/>
      <c r="N70" s="193" t="s">
        <v>367</v>
      </c>
      <c r="O70" s="16"/>
      <c r="P70" s="23">
        <f t="shared" si="1"/>
        <v>282787969</v>
      </c>
      <c r="Q70" s="23">
        <f t="shared" ref="Q70:Q73" si="2">U70+V70</f>
        <v>627463007.92000008</v>
      </c>
      <c r="R70" s="23">
        <f>P55</f>
        <v>42902787.700000003</v>
      </c>
      <c r="S70" s="180">
        <v>164314727</v>
      </c>
      <c r="T70" s="180">
        <v>118473242</v>
      </c>
      <c r="U70" s="180">
        <v>417533324</v>
      </c>
      <c r="V70" s="181">
        <f>AC74-U70</f>
        <v>209929683.92000008</v>
      </c>
      <c r="W70" s="194"/>
      <c r="X70" s="194"/>
      <c r="Y70" s="194"/>
      <c r="Z70" s="194"/>
      <c r="AA70" s="194"/>
      <c r="AB70" s="197">
        <v>519412128.32999998</v>
      </c>
      <c r="AC70" s="197">
        <v>74497274.430000007</v>
      </c>
      <c r="AD70" s="197">
        <v>36610963.619999997</v>
      </c>
      <c r="AE70" s="197">
        <v>769342.3</v>
      </c>
      <c r="AF70" s="197">
        <v>2685464.69</v>
      </c>
      <c r="AG70" s="194"/>
    </row>
    <row r="71" spans="1:33">
      <c r="A71" s="1">
        <v>3</v>
      </c>
      <c r="C71" s="22" t="s">
        <v>74</v>
      </c>
      <c r="D71" s="16" t="s">
        <v>314</v>
      </c>
      <c r="E71" s="23">
        <f>SUM(P71:Q71)</f>
        <v>2288109061.3499999</v>
      </c>
      <c r="F71" s="16"/>
      <c r="G71" s="16" t="s">
        <v>72</v>
      </c>
      <c r="H71" s="64" t="s">
        <v>4</v>
      </c>
      <c r="I71" s="16"/>
      <c r="J71" s="16" t="s">
        <v>4</v>
      </c>
      <c r="K71" s="16"/>
      <c r="L71" s="16"/>
      <c r="M71" s="10"/>
      <c r="N71" s="193" t="s">
        <v>332</v>
      </c>
      <c r="O71" s="16"/>
      <c r="P71" s="23">
        <f t="shared" si="1"/>
        <v>938833772</v>
      </c>
      <c r="Q71" s="23">
        <f t="shared" si="2"/>
        <v>1349275289.3499999</v>
      </c>
      <c r="R71" s="16"/>
      <c r="S71" s="180">
        <v>664136782</v>
      </c>
      <c r="T71" s="180">
        <v>274696990</v>
      </c>
      <c r="U71" s="180">
        <v>953158491</v>
      </c>
      <c r="V71" s="181">
        <f>AD74-U71</f>
        <v>396116798.3499999</v>
      </c>
      <c r="W71" s="194"/>
      <c r="X71" s="194"/>
      <c r="Y71" s="194"/>
      <c r="Z71" s="194"/>
      <c r="AA71" s="194"/>
      <c r="AB71" s="197">
        <v>1814421935.78</v>
      </c>
      <c r="AC71" s="194"/>
      <c r="AD71" s="194"/>
      <c r="AE71" s="194"/>
      <c r="AF71" s="194"/>
      <c r="AG71" s="194"/>
    </row>
    <row r="72" spans="1:33">
      <c r="A72" s="1">
        <v>4</v>
      </c>
      <c r="C72" s="22" t="s">
        <v>75</v>
      </c>
      <c r="D72" s="16" t="s">
        <v>315</v>
      </c>
      <c r="E72" s="23">
        <f>SUM(P72:Q73)</f>
        <v>194914426.95000002</v>
      </c>
      <c r="F72" s="16"/>
      <c r="G72" s="16" t="s">
        <v>76</v>
      </c>
      <c r="H72" s="64">
        <f>J207</f>
        <v>4.0458884646884269E-2</v>
      </c>
      <c r="I72" s="16"/>
      <c r="J72" s="16">
        <f>+H72*E72</f>
        <v>7886020.3159836009</v>
      </c>
      <c r="K72" s="16"/>
      <c r="L72" s="16"/>
      <c r="M72" s="16"/>
      <c r="N72" s="193" t="s">
        <v>333</v>
      </c>
      <c r="O72" s="66" t="s">
        <v>383</v>
      </c>
      <c r="P72" s="23">
        <f t="shared" si="1"/>
        <v>16572379</v>
      </c>
      <c r="Q72" s="23">
        <f t="shared" si="2"/>
        <v>126013336.48999999</v>
      </c>
      <c r="R72" s="16"/>
      <c r="S72" s="180">
        <v>3709890</v>
      </c>
      <c r="T72" s="180">
        <v>12862489</v>
      </c>
      <c r="U72" s="180">
        <v>69187388</v>
      </c>
      <c r="V72" s="181">
        <f>AE74-U72</f>
        <v>56825948.489999995</v>
      </c>
      <c r="W72" s="194"/>
      <c r="X72" s="194"/>
      <c r="Y72" s="194"/>
      <c r="Z72" s="194"/>
      <c r="AA72" s="194"/>
      <c r="AB72" s="197">
        <v>3737695.33</v>
      </c>
      <c r="AC72" s="194"/>
      <c r="AD72" s="194"/>
      <c r="AE72" s="194"/>
      <c r="AF72" s="194"/>
      <c r="AG72" s="194"/>
    </row>
    <row r="73" spans="1:33" ht="16.5" thickBot="1">
      <c r="A73" s="1">
        <v>5</v>
      </c>
      <c r="C73" s="22" t="s">
        <v>77</v>
      </c>
      <c r="D73" s="16" t="s">
        <v>78</v>
      </c>
      <c r="E73" s="67">
        <f>P74</f>
        <v>160345869</v>
      </c>
      <c r="F73" s="16"/>
      <c r="G73" s="16" t="s">
        <v>79</v>
      </c>
      <c r="H73" s="64">
        <f>L212</f>
        <v>3.7322878959248268E-2</v>
      </c>
      <c r="I73" s="16"/>
      <c r="J73" s="28">
        <f>+H73*E73</f>
        <v>5984569.4603024796</v>
      </c>
      <c r="K73" s="16"/>
      <c r="L73" s="16"/>
      <c r="M73" s="16"/>
      <c r="N73" s="193" t="s">
        <v>333</v>
      </c>
      <c r="O73" s="190" t="s">
        <v>384</v>
      </c>
      <c r="P73" s="23">
        <f t="shared" si="1"/>
        <v>2340</v>
      </c>
      <c r="Q73" s="23">
        <f t="shared" si="2"/>
        <v>52326371.460000001</v>
      </c>
      <c r="R73" s="16"/>
      <c r="S73" s="180">
        <v>2240</v>
      </c>
      <c r="T73" s="180">
        <v>100</v>
      </c>
      <c r="U73" s="180">
        <v>39682276</v>
      </c>
      <c r="V73" s="181">
        <f>AF74-U73</f>
        <v>12644095.460000001</v>
      </c>
      <c r="W73" s="194"/>
      <c r="X73" s="194"/>
      <c r="Y73" s="194"/>
      <c r="Z73" s="194"/>
      <c r="AA73" s="194"/>
      <c r="AB73" s="197">
        <v>910748505.15999997</v>
      </c>
      <c r="AC73" s="194"/>
      <c r="AD73" s="194"/>
      <c r="AE73" s="194"/>
      <c r="AF73" s="194"/>
      <c r="AG73" s="194"/>
    </row>
    <row r="74" spans="1:33">
      <c r="A74" s="1">
        <v>6</v>
      </c>
      <c r="C74" s="6" t="s">
        <v>80</v>
      </c>
      <c r="D74" s="16"/>
      <c r="E74" s="16">
        <f>SUM(E69:E73)</f>
        <v>8995028143.3000011</v>
      </c>
      <c r="F74" s="16"/>
      <c r="G74" s="16" t="s">
        <v>81</v>
      </c>
      <c r="H74" s="68">
        <f>IF(J74&gt;0,J74/E74,0)</f>
        <v>9.7967317606745569E-2</v>
      </c>
      <c r="I74" s="16"/>
      <c r="J74" s="16">
        <f>SUM(J69:J73)</f>
        <v>881218778.99628615</v>
      </c>
      <c r="K74" s="16"/>
      <c r="L74" s="69"/>
      <c r="M74" s="10"/>
      <c r="N74" s="193" t="s">
        <v>376</v>
      </c>
      <c r="O74" s="16" t="s">
        <v>385</v>
      </c>
      <c r="P74" s="23">
        <f t="shared" si="1"/>
        <v>160345869</v>
      </c>
      <c r="S74" s="180">
        <v>160345869</v>
      </c>
      <c r="T74" s="180">
        <v>0</v>
      </c>
      <c r="V74" s="194"/>
      <c r="W74" s="194"/>
      <c r="X74" s="194"/>
      <c r="Y74" s="194"/>
      <c r="Z74" s="194"/>
      <c r="AA74" s="194"/>
      <c r="AB74" s="194">
        <f>SUM(AB69:AB73)</f>
        <v>3265168919.7799997</v>
      </c>
      <c r="AC74" s="194">
        <f>SUM(AC69:AC73)</f>
        <v>627463007.92000008</v>
      </c>
      <c r="AD74" s="194">
        <f>SUM(AD69:AD73)</f>
        <v>1349275289.3499999</v>
      </c>
      <c r="AE74" s="194">
        <f>SUM(AE69:AE73)</f>
        <v>126013336.48999999</v>
      </c>
      <c r="AF74" s="194">
        <f>SUM(AF69:AF73)</f>
        <v>52326371.460000001</v>
      </c>
      <c r="AG74" s="194"/>
    </row>
    <row r="75" spans="1:33">
      <c r="C75" s="22"/>
      <c r="D75" s="16"/>
      <c r="E75" s="16"/>
      <c r="F75" s="16"/>
      <c r="G75" s="16"/>
      <c r="H75" s="69"/>
      <c r="I75" s="16"/>
      <c r="J75" s="16"/>
      <c r="K75" s="16"/>
      <c r="L75" s="69"/>
      <c r="M75" s="10"/>
      <c r="N75" s="16"/>
      <c r="O75" s="16"/>
      <c r="P75" s="22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</row>
    <row r="76" spans="1:33">
      <c r="C76" s="22" t="s">
        <v>82</v>
      </c>
      <c r="D76" s="16"/>
      <c r="E76" s="16"/>
      <c r="F76" s="16"/>
      <c r="G76" s="16"/>
      <c r="H76" s="16"/>
      <c r="I76" s="16"/>
      <c r="J76" s="16"/>
      <c r="K76" s="16"/>
      <c r="L76" s="16"/>
      <c r="M76" s="10"/>
      <c r="N76" s="16"/>
      <c r="O76" s="16" t="s">
        <v>386</v>
      </c>
      <c r="V76" s="194"/>
      <c r="W76" s="194"/>
      <c r="X76" s="193" t="s">
        <v>464</v>
      </c>
      <c r="Y76" s="195" t="s">
        <v>463</v>
      </c>
      <c r="Z76" s="194"/>
      <c r="AA76" s="194" t="s">
        <v>460</v>
      </c>
      <c r="AB76" s="194" t="s">
        <v>461</v>
      </c>
      <c r="AC76" s="194" t="s">
        <v>465</v>
      </c>
      <c r="AD76" s="194" t="s">
        <v>466</v>
      </c>
      <c r="AE76" s="196" t="s">
        <v>467</v>
      </c>
      <c r="AF76" s="194"/>
      <c r="AG76" s="194"/>
    </row>
    <row r="77" spans="1:33">
      <c r="A77" s="1">
        <v>7</v>
      </c>
      <c r="C77" s="22" t="str">
        <f>+C69</f>
        <v xml:space="preserve">  Production</v>
      </c>
      <c r="D77" s="16" t="s">
        <v>83</v>
      </c>
      <c r="E77" s="23">
        <f>+P82+Q82</f>
        <v>2483216231.1700001</v>
      </c>
      <c r="F77" s="16"/>
      <c r="G77" s="16" t="str">
        <f t="shared" ref="G77:H81" si="3">+G69</f>
        <v>NA</v>
      </c>
      <c r="H77" s="64" t="str">
        <f t="shared" si="3"/>
        <v xml:space="preserve"> </v>
      </c>
      <c r="I77" s="16"/>
      <c r="J77" s="16" t="s">
        <v>4</v>
      </c>
      <c r="K77" s="16"/>
      <c r="L77" s="16"/>
      <c r="M77" s="10"/>
      <c r="N77" s="16"/>
      <c r="O77" s="70" t="s">
        <v>326</v>
      </c>
      <c r="P77" s="23">
        <f>S77+T77</f>
        <v>1094358796.21</v>
      </c>
      <c r="Q77" s="23">
        <f t="shared" ref="Q77:Q81" si="4">U77+V77</f>
        <v>1087272781.02</v>
      </c>
      <c r="R77" s="193" t="s">
        <v>480</v>
      </c>
      <c r="S77" s="180">
        <v>75233745</v>
      </c>
      <c r="T77" s="181">
        <f>SUM(X77:X81)-S77</f>
        <v>1019125051.21</v>
      </c>
      <c r="U77" s="180">
        <v>84720122</v>
      </c>
      <c r="V77" s="181">
        <f>AB77+AB78+AB79-U77</f>
        <v>1002552659.02</v>
      </c>
      <c r="W77" s="194" t="s">
        <v>468</v>
      </c>
      <c r="X77" s="197">
        <v>1029518070.37</v>
      </c>
      <c r="Y77" s="197">
        <v>119192606.75</v>
      </c>
      <c r="Z77" s="194"/>
      <c r="AA77" s="197">
        <v>84720122</v>
      </c>
      <c r="AB77" s="197">
        <v>1161048060.72</v>
      </c>
      <c r="AC77" s="197">
        <v>325528090.93000001</v>
      </c>
      <c r="AD77" s="197">
        <v>546288517.17999995</v>
      </c>
      <c r="AE77" s="197">
        <v>57364463.479999997</v>
      </c>
      <c r="AF77" s="194"/>
      <c r="AG77" s="194"/>
    </row>
    <row r="78" spans="1:33">
      <c r="A78" s="1">
        <v>8</v>
      </c>
      <c r="C78" s="22" t="str">
        <f>+C70</f>
        <v xml:space="preserve">  Transmission</v>
      </c>
      <c r="D78" s="16" t="s">
        <v>84</v>
      </c>
      <c r="E78" s="23">
        <f>SUM(P84:Q84,-V92)</f>
        <v>459066941.09000003</v>
      </c>
      <c r="F78" s="16"/>
      <c r="G78" s="16" t="str">
        <f t="shared" si="3"/>
        <v>TP</v>
      </c>
      <c r="H78" s="71">
        <f>+H70</f>
        <v>1</v>
      </c>
      <c r="I78" s="16"/>
      <c r="J78" s="16">
        <f>+H78*E78</f>
        <v>459066941.09000003</v>
      </c>
      <c r="K78" s="16"/>
      <c r="L78" s="16"/>
      <c r="M78" s="10"/>
      <c r="N78" s="16" t="s">
        <v>368</v>
      </c>
      <c r="O78" s="72" t="s">
        <v>327</v>
      </c>
      <c r="P78" s="23">
        <f>S78+T78</f>
        <v>0</v>
      </c>
      <c r="Q78" s="23">
        <f t="shared" si="4"/>
        <v>0</v>
      </c>
      <c r="R78" s="193" t="s">
        <v>481</v>
      </c>
      <c r="S78" s="180">
        <v>0</v>
      </c>
      <c r="T78" s="181"/>
      <c r="U78" s="180">
        <v>0</v>
      </c>
      <c r="V78" s="181"/>
      <c r="W78" s="194" t="s">
        <v>469</v>
      </c>
      <c r="X78" s="197">
        <v>204061.94</v>
      </c>
      <c r="Y78" s="197">
        <v>41.4</v>
      </c>
      <c r="Z78" s="194"/>
      <c r="AA78" s="197">
        <v>290694</v>
      </c>
      <c r="AB78" s="197">
        <v>485952.3</v>
      </c>
      <c r="AC78" s="197">
        <v>156.99</v>
      </c>
      <c r="AD78" s="197">
        <v>790.87</v>
      </c>
      <c r="AE78" s="197">
        <v>13755205.98</v>
      </c>
      <c r="AF78" s="194"/>
      <c r="AG78" s="194"/>
    </row>
    <row r="79" spans="1:33">
      <c r="A79" s="1">
        <v>9</v>
      </c>
      <c r="C79" s="22" t="str">
        <f>+C71</f>
        <v xml:space="preserve">  Distribution</v>
      </c>
      <c r="D79" s="16" t="s">
        <v>85</v>
      </c>
      <c r="E79" s="23">
        <f>SUM(P85:Q85)</f>
        <v>946653815.30999994</v>
      </c>
      <c r="F79" s="16"/>
      <c r="G79" s="16" t="str">
        <f t="shared" si="3"/>
        <v>NA</v>
      </c>
      <c r="H79" s="64" t="str">
        <f t="shared" si="3"/>
        <v xml:space="preserve"> </v>
      </c>
      <c r="I79" s="16"/>
      <c r="J79" s="16" t="s">
        <v>4</v>
      </c>
      <c r="K79" s="16"/>
      <c r="L79" s="16"/>
      <c r="M79" s="10"/>
      <c r="N79" s="16"/>
      <c r="O79" s="70" t="s">
        <v>328</v>
      </c>
      <c r="P79" s="23">
        <f>S79+T81</f>
        <v>62806422.510000005</v>
      </c>
      <c r="Q79" s="23">
        <f t="shared" si="4"/>
        <v>8092737.2800000003</v>
      </c>
      <c r="R79" s="193" t="s">
        <v>482</v>
      </c>
      <c r="S79" s="180">
        <v>-1031569</v>
      </c>
      <c r="T79" s="181">
        <f>SUM(X82:X86)-S79</f>
        <v>9625731.7100000009</v>
      </c>
      <c r="U79" s="197">
        <v>290694</v>
      </c>
      <c r="V79" s="181">
        <f>AB80+AB81-U79</f>
        <v>7802043.2800000003</v>
      </c>
      <c r="W79" s="194" t="s">
        <v>470</v>
      </c>
      <c r="X79" s="197">
        <v>94783295.150000006</v>
      </c>
      <c r="Y79" s="197">
        <v>24538454.780000001</v>
      </c>
      <c r="Z79" s="194"/>
      <c r="AA79" s="197">
        <v>5325179</v>
      </c>
      <c r="AB79" s="197">
        <v>-74261232</v>
      </c>
      <c r="AC79" s="197">
        <v>-3619894</v>
      </c>
      <c r="AD79" s="197">
        <v>-2466333</v>
      </c>
      <c r="AE79" s="197">
        <v>-126394</v>
      </c>
      <c r="AF79" s="194"/>
      <c r="AG79" s="194"/>
    </row>
    <row r="80" spans="1:33">
      <c r="A80" s="1">
        <v>10</v>
      </c>
      <c r="C80" s="22" t="str">
        <f>+C72</f>
        <v xml:space="preserve">  General &amp; Intangible</v>
      </c>
      <c r="D80" s="16" t="s">
        <v>86</v>
      </c>
      <c r="E80" s="23">
        <f>SUM(P86:Q86)</f>
        <v>83761161.75999999</v>
      </c>
      <c r="F80" s="16"/>
      <c r="G80" s="16" t="str">
        <f t="shared" si="3"/>
        <v>W/S</v>
      </c>
      <c r="H80" s="64">
        <f t="shared" si="3"/>
        <v>4.0458884646884269E-2</v>
      </c>
      <c r="I80" s="16"/>
      <c r="J80" s="16">
        <f>+H80*E80</f>
        <v>3388883.1815368533</v>
      </c>
      <c r="K80" s="16"/>
      <c r="L80" s="16"/>
      <c r="M80" s="10"/>
      <c r="N80" s="16" t="s">
        <v>334</v>
      </c>
      <c r="O80" s="70" t="s">
        <v>330</v>
      </c>
      <c r="P80" s="23">
        <f>S80+T80</f>
        <v>0</v>
      </c>
      <c r="Q80" s="65">
        <v>0</v>
      </c>
      <c r="R80" s="193" t="s">
        <v>483</v>
      </c>
      <c r="S80" s="180">
        <v>0</v>
      </c>
      <c r="T80" s="180">
        <v>0</v>
      </c>
      <c r="U80" s="180">
        <v>0</v>
      </c>
      <c r="V80" s="181"/>
      <c r="W80" s="194" t="s">
        <v>471</v>
      </c>
      <c r="X80" s="197">
        <v>-22028570.140000001</v>
      </c>
      <c r="Y80" s="197">
        <v>-6247368.6699999999</v>
      </c>
      <c r="Z80" s="194"/>
      <c r="AA80" s="194">
        <f>SUM(AA77:AA79)</f>
        <v>90335995</v>
      </c>
      <c r="AB80" s="197">
        <v>8092615.71</v>
      </c>
      <c r="AC80" s="194"/>
      <c r="AD80" s="194"/>
      <c r="AE80" s="194"/>
      <c r="AF80" s="194"/>
      <c r="AG80" s="194"/>
    </row>
    <row r="81" spans="1:33" ht="16.5" thickBot="1">
      <c r="A81" s="1">
        <v>11</v>
      </c>
      <c r="C81" s="22" t="str">
        <f>+C73</f>
        <v xml:space="preserve">  Common</v>
      </c>
      <c r="D81" s="16" t="s">
        <v>78</v>
      </c>
      <c r="E81" s="73">
        <f>SUM(P87:Q87)</f>
        <v>93980266.809999987</v>
      </c>
      <c r="F81" s="16"/>
      <c r="G81" s="16" t="str">
        <f t="shared" si="3"/>
        <v>CE</v>
      </c>
      <c r="H81" s="64">
        <f t="shared" si="3"/>
        <v>3.7322878959248268E-2</v>
      </c>
      <c r="I81" s="16"/>
      <c r="J81" s="28">
        <f>+H81*E81</f>
        <v>3507614.1227074871</v>
      </c>
      <c r="K81" s="16"/>
      <c r="L81" s="16"/>
      <c r="M81" s="10"/>
      <c r="N81" s="16"/>
      <c r="O81" s="74" t="s">
        <v>329</v>
      </c>
      <c r="P81" s="23">
        <f>S81+T81</f>
        <v>67717015.510000005</v>
      </c>
      <c r="Q81" s="23">
        <f t="shared" si="4"/>
        <v>162968478.63999999</v>
      </c>
      <c r="R81" s="193" t="s">
        <v>484</v>
      </c>
      <c r="S81" s="180">
        <v>3879024</v>
      </c>
      <c r="T81" s="181">
        <f>SUM(X87:X91)-S79</f>
        <v>63837991.510000005</v>
      </c>
      <c r="U81" s="197">
        <v>5325179</v>
      </c>
      <c r="V81" s="181">
        <f>AB82+AB83-U81</f>
        <v>157643299.63999999</v>
      </c>
      <c r="W81" s="194" t="s">
        <v>498</v>
      </c>
      <c r="X81" s="197">
        <f>-5916518.11-2201543</f>
        <v>-8118061.1100000003</v>
      </c>
      <c r="Y81" s="197">
        <v>-325147.09000000003</v>
      </c>
      <c r="Z81" s="194"/>
      <c r="AA81" s="194"/>
      <c r="AB81" s="197">
        <v>121.57</v>
      </c>
      <c r="AC81" s="194"/>
      <c r="AD81" s="194"/>
      <c r="AE81" s="194"/>
      <c r="AF81" s="194"/>
      <c r="AG81" s="194"/>
    </row>
    <row r="82" spans="1:33">
      <c r="A82" s="1">
        <v>12</v>
      </c>
      <c r="C82" s="22" t="s">
        <v>87</v>
      </c>
      <c r="D82" s="16"/>
      <c r="E82" s="16">
        <f>SUM(E77:E81)</f>
        <v>4066678416.1399999</v>
      </c>
      <c r="F82" s="16"/>
      <c r="G82" s="16"/>
      <c r="H82" s="16"/>
      <c r="I82" s="16"/>
      <c r="J82" s="16">
        <f>SUM(J77:J81)</f>
        <v>465963438.39424437</v>
      </c>
      <c r="K82" s="16"/>
      <c r="L82" s="16"/>
      <c r="M82" s="10"/>
      <c r="N82" s="75"/>
      <c r="O82" s="15" t="s">
        <v>309</v>
      </c>
      <c r="P82" s="16">
        <f>SUM(P77:P81)</f>
        <v>1224882234.23</v>
      </c>
      <c r="Q82" s="16">
        <f>SUM(Q77:Q81)</f>
        <v>1258333996.9400001</v>
      </c>
      <c r="S82" s="181"/>
      <c r="T82" s="181"/>
      <c r="V82" s="194"/>
      <c r="W82" s="196" t="s">
        <v>472</v>
      </c>
      <c r="X82" s="197">
        <v>9718276.6600000001</v>
      </c>
      <c r="Y82" s="193">
        <f>SUM(Y77:Y81)</f>
        <v>137158587.17000002</v>
      </c>
      <c r="Z82" s="194"/>
      <c r="AA82" s="194"/>
      <c r="AB82" s="197">
        <v>162968393.88</v>
      </c>
      <c r="AC82" s="194"/>
      <c r="AD82" s="194"/>
      <c r="AE82" s="194"/>
      <c r="AF82" s="194"/>
      <c r="AG82" s="194"/>
    </row>
    <row r="83" spans="1:33">
      <c r="A83" s="1"/>
      <c r="D83" s="16" t="s">
        <v>4</v>
      </c>
      <c r="F83" s="16"/>
      <c r="G83" s="16"/>
      <c r="H83" s="69"/>
      <c r="I83" s="16"/>
      <c r="K83" s="16"/>
      <c r="L83" s="69"/>
      <c r="M83" s="10"/>
      <c r="N83" s="16"/>
      <c r="O83" s="16"/>
      <c r="P83" s="22"/>
      <c r="V83" s="194"/>
      <c r="W83" s="194" t="s">
        <v>473</v>
      </c>
      <c r="X83" s="197">
        <v>364.1</v>
      </c>
      <c r="Z83" s="194"/>
      <c r="AA83" s="194"/>
      <c r="AB83" s="197">
        <v>84.76</v>
      </c>
      <c r="AC83" s="194"/>
      <c r="AD83" s="194"/>
      <c r="AE83" s="194"/>
      <c r="AF83" s="194"/>
      <c r="AG83" s="194"/>
    </row>
    <row r="84" spans="1:33">
      <c r="A84" s="1"/>
      <c r="C84" s="22" t="s">
        <v>88</v>
      </c>
      <c r="D84" s="16"/>
      <c r="E84" s="16"/>
      <c r="F84" s="16"/>
      <c r="G84" s="16"/>
      <c r="H84" s="16"/>
      <c r="I84" s="16"/>
      <c r="J84" s="16"/>
      <c r="K84" s="16"/>
      <c r="L84" s="16"/>
      <c r="M84" s="10"/>
      <c r="N84" s="16"/>
      <c r="O84" s="16" t="s">
        <v>387</v>
      </c>
      <c r="P84" s="23">
        <f>S84+T84</f>
        <v>137158587.17000002</v>
      </c>
      <c r="Q84" s="23">
        <f>U84+V84</f>
        <v>321908353.92000002</v>
      </c>
      <c r="R84" s="193" t="s">
        <v>485</v>
      </c>
      <c r="S84" s="180">
        <v>18685342</v>
      </c>
      <c r="T84" s="181">
        <f>Y82-S84</f>
        <v>118473245.17000002</v>
      </c>
      <c r="U84" s="180">
        <v>111978670</v>
      </c>
      <c r="V84" s="194">
        <f>AC84-U84</f>
        <v>209929683.92000002</v>
      </c>
      <c r="W84" s="194" t="s">
        <v>474</v>
      </c>
      <c r="X84" s="197">
        <v>-736907.7</v>
      </c>
      <c r="Y84" s="193" t="s">
        <v>489</v>
      </c>
      <c r="Z84" s="194"/>
      <c r="AA84" s="194"/>
      <c r="AB84" s="194">
        <f>SUM(AB77:AB83)</f>
        <v>1258333996.9399998</v>
      </c>
      <c r="AC84" s="194">
        <f>SUM(AC77:AC83)</f>
        <v>321908353.92000002</v>
      </c>
      <c r="AD84" s="194">
        <f>SUM(AD77:AD83)</f>
        <v>543822975.04999995</v>
      </c>
      <c r="AE84" s="194">
        <f>SUM(AE77:AE83)</f>
        <v>70993275.459999993</v>
      </c>
      <c r="AF84" s="194"/>
      <c r="AG84" s="194"/>
    </row>
    <row r="85" spans="1:33">
      <c r="A85" s="1">
        <v>13</v>
      </c>
      <c r="C85" s="22" t="str">
        <f>+C77</f>
        <v xml:space="preserve">  Production</v>
      </c>
      <c r="D85" s="16" t="s">
        <v>89</v>
      </c>
      <c r="E85" s="16">
        <f>E69-E77</f>
        <v>3001094365.6099997</v>
      </c>
      <c r="F85" s="16"/>
      <c r="G85" s="16"/>
      <c r="H85" s="69"/>
      <c r="I85" s="16"/>
      <c r="J85" s="16" t="s">
        <v>4</v>
      </c>
      <c r="K85" s="16"/>
      <c r="L85" s="69"/>
      <c r="M85" s="10"/>
      <c r="N85" s="16"/>
      <c r="O85" s="16" t="s">
        <v>388</v>
      </c>
      <c r="P85" s="23">
        <f>S85+T85</f>
        <v>402830840.26000005</v>
      </c>
      <c r="Q85" s="23">
        <f t="shared" ref="Q85:Q86" si="5">U85+V85</f>
        <v>543822975.04999995</v>
      </c>
      <c r="R85" s="193" t="s">
        <v>486</v>
      </c>
      <c r="S85" s="180">
        <v>128133850</v>
      </c>
      <c r="T85" s="181">
        <f>Y92-S85</f>
        <v>274696990.26000005</v>
      </c>
      <c r="U85" s="180">
        <v>147706175</v>
      </c>
      <c r="V85" s="194">
        <f>AD84-U85</f>
        <v>396116800.04999995</v>
      </c>
      <c r="W85" s="194" t="s">
        <v>475</v>
      </c>
      <c r="X85" s="197">
        <v>-376638.17</v>
      </c>
      <c r="Y85" s="197">
        <v>277000365.75</v>
      </c>
      <c r="Z85" s="194"/>
      <c r="AA85" s="194" t="s">
        <v>490</v>
      </c>
      <c r="AB85" s="196" t="s">
        <v>491</v>
      </c>
      <c r="AC85" s="196" t="s">
        <v>493</v>
      </c>
      <c r="AD85" s="194"/>
      <c r="AE85" s="194"/>
      <c r="AF85" s="194"/>
      <c r="AG85" s="194"/>
    </row>
    <row r="86" spans="1:33">
      <c r="A86" s="1">
        <v>14</v>
      </c>
      <c r="C86" s="22" t="str">
        <f>+C78</f>
        <v xml:space="preserve">  Transmission</v>
      </c>
      <c r="D86" s="16" t="s">
        <v>90</v>
      </c>
      <c r="E86" s="16">
        <f>E70-E78</f>
        <v>408281248.13</v>
      </c>
      <c r="F86" s="16"/>
      <c r="G86" s="16"/>
      <c r="H86" s="64"/>
      <c r="I86" s="16"/>
      <c r="J86" s="16">
        <f>J70-J78</f>
        <v>408281248.13</v>
      </c>
      <c r="K86" s="16"/>
      <c r="L86" s="69"/>
      <c r="M86" s="10"/>
      <c r="N86" s="16"/>
      <c r="O86" s="16" t="s">
        <v>389</v>
      </c>
      <c r="P86" s="23">
        <f>S86+T86</f>
        <v>12767886.299999999</v>
      </c>
      <c r="Q86" s="23">
        <f t="shared" si="5"/>
        <v>70993275.459999993</v>
      </c>
      <c r="R86" s="193" t="s">
        <v>487</v>
      </c>
      <c r="S86" s="180">
        <v>-94602</v>
      </c>
      <c r="T86" s="181">
        <f>AA89-S86</f>
        <v>12862488.299999999</v>
      </c>
      <c r="U86" s="180">
        <f>412121+1111112</f>
        <v>1523233</v>
      </c>
      <c r="V86" s="194">
        <f>AE84-U86</f>
        <v>69470042.459999993</v>
      </c>
      <c r="W86" s="194" t="s">
        <v>499</v>
      </c>
      <c r="X86" s="197">
        <v>-10932.18</v>
      </c>
      <c r="Y86" s="197">
        <v>1256.54</v>
      </c>
      <c r="Z86" s="194"/>
      <c r="AA86" s="197">
        <v>12910034.189999999</v>
      </c>
      <c r="AB86" s="197">
        <v>77263235.099999994</v>
      </c>
      <c r="AC86" s="197">
        <v>16306390.6</v>
      </c>
      <c r="AD86" s="194"/>
      <c r="AE86" s="194"/>
      <c r="AF86" s="194"/>
      <c r="AG86" s="194"/>
    </row>
    <row r="87" spans="1:33">
      <c r="A87" s="1">
        <v>15</v>
      </c>
      <c r="C87" s="22" t="str">
        <f>+C79</f>
        <v xml:space="preserve">  Distribution</v>
      </c>
      <c r="D87" s="16" t="s">
        <v>91</v>
      </c>
      <c r="E87" s="16">
        <f>E71-E79</f>
        <v>1341455246.04</v>
      </c>
      <c r="F87" s="16"/>
      <c r="G87" s="16"/>
      <c r="H87" s="69"/>
      <c r="I87" s="16"/>
      <c r="J87" s="16" t="s">
        <v>4</v>
      </c>
      <c r="K87" s="16"/>
      <c r="L87" s="69"/>
      <c r="M87" s="10"/>
      <c r="N87" s="16"/>
      <c r="O87" s="76" t="s">
        <v>390</v>
      </c>
      <c r="P87" s="23">
        <f>S87+T87</f>
        <v>93980266.809999987</v>
      </c>
      <c r="R87" s="195" t="s">
        <v>488</v>
      </c>
      <c r="S87" s="180">
        <v>68401496</v>
      </c>
      <c r="T87" s="181">
        <f>AC86+AB90-S87</f>
        <v>25578770.809999987</v>
      </c>
      <c r="U87" s="180"/>
      <c r="V87" s="194"/>
      <c r="W87" s="194" t="s">
        <v>476</v>
      </c>
      <c r="X87" s="197">
        <v>60282055.170000002</v>
      </c>
      <c r="Y87" s="197">
        <v>146715298.78</v>
      </c>
      <c r="Z87" s="194"/>
      <c r="AA87" s="197">
        <v>-3866.64</v>
      </c>
      <c r="AB87" s="197">
        <v>343.19</v>
      </c>
      <c r="AC87" s="183"/>
      <c r="AD87" s="194"/>
      <c r="AE87" s="194"/>
      <c r="AF87" s="194"/>
      <c r="AG87" s="194"/>
    </row>
    <row r="88" spans="1:33">
      <c r="A88" s="1">
        <v>16</v>
      </c>
      <c r="C88" s="22" t="str">
        <f>+C80</f>
        <v xml:space="preserve">  General &amp; Intangible</v>
      </c>
      <c r="D88" s="16" t="s">
        <v>92</v>
      </c>
      <c r="E88" s="16">
        <f>E72-E80</f>
        <v>111153265.19000003</v>
      </c>
      <c r="F88" s="16"/>
      <c r="G88" s="16"/>
      <c r="H88" s="69"/>
      <c r="I88" s="16"/>
      <c r="J88" s="16">
        <f>J72-J80</f>
        <v>4497137.1344467476</v>
      </c>
      <c r="K88" s="16"/>
      <c r="L88" s="69"/>
      <c r="M88" s="10"/>
      <c r="N88" s="16"/>
      <c r="O88" s="15"/>
      <c r="P88" s="22"/>
      <c r="V88" s="194"/>
      <c r="W88" s="194" t="s">
        <v>477</v>
      </c>
      <c r="X88" s="197">
        <v>192.68</v>
      </c>
      <c r="Y88" s="197">
        <v>-17535024.98</v>
      </c>
      <c r="Z88" s="194"/>
      <c r="AA88" s="197">
        <v>-138281.25</v>
      </c>
      <c r="AB88" s="197">
        <v>688372.47</v>
      </c>
      <c r="AC88" s="194"/>
      <c r="AD88" s="194"/>
      <c r="AE88" s="194"/>
      <c r="AF88" s="194"/>
      <c r="AG88" s="194"/>
    </row>
    <row r="89" spans="1:33" ht="16.5" thickBot="1">
      <c r="A89" s="1">
        <v>17</v>
      </c>
      <c r="C89" s="22" t="str">
        <f>+C81</f>
        <v xml:space="preserve">  Common</v>
      </c>
      <c r="D89" s="16" t="s">
        <v>93</v>
      </c>
      <c r="E89" s="28">
        <f>E73-E81</f>
        <v>66365602.190000013</v>
      </c>
      <c r="F89" s="16"/>
      <c r="G89" s="16"/>
      <c r="H89" s="69"/>
      <c r="I89" s="16"/>
      <c r="J89" s="28">
        <f>J73-J81</f>
        <v>2476955.3375949925</v>
      </c>
      <c r="K89" s="16"/>
      <c r="L89" s="69"/>
      <c r="M89" s="10"/>
      <c r="N89" s="16"/>
      <c r="O89" s="15"/>
      <c r="P89" s="22"/>
      <c r="V89" s="194"/>
      <c r="W89" s="194" t="s">
        <v>478</v>
      </c>
      <c r="X89" s="197">
        <v>2505175.9900000002</v>
      </c>
      <c r="Y89" s="197"/>
      <c r="Z89" s="194"/>
      <c r="AA89" s="194">
        <f>SUM(AA86:AA88)</f>
        <v>12767886.299999999</v>
      </c>
      <c r="AB89" s="197">
        <v>-278074.55</v>
      </c>
      <c r="AC89" s="194"/>
      <c r="AD89" s="194"/>
      <c r="AE89" s="194"/>
      <c r="AF89" s="194"/>
      <c r="AG89" s="194"/>
    </row>
    <row r="90" spans="1:33">
      <c r="A90" s="1">
        <v>18</v>
      </c>
      <c r="C90" s="22" t="s">
        <v>94</v>
      </c>
      <c r="D90" s="16"/>
      <c r="E90" s="16">
        <f>SUM(E85:E89)</f>
        <v>4928349727.1599989</v>
      </c>
      <c r="F90" s="16"/>
      <c r="G90" s="16" t="s">
        <v>95</v>
      </c>
      <c r="H90" s="69">
        <f>IF(J90&gt;0,J90/E90,0)</f>
        <v>8.4258496979948694E-2</v>
      </c>
      <c r="I90" s="16"/>
      <c r="J90" s="16">
        <f>SUM(J85:J89)</f>
        <v>415255340.60204172</v>
      </c>
      <c r="K90" s="16"/>
      <c r="L90" s="16"/>
      <c r="M90" s="10"/>
      <c r="N90" s="29"/>
      <c r="O90" s="16"/>
      <c r="P90" s="22"/>
      <c r="V90" s="194"/>
      <c r="W90" s="194" t="s">
        <v>479</v>
      </c>
      <c r="X90" s="197">
        <v>18998.669999999998</v>
      </c>
      <c r="Y90" s="197"/>
      <c r="Z90" s="194"/>
      <c r="AA90" s="194"/>
      <c r="AB90" s="194">
        <f>SUM(AB86:AB89)</f>
        <v>77673876.209999993</v>
      </c>
      <c r="AC90" s="194"/>
      <c r="AD90" s="194"/>
      <c r="AE90" s="194"/>
      <c r="AF90" s="194"/>
      <c r="AG90" s="194"/>
    </row>
    <row r="91" spans="1:33">
      <c r="A91" s="1"/>
      <c r="D91" s="16"/>
      <c r="F91" s="16"/>
      <c r="I91" s="16"/>
      <c r="K91" s="16"/>
      <c r="L91" s="69"/>
      <c r="M91" s="10"/>
      <c r="N91" s="16"/>
      <c r="O91" s="16"/>
      <c r="P91" s="22"/>
      <c r="V91" s="194"/>
      <c r="W91" s="194" t="s">
        <v>500</v>
      </c>
      <c r="X91" s="197">
        <v>0</v>
      </c>
      <c r="Y91" s="197">
        <v>-3351055.83</v>
      </c>
      <c r="Z91" s="194"/>
      <c r="AA91" s="194" t="s">
        <v>492</v>
      </c>
      <c r="AB91" s="197">
        <v>63360.36</v>
      </c>
      <c r="AC91" s="194"/>
      <c r="AD91" s="194"/>
      <c r="AE91" s="194"/>
      <c r="AF91" s="194"/>
      <c r="AG91" s="194"/>
    </row>
    <row r="92" spans="1:33">
      <c r="A92" s="1"/>
      <c r="C92" s="6" t="s">
        <v>96</v>
      </c>
      <c r="D92" s="16"/>
      <c r="E92" s="16"/>
      <c r="F92" s="16"/>
      <c r="G92" s="16"/>
      <c r="H92" s="16"/>
      <c r="I92" s="16"/>
      <c r="J92" s="16"/>
      <c r="K92" s="16"/>
      <c r="L92" s="16"/>
      <c r="M92" s="10"/>
      <c r="N92" s="16" t="s">
        <v>4</v>
      </c>
      <c r="O92" s="16"/>
      <c r="P92" s="22"/>
      <c r="V92" s="23"/>
      <c r="W92" s="194"/>
      <c r="X92" s="194"/>
      <c r="Y92" s="194">
        <f>SUM(Y85:Y91)</f>
        <v>402830840.26000005</v>
      </c>
      <c r="Z92" s="194"/>
      <c r="AA92" s="194"/>
      <c r="AB92" s="194">
        <f>AB90+AB91</f>
        <v>77737236.569999993</v>
      </c>
      <c r="AC92" s="194"/>
      <c r="AD92" s="194"/>
      <c r="AE92" s="194"/>
      <c r="AF92" s="194"/>
      <c r="AG92" s="194"/>
    </row>
    <row r="93" spans="1:33">
      <c r="A93" s="1">
        <v>19</v>
      </c>
      <c r="C93" s="22" t="s">
        <v>97</v>
      </c>
      <c r="D93" s="16" t="s">
        <v>98</v>
      </c>
      <c r="E93" s="23">
        <f>SUM(P93:Q93)</f>
        <v>0</v>
      </c>
      <c r="F93" s="23"/>
      <c r="G93" s="23" t="str">
        <f>+G77</f>
        <v>NA</v>
      </c>
      <c r="H93" s="77" t="s">
        <v>99</v>
      </c>
      <c r="I93" s="16"/>
      <c r="J93" s="16">
        <v>0</v>
      </c>
      <c r="K93" s="16"/>
      <c r="L93" s="69"/>
      <c r="M93" s="10"/>
      <c r="N93" s="69"/>
      <c r="O93" s="15"/>
      <c r="P93" s="23">
        <f>S93-T93</f>
        <v>0</v>
      </c>
      <c r="Q93" s="23">
        <f>T93+U93</f>
        <v>0</v>
      </c>
      <c r="S93" s="180">
        <v>0</v>
      </c>
      <c r="T93" s="180">
        <v>0</v>
      </c>
      <c r="U93" s="180">
        <v>0</v>
      </c>
      <c r="V93" s="180">
        <v>0</v>
      </c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</row>
    <row r="94" spans="1:33">
      <c r="A94" s="1">
        <v>20</v>
      </c>
      <c r="C94" s="22" t="s">
        <v>100</v>
      </c>
      <c r="D94" s="16" t="s">
        <v>101</v>
      </c>
      <c r="E94" s="23">
        <f>SUM(P94:Q94)</f>
        <v>-705349501</v>
      </c>
      <c r="F94" s="16"/>
      <c r="G94" s="16" t="s">
        <v>102</v>
      </c>
      <c r="H94" s="64">
        <f>+H90</f>
        <v>8.4258496979948694E-2</v>
      </c>
      <c r="I94" s="16"/>
      <c r="J94" s="16">
        <f t="shared" ref="J94:J99" si="6">E94*H94</f>
        <v>-59431688.799816817</v>
      </c>
      <c r="K94" s="16"/>
      <c r="L94" s="69"/>
      <c r="M94" s="10"/>
      <c r="N94" s="69"/>
      <c r="O94" s="15"/>
      <c r="P94" s="23">
        <f>S94-T94</f>
        <v>-358504863</v>
      </c>
      <c r="Q94" s="23">
        <f>U94-V94</f>
        <v>-346844638</v>
      </c>
      <c r="S94" s="180">
        <v>-358504863</v>
      </c>
      <c r="T94" s="180">
        <v>0</v>
      </c>
      <c r="U94" s="180">
        <v>-346844638</v>
      </c>
      <c r="V94" s="180">
        <v>0</v>
      </c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</row>
    <row r="95" spans="1:33">
      <c r="A95" s="1">
        <v>21</v>
      </c>
      <c r="C95" s="22" t="s">
        <v>103</v>
      </c>
      <c r="D95" s="16" t="s">
        <v>104</v>
      </c>
      <c r="E95" s="23">
        <f>SUM(P95:Q95)</f>
        <v>-79786971</v>
      </c>
      <c r="F95" s="16"/>
      <c r="G95" s="16" t="s">
        <v>102</v>
      </c>
      <c r="H95" s="64">
        <f>+H94</f>
        <v>8.4258496979948694E-2</v>
      </c>
      <c r="I95" s="16"/>
      <c r="J95" s="16">
        <f t="shared" si="6"/>
        <v>-6722730.2550427541</v>
      </c>
      <c r="K95" s="16"/>
      <c r="L95" s="69"/>
      <c r="M95" s="10"/>
      <c r="N95" s="69"/>
      <c r="O95" s="15"/>
      <c r="P95" s="23">
        <f>S95-T95</f>
        <v>-34335896</v>
      </c>
      <c r="Q95" s="23">
        <f>U95-V95</f>
        <v>-45451075</v>
      </c>
      <c r="S95" s="180">
        <v>-120270719</v>
      </c>
      <c r="T95" s="180">
        <v>-85934823</v>
      </c>
      <c r="U95" s="180">
        <v>-132714033</v>
      </c>
      <c r="V95" s="180">
        <v>-87262958</v>
      </c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4"/>
    </row>
    <row r="96" spans="1:33">
      <c r="A96" s="1">
        <v>22</v>
      </c>
      <c r="C96" s="22" t="s">
        <v>105</v>
      </c>
      <c r="D96" s="16" t="s">
        <v>106</v>
      </c>
      <c r="E96" s="23">
        <f>SUM(P96:Q96)</f>
        <v>61156045</v>
      </c>
      <c r="F96" s="16"/>
      <c r="G96" s="16" t="str">
        <f>+G95</f>
        <v>NP</v>
      </c>
      <c r="H96" s="64">
        <f>+H95</f>
        <v>8.4258496979948694E-2</v>
      </c>
      <c r="I96" s="16"/>
      <c r="J96" s="16">
        <f t="shared" si="6"/>
        <v>5152916.4329381064</v>
      </c>
      <c r="K96" s="16"/>
      <c r="L96" s="69"/>
      <c r="M96" s="10"/>
      <c r="N96" s="69"/>
      <c r="O96" s="15"/>
      <c r="P96" s="23">
        <f>S96-T96</f>
        <v>27050051</v>
      </c>
      <c r="Q96" s="23">
        <f>U96-V96</f>
        <v>34105994</v>
      </c>
      <c r="S96" s="180">
        <v>114994498</v>
      </c>
      <c r="T96" s="180">
        <v>87944447</v>
      </c>
      <c r="U96" s="180">
        <v>114967875</v>
      </c>
      <c r="V96" s="180">
        <v>80861881</v>
      </c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4"/>
    </row>
    <row r="97" spans="1:33">
      <c r="A97" s="1">
        <v>23</v>
      </c>
      <c r="C97" s="193" t="s">
        <v>107</v>
      </c>
      <c r="D97" s="193" t="s">
        <v>108</v>
      </c>
      <c r="E97" s="23">
        <f>SUM(P97:Q97)</f>
        <v>0</v>
      </c>
      <c r="F97" s="16"/>
      <c r="G97" s="16" t="s">
        <v>102</v>
      </c>
      <c r="H97" s="64">
        <f>+H95</f>
        <v>8.4258496979948694E-2</v>
      </c>
      <c r="I97" s="16"/>
      <c r="J97" s="78">
        <f t="shared" si="6"/>
        <v>0</v>
      </c>
      <c r="K97" s="16"/>
      <c r="L97" s="69"/>
      <c r="M97" s="10"/>
      <c r="N97" s="79" t="s">
        <v>395</v>
      </c>
      <c r="O97" s="15"/>
      <c r="P97" s="65">
        <v>0</v>
      </c>
      <c r="Q97" s="65"/>
      <c r="R97" s="193" t="s">
        <v>417</v>
      </c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194"/>
    </row>
    <row r="98" spans="1:33">
      <c r="A98" s="1" t="s">
        <v>413</v>
      </c>
      <c r="C98" s="22" t="s">
        <v>415</v>
      </c>
      <c r="E98" s="73">
        <v>0</v>
      </c>
      <c r="F98" s="16"/>
      <c r="G98" s="16" t="str">
        <f>+G90</f>
        <v>NP=</v>
      </c>
      <c r="H98" s="71">
        <f>+H70</f>
        <v>1</v>
      </c>
      <c r="I98" s="16"/>
      <c r="J98" s="78">
        <f t="shared" si="6"/>
        <v>0</v>
      </c>
      <c r="K98" s="16"/>
      <c r="L98" s="69"/>
      <c r="M98" s="10"/>
      <c r="N98" s="184"/>
      <c r="O98" s="15"/>
      <c r="P98" s="65"/>
      <c r="Q98" s="65"/>
      <c r="V98" s="194"/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194"/>
    </row>
    <row r="99" spans="1:33">
      <c r="A99" s="1" t="s">
        <v>414</v>
      </c>
      <c r="C99" s="22" t="s">
        <v>416</v>
      </c>
      <c r="E99" s="80">
        <f>-N103</f>
        <v>-4508364.4333333336</v>
      </c>
      <c r="F99" s="16"/>
      <c r="G99" s="16"/>
      <c r="H99" s="81">
        <v>1</v>
      </c>
      <c r="I99" s="16"/>
      <c r="J99" s="78">
        <f t="shared" si="6"/>
        <v>-4508364.4333333336</v>
      </c>
      <c r="K99" s="16"/>
      <c r="L99" s="69"/>
      <c r="M99" s="10"/>
      <c r="N99" s="82">
        <v>3974861.6666666665</v>
      </c>
      <c r="O99" s="15" t="s">
        <v>430</v>
      </c>
      <c r="P99" s="65"/>
      <c r="Q99" s="65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4"/>
    </row>
    <row r="100" spans="1:33">
      <c r="A100" s="1">
        <v>24</v>
      </c>
      <c r="C100" s="22" t="s">
        <v>109</v>
      </c>
      <c r="D100" s="16"/>
      <c r="E100" s="16">
        <f>SUM(E93:E99)</f>
        <v>-728488791.43333328</v>
      </c>
      <c r="F100" s="16"/>
      <c r="G100" s="16"/>
      <c r="H100" s="16"/>
      <c r="I100" s="16"/>
      <c r="J100" s="16">
        <f>SUM(J93:J99)</f>
        <v>-65509867.055254802</v>
      </c>
      <c r="K100" s="16"/>
      <c r="L100" s="16"/>
      <c r="M100" s="10"/>
      <c r="N100" s="83">
        <v>79497.233333333337</v>
      </c>
      <c r="O100" s="16" t="s">
        <v>501</v>
      </c>
      <c r="P100" s="22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</row>
    <row r="101" spans="1:33">
      <c r="A101" s="1"/>
      <c r="D101" s="16"/>
      <c r="F101" s="16"/>
      <c r="G101" s="16"/>
      <c r="H101" s="69"/>
      <c r="I101" s="16"/>
      <c r="K101" s="16"/>
      <c r="L101" s="69"/>
      <c r="M101" s="10"/>
      <c r="N101" s="84">
        <f>+N99-N100</f>
        <v>3895364.4333333331</v>
      </c>
      <c r="O101" s="16" t="s">
        <v>431</v>
      </c>
      <c r="P101" s="22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</row>
    <row r="102" spans="1:33">
      <c r="A102" s="1">
        <v>25</v>
      </c>
      <c r="C102" s="6" t="s">
        <v>110</v>
      </c>
      <c r="D102" s="16" t="s">
        <v>111</v>
      </c>
      <c r="E102" s="23">
        <f>SUM(P102:Q102)</f>
        <v>0</v>
      </c>
      <c r="F102" s="16"/>
      <c r="G102" s="16" t="str">
        <f>+G78</f>
        <v>TP</v>
      </c>
      <c r="H102" s="64">
        <f>+H78</f>
        <v>1</v>
      </c>
      <c r="I102" s="16"/>
      <c r="J102" s="16">
        <f>+H102*E102</f>
        <v>0</v>
      </c>
      <c r="K102" s="16"/>
      <c r="L102" s="16"/>
      <c r="M102" s="10"/>
      <c r="N102" s="85">
        <v>613000</v>
      </c>
      <c r="O102" s="16" t="s">
        <v>432</v>
      </c>
      <c r="P102" s="65"/>
      <c r="Q102" s="65"/>
      <c r="R102" s="193" t="s">
        <v>394</v>
      </c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4"/>
    </row>
    <row r="103" spans="1:33">
      <c r="A103" s="1"/>
      <c r="C103" s="22"/>
      <c r="D103" s="16"/>
      <c r="E103" s="16"/>
      <c r="F103" s="16"/>
      <c r="G103" s="16"/>
      <c r="H103" s="16"/>
      <c r="I103" s="16"/>
      <c r="J103" s="16"/>
      <c r="K103" s="16"/>
      <c r="L103" s="16"/>
      <c r="M103" s="10"/>
      <c r="N103" s="84">
        <f>+N101+N102</f>
        <v>4508364.4333333336</v>
      </c>
      <c r="O103" s="16" t="s">
        <v>433</v>
      </c>
      <c r="P103" s="22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</row>
    <row r="104" spans="1:33">
      <c r="A104" s="1"/>
      <c r="C104" s="22" t="s">
        <v>112</v>
      </c>
      <c r="D104" s="16" t="s">
        <v>4</v>
      </c>
      <c r="E104" s="16"/>
      <c r="F104" s="16"/>
      <c r="G104" s="16"/>
      <c r="H104" s="16"/>
      <c r="I104" s="16"/>
      <c r="J104" s="16"/>
      <c r="K104" s="16"/>
      <c r="L104" s="16"/>
      <c r="M104" s="10"/>
      <c r="N104" s="16"/>
      <c r="O104" s="16"/>
      <c r="P104" s="22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  <c r="AF104" s="194"/>
      <c r="AG104" s="194"/>
    </row>
    <row r="105" spans="1:33">
      <c r="A105" s="1">
        <v>26</v>
      </c>
      <c r="C105" s="22" t="s">
        <v>113</v>
      </c>
      <c r="D105" s="193" t="s">
        <v>114</v>
      </c>
      <c r="E105" s="23">
        <f>+E135/8</f>
        <v>25140602.237500001</v>
      </c>
      <c r="F105" s="16"/>
      <c r="G105" s="16"/>
      <c r="H105" s="69"/>
      <c r="I105" s="16"/>
      <c r="J105" s="16">
        <f>+J135/8</f>
        <v>4122172.1012550914</v>
      </c>
      <c r="K105" s="10"/>
      <c r="L105" s="69"/>
      <c r="M105" s="10"/>
      <c r="N105" s="86"/>
      <c r="O105" s="87"/>
      <c r="P105" s="22"/>
      <c r="V105" s="194"/>
      <c r="W105" s="194"/>
      <c r="X105" s="194"/>
      <c r="Y105" s="194"/>
      <c r="Z105" s="194"/>
      <c r="AA105" s="194"/>
      <c r="AB105" s="194"/>
      <c r="AC105" s="194"/>
      <c r="AD105" s="194"/>
      <c r="AE105" s="194"/>
      <c r="AF105" s="194"/>
      <c r="AG105" s="194"/>
    </row>
    <row r="106" spans="1:33">
      <c r="A106" s="1">
        <v>27</v>
      </c>
      <c r="C106" s="22" t="s">
        <v>115</v>
      </c>
      <c r="D106" s="16" t="s">
        <v>116</v>
      </c>
      <c r="E106" s="23">
        <f>SUM(P106:Q106)</f>
        <v>3599513</v>
      </c>
      <c r="F106" s="16"/>
      <c r="G106" s="16" t="s">
        <v>117</v>
      </c>
      <c r="H106" s="64">
        <f>J199</f>
        <v>0.89599305747574776</v>
      </c>
      <c r="I106" s="16"/>
      <c r="J106" s="16">
        <f>+H106*E106</f>
        <v>3225138.6582937012</v>
      </c>
      <c r="K106" s="16" t="s">
        <v>4</v>
      </c>
      <c r="L106" s="69"/>
      <c r="M106" s="10"/>
      <c r="N106" s="88" t="s">
        <v>375</v>
      </c>
      <c r="O106" s="87"/>
      <c r="P106" s="65">
        <v>1770755</v>
      </c>
      <c r="Q106" s="65">
        <v>1828758</v>
      </c>
      <c r="V106" s="194"/>
      <c r="W106" s="194"/>
      <c r="X106" s="194"/>
      <c r="Y106" s="194"/>
      <c r="Z106" s="194"/>
      <c r="AA106" s="194"/>
      <c r="AB106" s="194"/>
      <c r="AC106" s="194"/>
      <c r="AD106" s="194"/>
      <c r="AE106" s="194"/>
      <c r="AF106" s="194"/>
      <c r="AG106" s="194"/>
    </row>
    <row r="107" spans="1:33" ht="16.5" thickBot="1">
      <c r="A107" s="1">
        <v>28</v>
      </c>
      <c r="C107" s="22" t="s">
        <v>118</v>
      </c>
      <c r="D107" s="89" t="s">
        <v>316</v>
      </c>
      <c r="E107" s="73">
        <f>SUM(P107:Q107)</f>
        <v>15006419</v>
      </c>
      <c r="F107" s="16"/>
      <c r="G107" s="16" t="s">
        <v>119</v>
      </c>
      <c r="H107" s="64">
        <f>+H74</f>
        <v>9.7967317606745569E-2</v>
      </c>
      <c r="I107" s="16"/>
      <c r="J107" s="28">
        <f>+H107*E107</f>
        <v>1470138.6163129013</v>
      </c>
      <c r="K107" s="16"/>
      <c r="L107" s="69"/>
      <c r="M107" s="10"/>
      <c r="N107" s="88" t="s">
        <v>379</v>
      </c>
      <c r="O107" s="15"/>
      <c r="P107" s="65">
        <v>6832694</v>
      </c>
      <c r="Q107" s="65">
        <v>8173725</v>
      </c>
      <c r="V107" s="194"/>
      <c r="W107" s="194"/>
      <c r="X107" s="194"/>
      <c r="Y107" s="194"/>
      <c r="Z107" s="194"/>
      <c r="AA107" s="194"/>
      <c r="AB107" s="194"/>
      <c r="AC107" s="194"/>
      <c r="AD107" s="194"/>
      <c r="AE107" s="194"/>
      <c r="AF107" s="194"/>
      <c r="AG107" s="194"/>
    </row>
    <row r="108" spans="1:33">
      <c r="A108" s="1">
        <v>29</v>
      </c>
      <c r="C108" s="22" t="s">
        <v>120</v>
      </c>
      <c r="D108" s="10"/>
      <c r="E108" s="16">
        <f>E105+E106+E107</f>
        <v>43746534.237499997</v>
      </c>
      <c r="F108" s="10"/>
      <c r="G108" s="10"/>
      <c r="H108" s="10"/>
      <c r="I108" s="10"/>
      <c r="J108" s="16">
        <f>J105+J106+J107</f>
        <v>8817449.3758616932</v>
      </c>
      <c r="K108" s="10"/>
      <c r="L108" s="10"/>
      <c r="M108" s="10"/>
      <c r="N108" s="75"/>
      <c r="O108" s="16"/>
      <c r="P108" s="22"/>
      <c r="V108" s="194"/>
      <c r="W108" s="194"/>
      <c r="X108" s="194"/>
      <c r="Y108" s="194"/>
      <c r="Z108" s="194"/>
      <c r="AA108" s="194"/>
      <c r="AB108" s="194"/>
      <c r="AC108" s="194"/>
      <c r="AD108" s="194"/>
      <c r="AE108" s="194"/>
      <c r="AF108" s="194"/>
      <c r="AG108" s="194"/>
    </row>
    <row r="109" spans="1:33" ht="16.5" thickBot="1">
      <c r="D109" s="16"/>
      <c r="E109" s="205"/>
      <c r="F109" s="16"/>
      <c r="G109" s="16"/>
      <c r="H109" s="16"/>
      <c r="I109" s="16"/>
      <c r="J109" s="205"/>
      <c r="K109" s="16"/>
      <c r="L109" s="16"/>
      <c r="M109" s="10"/>
      <c r="N109" s="16"/>
      <c r="O109" s="16"/>
      <c r="P109" s="22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4"/>
      <c r="AF109" s="194"/>
      <c r="AG109" s="194"/>
    </row>
    <row r="110" spans="1:33" ht="16.5" thickBot="1">
      <c r="A110" s="1">
        <v>30</v>
      </c>
      <c r="C110" s="22" t="s">
        <v>121</v>
      </c>
      <c r="D110" s="16"/>
      <c r="E110" s="90">
        <f>+E108+E102+E100+E90</f>
        <v>4243607469.9641657</v>
      </c>
      <c r="F110" s="16"/>
      <c r="G110" s="16"/>
      <c r="H110" s="69"/>
      <c r="I110" s="16"/>
      <c r="J110" s="90">
        <f>+J108+J102+J100+J90</f>
        <v>358562922.92264861</v>
      </c>
      <c r="K110" s="16"/>
      <c r="L110" s="69"/>
      <c r="M110" s="16"/>
      <c r="N110" s="16"/>
      <c r="O110" s="16"/>
      <c r="P110" s="22"/>
      <c r="V110" s="194"/>
      <c r="W110" s="194"/>
      <c r="X110" s="194"/>
      <c r="Y110" s="194"/>
      <c r="Z110" s="194"/>
      <c r="AA110" s="194"/>
      <c r="AB110" s="194"/>
      <c r="AC110" s="194"/>
      <c r="AD110" s="194"/>
      <c r="AE110" s="194"/>
      <c r="AF110" s="194"/>
      <c r="AG110" s="194"/>
    </row>
    <row r="111" spans="1:33" ht="16.5" thickTop="1">
      <c r="A111" s="1"/>
      <c r="C111" s="22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22"/>
      <c r="V111" s="194"/>
      <c r="W111" s="194"/>
      <c r="X111" s="194"/>
      <c r="Y111" s="194"/>
      <c r="Z111" s="194"/>
      <c r="AA111" s="194"/>
      <c r="AB111" s="194"/>
      <c r="AC111" s="194"/>
      <c r="AD111" s="194"/>
      <c r="AE111" s="194"/>
      <c r="AF111" s="194"/>
      <c r="AG111" s="194"/>
    </row>
    <row r="112" spans="1:33">
      <c r="C112" s="6"/>
      <c r="D112" s="6"/>
      <c r="E112" s="7"/>
      <c r="F112" s="6"/>
      <c r="G112" s="6"/>
      <c r="H112" s="6"/>
      <c r="I112" s="8"/>
      <c r="J112" s="1"/>
      <c r="K112" s="1"/>
      <c r="L112" s="1"/>
      <c r="M112" s="9"/>
      <c r="N112" s="10"/>
      <c r="O112" s="10"/>
      <c r="P112" s="10"/>
      <c r="V112" s="194"/>
      <c r="W112" s="194"/>
      <c r="X112" s="194"/>
      <c r="Y112" s="194"/>
      <c r="Z112" s="194"/>
      <c r="AA112" s="194"/>
      <c r="AB112" s="194"/>
      <c r="AC112" s="194"/>
      <c r="AD112" s="194"/>
      <c r="AE112" s="194"/>
      <c r="AF112" s="194"/>
      <c r="AG112" s="194"/>
    </row>
    <row r="113" spans="1:33">
      <c r="C113" s="6"/>
      <c r="D113" s="6"/>
      <c r="E113" s="7"/>
      <c r="F113" s="6"/>
      <c r="G113" s="6"/>
      <c r="H113" s="6"/>
      <c r="I113" s="8"/>
      <c r="J113" s="9"/>
      <c r="K113" s="9"/>
      <c r="L113" s="9"/>
      <c r="M113" s="9"/>
      <c r="N113" s="10"/>
      <c r="O113" s="10"/>
      <c r="P113" s="10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</row>
    <row r="114" spans="1:33">
      <c r="C114" s="11" t="str">
        <f>+$C$3</f>
        <v>Joint Open Access Transmission Tariff - Louisville Gas &amp; Electric Company and Kentucky Utilities Company</v>
      </c>
      <c r="D114" s="6"/>
      <c r="E114" s="7"/>
      <c r="F114" s="6"/>
      <c r="G114" s="6"/>
      <c r="H114" s="6"/>
      <c r="I114" s="8"/>
      <c r="J114" s="8"/>
      <c r="K114" s="191" t="s">
        <v>0</v>
      </c>
      <c r="L114" s="191"/>
      <c r="M114" s="191"/>
      <c r="N114" s="10"/>
      <c r="O114" s="10"/>
      <c r="P114" s="10"/>
      <c r="V114" s="194"/>
      <c r="W114" s="194"/>
      <c r="X114" s="194"/>
      <c r="Y114" s="194"/>
      <c r="Z114" s="194"/>
      <c r="AA114" s="194"/>
      <c r="AB114" s="194"/>
      <c r="AC114" s="194"/>
      <c r="AD114" s="194"/>
      <c r="AE114" s="194"/>
      <c r="AF114" s="194"/>
      <c r="AG114" s="194"/>
    </row>
    <row r="115" spans="1:33">
      <c r="C115" s="11" t="str">
        <f>+$C$4</f>
        <v>Rates Applicable to Network Transmission</v>
      </c>
      <c r="D115" s="6"/>
      <c r="E115" s="7"/>
      <c r="F115" s="6"/>
      <c r="G115" s="6"/>
      <c r="H115" s="6"/>
      <c r="I115" s="8"/>
      <c r="J115" s="8"/>
      <c r="K115" s="10"/>
      <c r="L115" s="191" t="s">
        <v>122</v>
      </c>
      <c r="M115" s="191"/>
      <c r="N115" s="10"/>
      <c r="O115" s="10"/>
      <c r="P115" s="10"/>
      <c r="V115" s="194"/>
      <c r="W115" s="194"/>
      <c r="X115" s="194"/>
      <c r="Y115" s="194"/>
      <c r="Z115" s="194"/>
      <c r="AA115" s="194"/>
      <c r="AB115" s="194"/>
      <c r="AC115" s="194"/>
      <c r="AD115" s="194"/>
      <c r="AE115" s="194"/>
      <c r="AF115" s="194"/>
      <c r="AG115" s="194"/>
    </row>
    <row r="116" spans="1:33">
      <c r="C116" s="11" t="str">
        <f>+$C$5</f>
        <v>(Gross and Depreciation for Virginia Networked Transmission facilities removed)</v>
      </c>
      <c r="D116" s="6"/>
      <c r="E116" s="7"/>
      <c r="F116" s="6"/>
      <c r="G116" s="6"/>
      <c r="H116" s="6"/>
      <c r="I116" s="8"/>
      <c r="J116" s="8"/>
      <c r="K116" s="10"/>
      <c r="L116" s="190"/>
      <c r="M116" s="190"/>
      <c r="N116" s="10"/>
      <c r="O116" s="10"/>
      <c r="P116" s="10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  <c r="AF116" s="194"/>
      <c r="AG116" s="194"/>
    </row>
    <row r="117" spans="1:33">
      <c r="C117" s="11" t="s">
        <v>2</v>
      </c>
      <c r="D117" s="6"/>
      <c r="E117" s="7" t="s">
        <v>3</v>
      </c>
      <c r="F117" s="6"/>
      <c r="G117" s="6"/>
      <c r="H117" s="6"/>
      <c r="I117" s="8"/>
      <c r="J117" s="8" t="str">
        <f>+J6</f>
        <v>For the 12 months ended 12/31/10</v>
      </c>
      <c r="K117" s="10"/>
      <c r="L117" s="10"/>
      <c r="M117" s="10"/>
      <c r="N117" s="10"/>
      <c r="O117" s="10"/>
      <c r="P117" s="10"/>
      <c r="V117" s="194"/>
      <c r="W117" s="194"/>
      <c r="X117" s="194"/>
      <c r="Y117" s="194"/>
      <c r="Z117" s="194"/>
      <c r="AA117" s="194"/>
      <c r="AB117" s="194"/>
      <c r="AC117" s="194"/>
      <c r="AD117" s="194"/>
      <c r="AE117" s="194"/>
      <c r="AF117" s="194"/>
      <c r="AG117" s="194"/>
    </row>
    <row r="118" spans="1:33">
      <c r="C118" s="6"/>
      <c r="D118" s="16" t="s">
        <v>4</v>
      </c>
      <c r="E118" s="16" t="s">
        <v>5</v>
      </c>
      <c r="F118" s="16"/>
      <c r="G118" s="16"/>
      <c r="H118" s="16"/>
      <c r="I118" s="8"/>
      <c r="J118" s="8"/>
      <c r="K118" s="10"/>
      <c r="L118" s="10"/>
      <c r="M118" s="10"/>
      <c r="N118" s="10"/>
      <c r="O118" s="10"/>
      <c r="P118" s="10"/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  <c r="AF118" s="194"/>
      <c r="AG118" s="194"/>
    </row>
    <row r="119" spans="1:33">
      <c r="C119" s="6"/>
      <c r="D119" s="16"/>
      <c r="E119" s="16"/>
      <c r="F119" s="16"/>
      <c r="G119" s="16"/>
      <c r="H119" s="16"/>
      <c r="I119" s="8"/>
      <c r="J119" s="8"/>
      <c r="K119" s="10"/>
      <c r="L119" s="10"/>
      <c r="M119" s="10"/>
      <c r="N119" s="10"/>
      <c r="O119" s="10"/>
      <c r="P119" s="10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  <c r="AF119" s="194"/>
      <c r="AG119" s="194"/>
    </row>
    <row r="120" spans="1:33">
      <c r="A120" s="1"/>
      <c r="E120" s="193" t="str">
        <f>E9</f>
        <v>LG&amp;E Energy LLC</v>
      </c>
      <c r="K120" s="16"/>
      <c r="L120" s="16"/>
      <c r="M120" s="16"/>
      <c r="N120" s="16"/>
      <c r="O120" s="16"/>
      <c r="P120" s="22"/>
      <c r="V120" s="194"/>
      <c r="W120" s="194"/>
      <c r="X120" s="194"/>
      <c r="Y120" s="194"/>
      <c r="Z120" s="194"/>
      <c r="AA120" s="194"/>
      <c r="AB120" s="194"/>
      <c r="AC120" s="194"/>
      <c r="AD120" s="194"/>
      <c r="AE120" s="194"/>
      <c r="AF120" s="194"/>
      <c r="AG120" s="194"/>
    </row>
    <row r="121" spans="1:33">
      <c r="A121" s="1"/>
      <c r="C121" s="15" t="s">
        <v>58</v>
      </c>
      <c r="D121" s="15" t="s">
        <v>59</v>
      </c>
      <c r="E121" s="15" t="s">
        <v>60</v>
      </c>
      <c r="F121" s="16" t="s">
        <v>4</v>
      </c>
      <c r="G121" s="16"/>
      <c r="H121" s="57" t="s">
        <v>61</v>
      </c>
      <c r="I121" s="16"/>
      <c r="J121" s="58" t="s">
        <v>62</v>
      </c>
      <c r="K121" s="16"/>
      <c r="L121" s="16"/>
      <c r="M121" s="16"/>
      <c r="N121" s="10"/>
      <c r="O121" s="16"/>
      <c r="P121" s="22"/>
      <c r="V121" s="194"/>
      <c r="W121" s="194"/>
      <c r="X121" s="194"/>
      <c r="Y121" s="194"/>
      <c r="Z121" s="194"/>
      <c r="AA121" s="194"/>
      <c r="AB121" s="194"/>
      <c r="AC121" s="194"/>
      <c r="AD121" s="194"/>
      <c r="AE121" s="194"/>
      <c r="AF121" s="194"/>
      <c r="AG121" s="194"/>
    </row>
    <row r="122" spans="1:33">
      <c r="A122" s="1"/>
      <c r="C122" s="15"/>
      <c r="D122" s="8"/>
      <c r="E122" s="8"/>
      <c r="F122" s="8"/>
      <c r="G122" s="8"/>
      <c r="H122" s="8"/>
      <c r="I122" s="8"/>
      <c r="J122" s="8"/>
      <c r="K122" s="8"/>
      <c r="L122" s="60"/>
      <c r="M122" s="8"/>
      <c r="N122" s="8"/>
      <c r="O122" s="16"/>
      <c r="P122" s="22"/>
      <c r="V122" s="194"/>
      <c r="W122" s="194"/>
      <c r="X122" s="194"/>
      <c r="Y122" s="194"/>
      <c r="Z122" s="194"/>
      <c r="AA122" s="194"/>
      <c r="AB122" s="194"/>
      <c r="AC122" s="194"/>
      <c r="AD122" s="194"/>
      <c r="AE122" s="194"/>
      <c r="AF122" s="194"/>
      <c r="AG122" s="194"/>
    </row>
    <row r="123" spans="1:33">
      <c r="A123" s="1" t="s">
        <v>6</v>
      </c>
      <c r="C123" s="22"/>
      <c r="D123" s="59" t="s">
        <v>63</v>
      </c>
      <c r="E123" s="16"/>
      <c r="F123" s="16"/>
      <c r="G123" s="16"/>
      <c r="H123" s="1"/>
      <c r="I123" s="16"/>
      <c r="J123" s="60" t="s">
        <v>64</v>
      </c>
      <c r="K123" s="16"/>
      <c r="L123" s="60"/>
      <c r="M123" s="16"/>
      <c r="N123" s="10"/>
      <c r="O123" s="16"/>
      <c r="P123" s="22"/>
      <c r="V123" s="194"/>
      <c r="W123" s="194"/>
      <c r="X123" s="194"/>
      <c r="Y123" s="194"/>
      <c r="Z123" s="194"/>
      <c r="AA123" s="194"/>
      <c r="AB123" s="194"/>
      <c r="AC123" s="194"/>
      <c r="AD123" s="194"/>
      <c r="AE123" s="194"/>
      <c r="AF123" s="194"/>
      <c r="AG123" s="194"/>
    </row>
    <row r="124" spans="1:33" ht="16.5" thickBot="1">
      <c r="A124" s="19" t="s">
        <v>8</v>
      </c>
      <c r="C124" s="22"/>
      <c r="D124" s="200" t="s">
        <v>65</v>
      </c>
      <c r="E124" s="60" t="s">
        <v>66</v>
      </c>
      <c r="F124" s="61"/>
      <c r="G124" s="60" t="s">
        <v>67</v>
      </c>
      <c r="I124" s="61"/>
      <c r="J124" s="62" t="s">
        <v>68</v>
      </c>
      <c r="K124" s="16"/>
      <c r="L124" s="60"/>
      <c r="M124" s="91"/>
      <c r="N124" s="60"/>
      <c r="O124" s="16"/>
      <c r="V124" s="194"/>
      <c r="W124" s="194"/>
      <c r="X124" s="194"/>
      <c r="Y124" s="194"/>
      <c r="Z124" s="194"/>
      <c r="AA124" s="194"/>
      <c r="AB124" s="194"/>
      <c r="AC124" s="194"/>
      <c r="AD124" s="194"/>
      <c r="AE124" s="194"/>
      <c r="AF124" s="194"/>
      <c r="AG124" s="194"/>
    </row>
    <row r="125" spans="1:33">
      <c r="C125" s="22"/>
      <c r="D125" s="16"/>
      <c r="E125" s="92"/>
      <c r="F125" s="93"/>
      <c r="G125" s="94"/>
      <c r="I125" s="93"/>
      <c r="J125" s="92"/>
      <c r="K125" s="16"/>
      <c r="L125" s="16"/>
      <c r="M125" s="16"/>
      <c r="N125" s="16"/>
      <c r="O125" s="16"/>
      <c r="Q125" s="95"/>
      <c r="R125" s="193" t="s">
        <v>439</v>
      </c>
      <c r="T125" s="195" t="s">
        <v>440</v>
      </c>
      <c r="V125" s="206" t="s">
        <v>441</v>
      </c>
      <c r="W125" s="194"/>
      <c r="X125" s="194"/>
      <c r="Y125" s="194"/>
      <c r="Z125" s="194"/>
      <c r="AA125" s="194"/>
      <c r="AB125" s="194"/>
      <c r="AC125" s="194"/>
      <c r="AD125" s="194"/>
      <c r="AE125" s="194"/>
      <c r="AF125" s="194"/>
      <c r="AG125" s="194"/>
    </row>
    <row r="126" spans="1:33">
      <c r="A126" s="1"/>
      <c r="C126" s="22" t="s">
        <v>123</v>
      </c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22"/>
      <c r="R126" s="193" t="s">
        <v>307</v>
      </c>
      <c r="S126" s="193" t="s">
        <v>306</v>
      </c>
      <c r="T126" s="193" t="s">
        <v>307</v>
      </c>
      <c r="U126" s="193" t="s">
        <v>306</v>
      </c>
      <c r="V126" s="193" t="s">
        <v>307</v>
      </c>
      <c r="W126" s="194"/>
      <c r="X126" s="194"/>
      <c r="Y126" s="194"/>
      <c r="Z126" s="194"/>
      <c r="AA126" s="194"/>
      <c r="AB126" s="194"/>
      <c r="AC126" s="194"/>
      <c r="AD126" s="194"/>
      <c r="AE126" s="194"/>
      <c r="AF126" s="194"/>
      <c r="AG126" s="194"/>
    </row>
    <row r="127" spans="1:33">
      <c r="A127" s="1">
        <v>1</v>
      </c>
      <c r="C127" s="22" t="s">
        <v>124</v>
      </c>
      <c r="D127" s="16" t="s">
        <v>125</v>
      </c>
      <c r="E127" s="23">
        <f>+SUM(P127:Q127)-SUM(R127:W127)</f>
        <v>34455824.899999999</v>
      </c>
      <c r="F127" s="16"/>
      <c r="G127" s="16" t="s">
        <v>117</v>
      </c>
      <c r="H127" s="64">
        <f>J199</f>
        <v>0.89599305747574776</v>
      </c>
      <c r="I127" s="16"/>
      <c r="J127" s="16">
        <f t="shared" ref="J127:J134" si="7">+H127*E127</f>
        <v>30872179.899999999</v>
      </c>
      <c r="K127" s="10"/>
      <c r="L127" s="16"/>
      <c r="M127" s="16"/>
      <c r="N127" s="96" t="s">
        <v>335</v>
      </c>
      <c r="O127" s="87"/>
      <c r="P127" s="65">
        <f>12919515-R127-T127-V127</f>
        <v>12535784</v>
      </c>
      <c r="Q127" s="65">
        <f>26631099-S127-U127-X129</f>
        <v>24451520.550000001</v>
      </c>
      <c r="R127" s="197">
        <f>62486.2*5</f>
        <v>312431</v>
      </c>
      <c r="S127" s="197">
        <f>1654519.85+162345.96</f>
        <v>1816865.81</v>
      </c>
      <c r="T127" s="197">
        <f>13970*5</f>
        <v>69850</v>
      </c>
      <c r="U127" s="197">
        <f>27573.57*12</f>
        <v>330882.83999999997</v>
      </c>
      <c r="V127" s="197">
        <f>290*5</f>
        <v>1450</v>
      </c>
      <c r="X127" s="194" t="s">
        <v>494</v>
      </c>
      <c r="Y127" s="194"/>
      <c r="Z127" s="194"/>
      <c r="AA127" s="194"/>
      <c r="AB127" s="194"/>
      <c r="AC127" s="194"/>
      <c r="AD127" s="194"/>
      <c r="AE127" s="194"/>
      <c r="AF127" s="194"/>
      <c r="AG127" s="194"/>
    </row>
    <row r="128" spans="1:33">
      <c r="A128" s="1">
        <v>2</v>
      </c>
      <c r="C128" s="22" t="s">
        <v>126</v>
      </c>
      <c r="D128" s="16" t="s">
        <v>127</v>
      </c>
      <c r="E128" s="23">
        <f t="shared" ref="E128:E134" si="8">SUM(P128:Q128)</f>
        <v>4833607</v>
      </c>
      <c r="F128" s="16"/>
      <c r="G128" s="16" t="s">
        <v>4</v>
      </c>
      <c r="H128" s="64">
        <v>1</v>
      </c>
      <c r="I128" s="16"/>
      <c r="J128" s="16">
        <f t="shared" si="7"/>
        <v>4833607</v>
      </c>
      <c r="K128" s="10"/>
      <c r="L128" s="16"/>
      <c r="M128" s="16"/>
      <c r="N128" s="16" t="s">
        <v>336</v>
      </c>
      <c r="O128" s="15" t="s">
        <v>418</v>
      </c>
      <c r="P128" s="65">
        <v>1313486</v>
      </c>
      <c r="Q128" s="65">
        <v>3520121</v>
      </c>
      <c r="V128" s="194"/>
      <c r="X128" s="194" t="s">
        <v>306</v>
      </c>
      <c r="Y128" s="194"/>
      <c r="Z128" s="194"/>
      <c r="AA128" s="194"/>
      <c r="AB128" s="194"/>
      <c r="AC128" s="194"/>
      <c r="AD128" s="194"/>
      <c r="AE128" s="194"/>
      <c r="AF128" s="194"/>
      <c r="AG128" s="194"/>
    </row>
    <row r="129" spans="1:33">
      <c r="A129" s="1">
        <v>3</v>
      </c>
      <c r="C129" s="22" t="s">
        <v>128</v>
      </c>
      <c r="D129" s="76" t="s">
        <v>495</v>
      </c>
      <c r="E129" s="23">
        <f t="shared" si="8"/>
        <v>176611354</v>
      </c>
      <c r="F129" s="16"/>
      <c r="G129" s="16" t="s">
        <v>76</v>
      </c>
      <c r="H129" s="64">
        <f>+H80</f>
        <v>4.0458884646884269E-2</v>
      </c>
      <c r="I129" s="16"/>
      <c r="J129" s="16">
        <f t="shared" si="7"/>
        <v>7145498.3988160426</v>
      </c>
      <c r="K129" s="16"/>
      <c r="L129" s="16" t="s">
        <v>4</v>
      </c>
      <c r="M129" s="16"/>
      <c r="N129" s="16" t="s">
        <v>337</v>
      </c>
      <c r="O129" s="15" t="s">
        <v>419</v>
      </c>
      <c r="P129" s="65">
        <f>79389402+22587</f>
        <v>79411989</v>
      </c>
      <c r="Q129" s="65">
        <f>97167753+31612</f>
        <v>97199365</v>
      </c>
      <c r="V129" s="194"/>
      <c r="W129" s="197"/>
      <c r="X129" s="197">
        <f>6365.96*5</f>
        <v>31829.8</v>
      </c>
      <c r="Y129" s="194"/>
      <c r="Z129" s="194"/>
      <c r="AA129" s="194"/>
      <c r="AB129" s="194"/>
      <c r="AC129" s="194"/>
      <c r="AD129" s="194"/>
      <c r="AE129" s="194"/>
      <c r="AF129" s="194"/>
      <c r="AG129" s="194"/>
    </row>
    <row r="130" spans="1:33">
      <c r="A130" s="1">
        <v>4</v>
      </c>
      <c r="C130" s="22" t="s">
        <v>129</v>
      </c>
      <c r="D130" s="16"/>
      <c r="E130" s="23">
        <f t="shared" si="8"/>
        <v>752168</v>
      </c>
      <c r="F130" s="16"/>
      <c r="G130" s="16" t="str">
        <f>+G129</f>
        <v>W/S</v>
      </c>
      <c r="H130" s="64">
        <f>+H129</f>
        <v>4.0458884646884269E-2</v>
      </c>
      <c r="I130" s="16"/>
      <c r="J130" s="16">
        <f t="shared" si="7"/>
        <v>30431.878347077647</v>
      </c>
      <c r="K130" s="16"/>
      <c r="L130" s="16"/>
      <c r="M130" s="16"/>
      <c r="N130" s="16" t="s">
        <v>366</v>
      </c>
      <c r="O130" s="15"/>
      <c r="P130" s="65">
        <v>421267</v>
      </c>
      <c r="Q130" s="65">
        <v>330901</v>
      </c>
      <c r="V130" s="194"/>
      <c r="W130" s="194"/>
      <c r="X130" s="194"/>
      <c r="Y130" s="194"/>
      <c r="Z130" s="194"/>
      <c r="AA130" s="194"/>
      <c r="AB130" s="194"/>
      <c r="AC130" s="194"/>
      <c r="AD130" s="194"/>
      <c r="AE130" s="194"/>
      <c r="AF130" s="194"/>
      <c r="AG130" s="194"/>
    </row>
    <row r="131" spans="1:33">
      <c r="A131" s="1">
        <v>5</v>
      </c>
      <c r="C131" s="97" t="s">
        <v>130</v>
      </c>
      <c r="D131" s="23"/>
      <c r="E131" s="23">
        <f t="shared" si="8"/>
        <v>4356586</v>
      </c>
      <c r="F131" s="16"/>
      <c r="G131" s="16" t="str">
        <f>+G130</f>
        <v>W/S</v>
      </c>
      <c r="H131" s="64">
        <f>+H130</f>
        <v>4.0458884646884269E-2</v>
      </c>
      <c r="I131" s="16"/>
      <c r="J131" s="16">
        <f t="shared" si="7"/>
        <v>176262.61042823095</v>
      </c>
      <c r="K131" s="16"/>
      <c r="L131" s="16"/>
      <c r="M131" s="16"/>
      <c r="N131" s="96"/>
      <c r="O131" s="87"/>
      <c r="P131" s="65">
        <f>1507343-6750+316990</f>
        <v>1817583</v>
      </c>
      <c r="Q131" s="65">
        <f>1992621-12000+558382</f>
        <v>2539003</v>
      </c>
      <c r="V131" s="194"/>
      <c r="W131" s="194"/>
      <c r="X131" s="194"/>
      <c r="Y131" s="194"/>
      <c r="Z131" s="194"/>
      <c r="AA131" s="194"/>
      <c r="AB131" s="194"/>
      <c r="AC131" s="194"/>
      <c r="AD131" s="194"/>
      <c r="AE131" s="194"/>
      <c r="AF131" s="194"/>
      <c r="AG131" s="194"/>
    </row>
    <row r="132" spans="1:33">
      <c r="A132" s="1" t="s">
        <v>131</v>
      </c>
      <c r="C132" s="97" t="s">
        <v>132</v>
      </c>
      <c r="D132" s="23"/>
      <c r="E132" s="23">
        <f t="shared" si="8"/>
        <v>0</v>
      </c>
      <c r="F132" s="16"/>
      <c r="G132" s="98" t="str">
        <f>+G127</f>
        <v>TE</v>
      </c>
      <c r="H132" s="99">
        <f>+H127</f>
        <v>0.89599305747574776</v>
      </c>
      <c r="I132" s="16"/>
      <c r="J132" s="16">
        <f t="shared" si="7"/>
        <v>0</v>
      </c>
      <c r="K132" s="16"/>
      <c r="L132" s="16"/>
      <c r="M132" s="16"/>
      <c r="O132" s="15"/>
      <c r="P132" s="65">
        <v>0</v>
      </c>
      <c r="Q132" s="65">
        <v>0</v>
      </c>
      <c r="V132" s="194"/>
      <c r="W132" s="194"/>
      <c r="X132" s="194"/>
      <c r="Y132" s="194"/>
      <c r="Z132" s="194"/>
      <c r="AA132" s="194"/>
      <c r="AB132" s="194"/>
      <c r="AC132" s="194"/>
      <c r="AD132" s="194"/>
      <c r="AE132" s="194"/>
      <c r="AF132" s="194"/>
      <c r="AG132" s="194"/>
    </row>
    <row r="133" spans="1:33">
      <c r="A133" s="1">
        <v>6</v>
      </c>
      <c r="C133" s="22" t="s">
        <v>77</v>
      </c>
      <c r="D133" s="16" t="str">
        <f>+D81</f>
        <v>356.1</v>
      </c>
      <c r="E133" s="23">
        <f t="shared" si="8"/>
        <v>0</v>
      </c>
      <c r="F133" s="16"/>
      <c r="G133" s="16" t="s">
        <v>79</v>
      </c>
      <c r="H133" s="64">
        <f>+H81</f>
        <v>3.7322878959248268E-2</v>
      </c>
      <c r="I133" s="16"/>
      <c r="J133" s="16">
        <f t="shared" si="7"/>
        <v>0</v>
      </c>
      <c r="K133" s="16"/>
      <c r="L133" s="16"/>
      <c r="M133" s="16"/>
      <c r="N133" s="16"/>
      <c r="O133" s="15"/>
      <c r="P133" s="65">
        <v>0</v>
      </c>
      <c r="Q133" s="65">
        <v>0</v>
      </c>
      <c r="V133" s="194"/>
      <c r="W133" s="194"/>
      <c r="X133" s="194"/>
      <c r="Y133" s="194"/>
      <c r="Z133" s="194"/>
      <c r="AA133" s="194"/>
      <c r="AB133" s="194"/>
      <c r="AC133" s="194"/>
      <c r="AD133" s="194"/>
      <c r="AE133" s="194"/>
      <c r="AF133" s="194"/>
      <c r="AG133" s="194"/>
    </row>
    <row r="134" spans="1:33" ht="16.5" thickBot="1">
      <c r="A134" s="1">
        <v>7</v>
      </c>
      <c r="C134" s="22" t="s">
        <v>133</v>
      </c>
      <c r="D134" s="16"/>
      <c r="E134" s="67">
        <f t="shared" si="8"/>
        <v>0</v>
      </c>
      <c r="F134" s="16"/>
      <c r="G134" s="16" t="s">
        <v>4</v>
      </c>
      <c r="H134" s="64">
        <v>1</v>
      </c>
      <c r="I134" s="16"/>
      <c r="J134" s="28">
        <f t="shared" si="7"/>
        <v>0</v>
      </c>
      <c r="K134" s="16"/>
      <c r="L134" s="16"/>
      <c r="M134" s="16"/>
      <c r="N134" s="16"/>
      <c r="O134" s="15"/>
      <c r="P134" s="65">
        <v>0</v>
      </c>
      <c r="Q134" s="65">
        <v>0</v>
      </c>
      <c r="V134" s="194"/>
      <c r="W134" s="194"/>
      <c r="X134" s="194"/>
      <c r="Y134" s="194"/>
      <c r="Z134" s="194"/>
      <c r="AA134" s="194"/>
      <c r="AB134" s="194"/>
      <c r="AC134" s="194"/>
      <c r="AD134" s="194"/>
      <c r="AE134" s="194"/>
      <c r="AF134" s="194"/>
      <c r="AG134" s="194"/>
    </row>
    <row r="135" spans="1:33">
      <c r="A135" s="1">
        <v>8</v>
      </c>
      <c r="C135" s="22" t="s">
        <v>134</v>
      </c>
      <c r="D135" s="16"/>
      <c r="E135" s="16">
        <f>+E127-E128+E129-E130-E131+E133+E134+E132</f>
        <v>201124817.90000001</v>
      </c>
      <c r="F135" s="16"/>
      <c r="G135" s="16"/>
      <c r="H135" s="16"/>
      <c r="I135" s="16"/>
      <c r="J135" s="16">
        <f>+J127-J128+J129-J130-J131+J133+J134+J132</f>
        <v>32977376.810040731</v>
      </c>
      <c r="K135" s="16"/>
      <c r="L135" s="16"/>
      <c r="M135" s="16"/>
      <c r="N135" s="75"/>
      <c r="O135" s="16"/>
      <c r="P135" s="22"/>
      <c r="V135" s="194"/>
      <c r="W135" s="194"/>
      <c r="X135" s="194"/>
      <c r="Y135" s="194"/>
      <c r="Z135" s="194"/>
      <c r="AA135" s="194"/>
      <c r="AB135" s="194"/>
      <c r="AC135" s="194"/>
      <c r="AD135" s="194"/>
      <c r="AE135" s="194"/>
      <c r="AF135" s="194"/>
      <c r="AG135" s="194"/>
    </row>
    <row r="136" spans="1:33">
      <c r="A136" s="1"/>
      <c r="D136" s="16"/>
      <c r="F136" s="16"/>
      <c r="G136" s="16"/>
      <c r="H136" s="16"/>
      <c r="I136" s="16"/>
      <c r="K136" s="16"/>
      <c r="L136" s="16"/>
      <c r="M136" s="16"/>
      <c r="N136" s="16"/>
      <c r="O136" s="16"/>
      <c r="P136" s="22"/>
      <c r="R136" s="193" t="s">
        <v>307</v>
      </c>
      <c r="V136" s="194"/>
      <c r="W136" s="194"/>
      <c r="X136" s="194"/>
      <c r="Y136" s="194"/>
      <c r="Z136" s="194"/>
      <c r="AA136" s="194"/>
      <c r="AB136" s="194"/>
      <c r="AC136" s="194"/>
      <c r="AD136" s="194"/>
      <c r="AE136" s="194"/>
      <c r="AF136" s="194"/>
      <c r="AG136" s="194"/>
    </row>
    <row r="137" spans="1:33">
      <c r="A137" s="1"/>
      <c r="C137" s="22" t="s">
        <v>135</v>
      </c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22"/>
      <c r="R137" s="193" t="s">
        <v>444</v>
      </c>
      <c r="S137" s="193" t="s">
        <v>445</v>
      </c>
      <c r="U137" s="193" t="s">
        <v>462</v>
      </c>
      <c r="V137" s="194"/>
      <c r="W137" s="194"/>
      <c r="X137" s="194"/>
      <c r="Y137" s="194"/>
      <c r="Z137" s="194"/>
      <c r="AA137" s="194"/>
      <c r="AB137" s="194"/>
      <c r="AC137" s="194"/>
      <c r="AD137" s="194"/>
      <c r="AE137" s="194"/>
      <c r="AF137" s="194"/>
      <c r="AG137" s="194"/>
    </row>
    <row r="138" spans="1:33">
      <c r="A138" s="1">
        <v>9</v>
      </c>
      <c r="C138" s="22" t="str">
        <f>+C127</f>
        <v xml:space="preserve">  Transmission </v>
      </c>
      <c r="D138" s="76" t="s">
        <v>422</v>
      </c>
      <c r="E138" s="23">
        <f>SUM(P138:Q138)</f>
        <v>15337673</v>
      </c>
      <c r="F138" s="16"/>
      <c r="G138" s="16" t="s">
        <v>17</v>
      </c>
      <c r="H138" s="64">
        <f>+H102</f>
        <v>1</v>
      </c>
      <c r="I138" s="16"/>
      <c r="J138" s="16">
        <f>+H138*E138</f>
        <v>15337673</v>
      </c>
      <c r="K138" s="16"/>
      <c r="L138" s="69"/>
      <c r="M138" s="16"/>
      <c r="N138" s="16"/>
      <c r="O138" s="15"/>
      <c r="P138" s="23">
        <f>R138+S138</f>
        <v>5048458</v>
      </c>
      <c r="Q138" s="65">
        <v>10289215</v>
      </c>
      <c r="R138" s="65">
        <v>5048458</v>
      </c>
      <c r="S138" s="193">
        <v>0</v>
      </c>
      <c r="U138" s="193">
        <v>13714405.279999999</v>
      </c>
      <c r="V138" s="194"/>
      <c r="W138" s="194"/>
      <c r="X138" s="194"/>
      <c r="Y138" s="194"/>
      <c r="Z138" s="194"/>
      <c r="AA138" s="194"/>
      <c r="AB138" s="194"/>
      <c r="AC138" s="194"/>
      <c r="AD138" s="194"/>
      <c r="AE138" s="194"/>
      <c r="AF138" s="194"/>
      <c r="AG138" s="194"/>
    </row>
    <row r="139" spans="1:33">
      <c r="A139" s="1">
        <v>10</v>
      </c>
      <c r="C139" s="22" t="s">
        <v>136</v>
      </c>
      <c r="D139" s="76" t="s">
        <v>423</v>
      </c>
      <c r="E139" s="23">
        <f>SUM(P139:Q139)</f>
        <v>12685933</v>
      </c>
      <c r="F139" s="16"/>
      <c r="G139" s="16" t="s">
        <v>76</v>
      </c>
      <c r="H139" s="64">
        <f>+H129</f>
        <v>4.0458884646884269E-2</v>
      </c>
      <c r="I139" s="16"/>
      <c r="J139" s="16">
        <f>+H139*E139</f>
        <v>513258.69988510251</v>
      </c>
      <c r="K139" s="16"/>
      <c r="L139" s="69"/>
      <c r="M139" s="16"/>
      <c r="N139" s="76" t="s">
        <v>420</v>
      </c>
      <c r="O139" s="15"/>
      <c r="P139" s="23">
        <f t="shared" ref="P139:P140" si="9">R139+S139</f>
        <v>498505</v>
      </c>
      <c r="Q139" s="65">
        <f>5583964+6603464</f>
        <v>12187428</v>
      </c>
      <c r="R139" s="65">
        <v>498505</v>
      </c>
      <c r="S139" s="193">
        <v>0</v>
      </c>
      <c r="U139" s="193">
        <v>7726988.9000000004</v>
      </c>
      <c r="V139" s="194"/>
      <c r="W139" s="194"/>
      <c r="X139" s="194"/>
      <c r="Y139" s="194"/>
      <c r="Z139" s="194"/>
      <c r="AA139" s="194"/>
      <c r="AB139" s="194"/>
      <c r="AC139" s="194"/>
      <c r="AD139" s="194"/>
      <c r="AE139" s="194"/>
      <c r="AF139" s="194"/>
      <c r="AG139" s="194"/>
    </row>
    <row r="140" spans="1:33" ht="16.5" thickBot="1">
      <c r="A140" s="1">
        <v>11</v>
      </c>
      <c r="C140" s="22" t="str">
        <f>+C133</f>
        <v xml:space="preserve">  Common</v>
      </c>
      <c r="D140" s="76" t="s">
        <v>424</v>
      </c>
      <c r="E140" s="67">
        <f>SUM(P140:Q140)</f>
        <v>15652218</v>
      </c>
      <c r="F140" s="16"/>
      <c r="G140" s="16" t="s">
        <v>79</v>
      </c>
      <c r="H140" s="64">
        <f>+H133</f>
        <v>3.7322878959248268E-2</v>
      </c>
      <c r="I140" s="16"/>
      <c r="J140" s="28">
        <f>+H140*E140</f>
        <v>584185.83785776701</v>
      </c>
      <c r="K140" s="16"/>
      <c r="L140" s="69"/>
      <c r="M140" s="16"/>
      <c r="N140" s="76" t="s">
        <v>421</v>
      </c>
      <c r="O140" s="15"/>
      <c r="P140" s="23">
        <f t="shared" si="9"/>
        <v>15652218</v>
      </c>
      <c r="Q140" s="65">
        <v>0</v>
      </c>
      <c r="R140" s="65">
        <v>15652218</v>
      </c>
      <c r="U140" s="193">
        <f>U138+U139</f>
        <v>21441394.18</v>
      </c>
      <c r="V140" s="194"/>
      <c r="W140" s="194"/>
      <c r="X140" s="194"/>
      <c r="Y140" s="194"/>
      <c r="Z140" s="194"/>
      <c r="AA140" s="194"/>
      <c r="AB140" s="194"/>
      <c r="AC140" s="194"/>
      <c r="AD140" s="194"/>
      <c r="AE140" s="194"/>
      <c r="AF140" s="194"/>
      <c r="AG140" s="194"/>
    </row>
    <row r="141" spans="1:33">
      <c r="A141" s="1">
        <v>12</v>
      </c>
      <c r="C141" s="22" t="s">
        <v>137</v>
      </c>
      <c r="D141" s="16"/>
      <c r="E141" s="16">
        <f>SUM(E138:E140)</f>
        <v>43675824</v>
      </c>
      <c r="F141" s="16"/>
      <c r="G141" s="16"/>
      <c r="H141" s="16"/>
      <c r="I141" s="16"/>
      <c r="J141" s="16">
        <f>SUM(J138:J140)</f>
        <v>16435117.537742868</v>
      </c>
      <c r="K141" s="16"/>
      <c r="L141" s="16"/>
      <c r="M141" s="16"/>
      <c r="N141" s="16"/>
      <c r="O141" s="16"/>
      <c r="P141" s="22"/>
      <c r="U141" s="182">
        <v>0.73</v>
      </c>
      <c r="V141" s="194"/>
      <c r="W141" s="194"/>
      <c r="X141" s="194"/>
      <c r="Y141" s="194"/>
      <c r="Z141" s="194"/>
      <c r="AA141" s="194"/>
      <c r="AB141" s="194"/>
      <c r="AC141" s="194"/>
      <c r="AD141" s="194"/>
      <c r="AE141" s="194"/>
      <c r="AF141" s="194"/>
      <c r="AG141" s="194"/>
    </row>
    <row r="142" spans="1:33">
      <c r="A142" s="1"/>
      <c r="C142" s="22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22"/>
      <c r="U142" s="193">
        <f>U140*U141</f>
        <v>15652217.751399999</v>
      </c>
      <c r="V142" s="194"/>
      <c r="W142" s="194"/>
      <c r="X142" s="194"/>
      <c r="Y142" s="194"/>
      <c r="Z142" s="194"/>
      <c r="AA142" s="194"/>
      <c r="AB142" s="194"/>
      <c r="AC142" s="194"/>
      <c r="AD142" s="194"/>
      <c r="AE142" s="194"/>
      <c r="AF142" s="194"/>
      <c r="AG142" s="194"/>
    </row>
    <row r="143" spans="1:33">
      <c r="A143" s="1" t="s">
        <v>4</v>
      </c>
      <c r="C143" s="22" t="s">
        <v>138</v>
      </c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22"/>
      <c r="V143" s="194"/>
      <c r="W143" s="194"/>
      <c r="X143" s="194"/>
      <c r="Y143" s="194"/>
      <c r="Z143" s="194"/>
      <c r="AA143" s="194"/>
      <c r="AB143" s="194"/>
      <c r="AC143" s="194"/>
      <c r="AD143" s="194"/>
      <c r="AE143" s="194"/>
      <c r="AF143" s="194"/>
      <c r="AG143" s="194"/>
    </row>
    <row r="144" spans="1:33">
      <c r="A144" s="1"/>
      <c r="C144" s="22" t="s">
        <v>139</v>
      </c>
      <c r="F144" s="16"/>
      <c r="G144" s="16"/>
      <c r="I144" s="16"/>
      <c r="K144" s="16"/>
      <c r="L144" s="69"/>
      <c r="M144" s="16"/>
      <c r="N144" s="72"/>
      <c r="O144" s="15"/>
      <c r="P144" s="22"/>
      <c r="V144" s="194"/>
      <c r="W144" s="194"/>
      <c r="X144" s="194"/>
      <c r="Y144" s="194"/>
      <c r="Z144" s="194"/>
      <c r="AA144" s="194"/>
      <c r="AB144" s="194"/>
      <c r="AC144" s="194"/>
      <c r="AD144" s="194"/>
      <c r="AE144" s="194"/>
      <c r="AF144" s="194"/>
      <c r="AG144" s="194"/>
    </row>
    <row r="145" spans="1:33">
      <c r="A145" s="1">
        <v>13</v>
      </c>
      <c r="C145" s="22" t="s">
        <v>140</v>
      </c>
      <c r="D145" s="16" t="s">
        <v>141</v>
      </c>
      <c r="E145" s="23">
        <f>+O149</f>
        <v>13697579</v>
      </c>
      <c r="F145" s="16"/>
      <c r="G145" s="16" t="s">
        <v>76</v>
      </c>
      <c r="H145" s="25">
        <f>+H139</f>
        <v>4.0458884646884269E-2</v>
      </c>
      <c r="I145" s="16"/>
      <c r="J145" s="16">
        <f>+H145*E145</f>
        <v>554188.76870258432</v>
      </c>
      <c r="K145" s="16"/>
      <c r="L145" s="69"/>
      <c r="M145" s="16"/>
      <c r="N145" s="72" t="s">
        <v>338</v>
      </c>
      <c r="P145" s="15" t="s">
        <v>308</v>
      </c>
      <c r="Q145" s="15" t="s">
        <v>306</v>
      </c>
      <c r="V145" s="194"/>
      <c r="W145" s="194"/>
      <c r="X145" s="194"/>
      <c r="Y145" s="194"/>
      <c r="Z145" s="194"/>
      <c r="AA145" s="194"/>
      <c r="AB145" s="194"/>
      <c r="AC145" s="194"/>
      <c r="AD145" s="194"/>
      <c r="AE145" s="194"/>
      <c r="AF145" s="194"/>
      <c r="AG145" s="194"/>
    </row>
    <row r="146" spans="1:33">
      <c r="A146" s="1">
        <v>14</v>
      </c>
      <c r="C146" s="22" t="s">
        <v>142</v>
      </c>
      <c r="D146" s="16" t="str">
        <f>+D145</f>
        <v>263.i</v>
      </c>
      <c r="E146" s="23">
        <f>+O151</f>
        <v>42220</v>
      </c>
      <c r="F146" s="16"/>
      <c r="G146" s="16" t="str">
        <f>+G145</f>
        <v>W/S</v>
      </c>
      <c r="H146" s="25">
        <f>+H145</f>
        <v>4.0458884646884269E-2</v>
      </c>
      <c r="I146" s="16"/>
      <c r="J146" s="16">
        <f>+H146*E146</f>
        <v>1708.1741097914539</v>
      </c>
      <c r="K146" s="16"/>
      <c r="L146" s="69"/>
      <c r="M146" s="16"/>
      <c r="N146" s="72" t="s">
        <v>339</v>
      </c>
      <c r="P146" s="65">
        <v>6040440</v>
      </c>
      <c r="Q146" s="65">
        <v>7270620</v>
      </c>
      <c r="V146" s="194"/>
      <c r="W146" s="194"/>
      <c r="X146" s="194"/>
      <c r="Y146" s="194"/>
      <c r="Z146" s="194"/>
      <c r="AA146" s="194"/>
      <c r="AB146" s="194"/>
      <c r="AC146" s="194"/>
      <c r="AD146" s="194"/>
      <c r="AE146" s="194"/>
      <c r="AF146" s="194"/>
      <c r="AG146" s="194"/>
    </row>
    <row r="147" spans="1:33">
      <c r="A147" s="1">
        <v>15</v>
      </c>
      <c r="C147" s="22" t="s">
        <v>143</v>
      </c>
      <c r="D147" s="16" t="s">
        <v>4</v>
      </c>
      <c r="F147" s="16"/>
      <c r="G147" s="16"/>
      <c r="I147" s="16"/>
      <c r="K147" s="16"/>
      <c r="L147" s="69"/>
      <c r="M147" s="16"/>
      <c r="N147" s="72" t="s">
        <v>340</v>
      </c>
      <c r="P147" s="65">
        <v>165048</v>
      </c>
      <c r="Q147" s="65">
        <v>193462</v>
      </c>
      <c r="V147" s="194"/>
      <c r="W147" s="194"/>
      <c r="X147" s="194"/>
      <c r="Y147" s="194"/>
      <c r="Z147" s="194"/>
      <c r="AA147" s="194"/>
      <c r="AB147" s="194"/>
      <c r="AC147" s="194"/>
      <c r="AD147" s="194"/>
      <c r="AE147" s="194"/>
      <c r="AF147" s="194"/>
      <c r="AG147" s="194"/>
    </row>
    <row r="148" spans="1:33">
      <c r="A148" s="1">
        <v>16</v>
      </c>
      <c r="C148" s="22" t="s">
        <v>144</v>
      </c>
      <c r="D148" s="16" t="s">
        <v>141</v>
      </c>
      <c r="E148" s="23">
        <f>+O152</f>
        <v>20126640</v>
      </c>
      <c r="F148" s="16"/>
      <c r="G148" s="16" t="s">
        <v>119</v>
      </c>
      <c r="H148" s="25">
        <f>+H74</f>
        <v>9.7967317606745569E-2</v>
      </c>
      <c r="I148" s="16"/>
      <c r="J148" s="16">
        <f>+H148*E148</f>
        <v>1971752.9332366297</v>
      </c>
      <c r="K148" s="16"/>
      <c r="L148" s="69"/>
      <c r="M148" s="16"/>
      <c r="N148" s="72" t="s">
        <v>341</v>
      </c>
      <c r="P148" s="65">
        <v>28009</v>
      </c>
      <c r="Q148" s="65"/>
      <c r="V148" s="194"/>
      <c r="W148" s="194"/>
      <c r="X148" s="194"/>
      <c r="Y148" s="194"/>
      <c r="Z148" s="194"/>
      <c r="AA148" s="194"/>
      <c r="AB148" s="194"/>
      <c r="AC148" s="194"/>
      <c r="AD148" s="194"/>
      <c r="AE148" s="194"/>
      <c r="AF148" s="194"/>
      <c r="AG148" s="194"/>
    </row>
    <row r="149" spans="1:33">
      <c r="A149" s="1">
        <v>17</v>
      </c>
      <c r="C149" s="22" t="s">
        <v>145</v>
      </c>
      <c r="D149" s="16" t="s">
        <v>141</v>
      </c>
      <c r="E149" s="23">
        <v>0</v>
      </c>
      <c r="F149" s="16"/>
      <c r="G149" s="23" t="str">
        <f>+G93</f>
        <v>NA</v>
      </c>
      <c r="H149" s="100" t="s">
        <v>99</v>
      </c>
      <c r="I149" s="16"/>
      <c r="J149" s="16">
        <v>0</v>
      </c>
      <c r="K149" s="16"/>
      <c r="L149" s="69"/>
      <c r="M149" s="16"/>
      <c r="N149" s="72" t="s">
        <v>342</v>
      </c>
      <c r="O149" s="59">
        <f>+Q149+P149</f>
        <v>13697579</v>
      </c>
      <c r="P149" s="23">
        <f>SUM(P146:P148)</f>
        <v>6233497</v>
      </c>
      <c r="Q149" s="23">
        <f>SUM(Q146:Q148)</f>
        <v>7464082</v>
      </c>
      <c r="V149" s="194"/>
      <c r="W149" s="194"/>
      <c r="X149" s="194"/>
      <c r="Y149" s="194"/>
      <c r="Z149" s="194"/>
      <c r="AA149" s="194"/>
      <c r="AB149" s="194"/>
      <c r="AC149" s="194"/>
      <c r="AD149" s="194"/>
      <c r="AE149" s="194"/>
      <c r="AF149" s="194"/>
      <c r="AG149" s="194"/>
    </row>
    <row r="150" spans="1:33">
      <c r="A150" s="1">
        <v>18</v>
      </c>
      <c r="C150" s="22" t="s">
        <v>146</v>
      </c>
      <c r="D150" s="16" t="str">
        <f>+D149</f>
        <v>263.i</v>
      </c>
      <c r="E150" s="23">
        <f>+O157</f>
        <v>3220718</v>
      </c>
      <c r="F150" s="16"/>
      <c r="G150" s="16" t="str">
        <f>+G148</f>
        <v>GP</v>
      </c>
      <c r="H150" s="25">
        <f>+H148</f>
        <v>9.7967317606745569E-2</v>
      </c>
      <c r="I150" s="16"/>
      <c r="J150" s="16">
        <f>+H150*E150</f>
        <v>315525.10322776239</v>
      </c>
      <c r="K150" s="16"/>
      <c r="L150" s="69"/>
      <c r="M150" s="16"/>
      <c r="P150" s="101"/>
      <c r="Q150" s="101"/>
      <c r="V150" s="194"/>
      <c r="W150" s="194"/>
      <c r="X150" s="194"/>
      <c r="Y150" s="194"/>
      <c r="Z150" s="194"/>
      <c r="AA150" s="194"/>
      <c r="AB150" s="194"/>
      <c r="AC150" s="194"/>
      <c r="AD150" s="194"/>
      <c r="AE150" s="194"/>
      <c r="AF150" s="194"/>
      <c r="AG150" s="194"/>
    </row>
    <row r="151" spans="1:33" ht="16.5" thickBot="1">
      <c r="A151" s="1">
        <v>19</v>
      </c>
      <c r="C151" s="22" t="s">
        <v>147</v>
      </c>
      <c r="D151" s="16"/>
      <c r="E151" s="102">
        <v>0</v>
      </c>
      <c r="F151" s="16"/>
      <c r="G151" s="16" t="s">
        <v>119</v>
      </c>
      <c r="H151" s="25">
        <f>+H148</f>
        <v>9.7967317606745569E-2</v>
      </c>
      <c r="I151" s="16"/>
      <c r="J151" s="28">
        <f>+H151*E151</f>
        <v>0</v>
      </c>
      <c r="K151" s="16"/>
      <c r="L151" s="69"/>
      <c r="M151" s="16"/>
      <c r="N151" s="72" t="s">
        <v>396</v>
      </c>
      <c r="O151" s="59">
        <f>+Q151+P151</f>
        <v>42220</v>
      </c>
      <c r="P151" s="65"/>
      <c r="Q151" s="65">
        <v>42220</v>
      </c>
      <c r="V151" s="194"/>
      <c r="W151" s="194"/>
      <c r="X151" s="194"/>
      <c r="Y151" s="194"/>
      <c r="Z151" s="194"/>
      <c r="AA151" s="194"/>
      <c r="AB151" s="194"/>
      <c r="AC151" s="194"/>
      <c r="AD151" s="194"/>
      <c r="AE151" s="194"/>
      <c r="AF151" s="194"/>
      <c r="AG151" s="194"/>
    </row>
    <row r="152" spans="1:33">
      <c r="A152" s="1">
        <v>20</v>
      </c>
      <c r="C152" s="22" t="s">
        <v>148</v>
      </c>
      <c r="D152" s="16"/>
      <c r="E152" s="16">
        <f>SUM(E145:E151)</f>
        <v>37087157</v>
      </c>
      <c r="F152" s="16"/>
      <c r="G152" s="16"/>
      <c r="H152" s="25"/>
      <c r="I152" s="16"/>
      <c r="J152" s="16">
        <f>SUM(J145:J151)</f>
        <v>2843174.9792767679</v>
      </c>
      <c r="K152" s="16"/>
      <c r="L152" s="16"/>
      <c r="M152" s="16"/>
      <c r="N152" s="72" t="s">
        <v>397</v>
      </c>
      <c r="O152" s="59">
        <f>+Q152+P152</f>
        <v>20126640</v>
      </c>
      <c r="P152" s="65">
        <v>9662293</v>
      </c>
      <c r="Q152" s="65">
        <v>10464347</v>
      </c>
      <c r="V152" s="194"/>
      <c r="W152" s="194"/>
      <c r="X152" s="194"/>
      <c r="Y152" s="194"/>
      <c r="Z152" s="194"/>
      <c r="AA152" s="194"/>
      <c r="AB152" s="194"/>
      <c r="AC152" s="194"/>
      <c r="AD152" s="194"/>
      <c r="AE152" s="194"/>
      <c r="AF152" s="194"/>
      <c r="AG152" s="194"/>
    </row>
    <row r="153" spans="1:33">
      <c r="A153" s="1"/>
      <c r="C153" s="22"/>
      <c r="D153" s="16"/>
      <c r="E153" s="16"/>
      <c r="F153" s="16"/>
      <c r="G153" s="16"/>
      <c r="H153" s="25"/>
      <c r="I153" s="16"/>
      <c r="J153" s="16"/>
      <c r="K153" s="16"/>
      <c r="L153" s="16"/>
      <c r="M153" s="16"/>
      <c r="N153" s="22" t="s">
        <v>347</v>
      </c>
      <c r="P153" s="15" t="s">
        <v>308</v>
      </c>
      <c r="Q153" s="72" t="s">
        <v>306</v>
      </c>
      <c r="V153" s="194"/>
      <c r="W153" s="194"/>
      <c r="X153" s="194"/>
      <c r="Y153" s="194"/>
      <c r="Z153" s="194"/>
      <c r="AA153" s="194"/>
      <c r="AB153" s="194"/>
      <c r="AC153" s="194"/>
      <c r="AD153" s="194"/>
      <c r="AE153" s="194"/>
      <c r="AF153" s="194"/>
      <c r="AG153" s="194"/>
    </row>
    <row r="154" spans="1:33">
      <c r="A154" s="1" t="s">
        <v>149</v>
      </c>
      <c r="C154" s="22"/>
      <c r="D154" s="16"/>
      <c r="E154" s="16"/>
      <c r="F154" s="16"/>
      <c r="G154" s="16"/>
      <c r="H154" s="25"/>
      <c r="I154" s="16"/>
      <c r="J154" s="16"/>
      <c r="K154" s="16"/>
      <c r="L154" s="16"/>
      <c r="M154" s="16"/>
      <c r="N154" s="16" t="s">
        <v>343</v>
      </c>
      <c r="P154" s="65">
        <v>1297888</v>
      </c>
      <c r="Q154" s="65">
        <v>1883702</v>
      </c>
      <c r="V154" s="194"/>
      <c r="W154" s="194"/>
      <c r="X154" s="194"/>
      <c r="Y154" s="194"/>
      <c r="Z154" s="194"/>
      <c r="AA154" s="194"/>
      <c r="AB154" s="194"/>
      <c r="AC154" s="194"/>
      <c r="AD154" s="194"/>
      <c r="AE154" s="194"/>
      <c r="AF154" s="194"/>
      <c r="AG154" s="194"/>
    </row>
    <row r="155" spans="1:33">
      <c r="A155" s="1" t="s">
        <v>4</v>
      </c>
      <c r="C155" s="22" t="s">
        <v>150</v>
      </c>
      <c r="D155" s="16" t="s">
        <v>151</v>
      </c>
      <c r="E155" s="16"/>
      <c r="F155" s="16"/>
      <c r="H155" s="103"/>
      <c r="I155" s="16"/>
      <c r="K155" s="16"/>
      <c r="M155" s="16"/>
      <c r="N155" s="89" t="s">
        <v>344</v>
      </c>
      <c r="P155" s="65">
        <v>0</v>
      </c>
      <c r="Q155" s="65">
        <v>0</v>
      </c>
      <c r="V155" s="194"/>
      <c r="W155" s="194"/>
      <c r="X155" s="194"/>
      <c r="Y155" s="194"/>
      <c r="Z155" s="194"/>
      <c r="AA155" s="194"/>
      <c r="AB155" s="194"/>
      <c r="AC155" s="194"/>
      <c r="AD155" s="194"/>
      <c r="AE155" s="194"/>
      <c r="AF155" s="194"/>
      <c r="AG155" s="194"/>
    </row>
    <row r="156" spans="1:33">
      <c r="A156" s="1">
        <v>21</v>
      </c>
      <c r="C156" s="104" t="s">
        <v>152</v>
      </c>
      <c r="D156" s="16"/>
      <c r="E156" s="105">
        <f>IF(E284&gt;0,1-(((1-E285)*(1-E284))/(1-E285*E284*E286)),0)</f>
        <v>0.38900000000000001</v>
      </c>
      <c r="F156" s="16"/>
      <c r="G156" s="193" t="s">
        <v>429</v>
      </c>
      <c r="H156" s="103"/>
      <c r="I156" s="16"/>
      <c r="K156" s="16"/>
      <c r="M156" s="16"/>
      <c r="N156" s="16" t="s">
        <v>345</v>
      </c>
      <c r="P156" s="65">
        <v>0</v>
      </c>
      <c r="Q156" s="65">
        <v>39128</v>
      </c>
      <c r="V156" s="194"/>
      <c r="W156" s="194"/>
      <c r="X156" s="194"/>
      <c r="Y156" s="194"/>
      <c r="Z156" s="194"/>
      <c r="AA156" s="194"/>
      <c r="AB156" s="194"/>
      <c r="AC156" s="194"/>
      <c r="AD156" s="194"/>
      <c r="AE156" s="194"/>
      <c r="AF156" s="194"/>
      <c r="AG156" s="194"/>
    </row>
    <row r="157" spans="1:33">
      <c r="A157" s="1">
        <v>22</v>
      </c>
      <c r="C157" s="193" t="s">
        <v>153</v>
      </c>
      <c r="D157" s="16"/>
      <c r="E157" s="105">
        <f>IF(J231&gt;0,(E156/(1-E156))*(1-J228/J231),0)</f>
        <v>0.47920831760606308</v>
      </c>
      <c r="F157" s="16"/>
      <c r="G157" s="193" t="s">
        <v>428</v>
      </c>
      <c r="H157" s="103"/>
      <c r="I157" s="16"/>
      <c r="K157" s="16"/>
      <c r="M157" s="16"/>
      <c r="N157" s="16" t="s">
        <v>346</v>
      </c>
      <c r="O157" s="59">
        <f>+Q157+P157</f>
        <v>3220718</v>
      </c>
      <c r="P157" s="72">
        <f>SUM(P154:P156)</f>
        <v>1297888</v>
      </c>
      <c r="Q157" s="72">
        <f>SUM(Q154:Q156)</f>
        <v>1922830</v>
      </c>
      <c r="V157" s="194"/>
      <c r="W157" s="194"/>
      <c r="X157" s="194"/>
      <c r="Y157" s="194"/>
      <c r="Z157" s="194"/>
      <c r="AA157" s="194"/>
      <c r="AB157" s="194"/>
      <c r="AC157" s="194"/>
      <c r="AD157" s="194"/>
      <c r="AE157" s="194"/>
      <c r="AF157" s="194"/>
      <c r="AG157" s="194"/>
    </row>
    <row r="158" spans="1:33">
      <c r="A158" s="1"/>
      <c r="C158" s="22" t="s">
        <v>154</v>
      </c>
      <c r="D158" s="16"/>
      <c r="E158" s="16"/>
      <c r="F158" s="16"/>
      <c r="H158" s="103"/>
      <c r="I158" s="16"/>
      <c r="K158" s="16"/>
      <c r="M158" s="16"/>
      <c r="O158" s="193" t="s">
        <v>425</v>
      </c>
      <c r="P158" s="65">
        <v>22700819</v>
      </c>
      <c r="Q158" s="197">
        <v>61659449</v>
      </c>
      <c r="V158" s="194"/>
      <c r="W158" s="194"/>
      <c r="X158" s="194"/>
      <c r="Y158" s="194"/>
      <c r="Z158" s="194"/>
      <c r="AA158" s="194"/>
      <c r="AB158" s="194"/>
      <c r="AC158" s="194"/>
      <c r="AD158" s="194"/>
      <c r="AE158" s="194"/>
      <c r="AF158" s="194"/>
      <c r="AG158" s="194"/>
    </row>
    <row r="159" spans="1:33">
      <c r="A159" s="1"/>
      <c r="C159" s="22" t="s">
        <v>155</v>
      </c>
      <c r="D159" s="16"/>
      <c r="E159" s="16"/>
      <c r="F159" s="16"/>
      <c r="H159" s="103"/>
      <c r="I159" s="16"/>
      <c r="J159" s="194"/>
      <c r="K159" s="16"/>
      <c r="M159" s="16"/>
      <c r="N159" s="16"/>
      <c r="O159" s="72" t="s">
        <v>426</v>
      </c>
      <c r="P159" s="65">
        <v>5404750</v>
      </c>
      <c r="Q159" s="197">
        <v>12756393</v>
      </c>
      <c r="V159" s="194"/>
      <c r="W159" s="194"/>
      <c r="X159" s="194"/>
      <c r="Y159" s="194"/>
      <c r="Z159" s="194"/>
      <c r="AA159" s="194"/>
      <c r="AB159" s="194"/>
      <c r="AC159" s="194"/>
      <c r="AD159" s="194"/>
      <c r="AE159" s="194"/>
      <c r="AF159" s="194"/>
      <c r="AG159" s="194"/>
    </row>
    <row r="160" spans="1:33">
      <c r="A160" s="1">
        <v>23</v>
      </c>
      <c r="C160" s="104" t="s">
        <v>156</v>
      </c>
      <c r="D160" s="16"/>
      <c r="E160" s="106">
        <f>IF(E156&gt;0,1/(1-E156),0)</f>
        <v>1.6366612111292962</v>
      </c>
      <c r="F160" s="16"/>
      <c r="H160" s="103"/>
      <c r="I160" s="16"/>
      <c r="J160" s="194"/>
      <c r="K160" s="16"/>
      <c r="M160" s="16"/>
      <c r="N160" s="16"/>
      <c r="O160" s="72" t="s">
        <v>427</v>
      </c>
      <c r="P160" s="72">
        <f>SUM(P149,P151:P152,P157:P159)</f>
        <v>45299247</v>
      </c>
      <c r="Q160" s="72">
        <f>SUM(Q149,Q151:Q152,Q157:Q159)</f>
        <v>94309321</v>
      </c>
      <c r="V160" s="194"/>
      <c r="W160" s="194"/>
      <c r="X160" s="194"/>
      <c r="Y160" s="194"/>
      <c r="Z160" s="194"/>
      <c r="AA160" s="194"/>
      <c r="AB160" s="194"/>
      <c r="AC160" s="194"/>
      <c r="AD160" s="194"/>
      <c r="AE160" s="194"/>
      <c r="AF160" s="194"/>
      <c r="AG160" s="194"/>
    </row>
    <row r="161" spans="1:33">
      <c r="A161" s="1">
        <v>24</v>
      </c>
      <c r="C161" s="22" t="s">
        <v>157</v>
      </c>
      <c r="D161" s="16"/>
      <c r="E161" s="23">
        <f>SUM(P161:Q161)</f>
        <v>-2357054</v>
      </c>
      <c r="F161" s="16"/>
      <c r="H161" s="103"/>
      <c r="I161" s="16"/>
      <c r="J161" s="194"/>
      <c r="K161" s="16"/>
      <c r="M161" s="16"/>
      <c r="N161" s="96"/>
      <c r="O161" s="86"/>
      <c r="P161" s="65">
        <v>-2357054</v>
      </c>
      <c r="Q161" s="65">
        <v>0</v>
      </c>
      <c r="R161" s="193" t="s">
        <v>398</v>
      </c>
      <c r="V161" s="194"/>
      <c r="W161" s="194"/>
      <c r="X161" s="194"/>
      <c r="Y161" s="194"/>
      <c r="Z161" s="194"/>
      <c r="AA161" s="194"/>
      <c r="AB161" s="194"/>
      <c r="AC161" s="194"/>
      <c r="AD161" s="194"/>
      <c r="AE161" s="194"/>
      <c r="AF161" s="194"/>
      <c r="AG161" s="194"/>
    </row>
    <row r="162" spans="1:33">
      <c r="A162" s="1"/>
      <c r="C162" s="22"/>
      <c r="D162" s="16"/>
      <c r="E162" s="16"/>
      <c r="F162" s="16"/>
      <c r="H162" s="103"/>
      <c r="I162" s="16"/>
      <c r="J162" s="194"/>
      <c r="K162" s="16"/>
      <c r="M162" s="16"/>
      <c r="N162" s="16"/>
      <c r="O162" s="72"/>
      <c r="P162" s="72"/>
      <c r="V162" s="194"/>
      <c r="W162" s="194"/>
      <c r="X162" s="194"/>
      <c r="Y162" s="194"/>
      <c r="Z162" s="194"/>
      <c r="AA162" s="194"/>
      <c r="AB162" s="194"/>
      <c r="AC162" s="194"/>
      <c r="AD162" s="194"/>
      <c r="AE162" s="194"/>
      <c r="AF162" s="194"/>
      <c r="AG162" s="194"/>
    </row>
    <row r="163" spans="1:33">
      <c r="A163" s="1">
        <v>25</v>
      </c>
      <c r="C163" s="104" t="s">
        <v>158</v>
      </c>
      <c r="D163" s="107"/>
      <c r="E163" s="16">
        <f>E157*E167</f>
        <v>161657044.50301263</v>
      </c>
      <c r="F163" s="16"/>
      <c r="G163" s="16" t="s">
        <v>72</v>
      </c>
      <c r="H163" s="25"/>
      <c r="I163" s="16"/>
      <c r="J163" s="23">
        <f>E157*J167</f>
        <v>13659185.680650704</v>
      </c>
      <c r="K163" s="16"/>
      <c r="L163" s="88" t="s">
        <v>4</v>
      </c>
      <c r="M163" s="16"/>
      <c r="N163" s="16"/>
      <c r="O163" s="72"/>
      <c r="P163" s="72"/>
      <c r="V163" s="194"/>
      <c r="W163" s="194"/>
      <c r="X163" s="194"/>
      <c r="Y163" s="194"/>
      <c r="Z163" s="194"/>
      <c r="AA163" s="194"/>
      <c r="AB163" s="194"/>
      <c r="AC163" s="194"/>
      <c r="AD163" s="194"/>
      <c r="AE163" s="194"/>
      <c r="AF163" s="194"/>
      <c r="AG163" s="194"/>
    </row>
    <row r="164" spans="1:33" ht="16.5" thickBot="1">
      <c r="A164" s="1">
        <v>26</v>
      </c>
      <c r="C164" s="193" t="s">
        <v>159</v>
      </c>
      <c r="D164" s="107"/>
      <c r="E164" s="28">
        <f>E160*E161</f>
        <v>-3857698.8543371521</v>
      </c>
      <c r="F164" s="16"/>
      <c r="G164" s="193" t="s">
        <v>102</v>
      </c>
      <c r="H164" s="25">
        <f>H90</f>
        <v>8.4258496979948694E-2</v>
      </c>
      <c r="I164" s="16"/>
      <c r="J164" s="102">
        <f>H164*E164</f>
        <v>-325043.90726771846</v>
      </c>
      <c r="K164" s="16"/>
      <c r="L164" s="88"/>
      <c r="M164" s="16"/>
      <c r="N164" s="16"/>
      <c r="O164" s="72"/>
      <c r="P164" s="72"/>
      <c r="V164" s="194"/>
      <c r="W164" s="194"/>
      <c r="X164" s="194"/>
      <c r="Y164" s="194"/>
      <c r="Z164" s="194"/>
      <c r="AA164" s="194"/>
      <c r="AB164" s="194"/>
      <c r="AC164" s="194"/>
      <c r="AD164" s="194"/>
      <c r="AE164" s="194"/>
      <c r="AF164" s="194"/>
      <c r="AG164" s="194"/>
    </row>
    <row r="165" spans="1:33">
      <c r="A165" s="1">
        <v>27</v>
      </c>
      <c r="C165" s="108" t="s">
        <v>160</v>
      </c>
      <c r="D165" s="193" t="s">
        <v>161</v>
      </c>
      <c r="E165" s="109">
        <f>+E163+E164</f>
        <v>157799345.64867547</v>
      </c>
      <c r="F165" s="16"/>
      <c r="G165" s="16" t="s">
        <v>4</v>
      </c>
      <c r="H165" s="25" t="s">
        <v>4</v>
      </c>
      <c r="I165" s="16"/>
      <c r="J165" s="109">
        <f>+J163+J164</f>
        <v>13334141.773382986</v>
      </c>
      <c r="K165" s="16"/>
      <c r="L165" s="16"/>
      <c r="M165" s="16"/>
      <c r="N165" s="16"/>
      <c r="O165" s="16"/>
      <c r="P165" s="22"/>
      <c r="V165" s="194"/>
      <c r="W165" s="194"/>
      <c r="X165" s="194"/>
      <c r="Y165" s="194"/>
      <c r="Z165" s="194"/>
      <c r="AA165" s="194"/>
      <c r="AB165" s="194"/>
      <c r="AC165" s="194"/>
      <c r="AD165" s="194"/>
      <c r="AE165" s="194"/>
      <c r="AF165" s="194"/>
      <c r="AG165" s="194"/>
    </row>
    <row r="166" spans="1:33">
      <c r="A166" s="1" t="s">
        <v>4</v>
      </c>
      <c r="D166" s="110"/>
      <c r="E166" s="16"/>
      <c r="F166" s="16"/>
      <c r="G166" s="16"/>
      <c r="H166" s="25"/>
      <c r="I166" s="16"/>
      <c r="J166" s="23"/>
      <c r="K166" s="16"/>
      <c r="L166" s="16"/>
      <c r="M166" s="16"/>
      <c r="N166" s="16"/>
      <c r="O166" s="16"/>
      <c r="P166" s="22"/>
      <c r="V166" s="194"/>
      <c r="W166" s="194"/>
      <c r="X166" s="194"/>
      <c r="Y166" s="194"/>
      <c r="Z166" s="194"/>
      <c r="AA166" s="194"/>
      <c r="AB166" s="194"/>
      <c r="AC166" s="194"/>
      <c r="AD166" s="194"/>
      <c r="AE166" s="194"/>
      <c r="AF166" s="194"/>
      <c r="AG166" s="194"/>
    </row>
    <row r="167" spans="1:33">
      <c r="A167" s="1">
        <v>28</v>
      </c>
      <c r="C167" s="22" t="s">
        <v>162</v>
      </c>
      <c r="D167" s="69"/>
      <c r="E167" s="16">
        <f>+$J231*E110</f>
        <v>337341900.30462712</v>
      </c>
      <c r="F167" s="16"/>
      <c r="G167" s="16" t="s">
        <v>72</v>
      </c>
      <c r="H167" s="103"/>
      <c r="I167" s="16"/>
      <c r="J167" s="23">
        <f>+$J231*J110</f>
        <v>28503648.995256677</v>
      </c>
      <c r="K167" s="16"/>
      <c r="M167" s="16"/>
      <c r="N167" s="16"/>
      <c r="O167" s="15"/>
      <c r="P167" s="16" t="s">
        <v>4</v>
      </c>
      <c r="V167" s="194"/>
      <c r="W167" s="194"/>
      <c r="X167" s="194"/>
      <c r="Y167" s="194"/>
      <c r="Z167" s="194"/>
      <c r="AA167" s="194"/>
      <c r="AB167" s="194"/>
      <c r="AC167" s="194"/>
      <c r="AD167" s="194"/>
      <c r="AE167" s="194"/>
      <c r="AF167" s="194"/>
      <c r="AG167" s="194"/>
    </row>
    <row r="168" spans="1:33">
      <c r="A168" s="1"/>
      <c r="C168" s="108" t="s">
        <v>163</v>
      </c>
      <c r="E168" s="16"/>
      <c r="F168" s="16"/>
      <c r="G168" s="16"/>
      <c r="H168" s="103"/>
      <c r="I168" s="16"/>
      <c r="J168" s="23"/>
      <c r="K168" s="16"/>
      <c r="L168" s="69"/>
      <c r="M168" s="16"/>
      <c r="N168" s="16"/>
      <c r="O168" s="15"/>
      <c r="P168" s="16"/>
      <c r="V168" s="194"/>
      <c r="W168" s="194"/>
      <c r="X168" s="194"/>
      <c r="Y168" s="194"/>
      <c r="Z168" s="194"/>
      <c r="AA168" s="194"/>
      <c r="AB168" s="194"/>
      <c r="AC168" s="194"/>
      <c r="AD168" s="194"/>
      <c r="AE168" s="194"/>
      <c r="AF168" s="194"/>
      <c r="AG168" s="194"/>
    </row>
    <row r="169" spans="1:33" ht="16.5" thickBot="1">
      <c r="A169" s="1"/>
      <c r="C169" s="22"/>
      <c r="E169" s="28"/>
      <c r="F169" s="16"/>
      <c r="G169" s="16"/>
      <c r="H169" s="103"/>
      <c r="I169" s="16"/>
      <c r="J169" s="102"/>
      <c r="K169" s="16"/>
      <c r="L169" s="69"/>
      <c r="M169" s="16"/>
      <c r="N169" s="16"/>
      <c r="O169" s="15"/>
      <c r="P169" s="16"/>
      <c r="V169" s="194"/>
      <c r="W169" s="194"/>
      <c r="X169" s="194"/>
      <c r="Y169" s="194"/>
      <c r="Z169" s="194"/>
      <c r="AA169" s="194"/>
      <c r="AB169" s="194"/>
      <c r="AC169" s="194"/>
      <c r="AD169" s="194"/>
      <c r="AE169" s="194"/>
      <c r="AF169" s="194"/>
      <c r="AG169" s="194"/>
    </row>
    <row r="170" spans="1:33" ht="16.5" thickBot="1">
      <c r="A170" s="1">
        <v>29</v>
      </c>
      <c r="C170" s="22" t="s">
        <v>164</v>
      </c>
      <c r="D170" s="16"/>
      <c r="E170" s="90">
        <f>+E167+E165+E152+E141+E135</f>
        <v>777029044.8533026</v>
      </c>
      <c r="F170" s="16"/>
      <c r="G170" s="16"/>
      <c r="H170" s="16"/>
      <c r="I170" s="16"/>
      <c r="J170" s="90">
        <f>+J167+J165+J152+J141+J135</f>
        <v>94093460.095700026</v>
      </c>
      <c r="K170" s="10"/>
      <c r="L170" s="10"/>
      <c r="M170" s="10"/>
      <c r="N170" s="10"/>
      <c r="O170" s="10"/>
      <c r="P170" s="22"/>
      <c r="V170" s="194"/>
      <c r="W170" s="194"/>
      <c r="X170" s="194"/>
      <c r="Y170" s="194"/>
      <c r="Z170" s="194"/>
      <c r="AA170" s="194"/>
      <c r="AB170" s="194"/>
      <c r="AC170" s="194"/>
      <c r="AD170" s="194"/>
      <c r="AE170" s="194"/>
      <c r="AF170" s="194"/>
      <c r="AG170" s="194"/>
    </row>
    <row r="171" spans="1:33" ht="16.5" thickTop="1">
      <c r="C171" s="6"/>
      <c r="D171" s="6"/>
      <c r="E171" s="7"/>
      <c r="F171" s="6"/>
      <c r="G171" s="6"/>
      <c r="H171" s="6"/>
      <c r="I171" s="8"/>
      <c r="J171" s="1"/>
      <c r="K171" s="1"/>
      <c r="L171" s="1"/>
      <c r="M171" s="9"/>
      <c r="N171" s="10"/>
      <c r="O171" s="10"/>
      <c r="P171" s="10"/>
      <c r="V171" s="194"/>
      <c r="W171" s="194"/>
      <c r="X171" s="194"/>
      <c r="Y171" s="194"/>
      <c r="Z171" s="194"/>
      <c r="AA171" s="194"/>
      <c r="AB171" s="194"/>
      <c r="AC171" s="194"/>
      <c r="AD171" s="194"/>
      <c r="AE171" s="194"/>
      <c r="AF171" s="194"/>
      <c r="AG171" s="194"/>
    </row>
    <row r="172" spans="1:33">
      <c r="C172" s="6"/>
      <c r="D172" s="6"/>
      <c r="E172" s="7"/>
      <c r="F172" s="6"/>
      <c r="G172" s="6"/>
      <c r="H172" s="6"/>
      <c r="I172" s="8"/>
      <c r="J172" s="9"/>
      <c r="K172" s="9"/>
      <c r="L172" s="9"/>
      <c r="M172" s="9"/>
      <c r="N172" s="10"/>
      <c r="O172" s="10"/>
      <c r="P172" s="10"/>
      <c r="V172" s="194"/>
      <c r="W172" s="194"/>
      <c r="X172" s="194"/>
      <c r="Y172" s="194"/>
      <c r="Z172" s="194"/>
      <c r="AA172" s="194"/>
      <c r="AB172" s="194"/>
      <c r="AC172" s="194"/>
      <c r="AD172" s="194"/>
      <c r="AE172" s="194"/>
      <c r="AF172" s="194"/>
      <c r="AG172" s="194"/>
    </row>
    <row r="173" spans="1:33">
      <c r="C173" s="11" t="str">
        <f>+$C$3</f>
        <v>Joint Open Access Transmission Tariff - Louisville Gas &amp; Electric Company and Kentucky Utilities Company</v>
      </c>
      <c r="D173" s="6"/>
      <c r="E173" s="7"/>
      <c r="F173" s="6"/>
      <c r="G173" s="6"/>
      <c r="H173" s="6"/>
      <c r="I173" s="8"/>
      <c r="J173" s="8"/>
      <c r="K173" s="191" t="s">
        <v>0</v>
      </c>
      <c r="L173" s="191"/>
      <c r="M173" s="191"/>
      <c r="N173" s="10"/>
      <c r="O173" s="10"/>
      <c r="P173" s="10"/>
      <c r="V173" s="194"/>
      <c r="W173" s="194"/>
      <c r="X173" s="194"/>
      <c r="Y173" s="194"/>
      <c r="Z173" s="194"/>
      <c r="AA173" s="194"/>
      <c r="AB173" s="194"/>
      <c r="AC173" s="194"/>
      <c r="AD173" s="194"/>
      <c r="AE173" s="194"/>
      <c r="AF173" s="194"/>
      <c r="AG173" s="194"/>
    </row>
    <row r="174" spans="1:33">
      <c r="C174" s="11" t="str">
        <f>+$C$4</f>
        <v>Rates Applicable to Network Transmission</v>
      </c>
      <c r="D174" s="6"/>
      <c r="E174" s="7"/>
      <c r="F174" s="6"/>
      <c r="G174" s="6"/>
      <c r="H174" s="6"/>
      <c r="I174" s="8"/>
      <c r="J174" s="8"/>
      <c r="K174" s="10"/>
      <c r="L174" s="191" t="s">
        <v>165</v>
      </c>
      <c r="M174" s="191"/>
      <c r="N174" s="10"/>
      <c r="O174" s="10"/>
      <c r="P174" s="10"/>
      <c r="V174" s="194"/>
      <c r="W174" s="194"/>
      <c r="X174" s="194"/>
      <c r="Y174" s="194"/>
      <c r="Z174" s="194"/>
      <c r="AA174" s="194"/>
      <c r="AB174" s="194"/>
      <c r="AC174" s="194"/>
      <c r="AD174" s="194"/>
      <c r="AE174" s="194"/>
      <c r="AF174" s="194"/>
      <c r="AG174" s="194"/>
    </row>
    <row r="175" spans="1:33">
      <c r="C175" s="11" t="str">
        <f>+$C$5</f>
        <v>(Gross and Depreciation for Virginia Networked Transmission facilities removed)</v>
      </c>
      <c r="D175" s="6"/>
      <c r="E175" s="7"/>
      <c r="F175" s="6"/>
      <c r="G175" s="6"/>
      <c r="H175" s="6"/>
      <c r="I175" s="8"/>
      <c r="J175" s="8"/>
      <c r="K175" s="10"/>
      <c r="L175" s="190"/>
      <c r="M175" s="190"/>
      <c r="N175" s="10"/>
      <c r="O175" s="10"/>
      <c r="P175" s="10"/>
      <c r="V175" s="194"/>
      <c r="W175" s="194"/>
      <c r="X175" s="194"/>
      <c r="Y175" s="194"/>
      <c r="Z175" s="194"/>
      <c r="AA175" s="194"/>
      <c r="AB175" s="194"/>
      <c r="AC175" s="194"/>
      <c r="AD175" s="194"/>
      <c r="AE175" s="194"/>
      <c r="AF175" s="194"/>
      <c r="AG175" s="194"/>
    </row>
    <row r="176" spans="1:33">
      <c r="C176" s="11" t="s">
        <v>2</v>
      </c>
      <c r="D176" s="6"/>
      <c r="E176" s="7" t="s">
        <v>3</v>
      </c>
      <c r="F176" s="6"/>
      <c r="G176" s="6"/>
      <c r="H176" s="6"/>
      <c r="I176" s="8"/>
      <c r="J176" s="8" t="str">
        <f>+J117</f>
        <v>For the 12 months ended 12/31/10</v>
      </c>
      <c r="K176" s="10"/>
      <c r="L176" s="10"/>
      <c r="M176" s="10"/>
      <c r="N176" s="10"/>
      <c r="O176" s="10"/>
      <c r="P176" s="10"/>
      <c r="V176" s="194"/>
      <c r="W176" s="194"/>
      <c r="X176" s="194"/>
      <c r="Y176" s="194"/>
      <c r="Z176" s="194"/>
      <c r="AA176" s="194"/>
      <c r="AB176" s="194"/>
      <c r="AC176" s="194"/>
      <c r="AD176" s="194"/>
      <c r="AE176" s="194"/>
      <c r="AF176" s="194"/>
      <c r="AG176" s="194"/>
    </row>
    <row r="177" spans="1:33">
      <c r="C177" s="6"/>
      <c r="D177" s="16" t="s">
        <v>4</v>
      </c>
      <c r="E177" s="16" t="s">
        <v>5</v>
      </c>
      <c r="F177" s="16"/>
      <c r="G177" s="16"/>
      <c r="H177" s="16"/>
      <c r="I177" s="8"/>
      <c r="J177" s="8"/>
      <c r="K177" s="10"/>
      <c r="L177" s="10"/>
      <c r="M177" s="10"/>
      <c r="N177" s="10"/>
      <c r="O177" s="10"/>
      <c r="P177" s="10"/>
      <c r="V177" s="194"/>
      <c r="W177" s="194"/>
      <c r="X177" s="194"/>
      <c r="Y177" s="194"/>
      <c r="Z177" s="194"/>
      <c r="AA177" s="194"/>
      <c r="AB177" s="194"/>
      <c r="AC177" s="194"/>
      <c r="AD177" s="194"/>
      <c r="AE177" s="194"/>
      <c r="AF177" s="194"/>
      <c r="AG177" s="194"/>
    </row>
    <row r="178" spans="1:33">
      <c r="A178" s="1"/>
      <c r="K178" s="16"/>
      <c r="L178" s="16"/>
      <c r="M178" s="16"/>
      <c r="N178" s="16"/>
      <c r="O178" s="16"/>
      <c r="P178" s="22"/>
      <c r="V178" s="194"/>
      <c r="W178" s="194"/>
      <c r="X178" s="194"/>
      <c r="Y178" s="194"/>
      <c r="Z178" s="194"/>
      <c r="AA178" s="194"/>
      <c r="AB178" s="194"/>
      <c r="AC178" s="194"/>
      <c r="AD178" s="194"/>
      <c r="AE178" s="194"/>
      <c r="AF178" s="194"/>
      <c r="AG178" s="194"/>
    </row>
    <row r="179" spans="1:33">
      <c r="A179" s="1"/>
      <c r="E179" s="193" t="str">
        <f>E9</f>
        <v>LG&amp;E Energy LLC</v>
      </c>
      <c r="K179" s="16"/>
      <c r="L179" s="16"/>
      <c r="M179" s="16"/>
      <c r="N179" s="16"/>
      <c r="O179" s="16"/>
      <c r="P179" s="22"/>
      <c r="V179" s="194"/>
      <c r="W179" s="194"/>
      <c r="X179" s="194"/>
      <c r="Y179" s="194"/>
      <c r="Z179" s="194"/>
      <c r="AA179" s="194"/>
      <c r="AB179" s="194"/>
      <c r="AC179" s="194"/>
      <c r="AD179" s="194"/>
      <c r="AE179" s="194"/>
      <c r="AF179" s="194"/>
      <c r="AG179" s="194"/>
    </row>
    <row r="180" spans="1:33">
      <c r="A180" s="1"/>
      <c r="D180" s="63" t="s">
        <v>166</v>
      </c>
      <c r="F180" s="10"/>
      <c r="G180" s="10"/>
      <c r="H180" s="10"/>
      <c r="I180" s="10"/>
      <c r="J180" s="10"/>
      <c r="K180" s="16"/>
      <c r="L180" s="16"/>
      <c r="M180" s="16"/>
      <c r="N180" s="10"/>
      <c r="O180" s="16"/>
      <c r="P180" s="22"/>
      <c r="V180" s="194"/>
      <c r="W180" s="194"/>
      <c r="X180" s="194"/>
      <c r="Y180" s="194"/>
      <c r="Z180" s="194"/>
      <c r="AA180" s="194"/>
      <c r="AB180" s="194"/>
      <c r="AC180" s="194"/>
      <c r="AD180" s="194"/>
      <c r="AE180" s="194"/>
      <c r="AF180" s="194"/>
      <c r="AG180" s="194"/>
    </row>
    <row r="181" spans="1:33">
      <c r="A181" s="1" t="s">
        <v>6</v>
      </c>
      <c r="C181" s="63"/>
      <c r="D181" s="10"/>
      <c r="E181" s="10"/>
      <c r="F181" s="10"/>
      <c r="G181" s="10"/>
      <c r="H181" s="10"/>
      <c r="I181" s="10"/>
      <c r="J181" s="10"/>
      <c r="K181" s="16"/>
      <c r="L181" s="16"/>
      <c r="M181" s="16"/>
      <c r="N181" s="10"/>
      <c r="O181" s="16"/>
      <c r="P181" s="22"/>
      <c r="V181" s="194"/>
      <c r="W181" s="194"/>
      <c r="X181" s="194"/>
      <c r="Y181" s="194"/>
      <c r="Z181" s="194"/>
      <c r="AA181" s="194"/>
      <c r="AB181" s="194"/>
      <c r="AC181" s="194"/>
      <c r="AD181" s="194"/>
      <c r="AE181" s="194"/>
      <c r="AF181" s="194"/>
      <c r="AG181" s="194"/>
    </row>
    <row r="182" spans="1:33" ht="16.5" thickBot="1">
      <c r="A182" s="19" t="s">
        <v>8</v>
      </c>
      <c r="C182" s="111" t="s">
        <v>167</v>
      </c>
      <c r="D182" s="38"/>
      <c r="E182" s="38"/>
      <c r="F182" s="38"/>
      <c r="G182" s="38"/>
      <c r="H182" s="38"/>
      <c r="I182" s="194"/>
      <c r="J182" s="194"/>
      <c r="K182" s="23"/>
      <c r="L182" s="16"/>
      <c r="M182" s="16"/>
      <c r="N182" s="10"/>
      <c r="O182" s="16"/>
      <c r="P182" s="22"/>
      <c r="V182" s="194"/>
      <c r="W182" s="194"/>
      <c r="X182" s="194"/>
      <c r="Y182" s="194"/>
      <c r="Z182" s="194"/>
      <c r="AA182" s="194"/>
      <c r="AB182" s="194"/>
      <c r="AC182" s="194"/>
      <c r="AD182" s="194"/>
      <c r="AE182" s="194"/>
      <c r="AF182" s="194"/>
      <c r="AG182" s="194"/>
    </row>
    <row r="183" spans="1:33">
      <c r="A183" s="1"/>
      <c r="C183" s="111"/>
      <c r="D183" s="38"/>
      <c r="E183" s="38"/>
      <c r="F183" s="38"/>
      <c r="G183" s="38"/>
      <c r="H183" s="38"/>
      <c r="I183" s="38"/>
      <c r="J183" s="38"/>
      <c r="K183" s="23"/>
      <c r="L183" s="16"/>
      <c r="M183" s="16"/>
      <c r="N183" s="10"/>
      <c r="O183" s="16"/>
      <c r="P183" s="22"/>
      <c r="V183" s="194"/>
      <c r="W183" s="194"/>
      <c r="X183" s="194"/>
      <c r="Y183" s="194"/>
      <c r="Z183" s="194"/>
      <c r="AA183" s="194"/>
      <c r="AB183" s="194"/>
      <c r="AC183" s="194"/>
      <c r="AD183" s="194"/>
      <c r="AE183" s="194"/>
      <c r="AF183" s="194"/>
      <c r="AG183" s="194"/>
    </row>
    <row r="184" spans="1:33">
      <c r="A184" s="1">
        <v>1</v>
      </c>
      <c r="C184" s="31" t="s">
        <v>168</v>
      </c>
      <c r="D184" s="38"/>
      <c r="E184" s="23"/>
      <c r="F184" s="23"/>
      <c r="G184" s="23"/>
      <c r="H184" s="23"/>
      <c r="I184" s="23"/>
      <c r="J184" s="23">
        <f>E70</f>
        <v>867348189.22000003</v>
      </c>
      <c r="K184" s="23"/>
      <c r="L184" s="16"/>
      <c r="M184" s="16"/>
      <c r="N184" s="10"/>
      <c r="O184" s="16"/>
      <c r="P184" s="22"/>
      <c r="V184" s="194"/>
      <c r="W184" s="194"/>
      <c r="X184" s="194"/>
      <c r="Y184" s="194"/>
      <c r="Z184" s="194"/>
      <c r="AA184" s="194"/>
      <c r="AB184" s="194"/>
      <c r="AC184" s="194"/>
      <c r="AD184" s="194"/>
      <c r="AE184" s="194"/>
      <c r="AF184" s="194"/>
      <c r="AG184" s="194"/>
    </row>
    <row r="185" spans="1:33">
      <c r="A185" s="1">
        <v>2</v>
      </c>
      <c r="C185" s="31" t="s">
        <v>317</v>
      </c>
      <c r="D185" s="194"/>
      <c r="E185" s="194"/>
      <c r="F185" s="194"/>
      <c r="G185" s="194"/>
      <c r="H185" s="194"/>
      <c r="I185" s="194"/>
      <c r="J185" s="23">
        <v>0</v>
      </c>
      <c r="K185" s="23"/>
      <c r="L185" s="16"/>
      <c r="M185" s="16"/>
      <c r="N185" s="10"/>
      <c r="O185" s="16"/>
      <c r="P185" s="112"/>
      <c r="V185" s="194"/>
      <c r="W185" s="194"/>
      <c r="X185" s="194"/>
      <c r="Y185" s="194"/>
      <c r="Z185" s="194"/>
      <c r="AA185" s="194"/>
      <c r="AB185" s="194"/>
      <c r="AC185" s="194"/>
      <c r="AD185" s="194"/>
      <c r="AE185" s="194"/>
      <c r="AF185" s="194"/>
      <c r="AG185" s="194"/>
    </row>
    <row r="186" spans="1:33" ht="16.5" thickBot="1">
      <c r="A186" s="1">
        <v>3</v>
      </c>
      <c r="C186" s="113" t="s">
        <v>169</v>
      </c>
      <c r="D186" s="114"/>
      <c r="E186" s="102"/>
      <c r="F186" s="23"/>
      <c r="G186" s="23"/>
      <c r="H186" s="115"/>
      <c r="I186" s="23"/>
      <c r="J186" s="102">
        <f>SUM(P186:Q186)</f>
        <v>0</v>
      </c>
      <c r="K186" s="23"/>
      <c r="L186" s="16"/>
      <c r="M186" s="16"/>
      <c r="N186" s="10"/>
      <c r="O186" s="16" t="s">
        <v>399</v>
      </c>
      <c r="P186" s="65">
        <v>0</v>
      </c>
      <c r="Q186" s="65">
        <v>0</v>
      </c>
      <c r="V186" s="194"/>
      <c r="W186" s="194"/>
      <c r="X186" s="194"/>
      <c r="Y186" s="194"/>
      <c r="Z186" s="194"/>
      <c r="AA186" s="194"/>
      <c r="AB186" s="194"/>
      <c r="AC186" s="194"/>
      <c r="AD186" s="194"/>
      <c r="AE186" s="194"/>
      <c r="AF186" s="194"/>
      <c r="AG186" s="194"/>
    </row>
    <row r="187" spans="1:33">
      <c r="A187" s="1">
        <v>4</v>
      </c>
      <c r="C187" s="31" t="s">
        <v>318</v>
      </c>
      <c r="D187" s="38"/>
      <c r="E187" s="23"/>
      <c r="F187" s="23"/>
      <c r="G187" s="23"/>
      <c r="H187" s="115"/>
      <c r="I187" s="23"/>
      <c r="J187" s="23">
        <f>J184-J185-J186</f>
        <v>867348189.22000003</v>
      </c>
      <c r="K187" s="23"/>
      <c r="L187" s="16"/>
      <c r="M187" s="16"/>
      <c r="N187" s="10"/>
      <c r="O187" s="16"/>
      <c r="P187" s="22"/>
      <c r="V187" s="194"/>
      <c r="W187" s="194"/>
      <c r="X187" s="194"/>
      <c r="Y187" s="194"/>
      <c r="Z187" s="194"/>
      <c r="AA187" s="194"/>
      <c r="AB187" s="194"/>
      <c r="AC187" s="194"/>
      <c r="AD187" s="194"/>
      <c r="AE187" s="194"/>
      <c r="AF187" s="194"/>
      <c r="AG187" s="194"/>
    </row>
    <row r="188" spans="1:33">
      <c r="A188" s="1"/>
      <c r="C188" s="194"/>
      <c r="D188" s="38"/>
      <c r="E188" s="23"/>
      <c r="F188" s="23"/>
      <c r="G188" s="23"/>
      <c r="H188" s="115"/>
      <c r="I188" s="23"/>
      <c r="J188" s="194"/>
      <c r="K188" s="23"/>
      <c r="L188" s="16"/>
      <c r="M188" s="16"/>
      <c r="N188" s="10"/>
      <c r="O188" s="16"/>
      <c r="P188" s="22"/>
      <c r="V188" s="194"/>
      <c r="W188" s="194"/>
      <c r="X188" s="194"/>
      <c r="Y188" s="194"/>
      <c r="Z188" s="194"/>
      <c r="AA188" s="194"/>
      <c r="AB188" s="194"/>
      <c r="AC188" s="194"/>
      <c r="AD188" s="194"/>
      <c r="AE188" s="194"/>
      <c r="AF188" s="194"/>
      <c r="AG188" s="194"/>
    </row>
    <row r="189" spans="1:33">
      <c r="A189" s="1">
        <v>5</v>
      </c>
      <c r="C189" s="31" t="s">
        <v>319</v>
      </c>
      <c r="D189" s="17"/>
      <c r="E189" s="116"/>
      <c r="F189" s="116"/>
      <c r="G189" s="116"/>
      <c r="H189" s="117"/>
      <c r="I189" s="23" t="s">
        <v>170</v>
      </c>
      <c r="J189" s="77">
        <f>IF(J184&gt;0,J187/J184,0)</f>
        <v>1</v>
      </c>
      <c r="K189" s="23"/>
      <c r="L189" s="16"/>
      <c r="M189" s="16"/>
      <c r="N189" s="10"/>
      <c r="O189" s="118" t="s">
        <v>409</v>
      </c>
      <c r="P189" s="101" t="s">
        <v>306</v>
      </c>
      <c r="Q189" s="119" t="s">
        <v>307</v>
      </c>
      <c r="V189" s="194"/>
      <c r="W189" s="194"/>
      <c r="X189" s="194"/>
      <c r="Y189" s="194"/>
      <c r="Z189" s="194"/>
      <c r="AA189" s="194"/>
      <c r="AB189" s="194"/>
      <c r="AC189" s="194"/>
      <c r="AD189" s="194"/>
      <c r="AE189" s="194"/>
      <c r="AF189" s="194"/>
      <c r="AG189" s="194"/>
    </row>
    <row r="190" spans="1:33">
      <c r="A190" s="1"/>
      <c r="C190" s="194"/>
      <c r="D190" s="194"/>
      <c r="E190" s="194"/>
      <c r="F190" s="194"/>
      <c r="G190" s="194"/>
      <c r="H190" s="194"/>
      <c r="I190" s="194"/>
      <c r="J190" s="194"/>
      <c r="K190" s="23"/>
      <c r="L190" s="16"/>
      <c r="M190" s="16"/>
      <c r="N190" s="10"/>
      <c r="O190" s="101" t="s">
        <v>400</v>
      </c>
      <c r="P190" s="65">
        <v>1465344</v>
      </c>
      <c r="Q190" s="65">
        <v>1008551</v>
      </c>
      <c r="R190" s="207"/>
      <c r="S190" s="207"/>
      <c r="T190" s="207"/>
      <c r="U190" s="207"/>
      <c r="V190" s="207"/>
      <c r="W190" s="194"/>
      <c r="X190" s="194"/>
      <c r="Y190" s="194"/>
      <c r="Z190" s="194"/>
      <c r="AA190" s="194"/>
      <c r="AB190" s="194"/>
      <c r="AC190" s="194"/>
      <c r="AD190" s="194"/>
      <c r="AE190" s="194"/>
      <c r="AF190" s="194"/>
      <c r="AG190" s="194"/>
    </row>
    <row r="191" spans="1:33">
      <c r="A191" s="1"/>
      <c r="C191" s="97" t="s">
        <v>171</v>
      </c>
      <c r="D191" s="194"/>
      <c r="E191" s="194"/>
      <c r="F191" s="194"/>
      <c r="G191" s="194"/>
      <c r="H191" s="194"/>
      <c r="I191" s="194"/>
      <c r="J191" s="194"/>
      <c r="K191" s="23"/>
      <c r="L191" s="16"/>
      <c r="M191" s="16"/>
      <c r="N191" s="10"/>
      <c r="O191" s="101" t="s">
        <v>401</v>
      </c>
      <c r="P191" s="65"/>
      <c r="Q191" s="65"/>
      <c r="R191" s="207"/>
      <c r="S191" s="207"/>
      <c r="T191" s="207"/>
      <c r="U191" s="207"/>
      <c r="V191" s="207"/>
      <c r="W191" s="194"/>
      <c r="X191" s="194"/>
      <c r="Y191" s="194"/>
      <c r="Z191" s="194"/>
      <c r="AA191" s="194"/>
      <c r="AB191" s="194"/>
      <c r="AC191" s="194"/>
      <c r="AD191" s="194"/>
      <c r="AE191" s="194"/>
      <c r="AF191" s="194"/>
      <c r="AG191" s="194"/>
    </row>
    <row r="192" spans="1:33">
      <c r="A192" s="1"/>
      <c r="C192" s="194"/>
      <c r="D192" s="194"/>
      <c r="E192" s="194"/>
      <c r="F192" s="194"/>
      <c r="G192" s="194"/>
      <c r="H192" s="194"/>
      <c r="I192" s="194"/>
      <c r="J192" s="194"/>
      <c r="K192" s="23"/>
      <c r="L192" s="16"/>
      <c r="M192" s="16"/>
      <c r="N192" s="10"/>
      <c r="O192" s="101" t="s">
        <v>402</v>
      </c>
      <c r="P192" s="65"/>
      <c r="Q192" s="65"/>
      <c r="R192" s="120"/>
      <c r="S192" s="120"/>
      <c r="T192" s="120"/>
      <c r="U192" s="120"/>
      <c r="V192" s="207"/>
      <c r="W192" s="194"/>
      <c r="X192" s="194"/>
      <c r="Y192" s="194"/>
      <c r="Z192" s="194"/>
      <c r="AA192" s="194"/>
      <c r="AB192" s="194"/>
      <c r="AC192" s="194"/>
      <c r="AD192" s="194"/>
      <c r="AE192" s="194"/>
      <c r="AF192" s="194"/>
      <c r="AG192" s="194"/>
    </row>
    <row r="193" spans="1:33">
      <c r="A193" s="1">
        <v>6</v>
      </c>
      <c r="C193" s="194" t="s">
        <v>172</v>
      </c>
      <c r="D193" s="194"/>
      <c r="E193" s="38"/>
      <c r="F193" s="38"/>
      <c r="G193" s="38"/>
      <c r="H193" s="121"/>
      <c r="I193" s="38"/>
      <c r="J193" s="23">
        <f>E127</f>
        <v>34455824.899999999</v>
      </c>
      <c r="K193" s="23"/>
      <c r="L193" s="16"/>
      <c r="M193" s="16"/>
      <c r="N193" s="16"/>
      <c r="O193" s="101" t="s">
        <v>403</v>
      </c>
      <c r="P193" s="65"/>
      <c r="Q193" s="65"/>
      <c r="R193" s="101"/>
      <c r="S193" s="122"/>
      <c r="T193" s="207"/>
      <c r="U193" s="207"/>
      <c r="V193" s="207"/>
      <c r="W193" s="194"/>
      <c r="X193" s="194"/>
      <c r="Y193" s="194"/>
      <c r="Z193" s="194"/>
      <c r="AA193" s="194"/>
      <c r="AB193" s="194"/>
      <c r="AC193" s="194"/>
      <c r="AD193" s="194"/>
      <c r="AE193" s="194"/>
      <c r="AF193" s="194"/>
      <c r="AG193" s="194"/>
    </row>
    <row r="194" spans="1:33" ht="16.5" thickBot="1">
      <c r="A194" s="1">
        <v>7</v>
      </c>
      <c r="C194" s="113" t="s">
        <v>173</v>
      </c>
      <c r="D194" s="114"/>
      <c r="E194" s="102"/>
      <c r="F194" s="102"/>
      <c r="G194" s="23"/>
      <c r="H194" s="23"/>
      <c r="I194" s="23"/>
      <c r="J194" s="102">
        <f>SUM(P199:Q199)</f>
        <v>3583645</v>
      </c>
      <c r="K194" s="23"/>
      <c r="L194" s="16"/>
      <c r="M194" s="16"/>
      <c r="N194" s="101"/>
      <c r="O194" s="101" t="s">
        <v>404</v>
      </c>
      <c r="P194" s="65">
        <v>772</v>
      </c>
      <c r="Q194" s="65">
        <v>111</v>
      </c>
      <c r="R194" s="101"/>
      <c r="S194" s="122"/>
      <c r="T194" s="207"/>
      <c r="U194" s="207"/>
      <c r="V194" s="207"/>
      <c r="W194" s="194"/>
      <c r="X194" s="194"/>
      <c r="Y194" s="194"/>
      <c r="Z194" s="194"/>
      <c r="AA194" s="194"/>
      <c r="AB194" s="194"/>
      <c r="AC194" s="194"/>
      <c r="AD194" s="194"/>
      <c r="AE194" s="194"/>
      <c r="AF194" s="194"/>
      <c r="AG194" s="194"/>
    </row>
    <row r="195" spans="1:33">
      <c r="A195" s="1">
        <v>8</v>
      </c>
      <c r="C195" s="31" t="s">
        <v>174</v>
      </c>
      <c r="D195" s="17"/>
      <c r="E195" s="116"/>
      <c r="F195" s="116"/>
      <c r="G195" s="116"/>
      <c r="H195" s="117"/>
      <c r="I195" s="116"/>
      <c r="J195" s="23">
        <f>+J193-J194</f>
        <v>30872179.899999999</v>
      </c>
      <c r="K195" s="194"/>
      <c r="M195" s="16"/>
      <c r="N195" s="16"/>
      <c r="O195" s="101" t="s">
        <v>405</v>
      </c>
      <c r="P195" s="65">
        <v>730443</v>
      </c>
      <c r="Q195" s="65">
        <v>371678</v>
      </c>
      <c r="S195" s="207"/>
      <c r="T195" s="207"/>
      <c r="U195" s="207"/>
      <c r="V195" s="207"/>
      <c r="W195" s="194"/>
      <c r="X195" s="194"/>
      <c r="Y195" s="194"/>
      <c r="Z195" s="194"/>
      <c r="AA195" s="194"/>
      <c r="AB195" s="194"/>
      <c r="AC195" s="194"/>
      <c r="AD195" s="194"/>
      <c r="AE195" s="194"/>
      <c r="AF195" s="194"/>
      <c r="AG195" s="194"/>
    </row>
    <row r="196" spans="1:33">
      <c r="A196" s="1"/>
      <c r="C196" s="31"/>
      <c r="D196" s="38"/>
      <c r="E196" s="23"/>
      <c r="F196" s="23"/>
      <c r="G196" s="23"/>
      <c r="H196" s="23"/>
      <c r="I196" s="194"/>
      <c r="J196" s="194"/>
      <c r="K196" s="194"/>
      <c r="M196" s="16"/>
      <c r="N196" s="16"/>
      <c r="O196" s="101" t="s">
        <v>406</v>
      </c>
      <c r="P196" s="65">
        <v>11316</v>
      </c>
      <c r="Q196" s="65">
        <v>-4633</v>
      </c>
      <c r="S196" s="207"/>
      <c r="T196" s="207"/>
      <c r="U196" s="207"/>
      <c r="V196" s="207"/>
      <c r="W196" s="194"/>
      <c r="X196" s="194"/>
      <c r="Y196" s="194"/>
      <c r="Z196" s="194"/>
      <c r="AA196" s="194"/>
      <c r="AB196" s="194"/>
      <c r="AC196" s="194"/>
      <c r="AD196" s="194"/>
      <c r="AE196" s="194"/>
      <c r="AF196" s="194"/>
      <c r="AG196" s="194"/>
    </row>
    <row r="197" spans="1:33">
      <c r="A197" s="1">
        <v>9</v>
      </c>
      <c r="C197" s="31" t="s">
        <v>175</v>
      </c>
      <c r="D197" s="38"/>
      <c r="E197" s="23"/>
      <c r="F197" s="23"/>
      <c r="G197" s="23"/>
      <c r="H197" s="23"/>
      <c r="I197" s="23"/>
      <c r="J197" s="99">
        <f>IF(J193&gt;0,J195/J193,0)</f>
        <v>0.89599305747574776</v>
      </c>
      <c r="K197" s="194"/>
      <c r="M197" s="16"/>
      <c r="N197" s="16"/>
      <c r="O197" s="101" t="s">
        <v>407</v>
      </c>
      <c r="P197" s="65"/>
      <c r="Q197" s="65"/>
      <c r="S197" s="208"/>
      <c r="T197" s="207"/>
      <c r="U197" s="207"/>
      <c r="V197" s="207"/>
      <c r="W197" s="194"/>
      <c r="X197" s="194"/>
      <c r="Y197" s="194"/>
      <c r="Z197" s="194"/>
      <c r="AA197" s="194"/>
      <c r="AB197" s="194"/>
      <c r="AC197" s="194"/>
      <c r="AD197" s="194"/>
      <c r="AE197" s="194"/>
      <c r="AF197" s="194"/>
      <c r="AG197" s="194"/>
    </row>
    <row r="198" spans="1:33">
      <c r="A198" s="1">
        <v>10</v>
      </c>
      <c r="C198" s="31" t="s">
        <v>320</v>
      </c>
      <c r="D198" s="38"/>
      <c r="E198" s="23"/>
      <c r="F198" s="23"/>
      <c r="G198" s="23"/>
      <c r="H198" s="23"/>
      <c r="I198" s="38" t="s">
        <v>17</v>
      </c>
      <c r="J198" s="123">
        <f>J189</f>
        <v>1</v>
      </c>
      <c r="K198" s="194"/>
      <c r="M198" s="16"/>
      <c r="N198" s="16"/>
      <c r="O198" s="101" t="s">
        <v>408</v>
      </c>
      <c r="P198" s="65">
        <v>55</v>
      </c>
      <c r="Q198" s="65">
        <v>8</v>
      </c>
      <c r="S198" s="208"/>
      <c r="T198" s="207"/>
      <c r="U198" s="207"/>
      <c r="V198" s="207"/>
      <c r="W198" s="194"/>
      <c r="X198" s="194"/>
      <c r="Y198" s="194"/>
      <c r="Z198" s="194"/>
      <c r="AA198" s="194"/>
      <c r="AB198" s="194"/>
      <c r="AC198" s="194"/>
      <c r="AD198" s="194"/>
      <c r="AE198" s="194"/>
      <c r="AF198" s="194"/>
      <c r="AG198" s="194"/>
    </row>
    <row r="199" spans="1:33">
      <c r="A199" s="1">
        <v>11</v>
      </c>
      <c r="C199" s="31" t="s">
        <v>321</v>
      </c>
      <c r="D199" s="38"/>
      <c r="E199" s="38"/>
      <c r="F199" s="38"/>
      <c r="G199" s="38"/>
      <c r="H199" s="38"/>
      <c r="I199" s="38" t="s">
        <v>176</v>
      </c>
      <c r="J199" s="124">
        <f>+J198*J197</f>
        <v>0.89599305747574776</v>
      </c>
      <c r="K199" s="194"/>
      <c r="M199" s="16"/>
      <c r="N199" s="16"/>
      <c r="O199" s="96" t="s">
        <v>13</v>
      </c>
      <c r="P199" s="125">
        <f>SUM(P190:P198)</f>
        <v>2207930</v>
      </c>
      <c r="Q199" s="125">
        <f>SUM(Q190:Q198)</f>
        <v>1375715</v>
      </c>
      <c r="S199" s="208"/>
      <c r="T199" s="207"/>
      <c r="U199" s="207"/>
      <c r="V199" s="207"/>
      <c r="W199" s="194"/>
      <c r="X199" s="194"/>
      <c r="Y199" s="194"/>
      <c r="Z199" s="194"/>
      <c r="AA199" s="194"/>
      <c r="AB199" s="194"/>
      <c r="AC199" s="194"/>
      <c r="AD199" s="194"/>
      <c r="AE199" s="194"/>
      <c r="AF199" s="194"/>
      <c r="AG199" s="194"/>
    </row>
    <row r="200" spans="1:33">
      <c r="A200" s="1"/>
      <c r="D200" s="10"/>
      <c r="E200" s="16"/>
      <c r="F200" s="16"/>
      <c r="G200" s="16"/>
      <c r="H200" s="72"/>
      <c r="I200" s="16"/>
      <c r="M200" s="16"/>
      <c r="N200" s="16"/>
      <c r="S200" s="209"/>
      <c r="T200" s="207"/>
      <c r="U200" s="207"/>
      <c r="V200" s="207"/>
      <c r="W200" s="194"/>
      <c r="X200" s="194"/>
      <c r="Y200" s="194"/>
      <c r="Z200" s="194"/>
      <c r="AA200" s="194"/>
      <c r="AB200" s="194"/>
      <c r="AC200" s="194"/>
      <c r="AD200" s="194"/>
      <c r="AE200" s="194"/>
      <c r="AF200" s="194"/>
      <c r="AG200" s="194"/>
    </row>
    <row r="201" spans="1:33">
      <c r="A201" s="1" t="s">
        <v>4</v>
      </c>
      <c r="C201" s="22" t="s">
        <v>177</v>
      </c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S201" s="122"/>
      <c r="T201" s="207"/>
      <c r="U201" s="207"/>
      <c r="V201" s="207"/>
      <c r="W201" s="194"/>
      <c r="X201" s="194"/>
      <c r="Y201" s="194"/>
      <c r="Z201" s="194"/>
      <c r="AA201" s="194"/>
      <c r="AB201" s="194"/>
      <c r="AC201" s="194"/>
      <c r="AD201" s="194"/>
      <c r="AE201" s="194"/>
      <c r="AF201" s="194"/>
      <c r="AG201" s="194"/>
    </row>
    <row r="202" spans="1:33" ht="16.5" thickBot="1">
      <c r="A202" s="1" t="s">
        <v>4</v>
      </c>
      <c r="C202" s="22"/>
      <c r="D202" s="28" t="s">
        <v>178</v>
      </c>
      <c r="E202" s="126" t="s">
        <v>179</v>
      </c>
      <c r="F202" s="126" t="s">
        <v>17</v>
      </c>
      <c r="G202" s="16"/>
      <c r="H202" s="126" t="s">
        <v>180</v>
      </c>
      <c r="I202" s="16"/>
      <c r="J202" s="16"/>
      <c r="K202" s="16"/>
      <c r="L202" s="16"/>
      <c r="M202" s="16"/>
      <c r="N202" s="16"/>
      <c r="O202" s="193" t="s">
        <v>410</v>
      </c>
      <c r="P202" s="101" t="s">
        <v>306</v>
      </c>
      <c r="Q202" s="119" t="s">
        <v>307</v>
      </c>
      <c r="S202" s="122"/>
      <c r="T202" s="207"/>
      <c r="U202" s="207"/>
      <c r="V202" s="207"/>
      <c r="W202" s="194"/>
      <c r="X202" s="194"/>
      <c r="Y202" s="194"/>
      <c r="Z202" s="194"/>
      <c r="AA202" s="194"/>
      <c r="AB202" s="194"/>
      <c r="AC202" s="194"/>
      <c r="AD202" s="194"/>
      <c r="AE202" s="194"/>
      <c r="AF202" s="194"/>
      <c r="AG202" s="194"/>
    </row>
    <row r="203" spans="1:33">
      <c r="A203" s="1">
        <v>12</v>
      </c>
      <c r="C203" s="22" t="s">
        <v>71</v>
      </c>
      <c r="D203" s="16" t="s">
        <v>181</v>
      </c>
      <c r="E203" s="23">
        <f>SUM(P203:Q203)</f>
        <v>65584981</v>
      </c>
      <c r="F203" s="127">
        <v>0</v>
      </c>
      <c r="G203" s="127"/>
      <c r="H203" s="16">
        <f>E203*F203</f>
        <v>0</v>
      </c>
      <c r="I203" s="16"/>
      <c r="J203" s="16"/>
      <c r="K203" s="16"/>
      <c r="L203" s="16"/>
      <c r="M203" s="16"/>
      <c r="N203" s="89" t="s">
        <v>348</v>
      </c>
      <c r="P203" s="65">
        <v>31911783</v>
      </c>
      <c r="Q203" s="65">
        <v>33673198</v>
      </c>
      <c r="S203" s="207"/>
      <c r="T203" s="207"/>
      <c r="U203" s="207"/>
      <c r="V203" s="207"/>
      <c r="W203" s="194"/>
      <c r="X203" s="194"/>
      <c r="Y203" s="194"/>
      <c r="Z203" s="194"/>
      <c r="AA203" s="194"/>
      <c r="AB203" s="194"/>
      <c r="AC203" s="194"/>
      <c r="AD203" s="194"/>
      <c r="AE203" s="194"/>
      <c r="AF203" s="194"/>
      <c r="AG203" s="194"/>
    </row>
    <row r="204" spans="1:33">
      <c r="A204" s="1">
        <v>13</v>
      </c>
      <c r="C204" s="22" t="s">
        <v>73</v>
      </c>
      <c r="D204" s="16" t="s">
        <v>182</v>
      </c>
      <c r="E204" s="23">
        <f>SUM(P204:Q204)</f>
        <v>5775606</v>
      </c>
      <c r="F204" s="127">
        <f>+J189</f>
        <v>1</v>
      </c>
      <c r="G204" s="127"/>
      <c r="H204" s="16">
        <f>E204*F204</f>
        <v>5775606</v>
      </c>
      <c r="I204" s="16"/>
      <c r="J204" s="16"/>
      <c r="K204" s="16"/>
      <c r="L204" s="16"/>
      <c r="M204" s="10"/>
      <c r="N204" s="96" t="s">
        <v>349</v>
      </c>
      <c r="P204" s="65">
        <v>3426674</v>
      </c>
      <c r="Q204" s="65">
        <v>2348932</v>
      </c>
      <c r="V204" s="194"/>
      <c r="W204" s="194"/>
      <c r="X204" s="194"/>
      <c r="Y204" s="194"/>
      <c r="Z204" s="194"/>
      <c r="AA204" s="194"/>
      <c r="AB204" s="194"/>
      <c r="AC204" s="194"/>
      <c r="AD204" s="194"/>
      <c r="AE204" s="194"/>
      <c r="AF204" s="194"/>
      <c r="AG204" s="194"/>
    </row>
    <row r="205" spans="1:33">
      <c r="A205" s="1">
        <v>14</v>
      </c>
      <c r="C205" s="22" t="s">
        <v>74</v>
      </c>
      <c r="D205" s="16" t="s">
        <v>183</v>
      </c>
      <c r="E205" s="23">
        <f>SUM(P205:Q205)</f>
        <v>23872172</v>
      </c>
      <c r="F205" s="127">
        <v>0</v>
      </c>
      <c r="G205" s="127"/>
      <c r="H205" s="16">
        <f>E205*F205</f>
        <v>0</v>
      </c>
      <c r="I205" s="16"/>
      <c r="J205" s="128" t="s">
        <v>184</v>
      </c>
      <c r="K205" s="16"/>
      <c r="L205" s="16"/>
      <c r="M205" s="16"/>
      <c r="N205" s="96" t="s">
        <v>350</v>
      </c>
      <c r="O205" s="16"/>
      <c r="P205" s="65">
        <v>14298629</v>
      </c>
      <c r="Q205" s="65">
        <v>9573543</v>
      </c>
      <c r="V205" s="194"/>
      <c r="W205" s="194"/>
      <c r="X205" s="194"/>
      <c r="Y205" s="194"/>
      <c r="Z205" s="194"/>
      <c r="AA205" s="194"/>
      <c r="AB205" s="194"/>
      <c r="AC205" s="194"/>
      <c r="AD205" s="194"/>
      <c r="AE205" s="194"/>
      <c r="AF205" s="194"/>
      <c r="AG205" s="194"/>
    </row>
    <row r="206" spans="1:33" ht="16.5" thickBot="1">
      <c r="A206" s="1">
        <v>15</v>
      </c>
      <c r="C206" s="22" t="s">
        <v>185</v>
      </c>
      <c r="D206" s="16" t="s">
        <v>186</v>
      </c>
      <c r="E206" s="67">
        <f>SUM(P206:Q206)</f>
        <v>47519718</v>
      </c>
      <c r="F206" s="127">
        <v>0</v>
      </c>
      <c r="G206" s="127"/>
      <c r="H206" s="28">
        <f>E206*F206</f>
        <v>0</v>
      </c>
      <c r="I206" s="16"/>
      <c r="J206" s="19" t="s">
        <v>187</v>
      </c>
      <c r="K206" s="16"/>
      <c r="L206" s="16"/>
      <c r="M206" s="16"/>
      <c r="N206" s="96" t="s">
        <v>351</v>
      </c>
      <c r="O206" s="96"/>
      <c r="P206" s="65">
        <f>8535558+755486+19514550</f>
        <v>28805594</v>
      </c>
      <c r="Q206" s="65">
        <f>3203900+571609+14938615</f>
        <v>18714124</v>
      </c>
      <c r="V206" s="194"/>
      <c r="W206" s="194"/>
      <c r="X206" s="194"/>
      <c r="Y206" s="194"/>
      <c r="Z206" s="194"/>
      <c r="AA206" s="194"/>
      <c r="AB206" s="194"/>
      <c r="AC206" s="194"/>
      <c r="AD206" s="194"/>
      <c r="AE206" s="194"/>
      <c r="AF206" s="194"/>
      <c r="AG206" s="194"/>
    </row>
    <row r="207" spans="1:33">
      <c r="A207" s="1">
        <v>16</v>
      </c>
      <c r="C207" s="22" t="s">
        <v>188</v>
      </c>
      <c r="D207" s="16"/>
      <c r="E207" s="16">
        <f>SUM(E203:E206)</f>
        <v>142752477</v>
      </c>
      <c r="F207" s="16"/>
      <c r="G207" s="16"/>
      <c r="H207" s="16">
        <f>SUM(H203:H206)</f>
        <v>5775606</v>
      </c>
      <c r="I207" s="15" t="s">
        <v>189</v>
      </c>
      <c r="J207" s="64">
        <f>IF(H207&gt;0,H207/E207,0)</f>
        <v>4.0458884646884269E-2</v>
      </c>
      <c r="K207" s="72" t="s">
        <v>189</v>
      </c>
      <c r="L207" s="16" t="s">
        <v>190</v>
      </c>
      <c r="M207" s="16"/>
      <c r="N207" s="16"/>
      <c r="O207" s="16"/>
      <c r="P207" s="22"/>
      <c r="V207" s="194"/>
      <c r="W207" s="194"/>
      <c r="X207" s="194"/>
      <c r="Y207" s="194"/>
      <c r="Z207" s="194"/>
      <c r="AA207" s="194"/>
      <c r="AB207" s="194"/>
      <c r="AC207" s="194"/>
      <c r="AD207" s="194"/>
      <c r="AE207" s="194"/>
      <c r="AF207" s="194"/>
      <c r="AG207" s="194"/>
    </row>
    <row r="208" spans="1:33">
      <c r="A208" s="1"/>
      <c r="C208" s="22"/>
      <c r="D208" s="16"/>
      <c r="E208" s="16"/>
      <c r="F208" s="16"/>
      <c r="G208" s="16"/>
      <c r="H208" s="16"/>
      <c r="I208" s="16"/>
      <c r="J208" s="16"/>
      <c r="K208" s="16"/>
      <c r="L208" s="16"/>
      <c r="M208" s="16" t="s">
        <v>4</v>
      </c>
      <c r="N208" s="16"/>
      <c r="O208" s="16"/>
      <c r="P208" s="22"/>
      <c r="V208" s="194"/>
      <c r="W208" s="194"/>
      <c r="X208" s="194"/>
      <c r="Y208" s="194"/>
      <c r="Z208" s="194"/>
      <c r="AA208" s="194"/>
      <c r="AB208" s="194"/>
      <c r="AC208" s="194"/>
      <c r="AD208" s="194"/>
      <c r="AE208" s="194"/>
      <c r="AF208" s="194"/>
      <c r="AG208" s="194"/>
    </row>
    <row r="209" spans="1:33">
      <c r="A209" s="1"/>
      <c r="C209" s="22" t="s">
        <v>191</v>
      </c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22"/>
      <c r="R209" s="193" t="s">
        <v>306</v>
      </c>
      <c r="T209" s="193" t="s">
        <v>307</v>
      </c>
      <c r="V209" s="194"/>
      <c r="W209" s="194"/>
      <c r="X209" s="194"/>
      <c r="Y209" s="194"/>
      <c r="Z209" s="194"/>
      <c r="AA209" s="194"/>
      <c r="AB209" s="194"/>
      <c r="AC209" s="194"/>
      <c r="AD209" s="194"/>
      <c r="AE209" s="194"/>
      <c r="AF209" s="194"/>
      <c r="AG209" s="194"/>
    </row>
    <row r="210" spans="1:33">
      <c r="A210" s="1"/>
      <c r="C210" s="22"/>
      <c r="D210" s="16"/>
      <c r="E210" s="59" t="s">
        <v>179</v>
      </c>
      <c r="F210" s="16"/>
      <c r="G210" s="16"/>
      <c r="H210" s="72" t="s">
        <v>192</v>
      </c>
      <c r="I210" s="103" t="s">
        <v>4</v>
      </c>
      <c r="J210" s="69" t="str">
        <f>+J205</f>
        <v>W&amp;S Allocator</v>
      </c>
      <c r="M210" s="16"/>
      <c r="N210" s="16"/>
      <c r="O210" s="16"/>
      <c r="P210" s="101" t="s">
        <v>306</v>
      </c>
      <c r="Q210" s="119" t="s">
        <v>307</v>
      </c>
      <c r="R210" s="193" t="s">
        <v>442</v>
      </c>
      <c r="S210" s="193" t="s">
        <v>443</v>
      </c>
      <c r="T210" s="193" t="s">
        <v>442</v>
      </c>
      <c r="U210" s="193" t="s">
        <v>443</v>
      </c>
      <c r="V210" s="194"/>
      <c r="W210" s="194"/>
      <c r="X210" s="194"/>
      <c r="Y210" s="194"/>
      <c r="Z210" s="194"/>
      <c r="AA210" s="194"/>
      <c r="AB210" s="194"/>
      <c r="AC210" s="194"/>
      <c r="AD210" s="194"/>
      <c r="AE210" s="194"/>
      <c r="AF210" s="194"/>
      <c r="AG210" s="194"/>
    </row>
    <row r="211" spans="1:33">
      <c r="A211" s="1">
        <v>17</v>
      </c>
      <c r="C211" s="22" t="s">
        <v>193</v>
      </c>
      <c r="D211" s="16" t="s">
        <v>194</v>
      </c>
      <c r="E211" s="23">
        <f>SUM(P211:Q211)</f>
        <v>7784181456</v>
      </c>
      <c r="F211" s="16"/>
      <c r="H211" s="1" t="s">
        <v>195</v>
      </c>
      <c r="I211" s="129"/>
      <c r="J211" s="1" t="s">
        <v>196</v>
      </c>
      <c r="K211" s="16"/>
      <c r="L211" s="15" t="s">
        <v>79</v>
      </c>
      <c r="M211" s="16"/>
      <c r="N211" s="16" t="s">
        <v>380</v>
      </c>
      <c r="O211" s="16"/>
      <c r="P211" s="23">
        <f>R211+S211</f>
        <v>4391197679</v>
      </c>
      <c r="Q211" s="23">
        <f>T211+U211</f>
        <v>3392983777</v>
      </c>
      <c r="R211" s="186">
        <v>2581791404</v>
      </c>
      <c r="S211" s="186">
        <f>1811638925-2232650</f>
        <v>1809406275</v>
      </c>
      <c r="T211" s="186">
        <v>1899696960</v>
      </c>
      <c r="U211" s="186">
        <f>1493768771-481954</f>
        <v>1493286817</v>
      </c>
      <c r="V211" s="194" t="s">
        <v>452</v>
      </c>
      <c r="W211" s="194"/>
      <c r="X211" s="194"/>
      <c r="Y211" s="194"/>
      <c r="Z211" s="194"/>
      <c r="AA211" s="194"/>
      <c r="AB211" s="194"/>
      <c r="AC211" s="194"/>
      <c r="AD211" s="194"/>
      <c r="AE211" s="194"/>
      <c r="AF211" s="194"/>
      <c r="AG211" s="194"/>
    </row>
    <row r="212" spans="1:33">
      <c r="A212" s="1">
        <v>18</v>
      </c>
      <c r="C212" s="22" t="s">
        <v>197</v>
      </c>
      <c r="D212" s="16" t="s">
        <v>198</v>
      </c>
      <c r="E212" s="23">
        <f>SUM(P212:Q212)</f>
        <v>654055582</v>
      </c>
      <c r="F212" s="16"/>
      <c r="H212" s="25">
        <f>IF(E214&gt;0,E211/E214,0)</f>
        <v>0.92248907217768539</v>
      </c>
      <c r="I212" s="72" t="s">
        <v>199</v>
      </c>
      <c r="J212" s="25">
        <f>J207</f>
        <v>4.0458884646884269E-2</v>
      </c>
      <c r="K212" s="103" t="s">
        <v>189</v>
      </c>
      <c r="L212" s="25">
        <f>J212*H212</f>
        <v>3.7322878959248268E-2</v>
      </c>
      <c r="M212" s="16"/>
      <c r="N212" s="16"/>
      <c r="O212" s="16"/>
      <c r="P212" s="22"/>
      <c r="Q212" s="23">
        <f>T212+U212</f>
        <v>654055582</v>
      </c>
      <c r="R212" s="186">
        <v>0</v>
      </c>
      <c r="S212" s="186">
        <v>0</v>
      </c>
      <c r="T212" s="186">
        <v>482386817</v>
      </c>
      <c r="U212" s="186">
        <f>172557880-889115</f>
        <v>171668765</v>
      </c>
      <c r="V212" s="194" t="s">
        <v>453</v>
      </c>
      <c r="W212" s="194"/>
      <c r="X212" s="194"/>
      <c r="Y212" s="194"/>
      <c r="Z212" s="194"/>
      <c r="AA212" s="194"/>
      <c r="AB212" s="194"/>
      <c r="AC212" s="194"/>
      <c r="AD212" s="194"/>
      <c r="AE212" s="194"/>
      <c r="AF212" s="194"/>
      <c r="AG212" s="194"/>
    </row>
    <row r="213" spans="1:33" ht="16.5" thickBot="1">
      <c r="A213" s="1">
        <v>19</v>
      </c>
      <c r="C213" s="130" t="s">
        <v>200</v>
      </c>
      <c r="D213" s="28" t="s">
        <v>201</v>
      </c>
      <c r="E213" s="102">
        <v>0</v>
      </c>
      <c r="F213" s="16"/>
      <c r="G213" s="16"/>
      <c r="H213" s="16" t="s">
        <v>4</v>
      </c>
      <c r="I213" s="16"/>
      <c r="J213" s="16"/>
      <c r="K213" s="16"/>
      <c r="L213" s="16"/>
      <c r="M213" s="16"/>
      <c r="N213" s="16"/>
      <c r="O213" s="16"/>
      <c r="P213" s="22"/>
      <c r="R213" s="125"/>
      <c r="S213" s="125"/>
      <c r="T213" s="125"/>
      <c r="U213" s="125"/>
      <c r="V213" s="194"/>
      <c r="W213" s="194"/>
      <c r="X213" s="194"/>
      <c r="Y213" s="194"/>
      <c r="Z213" s="194"/>
      <c r="AA213" s="194"/>
      <c r="AB213" s="194"/>
      <c r="AC213" s="194"/>
      <c r="AD213" s="194"/>
      <c r="AE213" s="194"/>
      <c r="AF213" s="194"/>
      <c r="AG213" s="194"/>
    </row>
    <row r="214" spans="1:33">
      <c r="A214" s="1">
        <v>20</v>
      </c>
      <c r="C214" s="22" t="s">
        <v>202</v>
      </c>
      <c r="D214" s="16"/>
      <c r="E214" s="16">
        <f>E211+E212+E213</f>
        <v>8438237038</v>
      </c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22"/>
      <c r="R214" s="125"/>
      <c r="S214" s="125"/>
      <c r="T214" s="125"/>
      <c r="U214" s="125"/>
      <c r="V214" s="194"/>
      <c r="W214" s="194"/>
      <c r="X214" s="194"/>
      <c r="Y214" s="194"/>
      <c r="Z214" s="194"/>
      <c r="AA214" s="194"/>
      <c r="AB214" s="194"/>
      <c r="AC214" s="194"/>
      <c r="AD214" s="194"/>
      <c r="AE214" s="194"/>
      <c r="AF214" s="194"/>
      <c r="AG214" s="194"/>
    </row>
    <row r="215" spans="1:33">
      <c r="A215" s="1"/>
      <c r="C215" s="22"/>
      <c r="D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22"/>
      <c r="R215" s="125" t="s">
        <v>306</v>
      </c>
      <c r="S215" s="125"/>
      <c r="T215" s="125" t="s">
        <v>307</v>
      </c>
      <c r="U215" s="125"/>
      <c r="V215" s="194"/>
      <c r="W215" s="194"/>
      <c r="X215" s="194"/>
      <c r="Y215" s="194"/>
      <c r="Z215" s="194"/>
      <c r="AA215" s="194"/>
      <c r="AB215" s="194"/>
      <c r="AC215" s="194"/>
      <c r="AD215" s="194"/>
      <c r="AE215" s="194"/>
      <c r="AF215" s="194"/>
      <c r="AG215" s="194"/>
    </row>
    <row r="216" spans="1:33" ht="16.5" thickBot="1">
      <c r="A216" s="1"/>
      <c r="B216" s="8"/>
      <c r="C216" s="6" t="s">
        <v>203</v>
      </c>
      <c r="D216" s="16"/>
      <c r="E216" s="16"/>
      <c r="F216" s="16"/>
      <c r="G216" s="16"/>
      <c r="H216" s="16"/>
      <c r="I216" s="16"/>
      <c r="J216" s="126" t="s">
        <v>179</v>
      </c>
      <c r="K216" s="16"/>
      <c r="L216" s="16"/>
      <c r="M216" s="16"/>
      <c r="N216" s="16"/>
      <c r="O216" s="16" t="s">
        <v>357</v>
      </c>
      <c r="P216" s="15" t="s">
        <v>306</v>
      </c>
      <c r="Q216" s="199" t="s">
        <v>308</v>
      </c>
      <c r="R216" s="125" t="s">
        <v>442</v>
      </c>
      <c r="S216" s="125" t="s">
        <v>443</v>
      </c>
      <c r="T216" s="125" t="s">
        <v>442</v>
      </c>
      <c r="U216" s="125" t="s">
        <v>443</v>
      </c>
      <c r="V216" s="194"/>
      <c r="W216" s="194"/>
      <c r="X216" s="194"/>
      <c r="Y216" s="194"/>
      <c r="Z216" s="194"/>
      <c r="AA216" s="194"/>
      <c r="AB216" s="194"/>
      <c r="AC216" s="194"/>
      <c r="AD216" s="194"/>
      <c r="AE216" s="194"/>
      <c r="AF216" s="194"/>
      <c r="AG216" s="194"/>
    </row>
    <row r="217" spans="1:33">
      <c r="A217" s="1">
        <v>21</v>
      </c>
      <c r="B217" s="8"/>
      <c r="C217" s="8"/>
      <c r="D217" s="16" t="s">
        <v>204</v>
      </c>
      <c r="E217" s="16"/>
      <c r="F217" s="16"/>
      <c r="G217" s="16"/>
      <c r="H217" s="16"/>
      <c r="I217" s="16"/>
      <c r="J217" s="131">
        <f>+P223</f>
        <v>121582522</v>
      </c>
      <c r="K217" s="16"/>
      <c r="L217" s="16"/>
      <c r="M217" s="16"/>
      <c r="N217" s="16"/>
      <c r="O217" s="89" t="s">
        <v>352</v>
      </c>
      <c r="P217" s="23">
        <f>R217+S217</f>
        <v>10429139</v>
      </c>
      <c r="Q217" s="23">
        <f>T217+U217</f>
        <v>20574472</v>
      </c>
      <c r="R217" s="186">
        <v>10418088</v>
      </c>
      <c r="S217" s="186">
        <v>11051</v>
      </c>
      <c r="T217" s="186">
        <v>20524437</v>
      </c>
      <c r="U217" s="186">
        <v>50035</v>
      </c>
      <c r="V217" s="194" t="s">
        <v>454</v>
      </c>
      <c r="W217" s="194"/>
      <c r="X217" s="194"/>
      <c r="Y217" s="194"/>
      <c r="Z217" s="194"/>
      <c r="AA217" s="194"/>
      <c r="AB217" s="194"/>
      <c r="AC217" s="194"/>
      <c r="AD217" s="194"/>
      <c r="AE217" s="194"/>
      <c r="AF217" s="194"/>
      <c r="AG217" s="194"/>
    </row>
    <row r="218" spans="1:33">
      <c r="A218" s="1"/>
      <c r="C218" s="22"/>
      <c r="D218" s="16"/>
      <c r="E218" s="16"/>
      <c r="F218" s="16"/>
      <c r="G218" s="16"/>
      <c r="H218" s="16"/>
      <c r="I218" s="16"/>
      <c r="J218" s="23"/>
      <c r="K218" s="16"/>
      <c r="L218" s="16"/>
      <c r="M218" s="16"/>
      <c r="N218" s="16"/>
      <c r="O218" s="16" t="s">
        <v>353</v>
      </c>
      <c r="P218" s="65">
        <v>584124</v>
      </c>
      <c r="Q218" s="65">
        <v>453375</v>
      </c>
      <c r="R218" s="125"/>
      <c r="S218" s="125"/>
      <c r="T218" s="125"/>
      <c r="U218" s="125"/>
      <c r="V218" s="194"/>
      <c r="W218" s="194"/>
      <c r="X218" s="194"/>
      <c r="Y218" s="194"/>
      <c r="Z218" s="194"/>
      <c r="AA218" s="194"/>
      <c r="AB218" s="194"/>
      <c r="AC218" s="194"/>
      <c r="AD218" s="194"/>
      <c r="AE218" s="194"/>
      <c r="AF218" s="194"/>
      <c r="AG218" s="194"/>
    </row>
    <row r="219" spans="1:33">
      <c r="A219" s="1">
        <v>22</v>
      </c>
      <c r="B219" s="8"/>
      <c r="C219" s="6"/>
      <c r="D219" s="16" t="s">
        <v>205</v>
      </c>
      <c r="E219" s="16"/>
      <c r="F219" s="16"/>
      <c r="G219" s="16"/>
      <c r="H219" s="16"/>
      <c r="I219" s="23"/>
      <c r="J219" s="132">
        <v>0</v>
      </c>
      <c r="K219" s="16"/>
      <c r="L219" s="16"/>
      <c r="M219" s="16"/>
      <c r="N219" s="16"/>
      <c r="O219" s="16" t="s">
        <v>354</v>
      </c>
      <c r="P219" s="65">
        <v>604818</v>
      </c>
      <c r="Q219" s="65">
        <v>1211251</v>
      </c>
      <c r="R219" s="125" t="s">
        <v>306</v>
      </c>
      <c r="S219" s="125"/>
      <c r="T219" s="125" t="s">
        <v>307</v>
      </c>
      <c r="U219" s="125"/>
      <c r="V219" s="194"/>
      <c r="W219" s="194"/>
      <c r="X219" s="194"/>
      <c r="Y219" s="194"/>
      <c r="Z219" s="194"/>
      <c r="AA219" s="194"/>
      <c r="AB219" s="194"/>
      <c r="AC219" s="194"/>
      <c r="AD219" s="194"/>
      <c r="AE219" s="194"/>
      <c r="AF219" s="194"/>
      <c r="AG219" s="194"/>
    </row>
    <row r="220" spans="1:33">
      <c r="A220" s="1"/>
      <c r="B220" s="8"/>
      <c r="C220" s="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 t="s">
        <v>355</v>
      </c>
      <c r="P220" s="65"/>
      <c r="Q220" s="65"/>
      <c r="R220" s="125" t="s">
        <v>442</v>
      </c>
      <c r="S220" s="125" t="s">
        <v>443</v>
      </c>
      <c r="T220" s="125" t="s">
        <v>442</v>
      </c>
      <c r="U220" s="125" t="s">
        <v>443</v>
      </c>
      <c r="V220" s="194"/>
      <c r="W220" s="194"/>
      <c r="X220" s="194"/>
      <c r="Y220" s="194"/>
      <c r="Z220" s="194"/>
      <c r="AA220" s="194"/>
      <c r="AB220" s="194"/>
      <c r="AC220" s="194"/>
      <c r="AD220" s="194"/>
      <c r="AE220" s="194"/>
      <c r="AF220" s="194"/>
      <c r="AG220" s="194"/>
    </row>
    <row r="221" spans="1:33">
      <c r="A221" s="1"/>
      <c r="B221" s="8"/>
      <c r="C221" s="6" t="s">
        <v>206</v>
      </c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 t="s">
        <v>356</v>
      </c>
      <c r="P221" s="65">
        <v>64142346</v>
      </c>
      <c r="Q221" s="65">
        <v>23582997</v>
      </c>
      <c r="R221" s="186">
        <v>2348446834</v>
      </c>
      <c r="S221" s="186">
        <f>(607404368+7569645-709649+1418324687)*-1</f>
        <v>-2032589051</v>
      </c>
      <c r="T221" s="186">
        <v>1277667368</v>
      </c>
      <c r="U221" s="186">
        <f>(389157352+808946891-4018374)*-1</f>
        <v>-1194085869</v>
      </c>
      <c r="V221" s="196" t="s">
        <v>449</v>
      </c>
      <c r="W221" s="194"/>
      <c r="X221" s="194"/>
      <c r="Y221" s="194"/>
      <c r="Z221" s="194"/>
      <c r="AA221" s="194"/>
      <c r="AB221" s="194"/>
      <c r="AC221" s="194"/>
      <c r="AD221" s="194"/>
      <c r="AE221" s="194"/>
      <c r="AF221" s="194"/>
      <c r="AG221" s="194"/>
    </row>
    <row r="222" spans="1:33">
      <c r="A222" s="1">
        <v>23</v>
      </c>
      <c r="B222" s="8"/>
      <c r="C222" s="6"/>
      <c r="D222" s="16" t="s">
        <v>322</v>
      </c>
      <c r="E222" s="8"/>
      <c r="F222" s="16"/>
      <c r="G222" s="16"/>
      <c r="H222" s="16"/>
      <c r="I222" s="16"/>
      <c r="J222" s="23">
        <f>SUM(P225:Q225)</f>
        <v>3415357716</v>
      </c>
      <c r="K222" s="16"/>
      <c r="L222" s="16"/>
      <c r="M222" s="16"/>
      <c r="N222" s="16" t="s">
        <v>381</v>
      </c>
      <c r="O222" s="16" t="s">
        <v>377</v>
      </c>
      <c r="P222" s="23">
        <f>SUM(P217:P221)</f>
        <v>75760427</v>
      </c>
      <c r="Q222" s="23">
        <f>SUM(Q217:Q221)</f>
        <v>45822095</v>
      </c>
      <c r="R222" s="186">
        <v>21110722</v>
      </c>
      <c r="S222" s="186">
        <f>1418324387+64166-1</f>
        <v>1418388552</v>
      </c>
      <c r="T222" s="186">
        <v>19093970</v>
      </c>
      <c r="U222" s="186">
        <f>808946891-47609</f>
        <v>808899282</v>
      </c>
      <c r="V222" s="196" t="s">
        <v>450</v>
      </c>
      <c r="W222" s="194"/>
      <c r="X222" s="194"/>
      <c r="Y222" s="194"/>
      <c r="Z222" s="194"/>
      <c r="AA222" s="194"/>
      <c r="AB222" s="194"/>
      <c r="AC222" s="194"/>
      <c r="AD222" s="194"/>
      <c r="AE222" s="194"/>
      <c r="AF222" s="194"/>
      <c r="AG222" s="194"/>
    </row>
    <row r="223" spans="1:33">
      <c r="A223" s="1">
        <v>24</v>
      </c>
      <c r="B223" s="8"/>
      <c r="C223" s="6"/>
      <c r="D223" s="16" t="s">
        <v>207</v>
      </c>
      <c r="E223" s="16"/>
      <c r="F223" s="16"/>
      <c r="G223" s="16"/>
      <c r="H223" s="16"/>
      <c r="I223" s="16"/>
      <c r="J223" s="133">
        <f>-E229</f>
        <v>0</v>
      </c>
      <c r="K223" s="16"/>
      <c r="L223" s="16"/>
      <c r="M223" s="16"/>
      <c r="N223" s="16"/>
      <c r="O223" s="16" t="s">
        <v>358</v>
      </c>
      <c r="P223" s="59">
        <f>+P222+Q222</f>
        <v>121582522</v>
      </c>
      <c r="Q223" s="72"/>
      <c r="R223" s="186">
        <v>308139978</v>
      </c>
      <c r="S223" s="186"/>
      <c r="T223" s="186">
        <v>425170424</v>
      </c>
      <c r="U223" s="186"/>
      <c r="V223" s="194" t="s">
        <v>446</v>
      </c>
      <c r="W223" s="194"/>
      <c r="X223" s="194"/>
      <c r="Y223" s="194"/>
      <c r="Z223" s="194"/>
      <c r="AA223" s="194"/>
      <c r="AB223" s="194"/>
      <c r="AC223" s="194"/>
      <c r="AD223" s="194"/>
      <c r="AE223" s="194"/>
      <c r="AF223" s="194"/>
      <c r="AG223" s="194"/>
    </row>
    <row r="224" spans="1:33" ht="16.5" thickBot="1">
      <c r="A224" s="1">
        <v>25</v>
      </c>
      <c r="B224" s="8"/>
      <c r="C224" s="6"/>
      <c r="D224" s="16" t="s">
        <v>323</v>
      </c>
      <c r="E224" s="16"/>
      <c r="F224" s="16"/>
      <c r="G224" s="16"/>
      <c r="H224" s="16"/>
      <c r="I224" s="16"/>
      <c r="J224" s="102">
        <v>-14284715</v>
      </c>
      <c r="K224" s="16"/>
      <c r="L224" s="16"/>
      <c r="M224" s="16"/>
      <c r="N224" s="16" t="s">
        <v>412</v>
      </c>
      <c r="O224" s="16"/>
      <c r="P224" s="15"/>
      <c r="Q224" s="199"/>
      <c r="R224" s="186">
        <v>-321289</v>
      </c>
      <c r="S224" s="186"/>
      <c r="T224" s="186">
        <v>-835889</v>
      </c>
      <c r="U224" s="186"/>
      <c r="V224" s="194" t="s">
        <v>447</v>
      </c>
      <c r="W224" s="194"/>
      <c r="X224" s="194"/>
      <c r="Y224" s="194"/>
      <c r="Z224" s="194"/>
      <c r="AA224" s="194"/>
      <c r="AB224" s="194"/>
      <c r="AC224" s="194"/>
      <c r="AD224" s="194"/>
      <c r="AE224" s="194"/>
      <c r="AF224" s="194"/>
      <c r="AG224" s="194"/>
    </row>
    <row r="225" spans="1:33">
      <c r="A225" s="1">
        <v>26</v>
      </c>
      <c r="B225" s="8"/>
      <c r="C225" s="8"/>
      <c r="D225" s="16" t="s">
        <v>208</v>
      </c>
      <c r="E225" s="8" t="s">
        <v>209</v>
      </c>
      <c r="F225" s="8"/>
      <c r="G225" s="8"/>
      <c r="H225" s="8"/>
      <c r="I225" s="8"/>
      <c r="J225" s="16">
        <f>+J222+J223+J224</f>
        <v>3401073001</v>
      </c>
      <c r="K225" s="16"/>
      <c r="L225" s="16"/>
      <c r="M225" s="16"/>
      <c r="N225" s="16"/>
      <c r="O225" s="16" t="s">
        <v>411</v>
      </c>
      <c r="P225" s="23">
        <f>R227+S227</f>
        <v>2079448430</v>
      </c>
      <c r="Q225" s="23">
        <f>T225+U225</f>
        <v>1335909286</v>
      </c>
      <c r="R225" s="186">
        <v>14284715</v>
      </c>
      <c r="S225" s="186"/>
      <c r="T225" s="125">
        <f>SUM(T221:T224)</f>
        <v>1721095873</v>
      </c>
      <c r="U225" s="125">
        <f>SUM(U221:U224)</f>
        <v>-385186587</v>
      </c>
      <c r="V225" s="194"/>
      <c r="W225" s="194"/>
      <c r="X225" s="194"/>
      <c r="Y225" s="194"/>
      <c r="Z225" s="194"/>
      <c r="AA225" s="194"/>
      <c r="AB225" s="194"/>
      <c r="AC225" s="194"/>
      <c r="AD225" s="194"/>
      <c r="AE225" s="194"/>
      <c r="AF225" s="194"/>
      <c r="AG225" s="194"/>
    </row>
    <row r="226" spans="1:33">
      <c r="A226" s="1"/>
      <c r="C226" s="22"/>
      <c r="D226" s="16"/>
      <c r="E226" s="16"/>
      <c r="F226" s="16"/>
      <c r="G226" s="16"/>
      <c r="H226" s="72" t="s">
        <v>210</v>
      </c>
      <c r="I226" s="16"/>
      <c r="J226" s="16"/>
      <c r="K226" s="16"/>
      <c r="L226" s="16"/>
      <c r="M226" s="16"/>
      <c r="N226" s="16"/>
      <c r="O226" s="16"/>
      <c r="P226" s="15"/>
      <c r="Q226" s="199"/>
      <c r="R226" s="186">
        <v>-2854</v>
      </c>
      <c r="S226" s="186">
        <v>1990823</v>
      </c>
      <c r="T226" s="125"/>
      <c r="U226" s="125"/>
      <c r="V226" s="193" t="s">
        <v>496</v>
      </c>
      <c r="W226" s="194"/>
      <c r="X226" s="194"/>
      <c r="Y226" s="194"/>
      <c r="Z226" s="194"/>
      <c r="AA226" s="194"/>
      <c r="AB226" s="194"/>
      <c r="AC226" s="194"/>
      <c r="AD226" s="194"/>
      <c r="AE226" s="194"/>
      <c r="AF226" s="194"/>
      <c r="AG226" s="194"/>
    </row>
    <row r="227" spans="1:33" ht="16.5" thickBot="1">
      <c r="A227" s="1"/>
      <c r="C227" s="22"/>
      <c r="D227" s="16"/>
      <c r="E227" s="19" t="s">
        <v>179</v>
      </c>
      <c r="F227" s="19" t="s">
        <v>211</v>
      </c>
      <c r="G227" s="16"/>
      <c r="H227" s="19" t="s">
        <v>212</v>
      </c>
      <c r="I227" s="16"/>
      <c r="J227" s="19" t="s">
        <v>213</v>
      </c>
      <c r="K227" s="16"/>
      <c r="L227" s="16"/>
      <c r="M227" s="16"/>
      <c r="N227" s="16"/>
      <c r="O227" s="16"/>
      <c r="P227" s="15"/>
      <c r="Q227" s="199"/>
      <c r="R227" s="125">
        <f>SUM(R221:R226)</f>
        <v>2691658106</v>
      </c>
      <c r="S227" s="125">
        <f>SUM(S221:S226)</f>
        <v>-612209676</v>
      </c>
      <c r="T227" s="125"/>
      <c r="U227" s="125"/>
      <c r="W227" s="194"/>
      <c r="X227" s="194"/>
      <c r="Y227" s="194"/>
      <c r="Z227" s="194"/>
      <c r="AA227" s="194"/>
      <c r="AB227" s="194"/>
      <c r="AC227" s="194"/>
      <c r="AD227" s="194"/>
      <c r="AE227" s="194"/>
      <c r="AF227" s="194"/>
      <c r="AG227" s="194"/>
    </row>
    <row r="228" spans="1:33">
      <c r="A228" s="1">
        <v>27</v>
      </c>
      <c r="C228" s="6" t="s">
        <v>214</v>
      </c>
      <c r="E228" s="23">
        <f>+P236</f>
        <v>2783273448</v>
      </c>
      <c r="F228" s="134">
        <f>IF($E$231&gt;0,E228/$E$231,0)</f>
        <v>0.4500513467271956</v>
      </c>
      <c r="G228" s="135"/>
      <c r="H228" s="135">
        <f>IF(E228&gt;0,J217/E228,0)</f>
        <v>4.3683283109450334E-2</v>
      </c>
      <c r="J228" s="135">
        <f>H228*F228</f>
        <v>1.9659720392873479E-2</v>
      </c>
      <c r="K228" s="89" t="s">
        <v>215</v>
      </c>
      <c r="M228" s="16"/>
      <c r="N228" s="16"/>
      <c r="O228" s="16"/>
      <c r="P228" s="15"/>
      <c r="Q228" s="199"/>
      <c r="R228" s="125" t="s">
        <v>306</v>
      </c>
      <c r="S228" s="125"/>
      <c r="T228" s="125" t="s">
        <v>307</v>
      </c>
      <c r="U228" s="125"/>
      <c r="V228" s="194"/>
      <c r="W228" s="194"/>
      <c r="X228" s="194"/>
      <c r="Y228" s="194"/>
      <c r="Z228" s="194"/>
      <c r="AA228" s="194"/>
      <c r="AB228" s="194"/>
      <c r="AC228" s="194"/>
      <c r="AD228" s="194"/>
      <c r="AE228" s="194"/>
      <c r="AF228" s="194"/>
      <c r="AG228" s="194"/>
    </row>
    <row r="229" spans="1:33">
      <c r="A229" s="1">
        <v>28</v>
      </c>
      <c r="C229" s="6" t="s">
        <v>324</v>
      </c>
      <c r="E229" s="23">
        <v>0</v>
      </c>
      <c r="F229" s="134">
        <f>IF($E$231&gt;0,E229/$E$231,0)</f>
        <v>0</v>
      </c>
      <c r="G229" s="135"/>
      <c r="H229" s="135">
        <f>IF(E229&gt;0,J219/E229,0)</f>
        <v>0</v>
      </c>
      <c r="J229" s="135">
        <f>H229*F229</f>
        <v>0</v>
      </c>
      <c r="K229" s="16"/>
      <c r="M229" s="16"/>
      <c r="N229" s="16"/>
      <c r="O229" s="16" t="s">
        <v>360</v>
      </c>
      <c r="P229" s="15" t="s">
        <v>306</v>
      </c>
      <c r="Q229" s="199" t="s">
        <v>307</v>
      </c>
      <c r="R229" s="125" t="s">
        <v>442</v>
      </c>
      <c r="S229" s="125" t="s">
        <v>443</v>
      </c>
      <c r="T229" s="125" t="s">
        <v>442</v>
      </c>
      <c r="U229" s="125" t="s">
        <v>443</v>
      </c>
      <c r="V229" s="194"/>
      <c r="W229" s="194"/>
      <c r="X229" s="194"/>
      <c r="Y229" s="194"/>
      <c r="Z229" s="194"/>
      <c r="AA229" s="194"/>
      <c r="AB229" s="194"/>
      <c r="AC229" s="194"/>
      <c r="AD229" s="194"/>
      <c r="AE229" s="194"/>
      <c r="AF229" s="194"/>
      <c r="AG229" s="194"/>
    </row>
    <row r="230" spans="1:33" ht="16.5" thickBot="1">
      <c r="A230" s="1">
        <v>29</v>
      </c>
      <c r="C230" s="6" t="s">
        <v>216</v>
      </c>
      <c r="E230" s="28">
        <f>J225</f>
        <v>3401073001</v>
      </c>
      <c r="F230" s="134">
        <f>IF($E$231&gt;0,E230/$E$231,0)</f>
        <v>0.5499486532728044</v>
      </c>
      <c r="G230" s="135"/>
      <c r="H230" s="136">
        <v>0.10879999999999999</v>
      </c>
      <c r="J230" s="137">
        <f>H230*F230</f>
        <v>5.9834413476081115E-2</v>
      </c>
      <c r="K230" s="16"/>
      <c r="M230" s="16"/>
      <c r="N230" s="16" t="s">
        <v>359</v>
      </c>
      <c r="O230" s="89" t="s">
        <v>362</v>
      </c>
      <c r="P230" s="65">
        <v>1850779405</v>
      </c>
      <c r="Q230" s="65">
        <v>1109304000</v>
      </c>
      <c r="R230" s="186"/>
      <c r="S230" s="186"/>
      <c r="T230" s="186"/>
      <c r="U230" s="186"/>
      <c r="V230" s="194"/>
      <c r="W230" s="194"/>
      <c r="X230" s="194"/>
      <c r="Y230" s="194"/>
      <c r="Z230" s="194"/>
      <c r="AA230" s="194"/>
      <c r="AB230" s="194"/>
      <c r="AC230" s="194"/>
      <c r="AD230" s="194"/>
      <c r="AE230" s="194"/>
      <c r="AF230" s="194"/>
      <c r="AG230" s="194"/>
    </row>
    <row r="231" spans="1:33">
      <c r="A231" s="1">
        <v>30</v>
      </c>
      <c r="C231" s="22" t="s">
        <v>217</v>
      </c>
      <c r="E231" s="16">
        <f>E230+E229+E228</f>
        <v>6184346449</v>
      </c>
      <c r="F231" s="16" t="s">
        <v>4</v>
      </c>
      <c r="G231" s="16"/>
      <c r="H231" s="16"/>
      <c r="I231" s="16"/>
      <c r="J231" s="135">
        <f>SUM(J228:J230)</f>
        <v>7.9494133868954597E-2</v>
      </c>
      <c r="K231" s="89" t="s">
        <v>218</v>
      </c>
      <c r="M231" s="16"/>
      <c r="N231" s="16"/>
      <c r="O231" s="89" t="s">
        <v>363</v>
      </c>
      <c r="P231" s="65">
        <v>0</v>
      </c>
      <c r="Q231" s="65">
        <v>-163200000</v>
      </c>
      <c r="R231" s="125"/>
      <c r="S231" s="125"/>
      <c r="T231" s="125"/>
      <c r="U231" s="125"/>
      <c r="V231" s="194"/>
      <c r="W231" s="194"/>
      <c r="X231" s="194"/>
      <c r="Y231" s="194"/>
      <c r="Z231" s="194"/>
      <c r="AA231" s="194"/>
      <c r="AB231" s="194"/>
      <c r="AC231" s="194"/>
      <c r="AD231" s="194"/>
      <c r="AE231" s="194"/>
      <c r="AF231" s="194"/>
      <c r="AG231" s="194"/>
    </row>
    <row r="232" spans="1:33">
      <c r="F232" s="16"/>
      <c r="G232" s="16"/>
      <c r="H232" s="16"/>
      <c r="I232" s="16"/>
      <c r="M232" s="16"/>
      <c r="N232" s="16"/>
      <c r="O232" s="89" t="s">
        <v>364</v>
      </c>
      <c r="P232" s="65">
        <v>0</v>
      </c>
      <c r="Q232" s="65"/>
      <c r="R232" s="125"/>
      <c r="S232" s="125"/>
      <c r="T232" s="125"/>
      <c r="U232" s="125"/>
      <c r="V232" s="194"/>
      <c r="W232" s="194"/>
      <c r="X232" s="194"/>
      <c r="Y232" s="194"/>
      <c r="Z232" s="194"/>
      <c r="AA232" s="194"/>
      <c r="AB232" s="194"/>
      <c r="AC232" s="194"/>
      <c r="AD232" s="194"/>
      <c r="AE232" s="194"/>
      <c r="AF232" s="194"/>
      <c r="AG232" s="194"/>
    </row>
    <row r="233" spans="1:33">
      <c r="A233" s="1"/>
      <c r="L233" s="16"/>
      <c r="M233" s="16"/>
      <c r="N233" s="16"/>
      <c r="O233" s="89" t="s">
        <v>361</v>
      </c>
      <c r="P233" s="23">
        <f>S233+R233</f>
        <v>1161455</v>
      </c>
      <c r="Q233" s="23">
        <f>T233+U233</f>
        <v>0</v>
      </c>
      <c r="R233" s="186">
        <v>1150404</v>
      </c>
      <c r="S233" s="186">
        <v>11051</v>
      </c>
      <c r="T233" s="186">
        <v>6526682</v>
      </c>
      <c r="U233" s="186">
        <f>-6576717+50035</f>
        <v>-6526682</v>
      </c>
      <c r="V233" s="194" t="s">
        <v>448</v>
      </c>
      <c r="W233" s="194"/>
      <c r="X233" s="194"/>
      <c r="Y233" s="194"/>
      <c r="Z233" s="194"/>
      <c r="AA233" s="194"/>
      <c r="AB233" s="194"/>
      <c r="AC233" s="194"/>
      <c r="AD233" s="194"/>
      <c r="AE233" s="194"/>
      <c r="AF233" s="194"/>
      <c r="AG233" s="194"/>
    </row>
    <row r="234" spans="1:33">
      <c r="A234" s="1"/>
      <c r="C234" s="6" t="s">
        <v>219</v>
      </c>
      <c r="D234" s="8"/>
      <c r="E234" s="8"/>
      <c r="F234" s="8"/>
      <c r="G234" s="8"/>
      <c r="H234" s="8"/>
      <c r="I234" s="8"/>
      <c r="J234" s="8"/>
      <c r="K234" s="8"/>
      <c r="L234" s="8"/>
      <c r="M234" s="16"/>
      <c r="N234" s="72"/>
      <c r="O234" s="193" t="s">
        <v>451</v>
      </c>
      <c r="P234" s="187">
        <v>-10823094</v>
      </c>
      <c r="Q234" s="185">
        <v>-3948318</v>
      </c>
      <c r="V234" s="194"/>
      <c r="W234" s="194"/>
      <c r="X234" s="194"/>
      <c r="Y234" s="194"/>
      <c r="Z234" s="194"/>
      <c r="AA234" s="194"/>
      <c r="AB234" s="194"/>
      <c r="AC234" s="194"/>
      <c r="AD234" s="194"/>
      <c r="AE234" s="194"/>
      <c r="AF234" s="194"/>
      <c r="AG234" s="194"/>
    </row>
    <row r="235" spans="1:33" ht="16.5" thickBot="1">
      <c r="A235" s="1"/>
      <c r="C235" s="6"/>
      <c r="D235" s="6"/>
      <c r="E235" s="6"/>
      <c r="F235" s="6"/>
      <c r="G235" s="6"/>
      <c r="H235" s="6"/>
      <c r="I235" s="6"/>
      <c r="J235" s="19" t="s">
        <v>220</v>
      </c>
      <c r="K235" s="138"/>
      <c r="O235" s="16" t="s">
        <v>377</v>
      </c>
      <c r="P235" s="23">
        <f>SUM(P230:P234)</f>
        <v>1841117766</v>
      </c>
      <c r="Q235" s="23">
        <f>SUM(Q230:Q234)</f>
        <v>942155682</v>
      </c>
      <c r="V235" s="194"/>
      <c r="W235" s="194"/>
      <c r="X235" s="194"/>
      <c r="Y235" s="194"/>
      <c r="Z235" s="194"/>
      <c r="AA235" s="194"/>
      <c r="AB235" s="194"/>
      <c r="AC235" s="194"/>
      <c r="AD235" s="194"/>
      <c r="AE235" s="194"/>
      <c r="AF235" s="194"/>
      <c r="AG235" s="194"/>
    </row>
    <row r="236" spans="1:33">
      <c r="A236" s="1"/>
      <c r="C236" s="6" t="s">
        <v>221</v>
      </c>
      <c r="D236" s="8"/>
      <c r="E236" s="8" t="s">
        <v>222</v>
      </c>
      <c r="F236" s="8" t="s">
        <v>223</v>
      </c>
      <c r="G236" s="8"/>
      <c r="H236" s="139" t="s">
        <v>4</v>
      </c>
      <c r="I236" s="210"/>
      <c r="J236" s="211"/>
      <c r="K236" s="211"/>
      <c r="O236" s="16" t="s">
        <v>365</v>
      </c>
      <c r="P236" s="59">
        <f>+P235+Q235</f>
        <v>2783273448</v>
      </c>
      <c r="Q236" s="72"/>
      <c r="V236" s="194"/>
      <c r="W236" s="194"/>
      <c r="X236" s="194"/>
      <c r="Y236" s="194"/>
      <c r="Z236" s="194"/>
      <c r="AA236" s="194"/>
      <c r="AB236" s="194"/>
      <c r="AC236" s="194"/>
      <c r="AD236" s="194"/>
      <c r="AE236" s="194"/>
      <c r="AF236" s="194"/>
      <c r="AG236" s="194"/>
    </row>
    <row r="237" spans="1:33">
      <c r="A237" s="1">
        <v>31</v>
      </c>
      <c r="C237" s="193" t="s">
        <v>224</v>
      </c>
      <c r="D237" s="8"/>
      <c r="E237" s="8"/>
      <c r="G237" s="8"/>
      <c r="I237" s="210"/>
      <c r="J237" s="140">
        <v>0</v>
      </c>
      <c r="K237" s="141"/>
      <c r="O237" s="16"/>
      <c r="P237" s="22"/>
      <c r="V237" s="194"/>
      <c r="W237" s="194"/>
      <c r="X237" s="194"/>
      <c r="Y237" s="194"/>
      <c r="Z237" s="194"/>
      <c r="AA237" s="194"/>
      <c r="AB237" s="194"/>
      <c r="AC237" s="194"/>
      <c r="AD237" s="194"/>
      <c r="AE237" s="194"/>
      <c r="AF237" s="194"/>
      <c r="AG237" s="194"/>
    </row>
    <row r="238" spans="1:33" ht="16.5" thickBot="1">
      <c r="A238" s="1">
        <v>32</v>
      </c>
      <c r="C238" s="205" t="s">
        <v>225</v>
      </c>
      <c r="D238" s="142"/>
      <c r="E238" s="205"/>
      <c r="F238" s="143"/>
      <c r="G238" s="143"/>
      <c r="H238" s="143"/>
      <c r="I238" s="8"/>
      <c r="J238" s="144">
        <f>+J237</f>
        <v>0</v>
      </c>
      <c r="K238" s="145"/>
      <c r="O238" s="16"/>
      <c r="P238" s="22"/>
      <c r="V238" s="194"/>
      <c r="W238" s="194"/>
      <c r="X238" s="194"/>
      <c r="Y238" s="194"/>
      <c r="Z238" s="194"/>
      <c r="AA238" s="194"/>
      <c r="AB238" s="194"/>
      <c r="AC238" s="194"/>
      <c r="AD238" s="194"/>
      <c r="AE238" s="194"/>
      <c r="AF238" s="194"/>
      <c r="AG238" s="194"/>
    </row>
    <row r="239" spans="1:33">
      <c r="A239" s="1">
        <v>33</v>
      </c>
      <c r="C239" s="193" t="s">
        <v>226</v>
      </c>
      <c r="D239" s="10"/>
      <c r="F239" s="8"/>
      <c r="G239" s="8"/>
      <c r="H239" s="8"/>
      <c r="I239" s="8"/>
      <c r="J239" s="146">
        <f>+J237-J238</f>
        <v>0</v>
      </c>
      <c r="K239" s="141"/>
      <c r="O239" s="16"/>
      <c r="P239" s="22"/>
      <c r="V239" s="194"/>
      <c r="W239" s="194"/>
      <c r="X239" s="194"/>
      <c r="Y239" s="194"/>
      <c r="Z239" s="194"/>
      <c r="AA239" s="194"/>
      <c r="AB239" s="194"/>
      <c r="AC239" s="194"/>
      <c r="AD239" s="194"/>
      <c r="AE239" s="194"/>
      <c r="AF239" s="194"/>
      <c r="AG239" s="194"/>
    </row>
    <row r="240" spans="1:33">
      <c r="A240" s="1"/>
      <c r="C240" s="193" t="s">
        <v>4</v>
      </c>
      <c r="D240" s="10"/>
      <c r="F240" s="8"/>
      <c r="G240" s="8"/>
      <c r="H240" s="52"/>
      <c r="I240" s="8"/>
      <c r="J240" s="147" t="s">
        <v>4</v>
      </c>
      <c r="K240" s="211"/>
      <c r="L240" s="148"/>
      <c r="M240" s="16"/>
      <c r="N240" s="72"/>
      <c r="O240" s="16"/>
      <c r="P240" s="22"/>
      <c r="V240" s="194"/>
      <c r="W240" s="194"/>
      <c r="X240" s="194"/>
      <c r="Y240" s="194"/>
      <c r="Z240" s="194"/>
      <c r="AA240" s="194"/>
      <c r="AB240" s="194"/>
      <c r="AC240" s="194"/>
      <c r="AD240" s="194"/>
      <c r="AE240" s="194"/>
      <c r="AF240" s="194"/>
      <c r="AG240" s="194"/>
    </row>
    <row r="241" spans="1:33">
      <c r="A241" s="1">
        <v>34</v>
      </c>
      <c r="C241" s="6" t="s">
        <v>227</v>
      </c>
      <c r="D241" s="10"/>
      <c r="F241" s="8"/>
      <c r="G241" s="8"/>
      <c r="H241" s="149"/>
      <c r="I241" s="8"/>
      <c r="J241" s="147">
        <v>0</v>
      </c>
      <c r="K241" s="211"/>
      <c r="L241" s="148"/>
      <c r="M241" s="16"/>
      <c r="N241" s="72"/>
      <c r="O241" s="16"/>
      <c r="P241" s="22"/>
      <c r="V241" s="194"/>
      <c r="W241" s="194"/>
      <c r="X241" s="194"/>
      <c r="Y241" s="194"/>
      <c r="Z241" s="194"/>
      <c r="AA241" s="194"/>
      <c r="AB241" s="194"/>
      <c r="AC241" s="194"/>
      <c r="AD241" s="194"/>
      <c r="AE241" s="194"/>
      <c r="AF241" s="194"/>
      <c r="AG241" s="194"/>
    </row>
    <row r="242" spans="1:33">
      <c r="A242" s="1"/>
      <c r="D242" s="8"/>
      <c r="E242" s="8"/>
      <c r="F242" s="8"/>
      <c r="G242" s="8"/>
      <c r="H242" s="8"/>
      <c r="I242" s="8"/>
      <c r="J242" s="147"/>
      <c r="K242" s="211"/>
      <c r="L242" s="148"/>
      <c r="M242" s="16"/>
      <c r="N242" s="72"/>
      <c r="O242" s="16"/>
      <c r="P242" s="150"/>
      <c r="V242" s="194"/>
      <c r="W242" s="194"/>
      <c r="X242" s="194"/>
      <c r="Y242" s="194"/>
      <c r="Z242" s="194"/>
      <c r="AA242" s="194"/>
      <c r="AB242" s="194"/>
      <c r="AC242" s="194"/>
      <c r="AD242" s="194"/>
      <c r="AE242" s="194"/>
      <c r="AF242" s="194"/>
      <c r="AG242" s="194"/>
    </row>
    <row r="243" spans="1:33">
      <c r="C243" s="6" t="s">
        <v>228</v>
      </c>
      <c r="D243" s="8"/>
      <c r="E243" s="8" t="s">
        <v>229</v>
      </c>
      <c r="F243" s="8"/>
      <c r="G243" s="8"/>
      <c r="H243" s="8"/>
      <c r="I243" s="8"/>
      <c r="J243" s="194"/>
      <c r="L243" s="151"/>
      <c r="M243" s="16"/>
      <c r="N243" s="72"/>
      <c r="O243" s="10"/>
      <c r="P243" s="72"/>
      <c r="V243" s="194"/>
      <c r="W243" s="194"/>
      <c r="X243" s="194"/>
      <c r="Y243" s="194"/>
      <c r="Z243" s="194"/>
      <c r="AA243" s="194"/>
      <c r="AB243" s="194"/>
      <c r="AC243" s="194"/>
      <c r="AD243" s="194"/>
      <c r="AE243" s="194"/>
      <c r="AF243" s="194"/>
      <c r="AG243" s="194"/>
    </row>
    <row r="244" spans="1:33">
      <c r="A244" s="1">
        <v>35</v>
      </c>
      <c r="C244" s="6" t="s">
        <v>230</v>
      </c>
      <c r="D244" s="16"/>
      <c r="E244" s="16"/>
      <c r="F244" s="16"/>
      <c r="G244" s="16"/>
      <c r="H244" s="16"/>
      <c r="I244" s="16"/>
      <c r="J244" s="188">
        <v>15183197</v>
      </c>
      <c r="K244" s="152"/>
      <c r="L244" s="151"/>
      <c r="M244" s="16"/>
      <c r="N244" s="72"/>
      <c r="O244" s="10"/>
      <c r="P244" s="72"/>
      <c r="V244" s="194"/>
      <c r="W244" s="194"/>
      <c r="X244" s="194"/>
      <c r="Y244" s="194"/>
      <c r="Z244" s="194"/>
      <c r="AA244" s="194"/>
      <c r="AB244" s="194"/>
      <c r="AC244" s="194"/>
      <c r="AD244" s="194"/>
      <c r="AE244" s="194"/>
      <c r="AF244" s="194"/>
      <c r="AG244" s="194"/>
    </row>
    <row r="245" spans="1:33" ht="16.5" thickBot="1">
      <c r="A245" s="1">
        <v>36</v>
      </c>
      <c r="C245" s="153" t="s">
        <v>231</v>
      </c>
      <c r="D245" s="143"/>
      <c r="E245" s="143"/>
      <c r="F245" s="143"/>
      <c r="G245" s="143"/>
      <c r="H245" s="8"/>
      <c r="I245" s="8"/>
      <c r="J245" s="189">
        <v>11897677</v>
      </c>
      <c r="L245" s="154"/>
      <c r="M245" s="8"/>
      <c r="N245" s="1"/>
      <c r="O245" s="10"/>
      <c r="P245" s="150"/>
      <c r="V245" s="194"/>
      <c r="W245" s="194"/>
      <c r="X245" s="194"/>
      <c r="Y245" s="194"/>
      <c r="Z245" s="194"/>
      <c r="AA245" s="194"/>
      <c r="AB245" s="194"/>
      <c r="AC245" s="194"/>
      <c r="AD245" s="194"/>
      <c r="AE245" s="194"/>
      <c r="AF245" s="194"/>
      <c r="AG245" s="194"/>
    </row>
    <row r="246" spans="1:33">
      <c r="A246" s="1">
        <v>37</v>
      </c>
      <c r="C246" s="155" t="str">
        <f>+C239</f>
        <v xml:space="preserve">  Total of (a)-(b)</v>
      </c>
      <c r="D246" s="1"/>
      <c r="E246" s="16"/>
      <c r="F246" s="16"/>
      <c r="G246" s="16"/>
      <c r="H246" s="16"/>
      <c r="I246" s="8"/>
      <c r="J246" s="156">
        <f>+J244-J245</f>
        <v>3285520</v>
      </c>
      <c r="K246" s="152"/>
      <c r="L246" s="157"/>
      <c r="M246" s="8"/>
      <c r="N246" s="1"/>
      <c r="O246" s="10"/>
      <c r="P246" s="150"/>
      <c r="V246" s="194"/>
      <c r="W246" s="194"/>
      <c r="X246" s="194"/>
      <c r="Y246" s="194"/>
      <c r="Z246" s="194"/>
      <c r="AA246" s="194"/>
      <c r="AB246" s="194"/>
      <c r="AC246" s="194"/>
      <c r="AD246" s="194"/>
      <c r="AE246" s="194"/>
      <c r="AF246" s="194"/>
      <c r="AG246" s="194"/>
    </row>
    <row r="247" spans="1:33">
      <c r="C247" s="6"/>
      <c r="D247" s="6"/>
      <c r="E247" s="7"/>
      <c r="F247" s="6"/>
      <c r="G247" s="6"/>
      <c r="H247" s="6"/>
      <c r="I247" s="8"/>
      <c r="J247" s="5"/>
      <c r="K247" s="1"/>
      <c r="L247" s="1"/>
      <c r="M247" s="9"/>
      <c r="N247" s="10"/>
      <c r="O247" s="10"/>
      <c r="P247" s="22"/>
      <c r="V247" s="194"/>
      <c r="W247" s="194"/>
      <c r="X247" s="194"/>
      <c r="Y247" s="194"/>
      <c r="Z247" s="194"/>
      <c r="AA247" s="194"/>
      <c r="AB247" s="194"/>
      <c r="AC247" s="194"/>
      <c r="AD247" s="194"/>
      <c r="AE247" s="194"/>
      <c r="AF247" s="194"/>
      <c r="AG247" s="194"/>
    </row>
    <row r="248" spans="1:33">
      <c r="C248" s="6"/>
      <c r="D248" s="6"/>
      <c r="E248" s="7"/>
      <c r="F248" s="6"/>
      <c r="G248" s="6"/>
      <c r="H248" s="6"/>
      <c r="I248" s="8"/>
      <c r="J248" s="9"/>
      <c r="K248" s="9"/>
      <c r="L248" s="9"/>
      <c r="M248" s="9"/>
      <c r="N248" s="10"/>
      <c r="O248" s="10"/>
      <c r="P248" s="10"/>
      <c r="V248" s="194"/>
      <c r="W248" s="194"/>
      <c r="X248" s="194"/>
      <c r="Y248" s="194"/>
      <c r="Z248" s="194"/>
      <c r="AA248" s="194"/>
      <c r="AB248" s="194"/>
      <c r="AC248" s="194"/>
      <c r="AD248" s="194"/>
      <c r="AE248" s="194"/>
      <c r="AF248" s="194"/>
      <c r="AG248" s="194"/>
    </row>
    <row r="249" spans="1:33">
      <c r="C249" s="11" t="str">
        <f>+$C$3</f>
        <v>Joint Open Access Transmission Tariff - Louisville Gas &amp; Electric Company and Kentucky Utilities Company</v>
      </c>
      <c r="D249" s="6"/>
      <c r="E249" s="7"/>
      <c r="F249" s="6"/>
      <c r="G249" s="6"/>
      <c r="H249" s="6"/>
      <c r="I249" s="8"/>
      <c r="J249" s="8"/>
      <c r="K249" s="191" t="s">
        <v>0</v>
      </c>
      <c r="L249" s="191"/>
      <c r="M249" s="191"/>
      <c r="N249" s="10"/>
      <c r="O249" s="10"/>
      <c r="P249" s="10"/>
      <c r="V249" s="194"/>
      <c r="W249" s="194"/>
      <c r="X249" s="194"/>
      <c r="Y249" s="194"/>
      <c r="Z249" s="194"/>
      <c r="AA249" s="194"/>
      <c r="AB249" s="194"/>
      <c r="AC249" s="194"/>
      <c r="AD249" s="194"/>
      <c r="AE249" s="194"/>
      <c r="AF249" s="194"/>
      <c r="AG249" s="194"/>
    </row>
    <row r="250" spans="1:33">
      <c r="C250" s="11" t="str">
        <f>+$C$4</f>
        <v>Rates Applicable to Network Transmission</v>
      </c>
      <c r="D250" s="6"/>
      <c r="E250" s="7"/>
      <c r="F250" s="6"/>
      <c r="G250" s="6"/>
      <c r="H250" s="6"/>
      <c r="I250" s="8"/>
      <c r="J250" s="8"/>
      <c r="K250" s="10"/>
      <c r="L250" s="191" t="s">
        <v>232</v>
      </c>
      <c r="M250" s="191"/>
      <c r="N250" s="10"/>
      <c r="O250" s="10"/>
      <c r="P250" s="10"/>
      <c r="V250" s="194"/>
      <c r="W250" s="194"/>
      <c r="X250" s="194"/>
      <c r="Y250" s="194"/>
      <c r="Z250" s="194"/>
      <c r="AA250" s="194"/>
      <c r="AB250" s="194"/>
      <c r="AC250" s="194"/>
      <c r="AD250" s="194"/>
      <c r="AE250" s="194"/>
      <c r="AF250" s="194"/>
      <c r="AG250" s="194"/>
    </row>
    <row r="251" spans="1:33">
      <c r="C251" s="11" t="str">
        <f>+$C$5</f>
        <v>(Gross and Depreciation for Virginia Networked Transmission facilities removed)</v>
      </c>
      <c r="D251" s="6"/>
      <c r="E251" s="7"/>
      <c r="F251" s="6"/>
      <c r="G251" s="6"/>
      <c r="H251" s="6"/>
      <c r="I251" s="8"/>
      <c r="J251" s="8"/>
      <c r="K251" s="10"/>
      <c r="L251" s="190"/>
      <c r="M251" s="190"/>
      <c r="N251" s="10"/>
      <c r="O251" s="10"/>
      <c r="P251" s="10"/>
      <c r="V251" s="194"/>
      <c r="W251" s="194"/>
      <c r="X251" s="194"/>
      <c r="Y251" s="194"/>
      <c r="Z251" s="194"/>
      <c r="AA251" s="194"/>
      <c r="AB251" s="194"/>
      <c r="AC251" s="194"/>
      <c r="AD251" s="194"/>
      <c r="AE251" s="194"/>
      <c r="AF251" s="194"/>
      <c r="AG251" s="194"/>
    </row>
    <row r="252" spans="1:33">
      <c r="C252" s="11" t="s">
        <v>2</v>
      </c>
      <c r="D252" s="6"/>
      <c r="E252" s="7" t="s">
        <v>3</v>
      </c>
      <c r="F252" s="6"/>
      <c r="G252" s="6"/>
      <c r="H252" s="6"/>
      <c r="I252" s="8"/>
      <c r="J252" s="8" t="str">
        <f>+J6</f>
        <v>For the 12 months ended 12/31/10</v>
      </c>
      <c r="K252" s="10"/>
      <c r="L252" s="10"/>
      <c r="M252" s="10"/>
      <c r="N252" s="10"/>
      <c r="O252" s="10"/>
      <c r="P252" s="10"/>
      <c r="V252" s="194"/>
      <c r="W252" s="194"/>
      <c r="X252" s="194"/>
      <c r="Y252" s="194"/>
      <c r="Z252" s="194"/>
      <c r="AA252" s="194"/>
      <c r="AB252" s="194"/>
      <c r="AC252" s="194"/>
      <c r="AD252" s="194"/>
      <c r="AE252" s="194"/>
      <c r="AF252" s="194"/>
      <c r="AG252" s="194"/>
    </row>
    <row r="253" spans="1:33">
      <c r="C253" s="6"/>
      <c r="D253" s="16" t="s">
        <v>4</v>
      </c>
      <c r="E253" s="16" t="s">
        <v>5</v>
      </c>
      <c r="F253" s="16"/>
      <c r="G253" s="16"/>
      <c r="H253" s="16"/>
      <c r="I253" s="8"/>
      <c r="J253" s="8"/>
      <c r="K253" s="10"/>
      <c r="L253" s="10"/>
      <c r="M253" s="10"/>
      <c r="N253" s="10"/>
      <c r="O253" s="10"/>
      <c r="P253" s="10"/>
      <c r="V253" s="194"/>
      <c r="W253" s="194"/>
      <c r="X253" s="194"/>
      <c r="Y253" s="194"/>
      <c r="Z253" s="194"/>
      <c r="AA253" s="194"/>
      <c r="AB253" s="194"/>
      <c r="AC253" s="194"/>
      <c r="AD253" s="194"/>
      <c r="AE253" s="194"/>
      <c r="AF253" s="194"/>
      <c r="AG253" s="194"/>
    </row>
    <row r="254" spans="1:33">
      <c r="A254" s="1"/>
      <c r="B254" s="8"/>
      <c r="C254" s="155"/>
      <c r="D254" s="1"/>
      <c r="E254" s="16"/>
      <c r="F254" s="16"/>
      <c r="G254" s="16"/>
      <c r="H254" s="16"/>
      <c r="I254" s="8"/>
      <c r="J254" s="158"/>
      <c r="K254" s="211"/>
      <c r="L254" s="157"/>
      <c r="M254" s="8"/>
      <c r="N254" s="1"/>
      <c r="O254" s="10"/>
      <c r="P254" s="10"/>
      <c r="V254" s="194"/>
      <c r="W254" s="194"/>
      <c r="X254" s="194"/>
      <c r="Y254" s="194"/>
      <c r="Z254" s="194"/>
      <c r="AA254" s="194"/>
      <c r="AB254" s="194"/>
      <c r="AC254" s="194"/>
      <c r="AD254" s="194"/>
      <c r="AE254" s="194"/>
      <c r="AF254" s="194"/>
      <c r="AG254" s="194"/>
    </row>
    <row r="255" spans="1:33">
      <c r="A255" s="1"/>
      <c r="B255" s="8"/>
      <c r="C255" s="155"/>
      <c r="D255" s="1"/>
      <c r="E255" s="16" t="str">
        <f>E9</f>
        <v>LG&amp;E Energy LLC</v>
      </c>
      <c r="F255" s="16"/>
      <c r="G255" s="16"/>
      <c r="H255" s="16"/>
      <c r="I255" s="8"/>
      <c r="J255" s="158"/>
      <c r="K255" s="211"/>
      <c r="L255" s="157"/>
      <c r="M255" s="8"/>
      <c r="N255" s="1"/>
      <c r="O255" s="10"/>
      <c r="P255" s="10"/>
      <c r="V255" s="194"/>
      <c r="W255" s="194"/>
      <c r="X255" s="194"/>
      <c r="Y255" s="194"/>
      <c r="Z255" s="194"/>
      <c r="AA255" s="194"/>
      <c r="AB255" s="194"/>
      <c r="AC255" s="194"/>
      <c r="AD255" s="194"/>
      <c r="AE255" s="194"/>
      <c r="AF255" s="194"/>
      <c r="AG255" s="194"/>
    </row>
    <row r="256" spans="1:33">
      <c r="A256" s="1"/>
      <c r="B256" s="8"/>
      <c r="C256" s="155"/>
      <c r="D256" s="1"/>
      <c r="E256" s="16"/>
      <c r="F256" s="16"/>
      <c r="G256" s="16"/>
      <c r="H256" s="16"/>
      <c r="I256" s="8"/>
      <c r="J256" s="158"/>
      <c r="K256" s="211"/>
      <c r="L256" s="157"/>
      <c r="M256" s="8"/>
      <c r="N256" s="1"/>
      <c r="O256" s="10"/>
      <c r="P256" s="10"/>
      <c r="V256" s="194"/>
      <c r="W256" s="194"/>
      <c r="X256" s="194"/>
      <c r="Y256" s="194"/>
      <c r="Z256" s="194"/>
      <c r="AA256" s="194"/>
      <c r="AB256" s="194"/>
      <c r="AC256" s="194"/>
      <c r="AD256" s="194"/>
      <c r="AE256" s="194"/>
      <c r="AF256" s="194"/>
      <c r="AG256" s="194"/>
    </row>
    <row r="257" spans="1:33" ht="20.25">
      <c r="A257" s="2"/>
      <c r="B257" s="159"/>
      <c r="C257" s="160" t="s">
        <v>233</v>
      </c>
      <c r="D257" s="2"/>
      <c r="E257" s="161"/>
      <c r="F257" s="161"/>
      <c r="G257" s="161"/>
      <c r="H257" s="161"/>
      <c r="I257" s="159"/>
      <c r="J257" s="161"/>
      <c r="K257" s="162"/>
      <c r="L257" s="163"/>
      <c r="M257" s="162"/>
      <c r="N257" s="2"/>
      <c r="O257" s="10"/>
      <c r="P257" s="10"/>
      <c r="V257" s="194"/>
      <c r="W257" s="194"/>
      <c r="X257" s="194"/>
      <c r="Y257" s="194"/>
      <c r="Z257" s="194"/>
      <c r="AA257" s="194"/>
      <c r="AB257" s="194"/>
      <c r="AC257" s="194"/>
      <c r="AD257" s="194"/>
      <c r="AE257" s="194"/>
      <c r="AF257" s="194"/>
      <c r="AG257" s="194"/>
    </row>
    <row r="258" spans="1:33" ht="20.25">
      <c r="A258" s="2"/>
      <c r="B258" s="159"/>
      <c r="C258" s="160" t="s">
        <v>234</v>
      </c>
      <c r="D258" s="2"/>
      <c r="E258" s="161"/>
      <c r="F258" s="161"/>
      <c r="G258" s="161"/>
      <c r="H258" s="161"/>
      <c r="I258" s="159"/>
      <c r="J258" s="161"/>
      <c r="K258" s="162"/>
      <c r="L258" s="163"/>
      <c r="M258" s="162"/>
      <c r="N258" s="2"/>
      <c r="O258" s="10"/>
      <c r="P258" s="10"/>
      <c r="V258" s="194"/>
      <c r="W258" s="194"/>
      <c r="X258" s="194"/>
      <c r="Y258" s="194"/>
      <c r="Z258" s="194"/>
      <c r="AA258" s="194"/>
      <c r="AB258" s="194"/>
      <c r="AC258" s="194"/>
      <c r="AD258" s="194"/>
      <c r="AE258" s="194"/>
      <c r="AF258" s="194"/>
      <c r="AG258" s="194"/>
    </row>
    <row r="259" spans="1:33" ht="20.25">
      <c r="A259" s="2" t="s">
        <v>235</v>
      </c>
      <c r="B259" s="159"/>
      <c r="C259" s="160"/>
      <c r="D259" s="159"/>
      <c r="E259" s="161"/>
      <c r="F259" s="161"/>
      <c r="G259" s="161"/>
      <c r="H259" s="161"/>
      <c r="I259" s="159"/>
      <c r="J259" s="161"/>
      <c r="K259" s="162"/>
      <c r="L259" s="163"/>
      <c r="M259" s="162"/>
      <c r="N259" s="2"/>
      <c r="O259" s="10"/>
      <c r="P259" s="10"/>
      <c r="V259" s="194"/>
      <c r="W259" s="194"/>
      <c r="X259" s="194"/>
      <c r="Y259" s="194"/>
      <c r="Z259" s="194"/>
      <c r="AA259" s="194"/>
      <c r="AB259" s="194"/>
      <c r="AC259" s="194"/>
      <c r="AD259" s="194"/>
      <c r="AE259" s="194"/>
      <c r="AF259" s="194"/>
      <c r="AG259" s="194"/>
    </row>
    <row r="260" spans="1:33" ht="21" thickBot="1">
      <c r="A260" s="164" t="s">
        <v>236</v>
      </c>
      <c r="B260" s="159"/>
      <c r="C260" s="160"/>
      <c r="D260" s="159"/>
      <c r="E260" s="161"/>
      <c r="F260" s="161"/>
      <c r="G260" s="161"/>
      <c r="H260" s="161"/>
      <c r="I260" s="159"/>
      <c r="J260" s="161"/>
      <c r="K260" s="162"/>
      <c r="L260" s="163"/>
      <c r="M260" s="162"/>
      <c r="N260" s="2"/>
      <c r="O260" s="10"/>
      <c r="P260" s="10"/>
      <c r="V260" s="194"/>
      <c r="W260" s="194"/>
      <c r="X260" s="194"/>
      <c r="Y260" s="194"/>
      <c r="Z260" s="194"/>
      <c r="AA260" s="194"/>
      <c r="AB260" s="194"/>
      <c r="AC260" s="194"/>
      <c r="AD260" s="194"/>
      <c r="AE260" s="194"/>
      <c r="AF260" s="194"/>
      <c r="AG260" s="194"/>
    </row>
    <row r="261" spans="1:33" ht="20.25">
      <c r="A261" s="2" t="s">
        <v>237</v>
      </c>
      <c r="B261" s="159"/>
      <c r="C261" s="165" t="s">
        <v>238</v>
      </c>
      <c r="D261" s="166"/>
      <c r="E261" s="167"/>
      <c r="F261" s="167"/>
      <c r="G261" s="167"/>
      <c r="H261" s="167"/>
      <c r="I261" s="166"/>
      <c r="J261" s="167"/>
      <c r="K261" s="168"/>
      <c r="L261" s="169"/>
      <c r="M261" s="168"/>
      <c r="N261" s="3"/>
      <c r="O261" s="38"/>
      <c r="P261" s="10"/>
      <c r="V261" s="194"/>
      <c r="W261" s="194"/>
      <c r="X261" s="194"/>
      <c r="Y261" s="194"/>
      <c r="Z261" s="194"/>
      <c r="AA261" s="194"/>
      <c r="AB261" s="194"/>
      <c r="AC261" s="194"/>
      <c r="AD261" s="194"/>
      <c r="AE261" s="194"/>
      <c r="AF261" s="194"/>
      <c r="AG261" s="194"/>
    </row>
    <row r="262" spans="1:33" ht="20.25">
      <c r="A262" s="2" t="s">
        <v>239</v>
      </c>
      <c r="B262" s="159"/>
      <c r="C262" s="165" t="s">
        <v>240</v>
      </c>
      <c r="D262" s="166"/>
      <c r="E262" s="167"/>
      <c r="F262" s="167"/>
      <c r="G262" s="167"/>
      <c r="H262" s="167"/>
      <c r="I262" s="166"/>
      <c r="J262" s="167"/>
      <c r="K262" s="168"/>
      <c r="L262" s="169"/>
      <c r="M262" s="168"/>
      <c r="N262" s="3"/>
      <c r="O262" s="38"/>
      <c r="P262" s="10"/>
      <c r="V262" s="194"/>
      <c r="W262" s="194"/>
      <c r="X262" s="194"/>
      <c r="Y262" s="194"/>
      <c r="Z262" s="194"/>
      <c r="AA262" s="194"/>
      <c r="AB262" s="194"/>
      <c r="AC262" s="194"/>
      <c r="AD262" s="194"/>
      <c r="AE262" s="194"/>
      <c r="AF262" s="194"/>
      <c r="AG262" s="194"/>
    </row>
    <row r="263" spans="1:33" ht="20.25">
      <c r="A263" s="2" t="s">
        <v>241</v>
      </c>
      <c r="B263" s="159"/>
      <c r="C263" s="165" t="s">
        <v>242</v>
      </c>
      <c r="D263" s="166"/>
      <c r="E263" s="166"/>
      <c r="F263" s="166"/>
      <c r="G263" s="166"/>
      <c r="H263" s="166"/>
      <c r="I263" s="166"/>
      <c r="J263" s="167"/>
      <c r="K263" s="168"/>
      <c r="L263" s="168"/>
      <c r="M263" s="168"/>
      <c r="N263" s="4"/>
      <c r="O263" s="38"/>
      <c r="P263" s="10"/>
      <c r="V263" s="194"/>
      <c r="W263" s="194"/>
      <c r="X263" s="194"/>
      <c r="Y263" s="194"/>
      <c r="Z263" s="194"/>
      <c r="AA263" s="194"/>
      <c r="AB263" s="194"/>
      <c r="AC263" s="194"/>
      <c r="AD263" s="194"/>
      <c r="AE263" s="194"/>
      <c r="AF263" s="194"/>
      <c r="AG263" s="194"/>
    </row>
    <row r="264" spans="1:33" ht="20.25">
      <c r="A264" s="2" t="s">
        <v>243</v>
      </c>
      <c r="B264" s="159"/>
      <c r="C264" s="165" t="s">
        <v>242</v>
      </c>
      <c r="D264" s="166"/>
      <c r="E264" s="166"/>
      <c r="F264" s="166"/>
      <c r="G264" s="166"/>
      <c r="H264" s="166"/>
      <c r="I264" s="166"/>
      <c r="J264" s="167"/>
      <c r="K264" s="168"/>
      <c r="L264" s="168"/>
      <c r="M264" s="168"/>
      <c r="N264" s="4"/>
      <c r="O264" s="38"/>
      <c r="P264" s="10"/>
      <c r="V264" s="194"/>
      <c r="W264" s="194"/>
      <c r="X264" s="194"/>
      <c r="Y264" s="194"/>
      <c r="Z264" s="194"/>
      <c r="AA264" s="194"/>
      <c r="AB264" s="194"/>
      <c r="AC264" s="194"/>
      <c r="AD264" s="194"/>
      <c r="AE264" s="194"/>
      <c r="AF264" s="194"/>
      <c r="AG264" s="194"/>
    </row>
    <row r="265" spans="1:33" ht="20.25">
      <c r="A265" s="2" t="s">
        <v>244</v>
      </c>
      <c r="B265" s="159"/>
      <c r="C265" s="166" t="s">
        <v>245</v>
      </c>
      <c r="D265" s="166"/>
      <c r="E265" s="166"/>
      <c r="F265" s="166"/>
      <c r="G265" s="166"/>
      <c r="H265" s="166"/>
      <c r="I265" s="166"/>
      <c r="J265" s="166"/>
      <c r="K265" s="168"/>
      <c r="L265" s="168"/>
      <c r="M265" s="168"/>
      <c r="N265" s="3"/>
      <c r="O265" s="38"/>
      <c r="P265" s="10"/>
      <c r="V265" s="194"/>
      <c r="W265" s="194"/>
      <c r="X265" s="194"/>
      <c r="Y265" s="194"/>
      <c r="Z265" s="194"/>
      <c r="AA265" s="194"/>
      <c r="AB265" s="194"/>
      <c r="AC265" s="194"/>
      <c r="AD265" s="194"/>
      <c r="AE265" s="194"/>
      <c r="AF265" s="194"/>
      <c r="AG265" s="194"/>
    </row>
    <row r="266" spans="1:33" ht="20.25">
      <c r="A266" s="2" t="s">
        <v>246</v>
      </c>
      <c r="B266" s="159"/>
      <c r="C266" s="166" t="s">
        <v>247</v>
      </c>
      <c r="D266" s="166"/>
      <c r="E266" s="166"/>
      <c r="F266" s="166"/>
      <c r="G266" s="166"/>
      <c r="H266" s="166"/>
      <c r="I266" s="166"/>
      <c r="J266" s="166"/>
      <c r="K266" s="168"/>
      <c r="L266" s="168"/>
      <c r="M266" s="168"/>
      <c r="N266" s="3"/>
      <c r="O266" s="38"/>
      <c r="P266" s="10"/>
      <c r="V266" s="194"/>
      <c r="W266" s="194"/>
      <c r="X266" s="194"/>
      <c r="Y266" s="194"/>
      <c r="Z266" s="194"/>
      <c r="AA266" s="194"/>
      <c r="AB266" s="194"/>
      <c r="AC266" s="194"/>
      <c r="AD266" s="194"/>
      <c r="AE266" s="194"/>
      <c r="AF266" s="194"/>
      <c r="AG266" s="194"/>
    </row>
    <row r="267" spans="1:33" ht="20.25">
      <c r="A267" s="2"/>
      <c r="B267" s="159"/>
      <c r="C267" s="166" t="s">
        <v>248</v>
      </c>
      <c r="D267" s="166"/>
      <c r="E267" s="166"/>
      <c r="F267" s="166"/>
      <c r="G267" s="166"/>
      <c r="H267" s="166"/>
      <c r="I267" s="166"/>
      <c r="J267" s="166"/>
      <c r="K267" s="168"/>
      <c r="L267" s="168"/>
      <c r="M267" s="168"/>
      <c r="N267" s="3"/>
      <c r="O267" s="38"/>
      <c r="P267" s="10"/>
      <c r="V267" s="194"/>
      <c r="W267" s="194"/>
      <c r="X267" s="194"/>
      <c r="Y267" s="194"/>
      <c r="Z267" s="194"/>
      <c r="AA267" s="194"/>
      <c r="AB267" s="194"/>
      <c r="AC267" s="194"/>
      <c r="AD267" s="194"/>
      <c r="AE267" s="194"/>
      <c r="AF267" s="194"/>
      <c r="AG267" s="194"/>
    </row>
    <row r="268" spans="1:33" ht="20.25">
      <c r="A268" s="2"/>
      <c r="B268" s="159"/>
      <c r="C268" s="166" t="s">
        <v>249</v>
      </c>
      <c r="D268" s="166"/>
      <c r="E268" s="166"/>
      <c r="F268" s="166"/>
      <c r="G268" s="166"/>
      <c r="H268" s="166"/>
      <c r="I268" s="166"/>
      <c r="J268" s="166"/>
      <c r="K268" s="168"/>
      <c r="L268" s="168"/>
      <c r="M268" s="168"/>
      <c r="N268" s="3"/>
      <c r="O268" s="38"/>
      <c r="P268" s="10"/>
      <c r="V268" s="194"/>
      <c r="W268" s="194"/>
      <c r="X268" s="194"/>
      <c r="Y268" s="194"/>
      <c r="Z268" s="194"/>
      <c r="AA268" s="194"/>
      <c r="AB268" s="194"/>
      <c r="AC268" s="194"/>
      <c r="AD268" s="194"/>
      <c r="AE268" s="194"/>
      <c r="AF268" s="194"/>
      <c r="AG268" s="194"/>
    </row>
    <row r="269" spans="1:33" ht="20.25">
      <c r="A269" s="2" t="s">
        <v>250</v>
      </c>
      <c r="B269" s="159"/>
      <c r="C269" s="166" t="s">
        <v>251</v>
      </c>
      <c r="D269" s="166"/>
      <c r="E269" s="166"/>
      <c r="F269" s="166"/>
      <c r="G269" s="166"/>
      <c r="H269" s="166"/>
      <c r="I269" s="166"/>
      <c r="J269" s="166"/>
      <c r="K269" s="168"/>
      <c r="L269" s="168"/>
      <c r="M269" s="168"/>
      <c r="N269" s="3"/>
      <c r="O269" s="38"/>
      <c r="P269" s="10"/>
      <c r="V269" s="194"/>
      <c r="W269" s="194"/>
      <c r="X269" s="194"/>
      <c r="Y269" s="194"/>
      <c r="Z269" s="194"/>
      <c r="AA269" s="194"/>
      <c r="AB269" s="194"/>
      <c r="AC269" s="194"/>
      <c r="AD269" s="194"/>
      <c r="AE269" s="194"/>
      <c r="AF269" s="194"/>
      <c r="AG269" s="194"/>
    </row>
    <row r="270" spans="1:33" ht="20.25">
      <c r="A270" s="2" t="s">
        <v>252</v>
      </c>
      <c r="B270" s="159"/>
      <c r="C270" s="166" t="s">
        <v>253</v>
      </c>
      <c r="D270" s="166"/>
      <c r="E270" s="166"/>
      <c r="F270" s="166"/>
      <c r="G270" s="166"/>
      <c r="H270" s="166"/>
      <c r="I270" s="166"/>
      <c r="J270" s="166"/>
      <c r="K270" s="168"/>
      <c r="L270" s="168"/>
      <c r="M270" s="168"/>
      <c r="N270" s="3"/>
      <c r="O270" s="38"/>
      <c r="P270" s="10"/>
      <c r="V270" s="194"/>
      <c r="W270" s="194"/>
      <c r="X270" s="194"/>
      <c r="Y270" s="194"/>
      <c r="Z270" s="194"/>
      <c r="AA270" s="194"/>
      <c r="AB270" s="194"/>
      <c r="AC270" s="194"/>
      <c r="AD270" s="194"/>
      <c r="AE270" s="194"/>
      <c r="AF270" s="194"/>
      <c r="AG270" s="194"/>
    </row>
    <row r="271" spans="1:33" ht="20.25">
      <c r="A271" s="2"/>
      <c r="B271" s="159"/>
      <c r="C271" s="166" t="s">
        <v>254</v>
      </c>
      <c r="D271" s="166"/>
      <c r="E271" s="166"/>
      <c r="F271" s="166"/>
      <c r="G271" s="166"/>
      <c r="H271" s="166"/>
      <c r="I271" s="166"/>
      <c r="J271" s="166"/>
      <c r="K271" s="168"/>
      <c r="L271" s="168"/>
      <c r="M271" s="168"/>
      <c r="N271" s="3"/>
      <c r="O271" s="38"/>
      <c r="P271" s="10"/>
      <c r="V271" s="194"/>
      <c r="W271" s="194"/>
      <c r="X271" s="194"/>
      <c r="Y271" s="194"/>
      <c r="Z271" s="194"/>
      <c r="AA271" s="194"/>
      <c r="AB271" s="194"/>
      <c r="AC271" s="194"/>
      <c r="AD271" s="194"/>
      <c r="AE271" s="194"/>
      <c r="AF271" s="194"/>
      <c r="AG271" s="194"/>
    </row>
    <row r="272" spans="1:33" ht="20.25">
      <c r="A272" s="2" t="s">
        <v>255</v>
      </c>
      <c r="B272" s="159"/>
      <c r="C272" s="166" t="s">
        <v>256</v>
      </c>
      <c r="D272" s="166"/>
      <c r="E272" s="166"/>
      <c r="F272" s="166"/>
      <c r="G272" s="166"/>
      <c r="H272" s="166"/>
      <c r="I272" s="166"/>
      <c r="J272" s="166"/>
      <c r="K272" s="168"/>
      <c r="L272" s="168"/>
      <c r="M272" s="168"/>
      <c r="N272" s="3"/>
      <c r="O272" s="38"/>
      <c r="P272" s="10"/>
      <c r="V272" s="194"/>
      <c r="W272" s="194"/>
      <c r="X272" s="194"/>
      <c r="Y272" s="194"/>
      <c r="Z272" s="194"/>
      <c r="AA272" s="194"/>
      <c r="AB272" s="194"/>
      <c r="AC272" s="194"/>
      <c r="AD272" s="194"/>
      <c r="AE272" s="194"/>
      <c r="AF272" s="194"/>
      <c r="AG272" s="194"/>
    </row>
    <row r="273" spans="1:33" ht="20.25">
      <c r="A273" s="2"/>
      <c r="B273" s="159"/>
      <c r="C273" s="212" t="s">
        <v>257</v>
      </c>
      <c r="D273" s="166"/>
      <c r="E273" s="166"/>
      <c r="F273" s="166"/>
      <c r="G273" s="166"/>
      <c r="H273" s="166"/>
      <c r="I273" s="166"/>
      <c r="J273" s="166"/>
      <c r="K273" s="168"/>
      <c r="L273" s="168"/>
      <c r="M273" s="168"/>
      <c r="N273" s="3"/>
      <c r="P273" s="10"/>
      <c r="V273" s="194"/>
      <c r="W273" s="194"/>
      <c r="X273" s="194"/>
      <c r="Y273" s="194"/>
      <c r="Z273" s="194"/>
      <c r="AA273" s="194"/>
      <c r="AB273" s="194"/>
      <c r="AC273" s="194"/>
      <c r="AD273" s="194"/>
      <c r="AE273" s="194"/>
      <c r="AF273" s="194"/>
      <c r="AG273" s="194"/>
    </row>
    <row r="274" spans="1:33" ht="20.25">
      <c r="A274" s="2"/>
      <c r="B274" s="159"/>
      <c r="C274" s="166" t="s">
        <v>258</v>
      </c>
      <c r="D274" s="166"/>
      <c r="E274" s="166"/>
      <c r="F274" s="166"/>
      <c r="G274" s="166"/>
      <c r="H274" s="166"/>
      <c r="I274" s="166"/>
      <c r="J274" s="166"/>
      <c r="K274" s="168"/>
      <c r="L274" s="168"/>
      <c r="M274" s="168"/>
      <c r="N274" s="3"/>
      <c r="O274" s="38"/>
      <c r="P274" s="170"/>
      <c r="Q274" s="27"/>
      <c r="V274" s="194"/>
      <c r="W274" s="194"/>
      <c r="X274" s="194"/>
      <c r="Y274" s="194"/>
      <c r="Z274" s="194"/>
      <c r="AA274" s="194"/>
      <c r="AB274" s="194"/>
      <c r="AC274" s="194"/>
      <c r="AD274" s="194"/>
      <c r="AE274" s="194"/>
      <c r="AF274" s="194"/>
      <c r="AG274" s="194"/>
    </row>
    <row r="275" spans="1:33" ht="20.25">
      <c r="A275" s="2" t="s">
        <v>259</v>
      </c>
      <c r="B275" s="159"/>
      <c r="C275" s="166" t="s">
        <v>260</v>
      </c>
      <c r="D275" s="166"/>
      <c r="E275" s="166"/>
      <c r="F275" s="166"/>
      <c r="G275" s="166"/>
      <c r="H275" s="166"/>
      <c r="I275" s="166"/>
      <c r="J275" s="166"/>
      <c r="K275" s="168"/>
      <c r="L275" s="168"/>
      <c r="M275" s="168"/>
      <c r="N275" s="3"/>
      <c r="O275" s="38"/>
      <c r="P275" s="10"/>
      <c r="V275" s="194"/>
      <c r="W275" s="194"/>
      <c r="X275" s="194"/>
      <c r="Y275" s="194"/>
      <c r="Z275" s="194"/>
      <c r="AA275" s="194"/>
      <c r="AB275" s="194"/>
      <c r="AC275" s="194"/>
      <c r="AD275" s="194"/>
      <c r="AE275" s="194"/>
      <c r="AF275" s="194"/>
      <c r="AG275" s="194"/>
    </row>
    <row r="276" spans="1:33" ht="20.25">
      <c r="A276" s="2"/>
      <c r="B276" s="159"/>
      <c r="C276" s="166" t="s">
        <v>261</v>
      </c>
      <c r="D276" s="166"/>
      <c r="E276" s="166"/>
      <c r="F276" s="166"/>
      <c r="G276" s="166"/>
      <c r="H276" s="166"/>
      <c r="I276" s="166"/>
      <c r="J276" s="166"/>
      <c r="K276" s="168"/>
      <c r="L276" s="168"/>
      <c r="M276" s="168"/>
      <c r="N276" s="3"/>
      <c r="O276" s="38"/>
      <c r="P276" s="10"/>
      <c r="V276" s="194"/>
      <c r="W276" s="194"/>
      <c r="X276" s="194"/>
      <c r="Y276" s="194"/>
      <c r="Z276" s="194"/>
      <c r="AA276" s="194"/>
      <c r="AB276" s="194"/>
      <c r="AC276" s="194"/>
      <c r="AD276" s="194"/>
      <c r="AE276" s="194"/>
      <c r="AF276" s="194"/>
      <c r="AG276" s="194"/>
    </row>
    <row r="277" spans="1:33" ht="20.25">
      <c r="A277" s="2"/>
      <c r="B277" s="159"/>
      <c r="C277" s="166" t="s">
        <v>262</v>
      </c>
      <c r="D277" s="166"/>
      <c r="E277" s="166"/>
      <c r="F277" s="166"/>
      <c r="G277" s="166"/>
      <c r="H277" s="166"/>
      <c r="I277" s="166"/>
      <c r="J277" s="166"/>
      <c r="K277" s="168"/>
      <c r="L277" s="168"/>
      <c r="M277" s="168"/>
      <c r="N277" s="3"/>
      <c r="O277" s="38"/>
      <c r="P277" s="10"/>
      <c r="V277" s="194"/>
      <c r="W277" s="194"/>
      <c r="X277" s="194"/>
      <c r="Y277" s="194"/>
      <c r="Z277" s="194"/>
      <c r="AA277" s="194"/>
      <c r="AB277" s="194"/>
      <c r="AC277" s="194"/>
      <c r="AD277" s="194"/>
      <c r="AE277" s="194"/>
      <c r="AF277" s="194"/>
      <c r="AG277" s="194"/>
    </row>
    <row r="278" spans="1:33" ht="20.25">
      <c r="A278" s="2" t="s">
        <v>263</v>
      </c>
      <c r="B278" s="159"/>
      <c r="C278" s="166" t="s">
        <v>264</v>
      </c>
      <c r="D278" s="166"/>
      <c r="E278" s="166"/>
      <c r="F278" s="166"/>
      <c r="G278" s="166"/>
      <c r="H278" s="166"/>
      <c r="I278" s="166"/>
      <c r="J278" s="166"/>
      <c r="K278" s="168"/>
      <c r="L278" s="168"/>
      <c r="M278" s="168"/>
      <c r="N278" s="3"/>
      <c r="O278" s="38"/>
      <c r="P278" s="10"/>
      <c r="V278" s="194"/>
      <c r="W278" s="194"/>
      <c r="X278" s="194"/>
      <c r="Y278" s="194"/>
      <c r="Z278" s="194"/>
      <c r="AA278" s="194"/>
      <c r="AB278" s="194"/>
      <c r="AC278" s="194"/>
      <c r="AD278" s="194"/>
      <c r="AE278" s="194"/>
      <c r="AF278" s="194"/>
      <c r="AG278" s="194"/>
    </row>
    <row r="279" spans="1:33" ht="20.25">
      <c r="A279" s="2"/>
      <c r="B279" s="159"/>
      <c r="C279" s="166" t="s">
        <v>265</v>
      </c>
      <c r="D279" s="166"/>
      <c r="E279" s="166"/>
      <c r="F279" s="166"/>
      <c r="G279" s="166"/>
      <c r="H279" s="166"/>
      <c r="I279" s="166"/>
      <c r="J279" s="166"/>
      <c r="K279" s="168"/>
      <c r="L279" s="168"/>
      <c r="M279" s="168"/>
      <c r="N279" s="3"/>
      <c r="O279" s="38"/>
      <c r="P279" s="10"/>
      <c r="V279" s="194"/>
      <c r="W279" s="194"/>
      <c r="X279" s="194"/>
      <c r="Y279" s="194"/>
      <c r="Z279" s="194"/>
      <c r="AA279" s="194"/>
      <c r="AB279" s="194"/>
      <c r="AC279" s="194"/>
      <c r="AD279" s="194"/>
      <c r="AE279" s="194"/>
      <c r="AF279" s="194"/>
      <c r="AG279" s="194"/>
    </row>
    <row r="280" spans="1:33" ht="20.25">
      <c r="A280" s="2"/>
      <c r="B280" s="159"/>
      <c r="C280" s="166" t="s">
        <v>266</v>
      </c>
      <c r="D280" s="166"/>
      <c r="E280" s="166"/>
      <c r="F280" s="166"/>
      <c r="G280" s="166"/>
      <c r="H280" s="166"/>
      <c r="I280" s="166"/>
      <c r="J280" s="166"/>
      <c r="K280" s="168"/>
      <c r="L280" s="168"/>
      <c r="M280" s="168"/>
      <c r="N280" s="3"/>
      <c r="O280" s="38"/>
      <c r="P280" s="10"/>
      <c r="V280" s="194"/>
      <c r="W280" s="194"/>
      <c r="X280" s="194"/>
      <c r="Y280" s="194"/>
      <c r="Z280" s="194"/>
      <c r="AA280" s="194"/>
      <c r="AB280" s="194"/>
      <c r="AC280" s="194"/>
      <c r="AD280" s="194"/>
      <c r="AE280" s="194"/>
      <c r="AF280" s="194"/>
      <c r="AG280" s="194"/>
    </row>
    <row r="281" spans="1:33" ht="20.25">
      <c r="A281" s="2"/>
      <c r="B281" s="159"/>
      <c r="C281" s="166" t="s">
        <v>267</v>
      </c>
      <c r="D281" s="166"/>
      <c r="E281" s="166"/>
      <c r="F281" s="166"/>
      <c r="G281" s="166"/>
      <c r="H281" s="166"/>
      <c r="I281" s="166"/>
      <c r="J281" s="166"/>
      <c r="K281" s="168"/>
      <c r="L281" s="168"/>
      <c r="M281" s="168"/>
      <c r="N281" s="3"/>
      <c r="O281" s="38"/>
      <c r="P281" s="10"/>
      <c r="V281" s="194"/>
      <c r="W281" s="194"/>
      <c r="X281" s="194"/>
      <c r="Y281" s="194"/>
      <c r="Z281" s="194"/>
      <c r="AA281" s="194"/>
      <c r="AB281" s="194"/>
      <c r="AC281" s="194"/>
      <c r="AD281" s="194"/>
      <c r="AE281" s="194"/>
      <c r="AF281" s="194"/>
      <c r="AG281" s="194"/>
    </row>
    <row r="282" spans="1:33" ht="20.25">
      <c r="A282" s="2"/>
      <c r="B282" s="159"/>
      <c r="C282" s="166" t="s">
        <v>268</v>
      </c>
      <c r="D282" s="166"/>
      <c r="E282" s="166"/>
      <c r="F282" s="166"/>
      <c r="G282" s="166"/>
      <c r="H282" s="166"/>
      <c r="I282" s="166"/>
      <c r="J282" s="166"/>
      <c r="K282" s="168"/>
      <c r="L282" s="168"/>
      <c r="M282" s="168"/>
      <c r="N282" s="3"/>
      <c r="O282" s="38"/>
      <c r="P282" s="10"/>
      <c r="V282" s="194"/>
      <c r="W282" s="194"/>
      <c r="X282" s="194"/>
      <c r="Y282" s="194"/>
      <c r="Z282" s="194"/>
      <c r="AA282" s="194"/>
      <c r="AB282" s="194"/>
      <c r="AC282" s="194"/>
      <c r="AD282" s="194"/>
      <c r="AE282" s="194"/>
      <c r="AF282" s="194"/>
      <c r="AG282" s="194"/>
    </row>
    <row r="283" spans="1:33" ht="20.25">
      <c r="A283" s="2"/>
      <c r="B283" s="159"/>
      <c r="C283" s="166" t="s">
        <v>269</v>
      </c>
      <c r="D283" s="166"/>
      <c r="E283" s="166"/>
      <c r="F283" s="166"/>
      <c r="G283" s="166"/>
      <c r="H283" s="166"/>
      <c r="I283" s="166"/>
      <c r="J283" s="166"/>
      <c r="K283" s="168"/>
      <c r="L283" s="168"/>
      <c r="M283" s="168"/>
      <c r="N283" s="3"/>
      <c r="O283" s="38"/>
      <c r="P283" s="10"/>
      <c r="V283" s="194"/>
      <c r="W283" s="194"/>
      <c r="X283" s="194"/>
      <c r="Y283" s="194"/>
      <c r="AB283" s="194"/>
      <c r="AD283" s="194"/>
      <c r="AE283" s="194"/>
    </row>
    <row r="284" spans="1:33" ht="20.25">
      <c r="A284" s="2" t="s">
        <v>4</v>
      </c>
      <c r="B284" s="159"/>
      <c r="C284" s="166" t="s">
        <v>270</v>
      </c>
      <c r="D284" s="166" t="s">
        <v>271</v>
      </c>
      <c r="E284" s="171">
        <v>0.35</v>
      </c>
      <c r="F284" s="166"/>
      <c r="G284" s="166"/>
      <c r="H284" s="166"/>
      <c r="I284" s="166"/>
      <c r="J284" s="166"/>
      <c r="K284" s="168"/>
      <c r="L284" s="168"/>
      <c r="M284" s="168"/>
      <c r="N284" s="3"/>
      <c r="O284" s="38"/>
      <c r="P284" s="10"/>
      <c r="W284" s="194"/>
      <c r="X284" s="194"/>
      <c r="Y284" s="194"/>
    </row>
    <row r="285" spans="1:33" ht="20.25">
      <c r="A285" s="2"/>
      <c r="B285" s="159"/>
      <c r="C285" s="166"/>
      <c r="D285" s="166" t="s">
        <v>272</v>
      </c>
      <c r="E285" s="171">
        <v>0.06</v>
      </c>
      <c r="F285" s="166" t="s">
        <v>273</v>
      </c>
      <c r="G285" s="166"/>
      <c r="H285" s="166"/>
      <c r="I285" s="166"/>
      <c r="J285" s="166"/>
      <c r="K285" s="168"/>
      <c r="L285" s="168"/>
      <c r="M285" s="168"/>
      <c r="N285" s="3"/>
      <c r="O285" s="38"/>
      <c r="P285" s="10"/>
      <c r="W285" s="194"/>
      <c r="Y285" s="194"/>
    </row>
    <row r="286" spans="1:33" ht="20.25">
      <c r="A286" s="2"/>
      <c r="B286" s="159"/>
      <c r="C286" s="166"/>
      <c r="D286" s="166" t="s">
        <v>274</v>
      </c>
      <c r="E286" s="171">
        <v>0</v>
      </c>
      <c r="F286" s="166" t="s">
        <v>275</v>
      </c>
      <c r="G286" s="166"/>
      <c r="H286" s="166"/>
      <c r="I286" s="166"/>
      <c r="J286" s="166"/>
      <c r="K286" s="168"/>
      <c r="L286" s="168"/>
      <c r="M286" s="168"/>
      <c r="N286" s="3"/>
      <c r="O286" s="38"/>
      <c r="P286" s="172"/>
      <c r="Y286" s="194"/>
    </row>
    <row r="287" spans="1:33" ht="20.25">
      <c r="A287" s="2" t="s">
        <v>276</v>
      </c>
      <c r="B287" s="159"/>
      <c r="C287" s="166" t="s">
        <v>277</v>
      </c>
      <c r="D287" s="166"/>
      <c r="E287" s="166"/>
      <c r="F287" s="166"/>
      <c r="G287" s="166"/>
      <c r="H287" s="166"/>
      <c r="I287" s="166"/>
      <c r="J287" s="166"/>
      <c r="K287" s="168"/>
      <c r="L287" s="168"/>
      <c r="M287" s="168"/>
      <c r="N287" s="3"/>
      <c r="O287" s="38"/>
      <c r="P287" s="10"/>
    </row>
    <row r="288" spans="1:33" ht="20.25">
      <c r="A288" s="2" t="s">
        <v>278</v>
      </c>
      <c r="B288" s="159"/>
      <c r="C288" s="166" t="s">
        <v>279</v>
      </c>
      <c r="D288" s="166"/>
      <c r="E288" s="166"/>
      <c r="F288" s="166"/>
      <c r="G288" s="166"/>
      <c r="H288" s="166"/>
      <c r="I288" s="166"/>
      <c r="J288" s="166"/>
      <c r="K288" s="168"/>
      <c r="L288" s="168"/>
      <c r="M288" s="168"/>
      <c r="N288" s="3"/>
      <c r="O288" s="38"/>
      <c r="P288" s="10"/>
    </row>
    <row r="289" spans="1:16" ht="20.25">
      <c r="A289" s="2"/>
      <c r="B289" s="159"/>
      <c r="C289" s="166" t="s">
        <v>280</v>
      </c>
      <c r="D289" s="166"/>
      <c r="E289" s="166"/>
      <c r="F289" s="166"/>
      <c r="G289" s="166"/>
      <c r="H289" s="166"/>
      <c r="I289" s="166"/>
      <c r="J289" s="166"/>
      <c r="K289" s="168"/>
      <c r="L289" s="168"/>
      <c r="M289" s="168"/>
      <c r="N289" s="3"/>
      <c r="O289" s="38"/>
      <c r="P289" s="10"/>
    </row>
    <row r="290" spans="1:16" ht="20.25">
      <c r="A290" s="2" t="s">
        <v>281</v>
      </c>
      <c r="B290" s="159"/>
      <c r="C290" s="166" t="s">
        <v>282</v>
      </c>
      <c r="D290" s="166"/>
      <c r="E290" s="166"/>
      <c r="F290" s="166"/>
      <c r="G290" s="166"/>
      <c r="H290" s="166"/>
      <c r="I290" s="166"/>
      <c r="J290" s="166"/>
      <c r="K290" s="168"/>
      <c r="L290" s="168"/>
      <c r="M290" s="168"/>
      <c r="N290" s="3"/>
      <c r="O290" s="38"/>
      <c r="P290" s="10"/>
    </row>
    <row r="291" spans="1:16" ht="20.25">
      <c r="A291" s="2"/>
      <c r="B291" s="159"/>
      <c r="C291" s="166" t="s">
        <v>283</v>
      </c>
      <c r="D291" s="166"/>
      <c r="E291" s="166"/>
      <c r="F291" s="166"/>
      <c r="G291" s="166"/>
      <c r="H291" s="166"/>
      <c r="I291" s="166"/>
      <c r="J291" s="166"/>
      <c r="K291" s="168"/>
      <c r="L291" s="168"/>
      <c r="M291" s="168"/>
      <c r="N291" s="3"/>
      <c r="O291" s="38"/>
      <c r="P291" s="10"/>
    </row>
    <row r="292" spans="1:16" ht="20.25">
      <c r="A292" s="2"/>
      <c r="B292" s="159"/>
      <c r="C292" s="166" t="s">
        <v>284</v>
      </c>
      <c r="D292" s="166"/>
      <c r="E292" s="166"/>
      <c r="F292" s="166"/>
      <c r="G292" s="166"/>
      <c r="H292" s="166"/>
      <c r="I292" s="166"/>
      <c r="J292" s="166"/>
      <c r="K292" s="168"/>
      <c r="L292" s="168"/>
      <c r="M292" s="168"/>
      <c r="N292" s="3"/>
      <c r="O292" s="38"/>
      <c r="P292" s="10"/>
    </row>
    <row r="293" spans="1:16" ht="20.25">
      <c r="A293" s="2" t="s">
        <v>285</v>
      </c>
      <c r="B293" s="159"/>
      <c r="C293" s="166" t="s">
        <v>286</v>
      </c>
      <c r="D293" s="166"/>
      <c r="E293" s="166"/>
      <c r="F293" s="166"/>
      <c r="G293" s="166"/>
      <c r="H293" s="166"/>
      <c r="I293" s="166"/>
      <c r="J293" s="166"/>
      <c r="K293" s="168"/>
      <c r="L293" s="168"/>
      <c r="M293" s="168"/>
      <c r="N293" s="3"/>
      <c r="O293" s="38"/>
      <c r="P293" s="10"/>
    </row>
    <row r="294" spans="1:16" ht="20.25">
      <c r="A294" s="2" t="s">
        <v>287</v>
      </c>
      <c r="B294" s="159"/>
      <c r="C294" s="166" t="s">
        <v>288</v>
      </c>
      <c r="D294" s="166"/>
      <c r="E294" s="166"/>
      <c r="F294" s="166"/>
      <c r="G294" s="166"/>
      <c r="H294" s="166"/>
      <c r="I294" s="166"/>
      <c r="J294" s="166"/>
      <c r="K294" s="168"/>
      <c r="L294" s="168"/>
      <c r="M294" s="168"/>
      <c r="N294" s="3"/>
      <c r="O294" s="38"/>
      <c r="P294" s="10"/>
    </row>
    <row r="295" spans="1:16" ht="20.25">
      <c r="A295" s="2"/>
      <c r="B295" s="159"/>
      <c r="C295" s="166" t="s">
        <v>289</v>
      </c>
      <c r="D295" s="166"/>
      <c r="E295" s="166"/>
      <c r="F295" s="166"/>
      <c r="G295" s="166"/>
      <c r="H295" s="166"/>
      <c r="I295" s="166"/>
      <c r="J295" s="166"/>
      <c r="K295" s="168"/>
      <c r="L295" s="168"/>
      <c r="M295" s="168"/>
      <c r="N295" s="3"/>
      <c r="O295" s="38"/>
      <c r="P295" s="10"/>
    </row>
    <row r="296" spans="1:16" ht="20.25">
      <c r="A296" s="2"/>
      <c r="B296" s="159"/>
      <c r="C296" s="166" t="s">
        <v>290</v>
      </c>
      <c r="D296" s="166"/>
      <c r="E296" s="166"/>
      <c r="F296" s="166"/>
      <c r="G296" s="166"/>
      <c r="H296" s="166"/>
      <c r="I296" s="166"/>
      <c r="J296" s="166"/>
      <c r="K296" s="168"/>
      <c r="L296" s="168"/>
      <c r="M296" s="168"/>
      <c r="N296" s="3"/>
      <c r="O296" s="38"/>
      <c r="P296" s="10"/>
    </row>
    <row r="297" spans="1:16" ht="20.25">
      <c r="A297" s="2" t="s">
        <v>291</v>
      </c>
      <c r="B297" s="159"/>
      <c r="C297" s="166" t="s">
        <v>292</v>
      </c>
      <c r="D297" s="166"/>
      <c r="E297" s="166"/>
      <c r="F297" s="166"/>
      <c r="G297" s="166"/>
      <c r="H297" s="166"/>
      <c r="I297" s="166"/>
      <c r="J297" s="166"/>
      <c r="K297" s="168"/>
      <c r="L297" s="168"/>
      <c r="M297" s="168"/>
      <c r="N297" s="3"/>
      <c r="O297" s="38"/>
      <c r="P297" s="10"/>
    </row>
    <row r="298" spans="1:16" ht="20.25">
      <c r="A298" s="2"/>
      <c r="B298" s="159"/>
      <c r="C298" s="166" t="s">
        <v>293</v>
      </c>
      <c r="D298" s="166"/>
      <c r="E298" s="166"/>
      <c r="F298" s="166"/>
      <c r="G298" s="166"/>
      <c r="H298" s="166"/>
      <c r="I298" s="166"/>
      <c r="J298" s="166"/>
      <c r="K298" s="168"/>
      <c r="L298" s="168"/>
      <c r="M298" s="168"/>
      <c r="N298" s="3"/>
      <c r="O298" s="38"/>
      <c r="P298" s="10"/>
    </row>
    <row r="299" spans="1:16" ht="20.25">
      <c r="A299" s="2" t="s">
        <v>294</v>
      </c>
      <c r="B299" s="159"/>
      <c r="C299" s="166" t="s">
        <v>295</v>
      </c>
      <c r="D299" s="166"/>
      <c r="E299" s="166"/>
      <c r="F299" s="166"/>
      <c r="G299" s="166"/>
      <c r="H299" s="166"/>
      <c r="I299" s="166"/>
      <c r="J299" s="166"/>
      <c r="K299" s="168"/>
      <c r="L299" s="168"/>
      <c r="M299" s="168"/>
      <c r="N299" s="3"/>
      <c r="O299" s="38"/>
      <c r="P299" s="10"/>
    </row>
    <row r="300" spans="1:16" ht="18.75">
      <c r="A300" s="2" t="s">
        <v>296</v>
      </c>
      <c r="B300" s="8"/>
      <c r="C300" s="166" t="s">
        <v>297</v>
      </c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5"/>
      <c r="O300" s="38"/>
      <c r="P300" s="10"/>
    </row>
    <row r="301" spans="1:16" ht="18.75">
      <c r="B301" s="8"/>
      <c r="C301" s="166" t="s">
        <v>435</v>
      </c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5"/>
      <c r="O301" s="38"/>
      <c r="P301" s="10"/>
    </row>
    <row r="302" spans="1:16" ht="18.75">
      <c r="C302" s="173" t="s">
        <v>298</v>
      </c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10"/>
    </row>
    <row r="303" spans="1:16" ht="18.75">
      <c r="A303" s="213" t="s">
        <v>299</v>
      </c>
      <c r="B303" s="214"/>
      <c r="C303" s="173" t="s">
        <v>300</v>
      </c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10"/>
    </row>
    <row r="304" spans="1:16" ht="18.75">
      <c r="A304" s="214"/>
      <c r="B304" s="214"/>
      <c r="C304" s="173" t="s">
        <v>301</v>
      </c>
      <c r="D304" s="42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10"/>
    </row>
    <row r="305" spans="1:50" ht="18.75">
      <c r="A305" s="214"/>
      <c r="B305" s="214"/>
      <c r="C305" s="173" t="s">
        <v>302</v>
      </c>
      <c r="D305" s="174"/>
      <c r="E305" s="174"/>
      <c r="F305" s="174"/>
      <c r="G305" s="174"/>
      <c r="H305" s="174"/>
      <c r="I305" s="174"/>
      <c r="J305" s="174"/>
      <c r="K305" s="174"/>
      <c r="L305" s="174"/>
      <c r="M305" s="174"/>
      <c r="N305" s="174"/>
      <c r="O305" s="174"/>
      <c r="P305" s="10"/>
    </row>
    <row r="306" spans="1:50" ht="18.75">
      <c r="A306" s="214"/>
      <c r="B306" s="214"/>
      <c r="C306" s="173" t="s">
        <v>303</v>
      </c>
      <c r="D306" s="174"/>
      <c r="E306" s="176"/>
      <c r="F306" s="174"/>
      <c r="G306" s="174"/>
      <c r="H306" s="174"/>
      <c r="I306" s="174"/>
      <c r="J306" s="174"/>
      <c r="K306" s="174"/>
      <c r="L306" s="174"/>
      <c r="M306" s="174"/>
      <c r="N306" s="174"/>
      <c r="O306" s="174"/>
      <c r="P306" s="175"/>
      <c r="Q306" s="215"/>
      <c r="R306" s="215"/>
      <c r="S306" s="215"/>
    </row>
    <row r="307" spans="1:50" ht="18.75">
      <c r="A307" s="213" t="s">
        <v>304</v>
      </c>
      <c r="B307" s="214"/>
      <c r="C307" s="173" t="s">
        <v>305</v>
      </c>
      <c r="D307" s="175"/>
      <c r="E307" s="175"/>
      <c r="F307" s="175"/>
      <c r="G307" s="175"/>
      <c r="H307" s="175"/>
      <c r="I307" s="175"/>
      <c r="J307" s="174"/>
      <c r="K307" s="174"/>
      <c r="L307" s="174"/>
      <c r="M307" s="174"/>
      <c r="P307" s="175"/>
      <c r="Q307" s="215"/>
      <c r="R307" s="215"/>
      <c r="S307" s="215"/>
    </row>
    <row r="308" spans="1:50" ht="18.75">
      <c r="A308" s="216" t="s">
        <v>391</v>
      </c>
      <c r="B308" s="217"/>
      <c r="C308" s="177" t="s">
        <v>392</v>
      </c>
      <c r="D308" s="178"/>
      <c r="E308" s="178"/>
      <c r="F308" s="178"/>
      <c r="G308" s="178"/>
      <c r="H308" s="178"/>
      <c r="I308" s="178"/>
      <c r="J308" s="178"/>
      <c r="K308" s="178"/>
      <c r="L308" s="178"/>
      <c r="M308" s="175"/>
      <c r="N308" s="175"/>
      <c r="O308" s="175"/>
    </row>
    <row r="309" spans="1:50" ht="18.75">
      <c r="A309" s="217"/>
      <c r="B309" s="217"/>
      <c r="C309" s="177" t="s">
        <v>393</v>
      </c>
      <c r="D309" s="178"/>
      <c r="E309" s="178"/>
      <c r="F309" s="178"/>
      <c r="G309" s="178"/>
      <c r="H309" s="178"/>
      <c r="I309" s="178"/>
      <c r="J309" s="178"/>
      <c r="K309" s="178"/>
      <c r="L309" s="178"/>
      <c r="M309" s="175"/>
      <c r="N309" s="175"/>
      <c r="O309" s="175"/>
      <c r="P309" s="175"/>
      <c r="Q309" s="215"/>
      <c r="R309" s="215"/>
      <c r="S309" s="215"/>
    </row>
    <row r="310" spans="1:50" ht="18.75">
      <c r="A310" s="214"/>
      <c r="B310" s="214"/>
      <c r="C310" s="179"/>
      <c r="D310" s="175"/>
      <c r="E310" s="175"/>
      <c r="F310" s="175"/>
      <c r="G310" s="175"/>
      <c r="H310" s="175"/>
      <c r="I310" s="175"/>
      <c r="J310" s="175"/>
      <c r="K310" s="175"/>
      <c r="L310" s="175"/>
      <c r="M310" s="175"/>
      <c r="N310" s="175"/>
      <c r="O310" s="175"/>
      <c r="P310" s="175"/>
      <c r="Q310" s="215"/>
      <c r="R310" s="215"/>
      <c r="S310" s="215"/>
    </row>
    <row r="311" spans="1:50" ht="18.75">
      <c r="A311" s="214"/>
      <c r="B311" s="214"/>
      <c r="C311" s="179"/>
      <c r="D311" s="175"/>
      <c r="E311" s="175"/>
      <c r="F311" s="175"/>
      <c r="G311" s="175"/>
      <c r="H311" s="175"/>
      <c r="I311" s="175"/>
      <c r="J311" s="175"/>
      <c r="K311" s="175"/>
      <c r="L311" s="175"/>
      <c r="M311" s="175"/>
      <c r="N311" s="175"/>
      <c r="O311" s="175"/>
      <c r="P311" s="175"/>
      <c r="Q311" s="215"/>
      <c r="R311" s="215"/>
      <c r="S311" s="215"/>
    </row>
    <row r="312" spans="1:50" ht="18.75">
      <c r="A312" s="214"/>
      <c r="B312" s="214"/>
      <c r="C312" s="212"/>
      <c r="D312" s="215"/>
      <c r="E312" s="215"/>
      <c r="F312" s="215"/>
      <c r="G312" s="215"/>
      <c r="H312" s="215"/>
      <c r="I312" s="215"/>
      <c r="J312" s="215"/>
      <c r="K312" s="215"/>
      <c r="L312" s="215"/>
      <c r="M312" s="215"/>
      <c r="N312" s="215"/>
      <c r="O312" s="215"/>
      <c r="P312" s="175"/>
      <c r="Q312" s="215"/>
      <c r="R312" s="215"/>
      <c r="S312" s="215"/>
      <c r="Z312" s="194"/>
      <c r="AA312" s="194"/>
      <c r="AC312" s="194"/>
      <c r="AF312" s="194"/>
      <c r="AG312" s="194"/>
      <c r="AH312" s="194"/>
      <c r="AI312" s="194"/>
      <c r="AJ312" s="194"/>
      <c r="AK312" s="194"/>
      <c r="AL312" s="194"/>
      <c r="AM312" s="194"/>
      <c r="AN312" s="194"/>
      <c r="AO312" s="194"/>
      <c r="AP312" s="194"/>
      <c r="AQ312" s="194"/>
      <c r="AR312" s="194"/>
      <c r="AS312" s="194"/>
      <c r="AT312" s="194"/>
      <c r="AU312" s="194"/>
      <c r="AV312" s="194"/>
      <c r="AW312" s="194"/>
      <c r="AX312" s="194"/>
    </row>
    <row r="313" spans="1:50" ht="18.75">
      <c r="A313" s="214"/>
      <c r="B313" s="214"/>
      <c r="C313" s="214"/>
      <c r="D313" s="215"/>
      <c r="E313" s="215"/>
      <c r="F313" s="215"/>
      <c r="G313" s="215"/>
      <c r="H313" s="215"/>
      <c r="I313" s="215"/>
      <c r="J313" s="215"/>
      <c r="K313" s="215"/>
      <c r="L313" s="215"/>
      <c r="M313" s="215"/>
      <c r="N313" s="215"/>
      <c r="O313" s="215"/>
      <c r="P313" s="215"/>
      <c r="Q313" s="215"/>
      <c r="R313" s="215"/>
      <c r="S313" s="215"/>
      <c r="V313" s="194"/>
      <c r="Z313" s="194"/>
      <c r="AA313" s="194"/>
      <c r="AB313" s="194"/>
      <c r="AC313" s="194"/>
      <c r="AD313" s="194"/>
      <c r="AE313" s="194"/>
      <c r="AF313" s="194"/>
      <c r="AG313" s="194"/>
      <c r="AH313" s="194"/>
      <c r="AI313" s="194"/>
      <c r="AJ313" s="194"/>
      <c r="AK313" s="194"/>
      <c r="AL313" s="194"/>
      <c r="AM313" s="194"/>
      <c r="AN313" s="194"/>
      <c r="AO313" s="194"/>
      <c r="AP313" s="194"/>
      <c r="AQ313" s="194"/>
      <c r="AR313" s="194"/>
      <c r="AS313" s="194"/>
      <c r="AT313" s="194"/>
      <c r="AU313" s="194"/>
      <c r="AV313" s="194"/>
      <c r="AW313" s="194"/>
      <c r="AX313" s="194"/>
    </row>
    <row r="314" spans="1:50" ht="18.75">
      <c r="A314" s="214"/>
      <c r="B314" s="214"/>
      <c r="C314" s="214"/>
      <c r="D314" s="215"/>
      <c r="E314" s="215"/>
      <c r="F314" s="215"/>
      <c r="G314" s="215"/>
      <c r="H314" s="215"/>
      <c r="I314" s="215"/>
      <c r="J314" s="215"/>
      <c r="K314" s="215"/>
      <c r="L314" s="215"/>
      <c r="M314" s="215"/>
      <c r="N314" s="215"/>
      <c r="O314" s="215"/>
      <c r="P314" s="215"/>
      <c r="Q314" s="215"/>
      <c r="R314" s="215"/>
      <c r="S314" s="215"/>
      <c r="V314" s="194"/>
      <c r="X314" s="194"/>
      <c r="Z314" s="194"/>
      <c r="AA314" s="194"/>
      <c r="AB314" s="194"/>
      <c r="AC314" s="194"/>
      <c r="AD314" s="194"/>
      <c r="AE314" s="194"/>
      <c r="AF314" s="194"/>
      <c r="AG314" s="194"/>
      <c r="AH314" s="194"/>
      <c r="AI314" s="194"/>
      <c r="AJ314" s="194"/>
      <c r="AK314" s="194"/>
      <c r="AL314" s="194"/>
      <c r="AM314" s="194"/>
      <c r="AN314" s="194"/>
      <c r="AO314" s="194"/>
      <c r="AP314" s="194"/>
      <c r="AQ314" s="194"/>
      <c r="AR314" s="194"/>
      <c r="AS314" s="194"/>
      <c r="AT314" s="194"/>
      <c r="AU314" s="194"/>
      <c r="AV314" s="194"/>
      <c r="AW314" s="194"/>
      <c r="AX314" s="194"/>
    </row>
    <row r="315" spans="1:50" ht="18.75">
      <c r="A315" s="214"/>
      <c r="B315" s="214"/>
      <c r="C315" s="214"/>
      <c r="D315" s="215"/>
      <c r="E315" s="215"/>
      <c r="F315" s="215"/>
      <c r="G315" s="215"/>
      <c r="H315" s="215"/>
      <c r="I315" s="215"/>
      <c r="J315" s="215"/>
      <c r="K315" s="215"/>
      <c r="L315" s="215"/>
      <c r="M315" s="215"/>
      <c r="N315" s="215"/>
      <c r="O315" s="215"/>
      <c r="P315" s="215"/>
      <c r="Q315" s="215"/>
      <c r="R315" s="215"/>
      <c r="S315" s="215"/>
      <c r="V315" s="194"/>
      <c r="W315" s="194"/>
      <c r="X315" s="194"/>
      <c r="Z315" s="194"/>
      <c r="AA315" s="194"/>
      <c r="AB315" s="194"/>
      <c r="AC315" s="194"/>
      <c r="AD315" s="194"/>
      <c r="AE315" s="194"/>
      <c r="AF315" s="194"/>
      <c r="AG315" s="194"/>
      <c r="AH315" s="194"/>
      <c r="AI315" s="194"/>
      <c r="AJ315" s="194"/>
      <c r="AK315" s="194"/>
      <c r="AL315" s="194"/>
      <c r="AM315" s="194"/>
      <c r="AN315" s="194"/>
      <c r="AO315" s="194"/>
      <c r="AP315" s="194"/>
      <c r="AQ315" s="194"/>
      <c r="AR315" s="194"/>
      <c r="AS315" s="194"/>
      <c r="AT315" s="194"/>
      <c r="AU315" s="194"/>
      <c r="AV315" s="194"/>
      <c r="AW315" s="194"/>
      <c r="AX315" s="194"/>
    </row>
    <row r="316" spans="1:50" ht="18.75">
      <c r="A316" s="214"/>
      <c r="B316" s="214"/>
      <c r="C316" s="214"/>
      <c r="D316" s="215"/>
      <c r="E316" s="215"/>
      <c r="F316" s="215"/>
      <c r="G316" s="215"/>
      <c r="H316" s="215"/>
      <c r="I316" s="215"/>
      <c r="J316" s="215"/>
      <c r="K316" s="215"/>
      <c r="L316" s="215"/>
      <c r="M316" s="215"/>
      <c r="N316" s="215"/>
      <c r="O316" s="215"/>
      <c r="P316" s="215"/>
      <c r="Q316" s="215"/>
      <c r="R316" s="215"/>
      <c r="S316" s="215"/>
      <c r="V316" s="194"/>
      <c r="W316" s="194"/>
      <c r="X316" s="194"/>
      <c r="Y316" s="194"/>
      <c r="Z316" s="194"/>
      <c r="AA316" s="194"/>
      <c r="AB316" s="194"/>
      <c r="AC316" s="194"/>
      <c r="AD316" s="194"/>
      <c r="AE316" s="194"/>
      <c r="AF316" s="194"/>
      <c r="AG316" s="194"/>
      <c r="AH316" s="194"/>
      <c r="AI316" s="194"/>
      <c r="AJ316" s="194"/>
      <c r="AK316" s="194"/>
      <c r="AL316" s="194"/>
      <c r="AM316" s="194"/>
      <c r="AN316" s="194"/>
      <c r="AO316" s="194"/>
      <c r="AP316" s="194"/>
      <c r="AQ316" s="194"/>
      <c r="AR316" s="194"/>
      <c r="AS316" s="194"/>
      <c r="AT316" s="194"/>
      <c r="AU316" s="194"/>
      <c r="AV316" s="194"/>
      <c r="AW316" s="194"/>
      <c r="AX316" s="194"/>
    </row>
    <row r="317" spans="1:50" ht="18.75">
      <c r="A317" s="214"/>
      <c r="B317" s="214"/>
      <c r="C317" s="214"/>
      <c r="D317" s="215"/>
      <c r="E317" s="215"/>
      <c r="F317" s="215"/>
      <c r="G317" s="215"/>
      <c r="H317" s="215"/>
      <c r="I317" s="215"/>
      <c r="J317" s="215"/>
      <c r="K317" s="215"/>
      <c r="L317" s="215"/>
      <c r="M317" s="215"/>
      <c r="N317" s="215"/>
      <c r="O317" s="215"/>
      <c r="P317" s="215"/>
      <c r="Q317" s="215"/>
      <c r="R317" s="215"/>
      <c r="S317" s="215"/>
      <c r="V317" s="194"/>
      <c r="W317" s="194"/>
      <c r="X317" s="194"/>
      <c r="Y317" s="194"/>
      <c r="Z317" s="194"/>
      <c r="AA317" s="194"/>
      <c r="AB317" s="194"/>
      <c r="AC317" s="194"/>
      <c r="AD317" s="194"/>
      <c r="AE317" s="194"/>
      <c r="AF317" s="194"/>
      <c r="AG317" s="194"/>
      <c r="AH317" s="194"/>
      <c r="AI317" s="194"/>
      <c r="AJ317" s="194"/>
      <c r="AK317" s="194"/>
      <c r="AL317" s="194"/>
      <c r="AM317" s="194"/>
      <c r="AN317" s="194"/>
      <c r="AO317" s="194"/>
      <c r="AP317" s="194"/>
      <c r="AQ317" s="194"/>
      <c r="AR317" s="194"/>
      <c r="AS317" s="194"/>
      <c r="AT317" s="194"/>
      <c r="AU317" s="194"/>
      <c r="AV317" s="194"/>
      <c r="AW317" s="194"/>
      <c r="AX317" s="194"/>
    </row>
    <row r="318" spans="1:50" ht="18.75">
      <c r="A318" s="214"/>
      <c r="B318" s="214"/>
      <c r="P318" s="215"/>
      <c r="Q318" s="215"/>
      <c r="R318" s="215"/>
      <c r="S318" s="215"/>
      <c r="V318" s="194"/>
      <c r="W318" s="194"/>
      <c r="X318" s="194"/>
      <c r="Y318" s="194"/>
      <c r="Z318" s="194"/>
      <c r="AA318" s="194"/>
      <c r="AB318" s="194"/>
      <c r="AC318" s="194"/>
      <c r="AD318" s="194"/>
      <c r="AE318" s="194"/>
      <c r="AF318" s="194"/>
      <c r="AG318" s="194"/>
      <c r="AH318" s="194"/>
      <c r="AI318" s="194"/>
      <c r="AJ318" s="194"/>
      <c r="AK318" s="194"/>
      <c r="AL318" s="194"/>
      <c r="AM318" s="194"/>
      <c r="AN318" s="194"/>
      <c r="AO318" s="194"/>
      <c r="AP318" s="194"/>
      <c r="AQ318" s="194"/>
      <c r="AR318" s="194"/>
      <c r="AS318" s="194"/>
      <c r="AT318" s="194"/>
      <c r="AU318" s="194"/>
      <c r="AV318" s="194"/>
      <c r="AW318" s="194"/>
      <c r="AX318" s="194"/>
    </row>
    <row r="319" spans="1:50">
      <c r="Q319" s="215"/>
      <c r="R319" s="215"/>
      <c r="S319" s="215"/>
      <c r="V319" s="194"/>
      <c r="W319" s="194"/>
      <c r="X319" s="194"/>
      <c r="Y319" s="194"/>
      <c r="Z319" s="194"/>
      <c r="AA319" s="194"/>
      <c r="AB319" s="194"/>
      <c r="AC319" s="194"/>
      <c r="AD319" s="194"/>
      <c r="AE319" s="194"/>
      <c r="AF319" s="194"/>
      <c r="AG319" s="194"/>
      <c r="AH319" s="194"/>
      <c r="AI319" s="194"/>
      <c r="AJ319" s="194"/>
      <c r="AK319" s="194"/>
      <c r="AL319" s="194"/>
      <c r="AM319" s="194"/>
      <c r="AN319" s="194"/>
      <c r="AO319" s="194"/>
      <c r="AP319" s="194"/>
      <c r="AQ319" s="194"/>
      <c r="AR319" s="194"/>
      <c r="AS319" s="194"/>
      <c r="AT319" s="194"/>
      <c r="AU319" s="194"/>
      <c r="AV319" s="194"/>
      <c r="AW319" s="194"/>
      <c r="AX319" s="194"/>
    </row>
    <row r="320" spans="1:50" ht="149.25" customHeight="1">
      <c r="Q320" s="215"/>
      <c r="R320" s="215"/>
      <c r="S320" s="215"/>
      <c r="V320" s="194"/>
      <c r="W320" s="194"/>
      <c r="X320" s="194"/>
      <c r="Y320" s="194"/>
      <c r="Z320" s="194"/>
      <c r="AA320" s="194"/>
      <c r="AB320" s="194"/>
      <c r="AC320" s="194"/>
      <c r="AD320" s="194"/>
      <c r="AE320" s="194"/>
      <c r="AF320" s="194"/>
      <c r="AG320" s="194"/>
      <c r="AH320" s="194"/>
      <c r="AI320" s="194"/>
      <c r="AJ320" s="194"/>
      <c r="AK320" s="194"/>
      <c r="AL320" s="194"/>
      <c r="AM320" s="194"/>
      <c r="AN320" s="194"/>
      <c r="AO320" s="194"/>
      <c r="AP320" s="194"/>
      <c r="AQ320" s="194"/>
      <c r="AR320" s="194"/>
      <c r="AS320" s="194"/>
      <c r="AT320" s="194"/>
      <c r="AU320" s="194"/>
      <c r="AV320" s="194"/>
      <c r="AW320" s="194"/>
      <c r="AX320" s="194"/>
    </row>
    <row r="321" spans="17:50">
      <c r="Q321" s="215"/>
      <c r="R321" s="215"/>
      <c r="S321" s="215"/>
      <c r="V321" s="194"/>
      <c r="W321" s="194"/>
      <c r="X321" s="194"/>
      <c r="Y321" s="194"/>
      <c r="Z321" s="194"/>
      <c r="AA321" s="194"/>
      <c r="AB321" s="194"/>
      <c r="AC321" s="194"/>
      <c r="AD321" s="194"/>
      <c r="AE321" s="194"/>
      <c r="AF321" s="194"/>
      <c r="AG321" s="194"/>
      <c r="AH321" s="194"/>
      <c r="AI321" s="194"/>
      <c r="AJ321" s="194"/>
      <c r="AK321" s="194"/>
      <c r="AL321" s="194"/>
      <c r="AM321" s="194"/>
      <c r="AN321" s="194"/>
      <c r="AO321" s="194"/>
      <c r="AP321" s="194"/>
      <c r="AQ321" s="194"/>
      <c r="AR321" s="194"/>
      <c r="AS321" s="194"/>
      <c r="AT321" s="194"/>
      <c r="AU321" s="194"/>
      <c r="AV321" s="194"/>
      <c r="AW321" s="194"/>
      <c r="AX321" s="194"/>
    </row>
    <row r="322" spans="17:50">
      <c r="Q322" s="215"/>
      <c r="R322" s="215"/>
      <c r="S322" s="215"/>
      <c r="V322" s="194"/>
      <c r="W322" s="194"/>
      <c r="X322" s="194"/>
      <c r="Y322" s="194"/>
      <c r="Z322" s="194"/>
      <c r="AA322" s="194"/>
      <c r="AB322" s="194"/>
      <c r="AC322" s="194"/>
      <c r="AD322" s="194"/>
      <c r="AE322" s="194"/>
      <c r="AF322" s="194"/>
      <c r="AG322" s="194"/>
      <c r="AH322" s="194"/>
      <c r="AI322" s="194"/>
      <c r="AJ322" s="194"/>
      <c r="AK322" s="194"/>
      <c r="AL322" s="194"/>
      <c r="AM322" s="194"/>
      <c r="AN322" s="194"/>
      <c r="AO322" s="194"/>
      <c r="AP322" s="194"/>
      <c r="AQ322" s="194"/>
      <c r="AR322" s="194"/>
      <c r="AS322" s="194"/>
      <c r="AT322" s="194"/>
      <c r="AU322" s="194"/>
      <c r="AV322" s="194"/>
      <c r="AW322" s="194"/>
      <c r="AX322" s="194"/>
    </row>
    <row r="323" spans="17:50">
      <c r="Q323" s="215"/>
      <c r="R323" s="215"/>
      <c r="S323" s="215"/>
      <c r="V323" s="194"/>
      <c r="W323" s="194"/>
      <c r="X323" s="194"/>
      <c r="Y323" s="194"/>
      <c r="Z323" s="194"/>
      <c r="AA323" s="194"/>
      <c r="AB323" s="194"/>
      <c r="AC323" s="194"/>
      <c r="AD323" s="194"/>
      <c r="AE323" s="194"/>
      <c r="AF323" s="194"/>
      <c r="AG323" s="194"/>
      <c r="AH323" s="194"/>
      <c r="AI323" s="194"/>
      <c r="AJ323" s="194"/>
      <c r="AK323" s="194"/>
      <c r="AL323" s="194"/>
      <c r="AM323" s="194"/>
      <c r="AN323" s="194"/>
      <c r="AO323" s="194"/>
      <c r="AP323" s="194"/>
      <c r="AQ323" s="194"/>
      <c r="AR323" s="194"/>
      <c r="AS323" s="194"/>
      <c r="AT323" s="194"/>
      <c r="AU323" s="194"/>
      <c r="AV323" s="194"/>
      <c r="AW323" s="194"/>
      <c r="AX323" s="194"/>
    </row>
    <row r="324" spans="17:50">
      <c r="Q324" s="215"/>
      <c r="R324" s="215"/>
      <c r="S324" s="215"/>
      <c r="V324" s="194"/>
      <c r="W324" s="194"/>
      <c r="X324" s="194"/>
      <c r="Y324" s="194"/>
      <c r="Z324" s="194"/>
      <c r="AA324" s="194"/>
      <c r="AB324" s="194"/>
      <c r="AC324" s="194"/>
      <c r="AD324" s="194"/>
      <c r="AE324" s="194"/>
      <c r="AF324" s="194"/>
      <c r="AG324" s="194"/>
      <c r="AH324" s="194"/>
      <c r="AI324" s="194"/>
      <c r="AJ324" s="194"/>
      <c r="AK324" s="194"/>
      <c r="AL324" s="194"/>
      <c r="AM324" s="194"/>
      <c r="AN324" s="194"/>
      <c r="AO324" s="194"/>
      <c r="AP324" s="194"/>
      <c r="AQ324" s="194"/>
      <c r="AR324" s="194"/>
      <c r="AS324" s="194"/>
      <c r="AT324" s="194"/>
      <c r="AU324" s="194"/>
      <c r="AV324" s="194"/>
      <c r="AW324" s="194"/>
      <c r="AX324" s="194"/>
    </row>
    <row r="325" spans="17:50">
      <c r="Q325" s="215"/>
      <c r="R325" s="215"/>
      <c r="S325" s="215"/>
      <c r="V325" s="194"/>
      <c r="W325" s="194"/>
      <c r="X325" s="194"/>
      <c r="Y325" s="194"/>
      <c r="Z325" s="194"/>
      <c r="AA325" s="194"/>
      <c r="AB325" s="194"/>
      <c r="AC325" s="194"/>
      <c r="AD325" s="194"/>
      <c r="AE325" s="194"/>
      <c r="AF325" s="194"/>
      <c r="AG325" s="194"/>
      <c r="AH325" s="194"/>
      <c r="AI325" s="194"/>
      <c r="AJ325" s="194"/>
      <c r="AK325" s="194"/>
      <c r="AL325" s="194"/>
      <c r="AM325" s="194"/>
      <c r="AN325" s="194"/>
      <c r="AO325" s="194"/>
      <c r="AP325" s="194"/>
      <c r="AQ325" s="194"/>
      <c r="AR325" s="194"/>
      <c r="AS325" s="194"/>
      <c r="AT325" s="194"/>
      <c r="AU325" s="194"/>
      <c r="AV325" s="194"/>
      <c r="AW325" s="194"/>
      <c r="AX325" s="194"/>
    </row>
    <row r="326" spans="17:50">
      <c r="Q326" s="215"/>
      <c r="R326" s="215"/>
      <c r="S326" s="215"/>
      <c r="V326" s="194"/>
      <c r="W326" s="194"/>
      <c r="X326" s="194"/>
      <c r="Y326" s="194"/>
      <c r="Z326" s="194"/>
      <c r="AA326" s="194"/>
      <c r="AB326" s="194"/>
      <c r="AC326" s="194"/>
      <c r="AD326" s="194"/>
      <c r="AE326" s="194"/>
      <c r="AF326" s="194"/>
      <c r="AG326" s="194"/>
      <c r="AH326" s="194"/>
      <c r="AI326" s="194"/>
      <c r="AJ326" s="194"/>
      <c r="AK326" s="194"/>
      <c r="AL326" s="194"/>
      <c r="AM326" s="194"/>
      <c r="AN326" s="194"/>
      <c r="AO326" s="194"/>
      <c r="AP326" s="194"/>
      <c r="AQ326" s="194"/>
      <c r="AR326" s="194"/>
      <c r="AS326" s="194"/>
      <c r="AT326" s="194"/>
      <c r="AU326" s="194"/>
      <c r="AV326" s="194"/>
      <c r="AW326" s="194"/>
      <c r="AX326" s="194"/>
    </row>
    <row r="327" spans="17:50">
      <c r="Q327" s="215"/>
      <c r="R327" s="215"/>
      <c r="S327" s="215"/>
      <c r="V327" s="194"/>
      <c r="W327" s="194"/>
      <c r="X327" s="194"/>
      <c r="Y327" s="194"/>
      <c r="Z327" s="194"/>
      <c r="AA327" s="194"/>
      <c r="AB327" s="194"/>
      <c r="AC327" s="194"/>
      <c r="AD327" s="194"/>
      <c r="AE327" s="194"/>
      <c r="AF327" s="194"/>
      <c r="AG327" s="194"/>
      <c r="AH327" s="194"/>
      <c r="AI327" s="194"/>
      <c r="AJ327" s="194"/>
      <c r="AK327" s="194"/>
      <c r="AL327" s="194"/>
      <c r="AM327" s="194"/>
      <c r="AN327" s="194"/>
      <c r="AO327" s="194"/>
      <c r="AP327" s="194"/>
      <c r="AQ327" s="194"/>
      <c r="AR327" s="194"/>
      <c r="AS327" s="194"/>
      <c r="AT327" s="194"/>
      <c r="AU327" s="194"/>
      <c r="AV327" s="194"/>
      <c r="AW327" s="194"/>
      <c r="AX327" s="194"/>
    </row>
    <row r="328" spans="17:50">
      <c r="Q328" s="215"/>
      <c r="R328" s="215"/>
      <c r="S328" s="215"/>
      <c r="V328" s="194"/>
      <c r="W328" s="194"/>
      <c r="X328" s="194"/>
      <c r="Y328" s="194"/>
      <c r="Z328" s="194"/>
      <c r="AA328" s="194"/>
      <c r="AB328" s="194"/>
      <c r="AC328" s="194"/>
      <c r="AD328" s="194"/>
      <c r="AE328" s="194"/>
      <c r="AF328" s="194"/>
      <c r="AG328" s="194"/>
      <c r="AH328" s="194"/>
      <c r="AI328" s="194"/>
      <c r="AJ328" s="194"/>
      <c r="AK328" s="194"/>
      <c r="AL328" s="194"/>
      <c r="AM328" s="194"/>
      <c r="AN328" s="194"/>
      <c r="AO328" s="194"/>
      <c r="AP328" s="194"/>
      <c r="AQ328" s="194"/>
      <c r="AR328" s="194"/>
      <c r="AS328" s="194"/>
      <c r="AT328" s="194"/>
      <c r="AU328" s="194"/>
      <c r="AV328" s="194"/>
      <c r="AW328" s="194"/>
      <c r="AX328" s="194"/>
    </row>
    <row r="329" spans="17:50">
      <c r="Q329" s="215"/>
      <c r="R329" s="215"/>
      <c r="S329" s="215"/>
      <c r="V329" s="194"/>
      <c r="W329" s="194"/>
      <c r="X329" s="194"/>
      <c r="Y329" s="194"/>
      <c r="Z329" s="194"/>
      <c r="AA329" s="194"/>
      <c r="AB329" s="194"/>
      <c r="AC329" s="194"/>
      <c r="AD329" s="194"/>
      <c r="AE329" s="194"/>
      <c r="AF329" s="194"/>
      <c r="AG329" s="194"/>
      <c r="AH329" s="194"/>
      <c r="AI329" s="194"/>
      <c r="AJ329" s="194"/>
      <c r="AK329" s="194"/>
      <c r="AL329" s="194"/>
      <c r="AM329" s="194"/>
      <c r="AN329" s="194"/>
      <c r="AO329" s="194"/>
      <c r="AP329" s="194"/>
      <c r="AQ329" s="194"/>
      <c r="AR329" s="194"/>
      <c r="AS329" s="194"/>
      <c r="AT329" s="194"/>
      <c r="AU329" s="194"/>
      <c r="AV329" s="194"/>
      <c r="AW329" s="194"/>
      <c r="AX329" s="194"/>
    </row>
    <row r="330" spans="17:50">
      <c r="Q330" s="215"/>
      <c r="R330" s="215"/>
      <c r="S330" s="215"/>
      <c r="V330" s="194"/>
      <c r="W330" s="194"/>
      <c r="X330" s="194"/>
      <c r="Y330" s="194"/>
      <c r="Z330" s="194"/>
      <c r="AA330" s="194"/>
      <c r="AB330" s="194"/>
      <c r="AC330" s="194"/>
      <c r="AD330" s="194"/>
      <c r="AE330" s="194"/>
      <c r="AF330" s="194"/>
      <c r="AG330" s="194"/>
      <c r="AH330" s="194"/>
      <c r="AI330" s="194"/>
      <c r="AJ330" s="194"/>
      <c r="AK330" s="194"/>
      <c r="AL330" s="194"/>
      <c r="AM330" s="194"/>
      <c r="AN330" s="194"/>
      <c r="AO330" s="194"/>
      <c r="AP330" s="194"/>
      <c r="AQ330" s="194"/>
      <c r="AR330" s="194"/>
      <c r="AS330" s="194"/>
      <c r="AT330" s="194"/>
      <c r="AU330" s="194"/>
      <c r="AV330" s="194"/>
      <c r="AW330" s="194"/>
      <c r="AX330" s="194"/>
    </row>
    <row r="331" spans="17:50">
      <c r="Q331" s="215"/>
      <c r="R331" s="215"/>
      <c r="S331" s="215"/>
      <c r="V331" s="194"/>
      <c r="W331" s="194"/>
      <c r="X331" s="194"/>
      <c r="Y331" s="194"/>
      <c r="Z331" s="194"/>
      <c r="AA331" s="194"/>
      <c r="AB331" s="194"/>
      <c r="AC331" s="194"/>
      <c r="AD331" s="194"/>
      <c r="AE331" s="194"/>
      <c r="AF331" s="194"/>
      <c r="AG331" s="194"/>
      <c r="AH331" s="194"/>
      <c r="AI331" s="194"/>
      <c r="AJ331" s="194"/>
      <c r="AK331" s="194"/>
      <c r="AL331" s="194"/>
      <c r="AM331" s="194"/>
      <c r="AN331" s="194"/>
      <c r="AO331" s="194"/>
      <c r="AP331" s="194"/>
      <c r="AQ331" s="194"/>
      <c r="AR331" s="194"/>
      <c r="AS331" s="194"/>
      <c r="AT331" s="194"/>
      <c r="AU331" s="194"/>
      <c r="AV331" s="194"/>
      <c r="AW331" s="194"/>
      <c r="AX331" s="194"/>
    </row>
    <row r="332" spans="17:50">
      <c r="Q332" s="215"/>
      <c r="R332" s="215"/>
      <c r="S332" s="215"/>
      <c r="V332" s="194"/>
      <c r="W332" s="194"/>
      <c r="X332" s="194"/>
      <c r="Y332" s="194"/>
      <c r="Z332" s="194"/>
      <c r="AA332" s="194"/>
      <c r="AB332" s="194"/>
      <c r="AC332" s="194"/>
      <c r="AD332" s="194"/>
      <c r="AE332" s="194"/>
      <c r="AF332" s="194"/>
      <c r="AG332" s="194"/>
      <c r="AH332" s="194"/>
      <c r="AI332" s="194"/>
      <c r="AJ332" s="194"/>
      <c r="AK332" s="194"/>
      <c r="AL332" s="194"/>
      <c r="AM332" s="194"/>
      <c r="AN332" s="194"/>
      <c r="AO332" s="194"/>
      <c r="AP332" s="194"/>
      <c r="AQ332" s="194"/>
      <c r="AR332" s="194"/>
      <c r="AS332" s="194"/>
      <c r="AT332" s="194"/>
      <c r="AU332" s="194"/>
      <c r="AV332" s="194"/>
      <c r="AW332" s="194"/>
      <c r="AX332" s="194"/>
    </row>
    <row r="333" spans="17:50">
      <c r="Q333" s="215"/>
      <c r="R333" s="215"/>
      <c r="S333" s="215"/>
      <c r="V333" s="194"/>
      <c r="W333" s="194"/>
      <c r="X333" s="194"/>
      <c r="Y333" s="194"/>
      <c r="Z333" s="194"/>
      <c r="AA333" s="194"/>
      <c r="AB333" s="194"/>
      <c r="AC333" s="194"/>
      <c r="AD333" s="194"/>
      <c r="AE333" s="194"/>
      <c r="AF333" s="194"/>
      <c r="AG333" s="194"/>
      <c r="AH333" s="194"/>
      <c r="AI333" s="194"/>
      <c r="AJ333" s="194"/>
      <c r="AK333" s="194"/>
      <c r="AL333" s="194"/>
      <c r="AM333" s="194"/>
      <c r="AN333" s="194"/>
      <c r="AO333" s="194"/>
      <c r="AP333" s="194"/>
      <c r="AQ333" s="194"/>
      <c r="AR333" s="194"/>
      <c r="AS333" s="194"/>
      <c r="AT333" s="194"/>
      <c r="AU333" s="194"/>
      <c r="AV333" s="194"/>
      <c r="AW333" s="194"/>
      <c r="AX333" s="194"/>
    </row>
    <row r="334" spans="17:50">
      <c r="Q334" s="215"/>
      <c r="R334" s="215"/>
      <c r="S334" s="215"/>
      <c r="V334" s="194"/>
      <c r="W334" s="194"/>
      <c r="X334" s="194"/>
      <c r="Y334" s="194"/>
      <c r="Z334" s="194"/>
      <c r="AA334" s="194"/>
      <c r="AB334" s="194"/>
      <c r="AC334" s="194"/>
      <c r="AD334" s="194"/>
      <c r="AE334" s="194"/>
      <c r="AF334" s="194"/>
      <c r="AG334" s="194"/>
      <c r="AH334" s="194"/>
      <c r="AI334" s="194"/>
      <c r="AJ334" s="194"/>
      <c r="AK334" s="194"/>
      <c r="AL334" s="194"/>
      <c r="AM334" s="194"/>
      <c r="AN334" s="194"/>
      <c r="AO334" s="194"/>
      <c r="AP334" s="194"/>
      <c r="AQ334" s="194"/>
      <c r="AR334" s="194"/>
      <c r="AS334" s="194"/>
      <c r="AT334" s="194"/>
      <c r="AU334" s="194"/>
      <c r="AV334" s="194"/>
      <c r="AW334" s="194"/>
      <c r="AX334" s="194"/>
    </row>
    <row r="335" spans="17:50">
      <c r="Q335" s="215"/>
      <c r="R335" s="215"/>
      <c r="S335" s="215"/>
      <c r="V335" s="194"/>
      <c r="W335" s="194"/>
      <c r="X335" s="194"/>
      <c r="Y335" s="194"/>
      <c r="Z335" s="194"/>
      <c r="AA335" s="194"/>
      <c r="AB335" s="194"/>
      <c r="AC335" s="194"/>
      <c r="AD335" s="194"/>
      <c r="AE335" s="194"/>
      <c r="AF335" s="194"/>
      <c r="AG335" s="194"/>
      <c r="AH335" s="194"/>
      <c r="AI335" s="194"/>
      <c r="AJ335" s="194"/>
      <c r="AK335" s="194"/>
      <c r="AL335" s="194"/>
      <c r="AM335" s="194"/>
      <c r="AN335" s="194"/>
      <c r="AO335" s="194"/>
      <c r="AP335" s="194"/>
      <c r="AQ335" s="194"/>
      <c r="AR335" s="194"/>
      <c r="AS335" s="194"/>
      <c r="AT335" s="194"/>
      <c r="AU335" s="194"/>
      <c r="AV335" s="194"/>
      <c r="AW335" s="194"/>
      <c r="AX335" s="194"/>
    </row>
    <row r="336" spans="17:50">
      <c r="Q336" s="215"/>
      <c r="R336" s="215"/>
      <c r="S336" s="215"/>
      <c r="V336" s="194"/>
      <c r="W336" s="194"/>
      <c r="X336" s="194"/>
      <c r="Y336" s="194"/>
      <c r="Z336" s="194"/>
      <c r="AA336" s="194"/>
      <c r="AB336" s="194"/>
      <c r="AC336" s="194"/>
      <c r="AD336" s="194"/>
      <c r="AE336" s="194"/>
      <c r="AF336" s="194"/>
      <c r="AG336" s="194"/>
      <c r="AH336" s="194"/>
      <c r="AI336" s="194"/>
      <c r="AJ336" s="194"/>
      <c r="AK336" s="194"/>
      <c r="AL336" s="194"/>
      <c r="AM336" s="194"/>
      <c r="AN336" s="194"/>
      <c r="AO336" s="194"/>
      <c r="AP336" s="194"/>
      <c r="AQ336" s="194"/>
      <c r="AR336" s="194"/>
      <c r="AS336" s="194"/>
      <c r="AT336" s="194"/>
      <c r="AU336" s="194"/>
      <c r="AV336" s="194"/>
      <c r="AW336" s="194"/>
      <c r="AX336" s="194"/>
    </row>
    <row r="337" spans="17:50">
      <c r="Q337" s="215"/>
      <c r="R337" s="215"/>
      <c r="S337" s="215"/>
      <c r="V337" s="194"/>
      <c r="W337" s="194"/>
      <c r="X337" s="194"/>
      <c r="Y337" s="194"/>
      <c r="Z337" s="194"/>
      <c r="AA337" s="194"/>
      <c r="AB337" s="194"/>
      <c r="AC337" s="194"/>
      <c r="AD337" s="194"/>
      <c r="AE337" s="194"/>
      <c r="AF337" s="194"/>
      <c r="AG337" s="194"/>
      <c r="AH337" s="194"/>
      <c r="AI337" s="194"/>
      <c r="AJ337" s="194"/>
      <c r="AK337" s="194"/>
      <c r="AL337" s="194"/>
      <c r="AM337" s="194"/>
      <c r="AN337" s="194"/>
      <c r="AO337" s="194"/>
      <c r="AP337" s="194"/>
      <c r="AQ337" s="194"/>
      <c r="AR337" s="194"/>
      <c r="AS337" s="194"/>
      <c r="AT337" s="194"/>
      <c r="AU337" s="194"/>
      <c r="AV337" s="194"/>
      <c r="AW337" s="194"/>
      <c r="AX337" s="194"/>
    </row>
    <row r="338" spans="17:50">
      <c r="Q338" s="215"/>
      <c r="R338" s="215"/>
      <c r="S338" s="215"/>
      <c r="V338" s="194"/>
      <c r="W338" s="194"/>
      <c r="X338" s="194"/>
      <c r="Y338" s="194"/>
      <c r="Z338" s="194"/>
      <c r="AA338" s="194"/>
      <c r="AB338" s="194"/>
      <c r="AC338" s="194"/>
      <c r="AD338" s="194"/>
      <c r="AE338" s="194"/>
      <c r="AF338" s="194"/>
      <c r="AG338" s="194"/>
      <c r="AH338" s="194"/>
      <c r="AI338" s="194"/>
      <c r="AJ338" s="194"/>
      <c r="AK338" s="194"/>
      <c r="AL338" s="194"/>
      <c r="AM338" s="194"/>
      <c r="AN338" s="194"/>
      <c r="AO338" s="194"/>
      <c r="AP338" s="194"/>
      <c r="AQ338" s="194"/>
      <c r="AR338" s="194"/>
      <c r="AS338" s="194"/>
      <c r="AT338" s="194"/>
      <c r="AU338" s="194"/>
      <c r="AV338" s="194"/>
      <c r="AW338" s="194"/>
      <c r="AX338" s="194"/>
    </row>
    <row r="339" spans="17:50">
      <c r="Q339" s="215"/>
      <c r="R339" s="215"/>
      <c r="S339" s="215"/>
      <c r="V339" s="194"/>
      <c r="W339" s="194"/>
      <c r="X339" s="194"/>
      <c r="Y339" s="194"/>
      <c r="Z339" s="194"/>
      <c r="AA339" s="194"/>
      <c r="AB339" s="194"/>
      <c r="AC339" s="194"/>
      <c r="AD339" s="194"/>
      <c r="AE339" s="194"/>
      <c r="AF339" s="194"/>
      <c r="AG339" s="194"/>
      <c r="AH339" s="194"/>
      <c r="AI339" s="194"/>
      <c r="AJ339" s="194"/>
      <c r="AK339" s="194"/>
      <c r="AL339" s="194"/>
      <c r="AM339" s="194"/>
      <c r="AN339" s="194"/>
      <c r="AO339" s="194"/>
      <c r="AP339" s="194"/>
      <c r="AQ339" s="194"/>
      <c r="AR339" s="194"/>
      <c r="AS339" s="194"/>
      <c r="AT339" s="194"/>
      <c r="AU339" s="194"/>
      <c r="AV339" s="194"/>
      <c r="AW339" s="194"/>
      <c r="AX339" s="194"/>
    </row>
    <row r="340" spans="17:50">
      <c r="Q340" s="215"/>
      <c r="R340" s="215"/>
      <c r="S340" s="215"/>
      <c r="V340" s="194"/>
      <c r="W340" s="194"/>
      <c r="X340" s="194"/>
      <c r="Y340" s="194"/>
      <c r="Z340" s="194"/>
      <c r="AA340" s="194"/>
      <c r="AB340" s="194"/>
      <c r="AC340" s="194"/>
      <c r="AD340" s="194"/>
      <c r="AE340" s="194"/>
      <c r="AF340" s="194"/>
      <c r="AG340" s="194"/>
      <c r="AH340" s="194"/>
      <c r="AI340" s="194"/>
      <c r="AJ340" s="194"/>
      <c r="AK340" s="194"/>
      <c r="AL340" s="194"/>
      <c r="AM340" s="194"/>
      <c r="AN340" s="194"/>
      <c r="AO340" s="194"/>
      <c r="AP340" s="194"/>
      <c r="AQ340" s="194"/>
      <c r="AR340" s="194"/>
      <c r="AS340" s="194"/>
      <c r="AT340" s="194"/>
      <c r="AU340" s="194"/>
      <c r="AV340" s="194"/>
      <c r="AW340" s="194"/>
      <c r="AX340" s="194"/>
    </row>
    <row r="341" spans="17:50">
      <c r="Q341" s="215"/>
      <c r="R341" s="215"/>
      <c r="S341" s="215"/>
      <c r="V341" s="194"/>
      <c r="W341" s="194"/>
      <c r="X341" s="194"/>
      <c r="Y341" s="194"/>
      <c r="Z341" s="194"/>
      <c r="AA341" s="194"/>
      <c r="AB341" s="194"/>
      <c r="AC341" s="194"/>
      <c r="AD341" s="194"/>
      <c r="AE341" s="194"/>
      <c r="AF341" s="194"/>
      <c r="AG341" s="194"/>
      <c r="AH341" s="194"/>
      <c r="AI341" s="194"/>
      <c r="AJ341" s="194"/>
      <c r="AK341" s="194"/>
      <c r="AL341" s="194"/>
      <c r="AM341" s="194"/>
      <c r="AN341" s="194"/>
      <c r="AO341" s="194"/>
      <c r="AP341" s="194"/>
      <c r="AQ341" s="194"/>
      <c r="AR341" s="194"/>
      <c r="AS341" s="194"/>
      <c r="AT341" s="194"/>
      <c r="AU341" s="194"/>
      <c r="AV341" s="194"/>
      <c r="AW341" s="194"/>
      <c r="AX341" s="194"/>
    </row>
    <row r="342" spans="17:50">
      <c r="Q342" s="215"/>
      <c r="R342" s="215"/>
      <c r="S342" s="215"/>
      <c r="V342" s="194"/>
      <c r="W342" s="194"/>
      <c r="X342" s="194"/>
      <c r="Y342" s="194"/>
      <c r="Z342" s="194"/>
      <c r="AA342" s="194"/>
      <c r="AB342" s="194"/>
      <c r="AC342" s="194"/>
      <c r="AD342" s="194"/>
      <c r="AE342" s="194"/>
      <c r="AF342" s="194"/>
      <c r="AG342" s="194"/>
      <c r="AH342" s="194"/>
      <c r="AI342" s="194"/>
      <c r="AJ342" s="194"/>
      <c r="AK342" s="194"/>
      <c r="AL342" s="194"/>
      <c r="AM342" s="194"/>
      <c r="AN342" s="194"/>
      <c r="AO342" s="194"/>
      <c r="AP342" s="194"/>
      <c r="AQ342" s="194"/>
      <c r="AR342" s="194"/>
      <c r="AS342" s="194"/>
      <c r="AT342" s="194"/>
      <c r="AU342" s="194"/>
      <c r="AV342" s="194"/>
      <c r="AW342" s="194"/>
      <c r="AX342" s="194"/>
    </row>
    <row r="343" spans="17:50">
      <c r="Q343" s="215"/>
      <c r="R343" s="215"/>
      <c r="S343" s="215"/>
      <c r="V343" s="194"/>
      <c r="W343" s="194"/>
      <c r="X343" s="194"/>
      <c r="Y343" s="194"/>
      <c r="Z343" s="194"/>
      <c r="AA343" s="194"/>
      <c r="AB343" s="194"/>
      <c r="AC343" s="194"/>
      <c r="AD343" s="194"/>
      <c r="AE343" s="194"/>
      <c r="AF343" s="194"/>
      <c r="AG343" s="194"/>
      <c r="AH343" s="194"/>
      <c r="AI343" s="194"/>
      <c r="AJ343" s="194"/>
      <c r="AK343" s="194"/>
      <c r="AL343" s="194"/>
      <c r="AM343" s="194"/>
      <c r="AN343" s="194"/>
      <c r="AO343" s="194"/>
      <c r="AP343" s="194"/>
      <c r="AQ343" s="194"/>
      <c r="AR343" s="194"/>
      <c r="AS343" s="194"/>
      <c r="AT343" s="194"/>
      <c r="AU343" s="194"/>
      <c r="AV343" s="194"/>
      <c r="AW343" s="194"/>
      <c r="AX343" s="194"/>
    </row>
    <row r="344" spans="17:50">
      <c r="Q344" s="215"/>
      <c r="R344" s="215"/>
      <c r="S344" s="215"/>
      <c r="V344" s="194"/>
      <c r="W344" s="194"/>
      <c r="X344" s="194"/>
      <c r="Y344" s="194"/>
      <c r="Z344" s="194"/>
      <c r="AA344" s="194"/>
      <c r="AB344" s="194"/>
      <c r="AC344" s="194"/>
      <c r="AD344" s="194"/>
      <c r="AE344" s="194"/>
      <c r="AF344" s="194"/>
      <c r="AG344" s="194"/>
      <c r="AH344" s="194"/>
      <c r="AI344" s="194"/>
      <c r="AJ344" s="194"/>
      <c r="AK344" s="194"/>
      <c r="AL344" s="194"/>
      <c r="AM344" s="194"/>
      <c r="AN344" s="194"/>
      <c r="AO344" s="194"/>
      <c r="AP344" s="194"/>
      <c r="AQ344" s="194"/>
      <c r="AR344" s="194"/>
      <c r="AS344" s="194"/>
      <c r="AT344" s="194"/>
      <c r="AU344" s="194"/>
      <c r="AV344" s="194"/>
      <c r="AW344" s="194"/>
      <c r="AX344" s="194"/>
    </row>
    <row r="345" spans="17:50">
      <c r="Q345" s="215"/>
      <c r="R345" s="215"/>
      <c r="S345" s="215"/>
      <c r="V345" s="194"/>
      <c r="W345" s="194"/>
      <c r="X345" s="194"/>
      <c r="Y345" s="194"/>
      <c r="Z345" s="194"/>
      <c r="AA345" s="194"/>
      <c r="AB345" s="194"/>
      <c r="AC345" s="194"/>
      <c r="AD345" s="194"/>
      <c r="AE345" s="194"/>
      <c r="AF345" s="194"/>
      <c r="AG345" s="194"/>
      <c r="AH345" s="194"/>
      <c r="AI345" s="194"/>
      <c r="AJ345" s="194"/>
      <c r="AK345" s="194"/>
      <c r="AL345" s="194"/>
      <c r="AM345" s="194"/>
      <c r="AN345" s="194"/>
      <c r="AO345" s="194"/>
      <c r="AP345" s="194"/>
      <c r="AQ345" s="194"/>
      <c r="AR345" s="194"/>
      <c r="AS345" s="194"/>
      <c r="AT345" s="194"/>
      <c r="AU345" s="194"/>
      <c r="AV345" s="194"/>
      <c r="AW345" s="194"/>
      <c r="AX345" s="194"/>
    </row>
    <row r="346" spans="17:50">
      <c r="Q346" s="215"/>
      <c r="R346" s="215"/>
      <c r="S346" s="215"/>
      <c r="V346" s="194"/>
      <c r="W346" s="194"/>
      <c r="X346" s="194"/>
      <c r="Y346" s="194"/>
      <c r="Z346" s="194"/>
      <c r="AA346" s="194"/>
      <c r="AB346" s="194"/>
      <c r="AC346" s="194"/>
      <c r="AD346" s="194"/>
      <c r="AE346" s="194"/>
      <c r="AF346" s="194"/>
      <c r="AG346" s="194"/>
      <c r="AH346" s="194"/>
      <c r="AI346" s="194"/>
      <c r="AJ346" s="194"/>
      <c r="AK346" s="194"/>
      <c r="AL346" s="194"/>
      <c r="AM346" s="194"/>
      <c r="AN346" s="194"/>
      <c r="AO346" s="194"/>
      <c r="AP346" s="194"/>
      <c r="AQ346" s="194"/>
      <c r="AR346" s="194"/>
      <c r="AS346" s="194"/>
      <c r="AT346" s="194"/>
      <c r="AU346" s="194"/>
      <c r="AV346" s="194"/>
      <c r="AW346" s="194"/>
      <c r="AX346" s="194"/>
    </row>
    <row r="347" spans="17:50">
      <c r="Q347" s="215"/>
      <c r="R347" s="215"/>
      <c r="S347" s="215"/>
      <c r="V347" s="194"/>
      <c r="W347" s="194"/>
      <c r="X347" s="194"/>
      <c r="Y347" s="194"/>
      <c r="Z347" s="194"/>
      <c r="AA347" s="194"/>
      <c r="AB347" s="194"/>
      <c r="AC347" s="194"/>
      <c r="AD347" s="194"/>
      <c r="AE347" s="194"/>
      <c r="AF347" s="194"/>
      <c r="AG347" s="194"/>
      <c r="AH347" s="194"/>
      <c r="AI347" s="194"/>
      <c r="AJ347" s="194"/>
      <c r="AK347" s="194"/>
      <c r="AL347" s="194"/>
      <c r="AM347" s="194"/>
      <c r="AN347" s="194"/>
      <c r="AO347" s="194"/>
      <c r="AP347" s="194"/>
      <c r="AQ347" s="194"/>
      <c r="AR347" s="194"/>
      <c r="AS347" s="194"/>
      <c r="AT347" s="194"/>
      <c r="AU347" s="194"/>
      <c r="AV347" s="194"/>
      <c r="AW347" s="194"/>
      <c r="AX347" s="194"/>
    </row>
    <row r="348" spans="17:50">
      <c r="Q348" s="215"/>
      <c r="R348" s="215"/>
      <c r="S348" s="215"/>
      <c r="V348" s="194"/>
      <c r="W348" s="194"/>
      <c r="X348" s="194"/>
      <c r="Y348" s="194"/>
      <c r="Z348" s="194"/>
      <c r="AA348" s="194"/>
      <c r="AB348" s="194"/>
      <c r="AC348" s="194"/>
      <c r="AD348" s="194"/>
      <c r="AE348" s="194"/>
      <c r="AF348" s="194"/>
      <c r="AG348" s="194"/>
      <c r="AH348" s="194"/>
      <c r="AI348" s="194"/>
      <c r="AJ348" s="194"/>
      <c r="AK348" s="194"/>
      <c r="AL348" s="194"/>
      <c r="AM348" s="194"/>
      <c r="AN348" s="194"/>
      <c r="AO348" s="194"/>
      <c r="AP348" s="194"/>
      <c r="AQ348" s="194"/>
      <c r="AR348" s="194"/>
      <c r="AS348" s="194"/>
      <c r="AT348" s="194"/>
      <c r="AU348" s="194"/>
      <c r="AV348" s="194"/>
      <c r="AW348" s="194"/>
      <c r="AX348" s="194"/>
    </row>
    <row r="349" spans="17:50">
      <c r="Q349" s="215"/>
      <c r="R349" s="215"/>
      <c r="S349" s="215"/>
      <c r="V349" s="194"/>
      <c r="W349" s="194"/>
      <c r="X349" s="194"/>
      <c r="Y349" s="194"/>
      <c r="Z349" s="194"/>
      <c r="AA349" s="194"/>
      <c r="AB349" s="194"/>
      <c r="AC349" s="194"/>
      <c r="AD349" s="194"/>
      <c r="AE349" s="194"/>
      <c r="AF349" s="194"/>
      <c r="AG349" s="194"/>
      <c r="AH349" s="194"/>
      <c r="AI349" s="194"/>
      <c r="AJ349" s="194"/>
      <c r="AK349" s="194"/>
      <c r="AL349" s="194"/>
      <c r="AM349" s="194"/>
      <c r="AN349" s="194"/>
      <c r="AO349" s="194"/>
      <c r="AP349" s="194"/>
      <c r="AQ349" s="194"/>
      <c r="AR349" s="194"/>
      <c r="AS349" s="194"/>
      <c r="AT349" s="194"/>
      <c r="AU349" s="194"/>
      <c r="AV349" s="194"/>
      <c r="AW349" s="194"/>
      <c r="AX349" s="194"/>
    </row>
    <row r="350" spans="17:50">
      <c r="Q350" s="215"/>
      <c r="R350" s="215"/>
      <c r="S350" s="215"/>
      <c r="V350" s="194"/>
      <c r="W350" s="194"/>
      <c r="X350" s="194"/>
      <c r="Y350" s="194"/>
      <c r="Z350" s="194"/>
      <c r="AA350" s="194"/>
      <c r="AB350" s="194"/>
      <c r="AC350" s="194"/>
      <c r="AD350" s="194"/>
      <c r="AE350" s="194"/>
      <c r="AF350" s="194"/>
      <c r="AG350" s="194"/>
      <c r="AH350" s="194"/>
      <c r="AI350" s="194"/>
      <c r="AJ350" s="194"/>
      <c r="AK350" s="194"/>
      <c r="AL350" s="194"/>
      <c r="AM350" s="194"/>
      <c r="AN350" s="194"/>
      <c r="AO350" s="194"/>
      <c r="AP350" s="194"/>
      <c r="AQ350" s="194"/>
      <c r="AR350" s="194"/>
      <c r="AS350" s="194"/>
      <c r="AT350" s="194"/>
      <c r="AU350" s="194"/>
      <c r="AV350" s="194"/>
      <c r="AW350" s="194"/>
      <c r="AX350" s="194"/>
    </row>
    <row r="351" spans="17:50">
      <c r="Q351" s="215"/>
      <c r="R351" s="215"/>
      <c r="S351" s="215"/>
      <c r="V351" s="194"/>
      <c r="W351" s="194"/>
      <c r="X351" s="194"/>
      <c r="Y351" s="194"/>
      <c r="Z351" s="194"/>
      <c r="AA351" s="194"/>
      <c r="AB351" s="194"/>
      <c r="AC351" s="194"/>
      <c r="AD351" s="194"/>
      <c r="AE351" s="194"/>
      <c r="AF351" s="194"/>
      <c r="AG351" s="194"/>
      <c r="AH351" s="194"/>
      <c r="AI351" s="194"/>
      <c r="AJ351" s="194"/>
      <c r="AK351" s="194"/>
      <c r="AL351" s="194"/>
      <c r="AM351" s="194"/>
      <c r="AN351" s="194"/>
      <c r="AO351" s="194"/>
      <c r="AP351" s="194"/>
      <c r="AQ351" s="194"/>
      <c r="AR351" s="194"/>
      <c r="AS351" s="194"/>
      <c r="AT351" s="194"/>
      <c r="AU351" s="194"/>
      <c r="AV351" s="194"/>
      <c r="AW351" s="194"/>
      <c r="AX351" s="194"/>
    </row>
    <row r="352" spans="17:50">
      <c r="Q352" s="215"/>
      <c r="R352" s="215"/>
      <c r="S352" s="215"/>
      <c r="V352" s="194"/>
      <c r="W352" s="194"/>
      <c r="X352" s="194"/>
      <c r="Y352" s="194"/>
      <c r="Z352" s="194"/>
      <c r="AA352" s="194"/>
      <c r="AB352" s="194"/>
      <c r="AC352" s="194"/>
      <c r="AD352" s="194"/>
      <c r="AE352" s="194"/>
      <c r="AF352" s="194"/>
      <c r="AG352" s="194"/>
      <c r="AH352" s="194"/>
      <c r="AI352" s="194"/>
      <c r="AJ352" s="194"/>
      <c r="AK352" s="194"/>
      <c r="AL352" s="194"/>
      <c r="AM352" s="194"/>
      <c r="AN352" s="194"/>
      <c r="AO352" s="194"/>
      <c r="AP352" s="194"/>
      <c r="AQ352" s="194"/>
      <c r="AR352" s="194"/>
      <c r="AS352" s="194"/>
      <c r="AT352" s="194"/>
      <c r="AU352" s="194"/>
      <c r="AV352" s="194"/>
      <c r="AW352" s="194"/>
      <c r="AX352" s="194"/>
    </row>
    <row r="353" spans="17:50">
      <c r="Q353" s="215"/>
      <c r="R353" s="215"/>
      <c r="S353" s="215"/>
      <c r="V353" s="194"/>
      <c r="W353" s="194"/>
      <c r="X353" s="194"/>
      <c r="Y353" s="194"/>
      <c r="Z353" s="194"/>
      <c r="AA353" s="194"/>
      <c r="AB353" s="194"/>
      <c r="AC353" s="194"/>
      <c r="AD353" s="194"/>
      <c r="AE353" s="194"/>
      <c r="AF353" s="194"/>
      <c r="AG353" s="194"/>
      <c r="AH353" s="194"/>
      <c r="AI353" s="194"/>
      <c r="AJ353" s="194"/>
      <c r="AK353" s="194"/>
      <c r="AL353" s="194"/>
      <c r="AM353" s="194"/>
      <c r="AN353" s="194"/>
      <c r="AO353" s="194"/>
      <c r="AP353" s="194"/>
      <c r="AQ353" s="194"/>
      <c r="AR353" s="194"/>
      <c r="AS353" s="194"/>
      <c r="AT353" s="194"/>
      <c r="AU353" s="194"/>
      <c r="AV353" s="194"/>
      <c r="AW353" s="194"/>
      <c r="AX353" s="194"/>
    </row>
    <row r="354" spans="17:50">
      <c r="Q354" s="215"/>
      <c r="R354" s="215"/>
      <c r="S354" s="215"/>
      <c r="V354" s="194"/>
      <c r="W354" s="194"/>
      <c r="X354" s="194"/>
      <c r="Y354" s="194"/>
      <c r="Z354" s="194"/>
      <c r="AA354" s="194"/>
      <c r="AB354" s="194"/>
      <c r="AC354" s="194"/>
      <c r="AD354" s="194"/>
      <c r="AE354" s="194"/>
      <c r="AF354" s="194"/>
      <c r="AG354" s="194"/>
      <c r="AH354" s="194"/>
      <c r="AI354" s="194"/>
      <c r="AJ354" s="194"/>
      <c r="AK354" s="194"/>
      <c r="AL354" s="194"/>
      <c r="AM354" s="194"/>
      <c r="AN354" s="194"/>
      <c r="AO354" s="194"/>
      <c r="AP354" s="194"/>
      <c r="AQ354" s="194"/>
      <c r="AR354" s="194"/>
      <c r="AS354" s="194"/>
      <c r="AT354" s="194"/>
      <c r="AU354" s="194"/>
      <c r="AV354" s="194"/>
      <c r="AW354" s="194"/>
      <c r="AX354" s="194"/>
    </row>
    <row r="355" spans="17:50">
      <c r="Q355" s="215"/>
      <c r="R355" s="215"/>
      <c r="S355" s="215"/>
      <c r="V355" s="194"/>
      <c r="W355" s="194"/>
      <c r="X355" s="194"/>
      <c r="Y355" s="194"/>
      <c r="Z355" s="194"/>
      <c r="AA355" s="194"/>
      <c r="AB355" s="194"/>
      <c r="AC355" s="194"/>
      <c r="AD355" s="194"/>
      <c r="AE355" s="194"/>
      <c r="AF355" s="194"/>
      <c r="AG355" s="194"/>
      <c r="AH355" s="194"/>
      <c r="AI355" s="194"/>
      <c r="AJ355" s="194"/>
      <c r="AK355" s="194"/>
      <c r="AL355" s="194"/>
      <c r="AM355" s="194"/>
      <c r="AN355" s="194"/>
      <c r="AO355" s="194"/>
      <c r="AP355" s="194"/>
      <c r="AQ355" s="194"/>
      <c r="AR355" s="194"/>
      <c r="AS355" s="194"/>
      <c r="AT355" s="194"/>
      <c r="AU355" s="194"/>
      <c r="AV355" s="194"/>
      <c r="AW355" s="194"/>
      <c r="AX355" s="194"/>
    </row>
    <row r="356" spans="17:50">
      <c r="Q356" s="215"/>
      <c r="R356" s="215"/>
      <c r="S356" s="215"/>
      <c r="V356" s="194"/>
      <c r="W356" s="194"/>
      <c r="X356" s="194"/>
      <c r="Y356" s="194"/>
      <c r="Z356" s="194"/>
      <c r="AA356" s="194"/>
      <c r="AB356" s="194"/>
      <c r="AC356" s="194"/>
      <c r="AD356" s="194"/>
      <c r="AE356" s="194"/>
      <c r="AF356" s="194"/>
      <c r="AG356" s="194"/>
      <c r="AH356" s="194"/>
      <c r="AI356" s="194"/>
      <c r="AJ356" s="194"/>
      <c r="AK356" s="194"/>
      <c r="AL356" s="194"/>
      <c r="AM356" s="194"/>
      <c r="AN356" s="194"/>
      <c r="AO356" s="194"/>
      <c r="AP356" s="194"/>
      <c r="AQ356" s="194"/>
      <c r="AR356" s="194"/>
      <c r="AS356" s="194"/>
      <c r="AT356" s="194"/>
      <c r="AU356" s="194"/>
      <c r="AV356" s="194"/>
      <c r="AW356" s="194"/>
      <c r="AX356" s="194"/>
    </row>
    <row r="357" spans="17:50">
      <c r="Q357" s="215"/>
      <c r="R357" s="215"/>
      <c r="S357" s="215"/>
      <c r="V357" s="194"/>
      <c r="W357" s="194"/>
      <c r="X357" s="194"/>
      <c r="Y357" s="194"/>
      <c r="Z357" s="194"/>
      <c r="AA357" s="194"/>
      <c r="AB357" s="194"/>
      <c r="AC357" s="194"/>
      <c r="AD357" s="194"/>
      <c r="AE357" s="194"/>
      <c r="AF357" s="194"/>
      <c r="AG357" s="194"/>
      <c r="AH357" s="194"/>
      <c r="AI357" s="194"/>
      <c r="AJ357" s="194"/>
      <c r="AK357" s="194"/>
      <c r="AL357" s="194"/>
      <c r="AM357" s="194"/>
      <c r="AN357" s="194"/>
      <c r="AO357" s="194"/>
      <c r="AP357" s="194"/>
      <c r="AQ357" s="194"/>
      <c r="AR357" s="194"/>
      <c r="AS357" s="194"/>
      <c r="AT357" s="194"/>
      <c r="AU357" s="194"/>
      <c r="AV357" s="194"/>
      <c r="AW357" s="194"/>
      <c r="AX357" s="194"/>
    </row>
    <row r="358" spans="17:50">
      <c r="Q358" s="215"/>
      <c r="R358" s="215"/>
      <c r="S358" s="215"/>
      <c r="V358" s="194"/>
      <c r="W358" s="194"/>
      <c r="X358" s="194"/>
      <c r="Y358" s="194"/>
      <c r="Z358" s="194"/>
      <c r="AA358" s="194"/>
      <c r="AB358" s="194"/>
      <c r="AC358" s="194"/>
      <c r="AD358" s="194"/>
      <c r="AE358" s="194"/>
      <c r="AF358" s="194"/>
      <c r="AG358" s="194"/>
      <c r="AH358" s="194"/>
      <c r="AI358" s="194"/>
      <c r="AJ358" s="194"/>
      <c r="AK358" s="194"/>
      <c r="AL358" s="194"/>
      <c r="AM358" s="194"/>
      <c r="AN358" s="194"/>
      <c r="AO358" s="194"/>
      <c r="AP358" s="194"/>
      <c r="AQ358" s="194"/>
      <c r="AR358" s="194"/>
      <c r="AS358" s="194"/>
      <c r="AT358" s="194"/>
      <c r="AU358" s="194"/>
      <c r="AV358" s="194"/>
      <c r="AW358" s="194"/>
      <c r="AX358" s="194"/>
    </row>
    <row r="359" spans="17:50">
      <c r="Q359" s="215"/>
      <c r="R359" s="215"/>
      <c r="S359" s="215"/>
      <c r="V359" s="194"/>
      <c r="W359" s="194"/>
      <c r="X359" s="194"/>
      <c r="Y359" s="194"/>
      <c r="Z359" s="194"/>
      <c r="AA359" s="194"/>
      <c r="AB359" s="194"/>
      <c r="AC359" s="194"/>
      <c r="AD359" s="194"/>
      <c r="AE359" s="194"/>
      <c r="AF359" s="194"/>
      <c r="AG359" s="194"/>
      <c r="AH359" s="194"/>
      <c r="AI359" s="194"/>
      <c r="AJ359" s="194"/>
      <c r="AK359" s="194"/>
      <c r="AL359" s="194"/>
      <c r="AM359" s="194"/>
      <c r="AN359" s="194"/>
      <c r="AO359" s="194"/>
      <c r="AP359" s="194"/>
      <c r="AQ359" s="194"/>
      <c r="AR359" s="194"/>
      <c r="AS359" s="194"/>
      <c r="AT359" s="194"/>
      <c r="AU359" s="194"/>
      <c r="AV359" s="194"/>
      <c r="AW359" s="194"/>
      <c r="AX359" s="194"/>
    </row>
    <row r="360" spans="17:50">
      <c r="Q360" s="215"/>
      <c r="R360" s="215"/>
      <c r="S360" s="215"/>
      <c r="V360" s="194"/>
      <c r="W360" s="194"/>
      <c r="X360" s="194"/>
      <c r="Y360" s="194"/>
      <c r="Z360" s="194"/>
      <c r="AA360" s="194"/>
      <c r="AB360" s="194"/>
      <c r="AC360" s="194"/>
      <c r="AD360" s="194"/>
      <c r="AE360" s="194"/>
      <c r="AF360" s="194"/>
      <c r="AG360" s="194"/>
      <c r="AH360" s="194"/>
      <c r="AI360" s="194"/>
      <c r="AJ360" s="194"/>
      <c r="AK360" s="194"/>
      <c r="AL360" s="194"/>
      <c r="AM360" s="194"/>
      <c r="AN360" s="194"/>
      <c r="AO360" s="194"/>
      <c r="AP360" s="194"/>
      <c r="AQ360" s="194"/>
      <c r="AR360" s="194"/>
      <c r="AS360" s="194"/>
      <c r="AT360" s="194"/>
      <c r="AU360" s="194"/>
      <c r="AV360" s="194"/>
      <c r="AW360" s="194"/>
      <c r="AX360" s="194"/>
    </row>
    <row r="361" spans="17:50">
      <c r="Q361" s="215"/>
      <c r="R361" s="215"/>
      <c r="S361" s="215"/>
      <c r="V361" s="194"/>
      <c r="W361" s="194"/>
      <c r="X361" s="194"/>
      <c r="Y361" s="194"/>
      <c r="Z361" s="194"/>
      <c r="AA361" s="194"/>
      <c r="AB361" s="194"/>
      <c r="AC361" s="194"/>
      <c r="AD361" s="194"/>
      <c r="AE361" s="194"/>
      <c r="AF361" s="194"/>
      <c r="AG361" s="194"/>
      <c r="AH361" s="194"/>
      <c r="AI361" s="194"/>
      <c r="AJ361" s="194"/>
      <c r="AK361" s="194"/>
      <c r="AL361" s="194"/>
      <c r="AM361" s="194"/>
      <c r="AN361" s="194"/>
      <c r="AO361" s="194"/>
      <c r="AP361" s="194"/>
      <c r="AQ361" s="194"/>
      <c r="AR361" s="194"/>
      <c r="AS361" s="194"/>
      <c r="AT361" s="194"/>
      <c r="AU361" s="194"/>
      <c r="AV361" s="194"/>
      <c r="AW361" s="194"/>
      <c r="AX361" s="194"/>
    </row>
    <row r="362" spans="17:50">
      <c r="Q362" s="215"/>
      <c r="R362" s="215"/>
      <c r="S362" s="215"/>
      <c r="V362" s="194"/>
      <c r="W362" s="194"/>
      <c r="X362" s="194"/>
      <c r="Y362" s="194"/>
      <c r="Z362" s="194"/>
      <c r="AA362" s="194"/>
      <c r="AB362" s="194"/>
      <c r="AC362" s="194"/>
      <c r="AD362" s="194"/>
      <c r="AE362" s="194"/>
      <c r="AF362" s="194"/>
      <c r="AG362" s="194"/>
      <c r="AH362" s="194"/>
      <c r="AI362" s="194"/>
      <c r="AJ362" s="194"/>
      <c r="AK362" s="194"/>
      <c r="AL362" s="194"/>
      <c r="AM362" s="194"/>
      <c r="AN362" s="194"/>
      <c r="AO362" s="194"/>
      <c r="AP362" s="194"/>
      <c r="AQ362" s="194"/>
      <c r="AR362" s="194"/>
      <c r="AS362" s="194"/>
      <c r="AT362" s="194"/>
      <c r="AU362" s="194"/>
      <c r="AV362" s="194"/>
      <c r="AW362" s="194"/>
      <c r="AX362" s="194"/>
    </row>
    <row r="363" spans="17:50">
      <c r="Q363" s="215"/>
      <c r="R363" s="215"/>
      <c r="S363" s="215"/>
      <c r="V363" s="194"/>
      <c r="W363" s="194"/>
      <c r="X363" s="194"/>
      <c r="Y363" s="194"/>
      <c r="Z363" s="194"/>
      <c r="AA363" s="194"/>
      <c r="AB363" s="194"/>
      <c r="AC363" s="194"/>
      <c r="AD363" s="194"/>
      <c r="AE363" s="194"/>
      <c r="AF363" s="194"/>
      <c r="AG363" s="194"/>
      <c r="AH363" s="194"/>
      <c r="AI363" s="194"/>
      <c r="AJ363" s="194"/>
      <c r="AK363" s="194"/>
      <c r="AL363" s="194"/>
      <c r="AM363" s="194"/>
      <c r="AN363" s="194"/>
      <c r="AO363" s="194"/>
      <c r="AP363" s="194"/>
      <c r="AQ363" s="194"/>
      <c r="AR363" s="194"/>
      <c r="AS363" s="194"/>
      <c r="AT363" s="194"/>
      <c r="AU363" s="194"/>
      <c r="AV363" s="194"/>
      <c r="AW363" s="194"/>
      <c r="AX363" s="194"/>
    </row>
    <row r="364" spans="17:50">
      <c r="Q364" s="215"/>
      <c r="R364" s="215"/>
      <c r="S364" s="215"/>
      <c r="V364" s="194"/>
      <c r="W364" s="194"/>
      <c r="X364" s="194"/>
      <c r="Y364" s="194"/>
      <c r="Z364" s="194"/>
      <c r="AA364" s="194"/>
      <c r="AB364" s="194"/>
      <c r="AC364" s="194"/>
      <c r="AD364" s="194"/>
      <c r="AE364" s="194"/>
      <c r="AF364" s="194"/>
      <c r="AG364" s="194"/>
      <c r="AH364" s="194"/>
      <c r="AI364" s="194"/>
      <c r="AJ364" s="194"/>
      <c r="AK364" s="194"/>
      <c r="AL364" s="194"/>
      <c r="AM364" s="194"/>
      <c r="AN364" s="194"/>
      <c r="AO364" s="194"/>
      <c r="AP364" s="194"/>
      <c r="AQ364" s="194"/>
      <c r="AR364" s="194"/>
      <c r="AS364" s="194"/>
      <c r="AT364" s="194"/>
      <c r="AU364" s="194"/>
      <c r="AV364" s="194"/>
      <c r="AW364" s="194"/>
      <c r="AX364" s="194"/>
    </row>
    <row r="365" spans="17:50">
      <c r="Q365" s="215"/>
      <c r="R365" s="215"/>
      <c r="S365" s="215"/>
      <c r="V365" s="194"/>
      <c r="W365" s="194"/>
      <c r="X365" s="194"/>
      <c r="Y365" s="194"/>
      <c r="Z365" s="194"/>
      <c r="AA365" s="194"/>
      <c r="AB365" s="194"/>
      <c r="AC365" s="194"/>
      <c r="AD365" s="194"/>
      <c r="AE365" s="194"/>
      <c r="AF365" s="194"/>
      <c r="AG365" s="194"/>
      <c r="AH365" s="194"/>
      <c r="AI365" s="194"/>
      <c r="AJ365" s="194"/>
      <c r="AK365" s="194"/>
      <c r="AL365" s="194"/>
      <c r="AM365" s="194"/>
      <c r="AN365" s="194"/>
      <c r="AO365" s="194"/>
      <c r="AP365" s="194"/>
      <c r="AQ365" s="194"/>
      <c r="AR365" s="194"/>
      <c r="AS365" s="194"/>
      <c r="AT365" s="194"/>
      <c r="AU365" s="194"/>
      <c r="AV365" s="194"/>
      <c r="AW365" s="194"/>
      <c r="AX365" s="194"/>
    </row>
    <row r="366" spans="17:50">
      <c r="Q366" s="215"/>
      <c r="R366" s="215"/>
      <c r="S366" s="215"/>
      <c r="V366" s="194"/>
      <c r="W366" s="194"/>
      <c r="X366" s="194"/>
      <c r="Y366" s="194"/>
      <c r="Z366" s="194"/>
      <c r="AA366" s="194"/>
      <c r="AB366" s="194"/>
      <c r="AC366" s="194"/>
      <c r="AD366" s="194"/>
      <c r="AE366" s="194"/>
      <c r="AF366" s="194"/>
      <c r="AG366" s="194"/>
      <c r="AH366" s="194"/>
      <c r="AI366" s="194"/>
      <c r="AJ366" s="194"/>
      <c r="AK366" s="194"/>
      <c r="AL366" s="194"/>
      <c r="AM366" s="194"/>
      <c r="AN366" s="194"/>
      <c r="AO366" s="194"/>
      <c r="AP366" s="194"/>
      <c r="AQ366" s="194"/>
      <c r="AR366" s="194"/>
      <c r="AS366" s="194"/>
      <c r="AT366" s="194"/>
      <c r="AU366" s="194"/>
      <c r="AV366" s="194"/>
      <c r="AW366" s="194"/>
      <c r="AX366" s="194"/>
    </row>
    <row r="367" spans="17:50">
      <c r="Q367" s="215"/>
      <c r="R367" s="215"/>
      <c r="S367" s="215"/>
      <c r="V367" s="194"/>
      <c r="W367" s="194"/>
      <c r="X367" s="194"/>
      <c r="Y367" s="194"/>
      <c r="Z367" s="194"/>
      <c r="AA367" s="194"/>
      <c r="AB367" s="194"/>
      <c r="AC367" s="194"/>
      <c r="AD367" s="194"/>
      <c r="AE367" s="194"/>
      <c r="AF367" s="194"/>
      <c r="AG367" s="194"/>
      <c r="AH367" s="194"/>
      <c r="AI367" s="194"/>
      <c r="AJ367" s="194"/>
      <c r="AK367" s="194"/>
      <c r="AL367" s="194"/>
      <c r="AM367" s="194"/>
      <c r="AN367" s="194"/>
      <c r="AO367" s="194"/>
      <c r="AP367" s="194"/>
      <c r="AQ367" s="194"/>
      <c r="AR367" s="194"/>
      <c r="AS367" s="194"/>
      <c r="AT367" s="194"/>
      <c r="AU367" s="194"/>
      <c r="AV367" s="194"/>
      <c r="AW367" s="194"/>
      <c r="AX367" s="194"/>
    </row>
    <row r="368" spans="17:50">
      <c r="Q368" s="215"/>
      <c r="R368" s="215"/>
      <c r="S368" s="215"/>
      <c r="V368" s="194"/>
      <c r="W368" s="194"/>
      <c r="X368" s="194"/>
      <c r="Y368" s="194"/>
      <c r="Z368" s="194"/>
      <c r="AA368" s="194"/>
      <c r="AB368" s="194"/>
      <c r="AC368" s="194"/>
      <c r="AD368" s="194"/>
      <c r="AE368" s="194"/>
      <c r="AF368" s="194"/>
      <c r="AG368" s="194"/>
      <c r="AH368" s="194"/>
      <c r="AI368" s="194"/>
      <c r="AJ368" s="194"/>
      <c r="AK368" s="194"/>
      <c r="AL368" s="194"/>
      <c r="AM368" s="194"/>
      <c r="AN368" s="194"/>
      <c r="AO368" s="194"/>
      <c r="AP368" s="194"/>
      <c r="AQ368" s="194"/>
      <c r="AR368" s="194"/>
      <c r="AS368" s="194"/>
      <c r="AT368" s="194"/>
      <c r="AU368" s="194"/>
      <c r="AV368" s="194"/>
      <c r="AW368" s="194"/>
      <c r="AX368" s="194"/>
    </row>
    <row r="369" spans="17:50">
      <c r="Q369" s="215"/>
      <c r="R369" s="215"/>
      <c r="S369" s="215"/>
      <c r="V369" s="194"/>
      <c r="W369" s="194"/>
      <c r="X369" s="194"/>
      <c r="Y369" s="194"/>
      <c r="Z369" s="194"/>
      <c r="AA369" s="194"/>
      <c r="AB369" s="194"/>
      <c r="AC369" s="194"/>
      <c r="AD369" s="194"/>
      <c r="AE369" s="194"/>
      <c r="AF369" s="194"/>
      <c r="AG369" s="194"/>
      <c r="AH369" s="194"/>
      <c r="AI369" s="194"/>
      <c r="AJ369" s="194"/>
      <c r="AK369" s="194"/>
      <c r="AL369" s="194"/>
      <c r="AM369" s="194"/>
      <c r="AN369" s="194"/>
      <c r="AO369" s="194"/>
      <c r="AP369" s="194"/>
      <c r="AQ369" s="194"/>
      <c r="AR369" s="194"/>
      <c r="AS369" s="194"/>
      <c r="AT369" s="194"/>
      <c r="AU369" s="194"/>
      <c r="AV369" s="194"/>
      <c r="AW369" s="194"/>
      <c r="AX369" s="194"/>
    </row>
    <row r="370" spans="17:50">
      <c r="Q370" s="215"/>
      <c r="R370" s="215"/>
      <c r="S370" s="215"/>
      <c r="V370" s="194"/>
      <c r="W370" s="194"/>
      <c r="X370" s="194"/>
      <c r="Y370" s="194"/>
      <c r="Z370" s="194"/>
      <c r="AA370" s="194"/>
      <c r="AB370" s="194"/>
      <c r="AC370" s="194"/>
      <c r="AD370" s="194"/>
      <c r="AE370" s="194"/>
      <c r="AF370" s="194"/>
      <c r="AG370" s="194"/>
      <c r="AH370" s="194"/>
      <c r="AI370" s="194"/>
      <c r="AJ370" s="194"/>
      <c r="AK370" s="194"/>
      <c r="AL370" s="194"/>
      <c r="AM370" s="194"/>
      <c r="AN370" s="194"/>
      <c r="AO370" s="194"/>
      <c r="AP370" s="194"/>
      <c r="AQ370" s="194"/>
      <c r="AR370" s="194"/>
      <c r="AS370" s="194"/>
      <c r="AT370" s="194"/>
      <c r="AU370" s="194"/>
      <c r="AV370" s="194"/>
      <c r="AW370" s="194"/>
      <c r="AX370" s="194"/>
    </row>
    <row r="371" spans="17:50">
      <c r="Q371" s="215"/>
      <c r="R371" s="215"/>
      <c r="S371" s="215"/>
      <c r="V371" s="194"/>
      <c r="W371" s="194"/>
      <c r="X371" s="194"/>
      <c r="Y371" s="194"/>
      <c r="Z371" s="194"/>
      <c r="AA371" s="194"/>
      <c r="AB371" s="194"/>
      <c r="AC371" s="194"/>
      <c r="AD371" s="194"/>
      <c r="AE371" s="194"/>
      <c r="AF371" s="194"/>
      <c r="AG371" s="194"/>
      <c r="AH371" s="194"/>
      <c r="AI371" s="194"/>
      <c r="AJ371" s="194"/>
      <c r="AK371" s="194"/>
      <c r="AL371" s="194"/>
      <c r="AM371" s="194"/>
      <c r="AN371" s="194"/>
      <c r="AO371" s="194"/>
      <c r="AP371" s="194"/>
      <c r="AQ371" s="194"/>
      <c r="AR371" s="194"/>
      <c r="AS371" s="194"/>
      <c r="AT371" s="194"/>
      <c r="AU371" s="194"/>
      <c r="AV371" s="194"/>
      <c r="AW371" s="194"/>
      <c r="AX371" s="194"/>
    </row>
    <row r="372" spans="17:50">
      <c r="Q372" s="215"/>
      <c r="R372" s="215"/>
      <c r="S372" s="215"/>
      <c r="V372" s="194"/>
      <c r="W372" s="194"/>
      <c r="X372" s="194"/>
      <c r="Y372" s="194"/>
      <c r="Z372" s="194"/>
      <c r="AA372" s="194"/>
      <c r="AB372" s="194"/>
      <c r="AC372" s="194"/>
      <c r="AD372" s="194"/>
      <c r="AE372" s="194"/>
      <c r="AF372" s="194"/>
      <c r="AG372" s="194"/>
      <c r="AH372" s="194"/>
      <c r="AI372" s="194"/>
      <c r="AJ372" s="194"/>
      <c r="AK372" s="194"/>
      <c r="AL372" s="194"/>
      <c r="AM372" s="194"/>
      <c r="AN372" s="194"/>
      <c r="AO372" s="194"/>
      <c r="AP372" s="194"/>
      <c r="AQ372" s="194"/>
      <c r="AR372" s="194"/>
      <c r="AS372" s="194"/>
      <c r="AT372" s="194"/>
      <c r="AU372" s="194"/>
      <c r="AV372" s="194"/>
      <c r="AW372" s="194"/>
      <c r="AX372" s="194"/>
    </row>
    <row r="373" spans="17:50">
      <c r="Q373" s="215"/>
      <c r="R373" s="215"/>
      <c r="S373" s="215"/>
      <c r="V373" s="194"/>
      <c r="W373" s="194"/>
      <c r="X373" s="194"/>
      <c r="Y373" s="194"/>
      <c r="Z373" s="194"/>
      <c r="AA373" s="194"/>
      <c r="AB373" s="194"/>
      <c r="AC373" s="194"/>
      <c r="AD373" s="194"/>
      <c r="AE373" s="194"/>
      <c r="AF373" s="194"/>
      <c r="AG373" s="194"/>
      <c r="AH373" s="194"/>
      <c r="AI373" s="194"/>
      <c r="AJ373" s="194"/>
      <c r="AK373" s="194"/>
      <c r="AL373" s="194"/>
      <c r="AM373" s="194"/>
      <c r="AN373" s="194"/>
      <c r="AO373" s="194"/>
      <c r="AP373" s="194"/>
      <c r="AQ373" s="194"/>
      <c r="AR373" s="194"/>
      <c r="AS373" s="194"/>
      <c r="AT373" s="194"/>
      <c r="AU373" s="194"/>
      <c r="AV373" s="194"/>
      <c r="AW373" s="194"/>
      <c r="AX373" s="194"/>
    </row>
    <row r="374" spans="17:50">
      <c r="Q374" s="215"/>
      <c r="R374" s="215"/>
      <c r="S374" s="215"/>
      <c r="V374" s="194"/>
      <c r="W374" s="194"/>
      <c r="X374" s="194"/>
      <c r="Y374" s="194"/>
      <c r="Z374" s="194"/>
      <c r="AA374" s="194"/>
      <c r="AB374" s="194"/>
      <c r="AC374" s="194"/>
      <c r="AD374" s="194"/>
      <c r="AE374" s="194"/>
      <c r="AF374" s="194"/>
      <c r="AG374" s="194"/>
      <c r="AH374" s="194"/>
      <c r="AI374" s="194"/>
      <c r="AJ374" s="194"/>
      <c r="AK374" s="194"/>
      <c r="AL374" s="194"/>
      <c r="AM374" s="194"/>
      <c r="AN374" s="194"/>
      <c r="AO374" s="194"/>
      <c r="AP374" s="194"/>
      <c r="AQ374" s="194"/>
      <c r="AR374" s="194"/>
      <c r="AS374" s="194"/>
      <c r="AT374" s="194"/>
      <c r="AU374" s="194"/>
      <c r="AV374" s="194"/>
      <c r="AW374" s="194"/>
      <c r="AX374" s="194"/>
    </row>
    <row r="375" spans="17:50">
      <c r="Q375" s="215"/>
      <c r="R375" s="215"/>
      <c r="S375" s="215"/>
      <c r="V375" s="194"/>
      <c r="W375" s="194"/>
      <c r="X375" s="194"/>
      <c r="Y375" s="194"/>
      <c r="Z375" s="194"/>
      <c r="AA375" s="194"/>
      <c r="AB375" s="194"/>
      <c r="AC375" s="194"/>
      <c r="AD375" s="194"/>
      <c r="AE375" s="194"/>
      <c r="AF375" s="194"/>
      <c r="AG375" s="194"/>
      <c r="AH375" s="194"/>
      <c r="AI375" s="194"/>
      <c r="AJ375" s="194"/>
      <c r="AK375" s="194"/>
      <c r="AL375" s="194"/>
      <c r="AM375" s="194"/>
      <c r="AN375" s="194"/>
      <c r="AO375" s="194"/>
      <c r="AP375" s="194"/>
      <c r="AQ375" s="194"/>
      <c r="AR375" s="194"/>
      <c r="AS375" s="194"/>
      <c r="AT375" s="194"/>
      <c r="AU375" s="194"/>
      <c r="AV375" s="194"/>
      <c r="AW375" s="194"/>
      <c r="AX375" s="194"/>
    </row>
    <row r="376" spans="17:50">
      <c r="Q376" s="215"/>
      <c r="R376" s="215"/>
      <c r="S376" s="215"/>
      <c r="V376" s="194"/>
      <c r="W376" s="194"/>
      <c r="X376" s="194"/>
      <c r="Y376" s="194"/>
      <c r="Z376" s="194"/>
      <c r="AA376" s="194"/>
      <c r="AB376" s="194"/>
      <c r="AC376" s="194"/>
      <c r="AD376" s="194"/>
      <c r="AE376" s="194"/>
      <c r="AF376" s="194"/>
      <c r="AG376" s="194"/>
      <c r="AH376" s="194"/>
      <c r="AI376" s="194"/>
      <c r="AJ376" s="194"/>
      <c r="AK376" s="194"/>
      <c r="AL376" s="194"/>
      <c r="AM376" s="194"/>
      <c r="AN376" s="194"/>
      <c r="AO376" s="194"/>
      <c r="AP376" s="194"/>
      <c r="AQ376" s="194"/>
      <c r="AR376" s="194"/>
      <c r="AS376" s="194"/>
      <c r="AT376" s="194"/>
      <c r="AU376" s="194"/>
      <c r="AV376" s="194"/>
      <c r="AW376" s="194"/>
      <c r="AX376" s="194"/>
    </row>
    <row r="377" spans="17:50">
      <c r="Q377" s="215"/>
      <c r="R377" s="215"/>
      <c r="S377" s="215"/>
      <c r="V377" s="194"/>
      <c r="W377" s="194"/>
      <c r="X377" s="194"/>
      <c r="Y377" s="194"/>
      <c r="Z377" s="194"/>
      <c r="AA377" s="194"/>
      <c r="AB377" s="194"/>
      <c r="AC377" s="194"/>
      <c r="AD377" s="194"/>
      <c r="AE377" s="194"/>
      <c r="AF377" s="194"/>
      <c r="AG377" s="194"/>
      <c r="AH377" s="194"/>
      <c r="AI377" s="194"/>
      <c r="AJ377" s="194"/>
      <c r="AK377" s="194"/>
      <c r="AL377" s="194"/>
      <c r="AM377" s="194"/>
      <c r="AN377" s="194"/>
      <c r="AO377" s="194"/>
      <c r="AP377" s="194"/>
      <c r="AQ377" s="194"/>
      <c r="AR377" s="194"/>
      <c r="AS377" s="194"/>
      <c r="AT377" s="194"/>
      <c r="AU377" s="194"/>
      <c r="AV377" s="194"/>
      <c r="AW377" s="194"/>
      <c r="AX377" s="194"/>
    </row>
    <row r="378" spans="17:50">
      <c r="Q378" s="215"/>
      <c r="R378" s="215"/>
      <c r="S378" s="215"/>
      <c r="V378" s="194"/>
      <c r="W378" s="194"/>
      <c r="X378" s="194"/>
      <c r="Y378" s="194"/>
      <c r="Z378" s="194"/>
      <c r="AA378" s="194"/>
      <c r="AB378" s="194"/>
      <c r="AC378" s="194"/>
      <c r="AD378" s="194"/>
      <c r="AE378" s="194"/>
      <c r="AF378" s="194"/>
      <c r="AG378" s="194"/>
      <c r="AH378" s="194"/>
      <c r="AI378" s="194"/>
      <c r="AJ378" s="194"/>
      <c r="AK378" s="194"/>
      <c r="AL378" s="194"/>
      <c r="AM378" s="194"/>
      <c r="AN378" s="194"/>
      <c r="AO378" s="194"/>
      <c r="AP378" s="194"/>
      <c r="AQ378" s="194"/>
      <c r="AR378" s="194"/>
      <c r="AS378" s="194"/>
      <c r="AT378" s="194"/>
      <c r="AU378" s="194"/>
      <c r="AV378" s="194"/>
      <c r="AW378" s="194"/>
      <c r="AX378" s="194"/>
    </row>
    <row r="379" spans="17:50">
      <c r="Q379" s="215"/>
      <c r="R379" s="215"/>
      <c r="S379" s="215"/>
      <c r="V379" s="194"/>
      <c r="W379" s="194"/>
      <c r="X379" s="194"/>
      <c r="Y379" s="194"/>
      <c r="Z379" s="194"/>
      <c r="AA379" s="194"/>
      <c r="AB379" s="194"/>
      <c r="AC379" s="194"/>
      <c r="AD379" s="194"/>
      <c r="AE379" s="194"/>
      <c r="AF379" s="194"/>
      <c r="AG379" s="194"/>
      <c r="AH379" s="194"/>
      <c r="AI379" s="194"/>
      <c r="AJ379" s="194"/>
      <c r="AK379" s="194"/>
      <c r="AL379" s="194"/>
      <c r="AM379" s="194"/>
      <c r="AN379" s="194"/>
      <c r="AO379" s="194"/>
      <c r="AP379" s="194"/>
      <c r="AQ379" s="194"/>
      <c r="AR379" s="194"/>
      <c r="AS379" s="194"/>
      <c r="AT379" s="194"/>
      <c r="AU379" s="194"/>
      <c r="AV379" s="194"/>
      <c r="AW379" s="194"/>
      <c r="AX379" s="194"/>
    </row>
    <row r="380" spans="17:50">
      <c r="Q380" s="215"/>
      <c r="R380" s="215"/>
      <c r="S380" s="215"/>
      <c r="V380" s="194"/>
      <c r="W380" s="194"/>
      <c r="X380" s="194"/>
      <c r="Y380" s="194"/>
      <c r="Z380" s="194"/>
      <c r="AA380" s="194"/>
      <c r="AB380" s="194"/>
      <c r="AC380" s="194"/>
      <c r="AD380" s="194"/>
      <c r="AE380" s="194"/>
      <c r="AF380" s="194"/>
      <c r="AG380" s="194"/>
      <c r="AH380" s="194"/>
      <c r="AI380" s="194"/>
      <c r="AJ380" s="194"/>
      <c r="AK380" s="194"/>
      <c r="AL380" s="194"/>
      <c r="AM380" s="194"/>
      <c r="AN380" s="194"/>
      <c r="AO380" s="194"/>
      <c r="AP380" s="194"/>
      <c r="AQ380" s="194"/>
      <c r="AR380" s="194"/>
      <c r="AS380" s="194"/>
      <c r="AT380" s="194"/>
      <c r="AU380" s="194"/>
      <c r="AV380" s="194"/>
      <c r="AW380" s="194"/>
      <c r="AX380" s="194"/>
    </row>
    <row r="381" spans="17:50">
      <c r="Q381" s="215"/>
      <c r="R381" s="215"/>
      <c r="S381" s="215"/>
      <c r="V381" s="194"/>
      <c r="W381" s="194"/>
      <c r="X381" s="194"/>
      <c r="Y381" s="194"/>
      <c r="Z381" s="194"/>
      <c r="AA381" s="194"/>
      <c r="AB381" s="194"/>
      <c r="AC381" s="194"/>
      <c r="AD381" s="194"/>
      <c r="AE381" s="194"/>
      <c r="AF381" s="194"/>
      <c r="AG381" s="194"/>
      <c r="AH381" s="194"/>
      <c r="AI381" s="194"/>
      <c r="AJ381" s="194"/>
      <c r="AK381" s="194"/>
      <c r="AL381" s="194"/>
      <c r="AM381" s="194"/>
      <c r="AN381" s="194"/>
      <c r="AO381" s="194"/>
      <c r="AP381" s="194"/>
      <c r="AQ381" s="194"/>
      <c r="AR381" s="194"/>
      <c r="AS381" s="194"/>
      <c r="AT381" s="194"/>
      <c r="AU381" s="194"/>
      <c r="AV381" s="194"/>
      <c r="AW381" s="194"/>
      <c r="AX381" s="194"/>
    </row>
    <row r="382" spans="17:50">
      <c r="Q382" s="215"/>
      <c r="R382" s="215"/>
      <c r="S382" s="215"/>
      <c r="V382" s="194"/>
      <c r="W382" s="194"/>
      <c r="X382" s="194"/>
      <c r="Y382" s="194"/>
      <c r="Z382" s="194"/>
      <c r="AA382" s="194"/>
      <c r="AB382" s="194"/>
      <c r="AC382" s="194"/>
      <c r="AD382" s="194"/>
      <c r="AE382" s="194"/>
      <c r="AF382" s="194"/>
      <c r="AG382" s="194"/>
      <c r="AH382" s="194"/>
      <c r="AI382" s="194"/>
      <c r="AJ382" s="194"/>
      <c r="AK382" s="194"/>
      <c r="AL382" s="194"/>
      <c r="AM382" s="194"/>
      <c r="AN382" s="194"/>
      <c r="AO382" s="194"/>
      <c r="AP382" s="194"/>
      <c r="AQ382" s="194"/>
      <c r="AR382" s="194"/>
      <c r="AS382" s="194"/>
      <c r="AT382" s="194"/>
      <c r="AU382" s="194"/>
      <c r="AV382" s="194"/>
      <c r="AW382" s="194"/>
      <c r="AX382" s="194"/>
    </row>
    <row r="383" spans="17:50">
      <c r="Q383" s="215"/>
      <c r="R383" s="215"/>
      <c r="S383" s="215"/>
      <c r="V383" s="194"/>
      <c r="W383" s="194"/>
      <c r="X383" s="194"/>
      <c r="Y383" s="194"/>
      <c r="Z383" s="194"/>
      <c r="AA383" s="194"/>
      <c r="AB383" s="194"/>
      <c r="AC383" s="194"/>
      <c r="AD383" s="194"/>
      <c r="AE383" s="194"/>
      <c r="AF383" s="194"/>
      <c r="AG383" s="194"/>
      <c r="AH383" s="194"/>
      <c r="AI383" s="194"/>
      <c r="AJ383" s="194"/>
      <c r="AK383" s="194"/>
      <c r="AL383" s="194"/>
      <c r="AM383" s="194"/>
      <c r="AN383" s="194"/>
      <c r="AO383" s="194"/>
      <c r="AP383" s="194"/>
      <c r="AQ383" s="194"/>
      <c r="AR383" s="194"/>
      <c r="AS383" s="194"/>
      <c r="AT383" s="194"/>
      <c r="AU383" s="194"/>
      <c r="AV383" s="194"/>
      <c r="AW383" s="194"/>
      <c r="AX383" s="194"/>
    </row>
    <row r="384" spans="17:50">
      <c r="Q384" s="215"/>
      <c r="R384" s="215"/>
      <c r="S384" s="215"/>
      <c r="V384" s="194"/>
      <c r="W384" s="194"/>
      <c r="X384" s="194"/>
      <c r="Y384" s="194"/>
      <c r="Z384" s="194"/>
      <c r="AA384" s="194"/>
      <c r="AB384" s="194"/>
      <c r="AC384" s="194"/>
      <c r="AD384" s="194"/>
      <c r="AE384" s="194"/>
      <c r="AF384" s="194"/>
      <c r="AG384" s="194"/>
      <c r="AH384" s="194"/>
      <c r="AI384" s="194"/>
      <c r="AJ384" s="194"/>
      <c r="AK384" s="194"/>
      <c r="AL384" s="194"/>
      <c r="AM384" s="194"/>
      <c r="AN384" s="194"/>
      <c r="AO384" s="194"/>
      <c r="AP384" s="194"/>
      <c r="AQ384" s="194"/>
      <c r="AR384" s="194"/>
      <c r="AS384" s="194"/>
      <c r="AT384" s="194"/>
      <c r="AU384" s="194"/>
      <c r="AV384" s="194"/>
      <c r="AW384" s="194"/>
      <c r="AX384" s="194"/>
    </row>
    <row r="385" spans="17:50">
      <c r="Q385" s="215"/>
      <c r="R385" s="215"/>
      <c r="S385" s="215"/>
      <c r="V385" s="194"/>
      <c r="W385" s="194"/>
      <c r="X385" s="194"/>
      <c r="Y385" s="194"/>
      <c r="Z385" s="194"/>
      <c r="AA385" s="194"/>
      <c r="AB385" s="194"/>
      <c r="AC385" s="194"/>
      <c r="AD385" s="194"/>
      <c r="AE385" s="194"/>
      <c r="AF385" s="194"/>
      <c r="AG385" s="194"/>
      <c r="AH385" s="194"/>
      <c r="AI385" s="194"/>
      <c r="AJ385" s="194"/>
      <c r="AK385" s="194"/>
      <c r="AL385" s="194"/>
      <c r="AM385" s="194"/>
      <c r="AN385" s="194"/>
      <c r="AO385" s="194"/>
      <c r="AP385" s="194"/>
      <c r="AQ385" s="194"/>
      <c r="AR385" s="194"/>
      <c r="AS385" s="194"/>
      <c r="AT385" s="194"/>
      <c r="AU385" s="194"/>
      <c r="AV385" s="194"/>
      <c r="AW385" s="194"/>
      <c r="AX385" s="194"/>
    </row>
    <row r="386" spans="17:50">
      <c r="Q386" s="215"/>
      <c r="R386" s="215"/>
      <c r="S386" s="215"/>
      <c r="V386" s="194"/>
      <c r="W386" s="194"/>
      <c r="X386" s="194"/>
      <c r="Y386" s="194"/>
      <c r="Z386" s="194"/>
      <c r="AA386" s="194"/>
      <c r="AB386" s="194"/>
      <c r="AC386" s="194"/>
      <c r="AD386" s="194"/>
      <c r="AE386" s="194"/>
      <c r="AF386" s="194"/>
      <c r="AG386" s="194"/>
      <c r="AH386" s="194"/>
      <c r="AI386" s="194"/>
      <c r="AJ386" s="194"/>
      <c r="AK386" s="194"/>
      <c r="AL386" s="194"/>
      <c r="AM386" s="194"/>
      <c r="AN386" s="194"/>
      <c r="AO386" s="194"/>
      <c r="AP386" s="194"/>
      <c r="AQ386" s="194"/>
      <c r="AR386" s="194"/>
      <c r="AS386" s="194"/>
      <c r="AT386" s="194"/>
      <c r="AU386" s="194"/>
      <c r="AV386" s="194"/>
      <c r="AW386" s="194"/>
      <c r="AX386" s="194"/>
    </row>
    <row r="387" spans="17:50">
      <c r="Q387" s="215"/>
      <c r="R387" s="215"/>
      <c r="S387" s="215"/>
      <c r="V387" s="194"/>
      <c r="W387" s="194"/>
      <c r="X387" s="194"/>
      <c r="Y387" s="194"/>
      <c r="Z387" s="194"/>
      <c r="AA387" s="194"/>
      <c r="AB387" s="194"/>
      <c r="AC387" s="194"/>
      <c r="AD387" s="194"/>
      <c r="AE387" s="194"/>
      <c r="AF387" s="194"/>
      <c r="AG387" s="194"/>
      <c r="AH387" s="194"/>
      <c r="AI387" s="194"/>
      <c r="AJ387" s="194"/>
      <c r="AK387" s="194"/>
      <c r="AL387" s="194"/>
      <c r="AM387" s="194"/>
      <c r="AN387" s="194"/>
      <c r="AO387" s="194"/>
      <c r="AP387" s="194"/>
      <c r="AQ387" s="194"/>
      <c r="AR387" s="194"/>
      <c r="AS387" s="194"/>
      <c r="AT387" s="194"/>
      <c r="AU387" s="194"/>
      <c r="AV387" s="194"/>
      <c r="AW387" s="194"/>
      <c r="AX387" s="194"/>
    </row>
    <row r="388" spans="17:50">
      <c r="Q388" s="215"/>
      <c r="R388" s="215"/>
      <c r="S388" s="215"/>
      <c r="V388" s="194"/>
      <c r="W388" s="194"/>
      <c r="X388" s="194"/>
      <c r="Y388" s="194"/>
      <c r="Z388" s="194"/>
      <c r="AA388" s="194"/>
      <c r="AB388" s="194"/>
      <c r="AC388" s="194"/>
      <c r="AD388" s="194"/>
      <c r="AE388" s="194"/>
      <c r="AF388" s="194"/>
      <c r="AG388" s="194"/>
      <c r="AH388" s="194"/>
      <c r="AI388" s="194"/>
      <c r="AJ388" s="194"/>
      <c r="AK388" s="194"/>
      <c r="AL388" s="194"/>
      <c r="AM388" s="194"/>
      <c r="AN388" s="194"/>
      <c r="AO388" s="194"/>
      <c r="AP388" s="194"/>
      <c r="AQ388" s="194"/>
      <c r="AR388" s="194"/>
      <c r="AS388" s="194"/>
      <c r="AT388" s="194"/>
      <c r="AU388" s="194"/>
      <c r="AV388" s="194"/>
      <c r="AW388" s="194"/>
      <c r="AX388" s="194"/>
    </row>
    <row r="389" spans="17:50">
      <c r="Q389" s="215"/>
      <c r="R389" s="215"/>
      <c r="S389" s="215"/>
      <c r="V389" s="194"/>
      <c r="W389" s="194"/>
      <c r="X389" s="194"/>
      <c r="Y389" s="194"/>
      <c r="Z389" s="194"/>
      <c r="AA389" s="194"/>
      <c r="AB389" s="194"/>
      <c r="AC389" s="194"/>
      <c r="AD389" s="194"/>
      <c r="AE389" s="194"/>
      <c r="AF389" s="194"/>
      <c r="AG389" s="194"/>
      <c r="AH389" s="194"/>
      <c r="AI389" s="194"/>
      <c r="AJ389" s="194"/>
      <c r="AK389" s="194"/>
      <c r="AL389" s="194"/>
      <c r="AM389" s="194"/>
      <c r="AN389" s="194"/>
      <c r="AO389" s="194"/>
      <c r="AP389" s="194"/>
      <c r="AQ389" s="194"/>
      <c r="AR389" s="194"/>
      <c r="AS389" s="194"/>
      <c r="AT389" s="194"/>
      <c r="AU389" s="194"/>
      <c r="AV389" s="194"/>
      <c r="AW389" s="194"/>
      <c r="AX389" s="194"/>
    </row>
    <row r="390" spans="17:50">
      <c r="Q390" s="215"/>
      <c r="R390" s="215"/>
      <c r="S390" s="215"/>
      <c r="V390" s="194"/>
      <c r="W390" s="194"/>
      <c r="X390" s="194"/>
      <c r="Y390" s="194"/>
      <c r="Z390" s="194"/>
      <c r="AA390" s="194"/>
      <c r="AB390" s="194"/>
      <c r="AC390" s="194"/>
      <c r="AD390" s="194"/>
      <c r="AE390" s="194"/>
      <c r="AF390" s="194"/>
      <c r="AG390" s="194"/>
      <c r="AH390" s="194"/>
      <c r="AI390" s="194"/>
      <c r="AJ390" s="194"/>
      <c r="AK390" s="194"/>
      <c r="AL390" s="194"/>
      <c r="AM390" s="194"/>
      <c r="AN390" s="194"/>
      <c r="AO390" s="194"/>
      <c r="AP390" s="194"/>
      <c r="AQ390" s="194"/>
      <c r="AR390" s="194"/>
      <c r="AS390" s="194"/>
      <c r="AT390" s="194"/>
      <c r="AU390" s="194"/>
      <c r="AV390" s="194"/>
      <c r="AW390" s="194"/>
      <c r="AX390" s="194"/>
    </row>
    <row r="391" spans="17:50">
      <c r="Q391" s="215"/>
      <c r="R391" s="215"/>
      <c r="S391" s="215"/>
      <c r="V391" s="194"/>
      <c r="W391" s="194"/>
      <c r="X391" s="194"/>
      <c r="Y391" s="194"/>
      <c r="Z391" s="194"/>
      <c r="AA391" s="194"/>
      <c r="AB391" s="194"/>
      <c r="AC391" s="194"/>
      <c r="AD391" s="194"/>
      <c r="AE391" s="194"/>
      <c r="AF391" s="194"/>
      <c r="AG391" s="194"/>
      <c r="AH391" s="194"/>
      <c r="AI391" s="194"/>
      <c r="AJ391" s="194"/>
      <c r="AK391" s="194"/>
      <c r="AL391" s="194"/>
      <c r="AM391" s="194"/>
      <c r="AN391" s="194"/>
      <c r="AO391" s="194"/>
      <c r="AP391" s="194"/>
      <c r="AQ391" s="194"/>
      <c r="AR391" s="194"/>
      <c r="AS391" s="194"/>
      <c r="AT391" s="194"/>
      <c r="AU391" s="194"/>
      <c r="AV391" s="194"/>
      <c r="AW391" s="194"/>
      <c r="AX391" s="194"/>
    </row>
    <row r="392" spans="17:50">
      <c r="Q392" s="215"/>
      <c r="R392" s="215"/>
      <c r="S392" s="215"/>
      <c r="V392" s="194"/>
      <c r="W392" s="194"/>
      <c r="X392" s="194"/>
      <c r="Y392" s="194"/>
      <c r="Z392" s="194"/>
      <c r="AA392" s="194"/>
      <c r="AB392" s="194"/>
      <c r="AC392" s="194"/>
      <c r="AD392" s="194"/>
      <c r="AE392" s="194"/>
      <c r="AF392" s="194"/>
      <c r="AG392" s="194"/>
      <c r="AH392" s="194"/>
      <c r="AI392" s="194"/>
      <c r="AJ392" s="194"/>
      <c r="AK392" s="194"/>
      <c r="AL392" s="194"/>
      <c r="AM392" s="194"/>
      <c r="AN392" s="194"/>
      <c r="AO392" s="194"/>
      <c r="AP392" s="194"/>
      <c r="AQ392" s="194"/>
      <c r="AR392" s="194"/>
      <c r="AS392" s="194"/>
      <c r="AT392" s="194"/>
      <c r="AU392" s="194"/>
      <c r="AV392" s="194"/>
      <c r="AW392" s="194"/>
      <c r="AX392" s="194"/>
    </row>
    <row r="393" spans="17:50">
      <c r="Q393" s="215"/>
      <c r="R393" s="215"/>
      <c r="S393" s="215"/>
      <c r="V393" s="194"/>
      <c r="W393" s="194"/>
      <c r="X393" s="194"/>
      <c r="Y393" s="194"/>
      <c r="Z393" s="194"/>
      <c r="AA393" s="194"/>
      <c r="AB393" s="194"/>
      <c r="AC393" s="194"/>
      <c r="AD393" s="194"/>
      <c r="AE393" s="194"/>
      <c r="AF393" s="194"/>
      <c r="AG393" s="194"/>
      <c r="AH393" s="194"/>
      <c r="AI393" s="194"/>
      <c r="AJ393" s="194"/>
      <c r="AK393" s="194"/>
      <c r="AL393" s="194"/>
      <c r="AM393" s="194"/>
      <c r="AN393" s="194"/>
      <c r="AO393" s="194"/>
      <c r="AP393" s="194"/>
      <c r="AQ393" s="194"/>
      <c r="AR393" s="194"/>
      <c r="AS393" s="194"/>
      <c r="AT393" s="194"/>
      <c r="AU393" s="194"/>
      <c r="AV393" s="194"/>
      <c r="AW393" s="194"/>
      <c r="AX393" s="194"/>
    </row>
    <row r="394" spans="17:50">
      <c r="Q394" s="215"/>
      <c r="R394" s="215"/>
      <c r="S394" s="215"/>
      <c r="V394" s="194"/>
      <c r="W394" s="194"/>
      <c r="X394" s="194"/>
      <c r="Y394" s="194"/>
      <c r="Z394" s="194"/>
      <c r="AA394" s="194"/>
      <c r="AB394" s="194"/>
      <c r="AC394" s="194"/>
      <c r="AD394" s="194"/>
      <c r="AE394" s="194"/>
      <c r="AF394" s="194"/>
      <c r="AG394" s="194"/>
      <c r="AH394" s="194"/>
      <c r="AI394" s="194"/>
      <c r="AJ394" s="194"/>
      <c r="AK394" s="194"/>
      <c r="AL394" s="194"/>
      <c r="AM394" s="194"/>
      <c r="AN394" s="194"/>
      <c r="AO394" s="194"/>
      <c r="AP394" s="194"/>
      <c r="AQ394" s="194"/>
      <c r="AR394" s="194"/>
      <c r="AS394" s="194"/>
      <c r="AT394" s="194"/>
      <c r="AU394" s="194"/>
      <c r="AV394" s="194"/>
      <c r="AW394" s="194"/>
      <c r="AX394" s="194"/>
    </row>
    <row r="395" spans="17:50">
      <c r="Q395" s="215"/>
      <c r="R395" s="215"/>
      <c r="S395" s="215"/>
      <c r="V395" s="194"/>
      <c r="W395" s="194"/>
      <c r="X395" s="194"/>
      <c r="Y395" s="194"/>
      <c r="Z395" s="194"/>
      <c r="AA395" s="194"/>
      <c r="AB395" s="194"/>
      <c r="AC395" s="194"/>
      <c r="AD395" s="194"/>
      <c r="AE395" s="194"/>
      <c r="AF395" s="194"/>
      <c r="AG395" s="194"/>
      <c r="AH395" s="194"/>
      <c r="AI395" s="194"/>
      <c r="AJ395" s="194"/>
      <c r="AK395" s="194"/>
      <c r="AL395" s="194"/>
      <c r="AM395" s="194"/>
      <c r="AN395" s="194"/>
      <c r="AO395" s="194"/>
      <c r="AP395" s="194"/>
      <c r="AQ395" s="194"/>
      <c r="AR395" s="194"/>
      <c r="AS395" s="194"/>
      <c r="AT395" s="194"/>
      <c r="AU395" s="194"/>
      <c r="AV395" s="194"/>
      <c r="AW395" s="194"/>
      <c r="AX395" s="194"/>
    </row>
    <row r="396" spans="17:50">
      <c r="Q396" s="215"/>
      <c r="R396" s="215"/>
      <c r="S396" s="215"/>
      <c r="V396" s="194"/>
      <c r="W396" s="194"/>
      <c r="X396" s="194"/>
      <c r="Y396" s="194"/>
      <c r="Z396" s="194"/>
      <c r="AA396" s="194"/>
      <c r="AB396" s="194"/>
      <c r="AC396" s="194"/>
      <c r="AD396" s="194"/>
      <c r="AE396" s="194"/>
      <c r="AF396" s="194"/>
      <c r="AG396" s="194"/>
      <c r="AH396" s="194"/>
      <c r="AI396" s="194"/>
      <c r="AJ396" s="194"/>
      <c r="AK396" s="194"/>
      <c r="AL396" s="194"/>
      <c r="AM396" s="194"/>
      <c r="AN396" s="194"/>
      <c r="AO396" s="194"/>
      <c r="AP396" s="194"/>
      <c r="AQ396" s="194"/>
      <c r="AR396" s="194"/>
      <c r="AS396" s="194"/>
      <c r="AT396" s="194"/>
      <c r="AU396" s="194"/>
      <c r="AV396" s="194"/>
      <c r="AW396" s="194"/>
      <c r="AX396" s="194"/>
    </row>
    <row r="397" spans="17:50">
      <c r="Q397" s="215"/>
      <c r="R397" s="215"/>
      <c r="S397" s="215"/>
      <c r="V397" s="194"/>
      <c r="W397" s="194"/>
      <c r="X397" s="194"/>
      <c r="Y397" s="194"/>
      <c r="Z397" s="194"/>
      <c r="AA397" s="194"/>
      <c r="AB397" s="194"/>
      <c r="AC397" s="194"/>
      <c r="AD397" s="194"/>
      <c r="AE397" s="194"/>
      <c r="AF397" s="194"/>
      <c r="AG397" s="194"/>
      <c r="AH397" s="194"/>
      <c r="AI397" s="194"/>
      <c r="AJ397" s="194"/>
      <c r="AK397" s="194"/>
      <c r="AL397" s="194"/>
      <c r="AM397" s="194"/>
      <c r="AN397" s="194"/>
      <c r="AO397" s="194"/>
      <c r="AP397" s="194"/>
      <c r="AQ397" s="194"/>
      <c r="AR397" s="194"/>
      <c r="AS397" s="194"/>
      <c r="AT397" s="194"/>
      <c r="AU397" s="194"/>
      <c r="AV397" s="194"/>
      <c r="AW397" s="194"/>
      <c r="AX397" s="194"/>
    </row>
    <row r="398" spans="17:50">
      <c r="Q398" s="215"/>
      <c r="R398" s="215"/>
      <c r="S398" s="215"/>
      <c r="V398" s="194"/>
      <c r="W398" s="194"/>
      <c r="X398" s="194"/>
      <c r="Y398" s="194"/>
      <c r="Z398" s="194"/>
      <c r="AA398" s="194"/>
      <c r="AB398" s="194"/>
      <c r="AC398" s="194"/>
      <c r="AD398" s="194"/>
      <c r="AE398" s="194"/>
      <c r="AF398" s="194"/>
      <c r="AG398" s="194"/>
      <c r="AH398" s="194"/>
      <c r="AI398" s="194"/>
      <c r="AJ398" s="194"/>
      <c r="AK398" s="194"/>
      <c r="AL398" s="194"/>
      <c r="AM398" s="194"/>
      <c r="AN398" s="194"/>
      <c r="AO398" s="194"/>
      <c r="AP398" s="194"/>
      <c r="AQ398" s="194"/>
      <c r="AR398" s="194"/>
      <c r="AS398" s="194"/>
      <c r="AT398" s="194"/>
      <c r="AU398" s="194"/>
      <c r="AV398" s="194"/>
      <c r="AW398" s="194"/>
      <c r="AX398" s="194"/>
    </row>
    <row r="399" spans="17:50">
      <c r="Q399" s="215"/>
      <c r="R399" s="215"/>
      <c r="S399" s="215"/>
      <c r="V399" s="194"/>
      <c r="W399" s="194"/>
      <c r="X399" s="194"/>
      <c r="Y399" s="194"/>
      <c r="Z399" s="194"/>
      <c r="AA399" s="194"/>
      <c r="AB399" s="194"/>
      <c r="AC399" s="194"/>
      <c r="AD399" s="194"/>
      <c r="AE399" s="194"/>
      <c r="AF399" s="194"/>
      <c r="AG399" s="194"/>
      <c r="AH399" s="194"/>
      <c r="AI399" s="194"/>
      <c r="AJ399" s="194"/>
      <c r="AK399" s="194"/>
      <c r="AL399" s="194"/>
      <c r="AM399" s="194"/>
      <c r="AN399" s="194"/>
      <c r="AO399" s="194"/>
      <c r="AP399" s="194"/>
      <c r="AQ399" s="194"/>
      <c r="AR399" s="194"/>
      <c r="AS399" s="194"/>
      <c r="AT399" s="194"/>
      <c r="AU399" s="194"/>
      <c r="AV399" s="194"/>
      <c r="AW399" s="194"/>
      <c r="AX399" s="194"/>
    </row>
    <row r="400" spans="17:50">
      <c r="Q400" s="215"/>
      <c r="R400" s="215"/>
      <c r="S400" s="215"/>
      <c r="V400" s="194"/>
      <c r="W400" s="194"/>
      <c r="X400" s="194"/>
      <c r="Y400" s="194"/>
      <c r="Z400" s="194"/>
      <c r="AA400" s="194"/>
      <c r="AB400" s="194"/>
      <c r="AC400" s="194"/>
      <c r="AD400" s="194"/>
      <c r="AE400" s="194"/>
      <c r="AF400" s="194"/>
      <c r="AG400" s="194"/>
      <c r="AH400" s="194"/>
      <c r="AI400" s="194"/>
      <c r="AJ400" s="194"/>
      <c r="AK400" s="194"/>
      <c r="AL400" s="194"/>
      <c r="AM400" s="194"/>
      <c r="AN400" s="194"/>
      <c r="AO400" s="194"/>
      <c r="AP400" s="194"/>
      <c r="AQ400" s="194"/>
      <c r="AR400" s="194"/>
      <c r="AS400" s="194"/>
      <c r="AT400" s="194"/>
      <c r="AU400" s="194"/>
      <c r="AV400" s="194"/>
      <c r="AW400" s="194"/>
      <c r="AX400" s="194"/>
    </row>
    <row r="401" spans="17:50">
      <c r="Q401" s="215"/>
      <c r="R401" s="215"/>
      <c r="S401" s="215"/>
      <c r="V401" s="194"/>
      <c r="W401" s="194"/>
      <c r="X401" s="194"/>
      <c r="Y401" s="194"/>
      <c r="Z401" s="194"/>
      <c r="AA401" s="194"/>
      <c r="AB401" s="194"/>
      <c r="AC401" s="194"/>
      <c r="AD401" s="194"/>
      <c r="AE401" s="194"/>
      <c r="AF401" s="194"/>
      <c r="AG401" s="194"/>
      <c r="AH401" s="194"/>
      <c r="AI401" s="194"/>
      <c r="AJ401" s="194"/>
      <c r="AK401" s="194"/>
      <c r="AL401" s="194"/>
      <c r="AM401" s="194"/>
      <c r="AN401" s="194"/>
      <c r="AO401" s="194"/>
      <c r="AP401" s="194"/>
      <c r="AQ401" s="194"/>
      <c r="AR401" s="194"/>
      <c r="AS401" s="194"/>
      <c r="AT401" s="194"/>
      <c r="AU401" s="194"/>
      <c r="AV401" s="194"/>
      <c r="AW401" s="194"/>
      <c r="AX401" s="194"/>
    </row>
    <row r="402" spans="17:50">
      <c r="Q402" s="215"/>
      <c r="R402" s="215"/>
      <c r="S402" s="215"/>
      <c r="V402" s="194"/>
      <c r="W402" s="194"/>
      <c r="X402" s="194"/>
      <c r="Y402" s="194"/>
      <c r="Z402" s="194"/>
      <c r="AA402" s="194"/>
      <c r="AB402" s="194"/>
      <c r="AC402" s="194"/>
      <c r="AD402" s="194"/>
      <c r="AE402" s="194"/>
      <c r="AF402" s="194"/>
      <c r="AG402" s="194"/>
      <c r="AH402" s="194"/>
      <c r="AI402" s="194"/>
      <c r="AJ402" s="194"/>
      <c r="AK402" s="194"/>
      <c r="AL402" s="194"/>
      <c r="AM402" s="194"/>
      <c r="AN402" s="194"/>
      <c r="AO402" s="194"/>
      <c r="AP402" s="194"/>
      <c r="AQ402" s="194"/>
      <c r="AR402" s="194"/>
      <c r="AS402" s="194"/>
      <c r="AT402" s="194"/>
      <c r="AU402" s="194"/>
      <c r="AV402" s="194"/>
      <c r="AW402" s="194"/>
      <c r="AX402" s="194"/>
    </row>
    <row r="403" spans="17:50">
      <c r="Q403" s="215"/>
      <c r="R403" s="215"/>
      <c r="S403" s="215"/>
      <c r="V403" s="194"/>
      <c r="W403" s="194"/>
      <c r="X403" s="194"/>
      <c r="Y403" s="194"/>
      <c r="Z403" s="194"/>
      <c r="AA403" s="194"/>
      <c r="AB403" s="194"/>
      <c r="AC403" s="194"/>
      <c r="AD403" s="194"/>
      <c r="AE403" s="194"/>
      <c r="AF403" s="194"/>
      <c r="AG403" s="194"/>
      <c r="AH403" s="194"/>
      <c r="AI403" s="194"/>
      <c r="AJ403" s="194"/>
      <c r="AK403" s="194"/>
      <c r="AL403" s="194"/>
      <c r="AM403" s="194"/>
      <c r="AN403" s="194"/>
      <c r="AO403" s="194"/>
      <c r="AP403" s="194"/>
      <c r="AQ403" s="194"/>
      <c r="AR403" s="194"/>
      <c r="AS403" s="194"/>
      <c r="AT403" s="194"/>
      <c r="AU403" s="194"/>
      <c r="AV403" s="194"/>
      <c r="AW403" s="194"/>
      <c r="AX403" s="194"/>
    </row>
    <row r="404" spans="17:50">
      <c r="Q404" s="215"/>
      <c r="R404" s="215"/>
      <c r="S404" s="215"/>
      <c r="V404" s="194"/>
      <c r="W404" s="194"/>
      <c r="X404" s="194"/>
      <c r="Y404" s="194"/>
      <c r="Z404" s="194"/>
      <c r="AA404" s="194"/>
      <c r="AB404" s="194"/>
      <c r="AC404" s="194"/>
      <c r="AD404" s="194"/>
      <c r="AE404" s="194"/>
      <c r="AF404" s="194"/>
      <c r="AG404" s="194"/>
      <c r="AH404" s="194"/>
      <c r="AI404" s="194"/>
      <c r="AJ404" s="194"/>
      <c r="AK404" s="194"/>
      <c r="AL404" s="194"/>
      <c r="AM404" s="194"/>
      <c r="AN404" s="194"/>
      <c r="AO404" s="194"/>
      <c r="AP404" s="194"/>
      <c r="AQ404" s="194"/>
      <c r="AR404" s="194"/>
      <c r="AS404" s="194"/>
      <c r="AT404" s="194"/>
      <c r="AU404" s="194"/>
      <c r="AV404" s="194"/>
      <c r="AW404" s="194"/>
      <c r="AX404" s="194"/>
    </row>
    <row r="405" spans="17:50">
      <c r="Q405" s="215"/>
      <c r="R405" s="215"/>
      <c r="S405" s="215"/>
      <c r="V405" s="194"/>
      <c r="W405" s="194"/>
      <c r="X405" s="194"/>
      <c r="Y405" s="194"/>
      <c r="Z405" s="194"/>
      <c r="AA405" s="194"/>
      <c r="AB405" s="194"/>
      <c r="AC405" s="194"/>
      <c r="AD405" s="194"/>
      <c r="AE405" s="194"/>
      <c r="AF405" s="194"/>
      <c r="AG405" s="194"/>
      <c r="AH405" s="194"/>
      <c r="AI405" s="194"/>
      <c r="AJ405" s="194"/>
      <c r="AK405" s="194"/>
      <c r="AL405" s="194"/>
      <c r="AM405" s="194"/>
      <c r="AN405" s="194"/>
      <c r="AO405" s="194"/>
      <c r="AP405" s="194"/>
      <c r="AQ405" s="194"/>
      <c r="AR405" s="194"/>
      <c r="AS405" s="194"/>
      <c r="AT405" s="194"/>
      <c r="AU405" s="194"/>
      <c r="AV405" s="194"/>
      <c r="AW405" s="194"/>
      <c r="AX405" s="194"/>
    </row>
    <row r="406" spans="17:50">
      <c r="Q406" s="215"/>
      <c r="R406" s="215"/>
      <c r="S406" s="215"/>
      <c r="V406" s="194"/>
      <c r="W406" s="194"/>
      <c r="X406" s="194"/>
      <c r="Y406" s="194"/>
      <c r="Z406" s="194"/>
      <c r="AA406" s="194"/>
      <c r="AB406" s="194"/>
      <c r="AC406" s="194"/>
      <c r="AD406" s="194"/>
      <c r="AE406" s="194"/>
      <c r="AF406" s="194"/>
      <c r="AG406" s="194"/>
      <c r="AH406" s="194"/>
      <c r="AI406" s="194"/>
      <c r="AJ406" s="194"/>
      <c r="AK406" s="194"/>
      <c r="AL406" s="194"/>
      <c r="AM406" s="194"/>
      <c r="AN406" s="194"/>
      <c r="AO406" s="194"/>
      <c r="AP406" s="194"/>
      <c r="AQ406" s="194"/>
      <c r="AR406" s="194"/>
      <c r="AS406" s="194"/>
      <c r="AT406" s="194"/>
      <c r="AU406" s="194"/>
      <c r="AV406" s="194"/>
      <c r="AW406" s="194"/>
      <c r="AX406" s="194"/>
    </row>
    <row r="407" spans="17:50">
      <c r="Q407" s="215"/>
      <c r="R407" s="215"/>
      <c r="S407" s="215"/>
      <c r="V407" s="194"/>
      <c r="W407" s="194"/>
      <c r="X407" s="194"/>
      <c r="Y407" s="194"/>
      <c r="Z407" s="194"/>
      <c r="AA407" s="194"/>
      <c r="AB407" s="194"/>
      <c r="AC407" s="194"/>
      <c r="AD407" s="194"/>
      <c r="AE407" s="194"/>
      <c r="AF407" s="194"/>
      <c r="AG407" s="194"/>
      <c r="AH407" s="194"/>
      <c r="AI407" s="194"/>
      <c r="AJ407" s="194"/>
      <c r="AK407" s="194"/>
      <c r="AL407" s="194"/>
      <c r="AM407" s="194"/>
      <c r="AN407" s="194"/>
      <c r="AO407" s="194"/>
      <c r="AP407" s="194"/>
      <c r="AQ407" s="194"/>
      <c r="AR407" s="194"/>
      <c r="AS407" s="194"/>
      <c r="AT407" s="194"/>
      <c r="AU407" s="194"/>
      <c r="AV407" s="194"/>
      <c r="AW407" s="194"/>
      <c r="AX407" s="194"/>
    </row>
    <row r="408" spans="17:50">
      <c r="Q408" s="215"/>
      <c r="R408" s="215"/>
      <c r="S408" s="215"/>
      <c r="V408" s="194"/>
      <c r="W408" s="194"/>
      <c r="X408" s="194"/>
      <c r="Y408" s="194"/>
      <c r="Z408" s="194"/>
      <c r="AA408" s="194"/>
      <c r="AB408" s="194"/>
      <c r="AC408" s="194"/>
      <c r="AD408" s="194"/>
      <c r="AE408" s="194"/>
      <c r="AF408" s="194"/>
      <c r="AG408" s="194"/>
      <c r="AH408" s="194"/>
      <c r="AI408" s="194"/>
      <c r="AJ408" s="194"/>
      <c r="AK408" s="194"/>
      <c r="AL408" s="194"/>
      <c r="AM408" s="194"/>
      <c r="AN408" s="194"/>
      <c r="AO408" s="194"/>
      <c r="AP408" s="194"/>
      <c r="AQ408" s="194"/>
      <c r="AR408" s="194"/>
      <c r="AS408" s="194"/>
      <c r="AT408" s="194"/>
      <c r="AU408" s="194"/>
      <c r="AV408" s="194"/>
      <c r="AW408" s="194"/>
      <c r="AX408" s="194"/>
    </row>
    <row r="409" spans="17:50">
      <c r="Q409" s="215"/>
      <c r="R409" s="215"/>
      <c r="S409" s="215"/>
      <c r="V409" s="194"/>
      <c r="W409" s="194"/>
      <c r="X409" s="194"/>
      <c r="Y409" s="194"/>
      <c r="Z409" s="194"/>
      <c r="AA409" s="194"/>
      <c r="AB409" s="194"/>
      <c r="AC409" s="194"/>
      <c r="AD409" s="194"/>
      <c r="AE409" s="194"/>
      <c r="AF409" s="194"/>
      <c r="AG409" s="194"/>
      <c r="AH409" s="194"/>
      <c r="AI409" s="194"/>
      <c r="AJ409" s="194"/>
      <c r="AK409" s="194"/>
      <c r="AL409" s="194"/>
      <c r="AM409" s="194"/>
      <c r="AN409" s="194"/>
      <c r="AO409" s="194"/>
      <c r="AP409" s="194"/>
      <c r="AQ409" s="194"/>
      <c r="AR409" s="194"/>
      <c r="AS409" s="194"/>
      <c r="AT409" s="194"/>
      <c r="AU409" s="194"/>
      <c r="AV409" s="194"/>
      <c r="AW409" s="194"/>
      <c r="AX409" s="194"/>
    </row>
    <row r="410" spans="17:50">
      <c r="Q410" s="215"/>
      <c r="R410" s="215"/>
      <c r="S410" s="215"/>
      <c r="V410" s="194"/>
      <c r="W410" s="194"/>
      <c r="X410" s="194"/>
      <c r="Y410" s="194"/>
      <c r="Z410" s="194"/>
      <c r="AA410" s="194"/>
      <c r="AB410" s="194"/>
      <c r="AC410" s="194"/>
      <c r="AD410" s="194"/>
      <c r="AE410" s="194"/>
      <c r="AF410" s="194"/>
      <c r="AG410" s="194"/>
      <c r="AH410" s="194"/>
      <c r="AI410" s="194"/>
      <c r="AJ410" s="194"/>
      <c r="AK410" s="194"/>
      <c r="AL410" s="194"/>
      <c r="AM410" s="194"/>
      <c r="AN410" s="194"/>
      <c r="AO410" s="194"/>
      <c r="AP410" s="194"/>
      <c r="AQ410" s="194"/>
      <c r="AR410" s="194"/>
      <c r="AS410" s="194"/>
      <c r="AT410" s="194"/>
      <c r="AU410" s="194"/>
      <c r="AV410" s="194"/>
      <c r="AW410" s="194"/>
      <c r="AX410" s="194"/>
    </row>
    <row r="411" spans="17:50">
      <c r="Q411" s="215"/>
      <c r="R411" s="215"/>
      <c r="S411" s="215"/>
      <c r="V411" s="194"/>
      <c r="W411" s="194"/>
      <c r="X411" s="194"/>
      <c r="Y411" s="194"/>
      <c r="Z411" s="194"/>
      <c r="AA411" s="194"/>
      <c r="AB411" s="194"/>
      <c r="AC411" s="194"/>
      <c r="AD411" s="194"/>
      <c r="AE411" s="194"/>
      <c r="AF411" s="194"/>
      <c r="AG411" s="194"/>
      <c r="AH411" s="194"/>
      <c r="AI411" s="194"/>
      <c r="AJ411" s="194"/>
      <c r="AK411" s="194"/>
      <c r="AL411" s="194"/>
      <c r="AM411" s="194"/>
      <c r="AN411" s="194"/>
      <c r="AO411" s="194"/>
      <c r="AP411" s="194"/>
      <c r="AQ411" s="194"/>
      <c r="AR411" s="194"/>
      <c r="AS411" s="194"/>
      <c r="AT411" s="194"/>
      <c r="AU411" s="194"/>
      <c r="AV411" s="194"/>
      <c r="AW411" s="194"/>
      <c r="AX411" s="194"/>
    </row>
    <row r="412" spans="17:50">
      <c r="Q412" s="215"/>
      <c r="R412" s="215"/>
      <c r="S412" s="215"/>
      <c r="V412" s="194"/>
      <c r="W412" s="194"/>
      <c r="X412" s="194"/>
      <c r="Y412" s="194"/>
      <c r="Z412" s="194"/>
      <c r="AA412" s="194"/>
      <c r="AB412" s="194"/>
      <c r="AC412" s="194"/>
      <c r="AD412" s="194"/>
      <c r="AE412" s="194"/>
      <c r="AF412" s="194"/>
      <c r="AG412" s="194"/>
      <c r="AH412" s="194"/>
      <c r="AI412" s="194"/>
      <c r="AJ412" s="194"/>
      <c r="AK412" s="194"/>
      <c r="AL412" s="194"/>
      <c r="AM412" s="194"/>
      <c r="AN412" s="194"/>
      <c r="AO412" s="194"/>
      <c r="AP412" s="194"/>
      <c r="AQ412" s="194"/>
      <c r="AR412" s="194"/>
      <c r="AS412" s="194"/>
      <c r="AT412" s="194"/>
      <c r="AU412" s="194"/>
      <c r="AV412" s="194"/>
      <c r="AW412" s="194"/>
      <c r="AX412" s="194"/>
    </row>
    <row r="413" spans="17:50">
      <c r="Q413" s="215"/>
      <c r="R413" s="215"/>
      <c r="S413" s="215"/>
      <c r="V413" s="194"/>
      <c r="W413" s="194"/>
      <c r="X413" s="194"/>
      <c r="Y413" s="194"/>
      <c r="Z413" s="194"/>
      <c r="AA413" s="194"/>
      <c r="AB413" s="194"/>
      <c r="AC413" s="194"/>
      <c r="AD413" s="194"/>
      <c r="AE413" s="194"/>
      <c r="AF413" s="194"/>
      <c r="AG413" s="194"/>
      <c r="AH413" s="194"/>
      <c r="AI413" s="194"/>
      <c r="AJ413" s="194"/>
      <c r="AK413" s="194"/>
      <c r="AL413" s="194"/>
      <c r="AM413" s="194"/>
      <c r="AN413" s="194"/>
      <c r="AO413" s="194"/>
      <c r="AP413" s="194"/>
      <c r="AQ413" s="194"/>
      <c r="AR413" s="194"/>
      <c r="AS413" s="194"/>
      <c r="AT413" s="194"/>
      <c r="AU413" s="194"/>
      <c r="AV413" s="194"/>
      <c r="AW413" s="194"/>
      <c r="AX413" s="194"/>
    </row>
    <row r="414" spans="17:50">
      <c r="Q414" s="215"/>
      <c r="R414" s="215"/>
      <c r="S414" s="215"/>
      <c r="V414" s="194"/>
      <c r="W414" s="194"/>
      <c r="X414" s="194"/>
      <c r="Y414" s="194"/>
      <c r="Z414" s="194"/>
      <c r="AA414" s="194"/>
      <c r="AB414" s="194"/>
      <c r="AC414" s="194"/>
      <c r="AD414" s="194"/>
      <c r="AE414" s="194"/>
      <c r="AF414" s="194"/>
      <c r="AG414" s="194"/>
      <c r="AH414" s="194"/>
      <c r="AI414" s="194"/>
      <c r="AJ414" s="194"/>
      <c r="AK414" s="194"/>
      <c r="AL414" s="194"/>
      <c r="AM414" s="194"/>
      <c r="AN414" s="194"/>
      <c r="AO414" s="194"/>
      <c r="AP414" s="194"/>
      <c r="AQ414" s="194"/>
      <c r="AR414" s="194"/>
      <c r="AS414" s="194"/>
      <c r="AT414" s="194"/>
      <c r="AU414" s="194"/>
      <c r="AV414" s="194"/>
      <c r="AW414" s="194"/>
      <c r="AX414" s="194"/>
    </row>
    <row r="415" spans="17:50">
      <c r="Q415" s="215"/>
      <c r="R415" s="215"/>
      <c r="S415" s="215"/>
      <c r="V415" s="194"/>
      <c r="W415" s="194"/>
      <c r="X415" s="194"/>
      <c r="Y415" s="194"/>
      <c r="Z415" s="194"/>
      <c r="AA415" s="194"/>
      <c r="AB415" s="194"/>
      <c r="AC415" s="194"/>
      <c r="AD415" s="194"/>
      <c r="AE415" s="194"/>
      <c r="AF415" s="194"/>
      <c r="AG415" s="194"/>
      <c r="AH415" s="194"/>
      <c r="AI415" s="194"/>
      <c r="AJ415" s="194"/>
      <c r="AK415" s="194"/>
      <c r="AL415" s="194"/>
      <c r="AM415" s="194"/>
      <c r="AN415" s="194"/>
      <c r="AO415" s="194"/>
      <c r="AP415" s="194"/>
      <c r="AQ415" s="194"/>
      <c r="AR415" s="194"/>
      <c r="AS415" s="194"/>
      <c r="AT415" s="194"/>
      <c r="AU415" s="194"/>
      <c r="AV415" s="194"/>
      <c r="AW415" s="194"/>
      <c r="AX415" s="194"/>
    </row>
    <row r="416" spans="17:50">
      <c r="Q416" s="215"/>
      <c r="R416" s="215"/>
      <c r="S416" s="215"/>
      <c r="V416" s="194"/>
      <c r="W416" s="194"/>
      <c r="X416" s="194"/>
      <c r="Y416" s="194"/>
      <c r="Z416" s="194"/>
      <c r="AA416" s="194"/>
      <c r="AB416" s="194"/>
      <c r="AC416" s="194"/>
      <c r="AD416" s="194"/>
      <c r="AE416" s="194"/>
      <c r="AF416" s="194"/>
      <c r="AG416" s="194"/>
      <c r="AH416" s="194"/>
      <c r="AI416" s="194"/>
      <c r="AJ416" s="194"/>
      <c r="AK416" s="194"/>
      <c r="AL416" s="194"/>
      <c r="AM416" s="194"/>
      <c r="AN416" s="194"/>
      <c r="AO416" s="194"/>
      <c r="AP416" s="194"/>
      <c r="AQ416" s="194"/>
      <c r="AR416" s="194"/>
      <c r="AS416" s="194"/>
      <c r="AT416" s="194"/>
      <c r="AU416" s="194"/>
      <c r="AV416" s="194"/>
      <c r="AW416" s="194"/>
      <c r="AX416" s="194"/>
    </row>
    <row r="417" spans="17:50">
      <c r="Q417" s="215"/>
      <c r="R417" s="215"/>
      <c r="S417" s="215"/>
      <c r="V417" s="194"/>
      <c r="W417" s="194"/>
      <c r="X417" s="194"/>
      <c r="Y417" s="194"/>
      <c r="Z417" s="194"/>
      <c r="AA417" s="194"/>
      <c r="AB417" s="194"/>
      <c r="AC417" s="194"/>
      <c r="AD417" s="194"/>
      <c r="AE417" s="194"/>
      <c r="AF417" s="194"/>
      <c r="AG417" s="194"/>
      <c r="AH417" s="194"/>
      <c r="AI417" s="194"/>
      <c r="AJ417" s="194"/>
      <c r="AK417" s="194"/>
      <c r="AL417" s="194"/>
      <c r="AM417" s="194"/>
      <c r="AN417" s="194"/>
      <c r="AO417" s="194"/>
      <c r="AP417" s="194"/>
      <c r="AQ417" s="194"/>
      <c r="AR417" s="194"/>
      <c r="AS417" s="194"/>
      <c r="AT417" s="194"/>
      <c r="AU417" s="194"/>
      <c r="AV417" s="194"/>
      <c r="AW417" s="194"/>
      <c r="AX417" s="194"/>
    </row>
    <row r="418" spans="17:50">
      <c r="Q418" s="215"/>
      <c r="R418" s="215"/>
      <c r="S418" s="215"/>
      <c r="V418" s="194"/>
      <c r="W418" s="194"/>
      <c r="X418" s="194"/>
      <c r="Y418" s="194"/>
      <c r="Z418" s="194"/>
      <c r="AA418" s="194"/>
      <c r="AB418" s="194"/>
      <c r="AC418" s="194"/>
      <c r="AD418" s="194"/>
      <c r="AE418" s="194"/>
      <c r="AF418" s="194"/>
      <c r="AG418" s="194"/>
      <c r="AH418" s="194"/>
      <c r="AI418" s="194"/>
      <c r="AJ418" s="194"/>
      <c r="AK418" s="194"/>
      <c r="AL418" s="194"/>
      <c r="AM418" s="194"/>
      <c r="AN418" s="194"/>
      <c r="AO418" s="194"/>
      <c r="AP418" s="194"/>
      <c r="AQ418" s="194"/>
      <c r="AR418" s="194"/>
      <c r="AS418" s="194"/>
      <c r="AT418" s="194"/>
      <c r="AU418" s="194"/>
      <c r="AV418" s="194"/>
      <c r="AW418" s="194"/>
      <c r="AX418" s="194"/>
    </row>
    <row r="419" spans="17:50">
      <c r="Q419" s="215"/>
      <c r="R419" s="215"/>
      <c r="S419" s="215"/>
      <c r="V419" s="194"/>
      <c r="W419" s="194"/>
      <c r="X419" s="194"/>
      <c r="Y419" s="194"/>
      <c r="Z419" s="194"/>
      <c r="AA419" s="194"/>
      <c r="AB419" s="194"/>
      <c r="AC419" s="194"/>
      <c r="AD419" s="194"/>
      <c r="AE419" s="194"/>
      <c r="AF419" s="194"/>
      <c r="AG419" s="194"/>
      <c r="AH419" s="194"/>
      <c r="AI419" s="194"/>
      <c r="AJ419" s="194"/>
      <c r="AK419" s="194"/>
      <c r="AL419" s="194"/>
      <c r="AM419" s="194"/>
      <c r="AN419" s="194"/>
      <c r="AO419" s="194"/>
      <c r="AP419" s="194"/>
      <c r="AQ419" s="194"/>
      <c r="AR419" s="194"/>
      <c r="AS419" s="194"/>
      <c r="AT419" s="194"/>
      <c r="AU419" s="194"/>
      <c r="AV419" s="194"/>
      <c r="AW419" s="194"/>
      <c r="AX419" s="194"/>
    </row>
    <row r="420" spans="17:50">
      <c r="Q420" s="215"/>
      <c r="R420" s="215"/>
      <c r="S420" s="215"/>
      <c r="V420" s="194"/>
      <c r="W420" s="194"/>
      <c r="X420" s="194"/>
      <c r="Y420" s="194"/>
      <c r="Z420" s="194"/>
      <c r="AA420" s="194"/>
      <c r="AB420" s="194"/>
      <c r="AC420" s="194"/>
      <c r="AD420" s="194"/>
      <c r="AE420" s="194"/>
      <c r="AF420" s="194"/>
      <c r="AG420" s="194"/>
      <c r="AH420" s="194"/>
      <c r="AI420" s="194"/>
      <c r="AJ420" s="194"/>
      <c r="AK420" s="194"/>
      <c r="AL420" s="194"/>
      <c r="AM420" s="194"/>
      <c r="AN420" s="194"/>
      <c r="AO420" s="194"/>
      <c r="AP420" s="194"/>
      <c r="AQ420" s="194"/>
      <c r="AR420" s="194"/>
      <c r="AS420" s="194"/>
      <c r="AT420" s="194"/>
      <c r="AU420" s="194"/>
      <c r="AV420" s="194"/>
      <c r="AW420" s="194"/>
      <c r="AX420" s="194"/>
    </row>
    <row r="421" spans="17:50">
      <c r="Q421" s="215"/>
      <c r="R421" s="215"/>
      <c r="S421" s="215"/>
      <c r="V421" s="194"/>
      <c r="W421" s="194"/>
      <c r="X421" s="194"/>
      <c r="Y421" s="194"/>
      <c r="Z421" s="194"/>
      <c r="AA421" s="194"/>
      <c r="AB421" s="194"/>
      <c r="AC421" s="194"/>
      <c r="AD421" s="194"/>
      <c r="AE421" s="194"/>
      <c r="AF421" s="194"/>
      <c r="AG421" s="194"/>
      <c r="AH421" s="194"/>
      <c r="AI421" s="194"/>
      <c r="AJ421" s="194"/>
      <c r="AK421" s="194"/>
      <c r="AL421" s="194"/>
      <c r="AM421" s="194"/>
      <c r="AN421" s="194"/>
      <c r="AO421" s="194"/>
      <c r="AP421" s="194"/>
      <c r="AQ421" s="194"/>
      <c r="AR421" s="194"/>
      <c r="AS421" s="194"/>
      <c r="AT421" s="194"/>
      <c r="AU421" s="194"/>
      <c r="AV421" s="194"/>
      <c r="AW421" s="194"/>
      <c r="AX421" s="194"/>
    </row>
    <row r="422" spans="17:50">
      <c r="Q422" s="215"/>
      <c r="R422" s="215"/>
      <c r="S422" s="215"/>
      <c r="V422" s="194"/>
      <c r="W422" s="194"/>
      <c r="X422" s="194"/>
      <c r="Y422" s="194"/>
      <c r="Z422" s="194"/>
      <c r="AA422" s="194"/>
      <c r="AB422" s="194"/>
      <c r="AC422" s="194"/>
      <c r="AD422" s="194"/>
      <c r="AE422" s="194"/>
      <c r="AF422" s="194"/>
      <c r="AG422" s="194"/>
      <c r="AH422" s="194"/>
      <c r="AI422" s="194"/>
      <c r="AJ422" s="194"/>
      <c r="AK422" s="194"/>
      <c r="AL422" s="194"/>
      <c r="AM422" s="194"/>
      <c r="AN422" s="194"/>
      <c r="AO422" s="194"/>
      <c r="AP422" s="194"/>
      <c r="AQ422" s="194"/>
      <c r="AR422" s="194"/>
      <c r="AS422" s="194"/>
      <c r="AT422" s="194"/>
      <c r="AU422" s="194"/>
      <c r="AV422" s="194"/>
      <c r="AW422" s="194"/>
      <c r="AX422" s="194"/>
    </row>
    <row r="423" spans="17:50">
      <c r="Q423" s="215"/>
      <c r="R423" s="215"/>
      <c r="S423" s="215"/>
      <c r="V423" s="194"/>
      <c r="W423" s="194"/>
      <c r="X423" s="194"/>
      <c r="Y423" s="194"/>
      <c r="Z423" s="194"/>
      <c r="AA423" s="194"/>
      <c r="AB423" s="194"/>
      <c r="AC423" s="194"/>
      <c r="AD423" s="194"/>
      <c r="AE423" s="194"/>
      <c r="AF423" s="194"/>
      <c r="AG423" s="194"/>
      <c r="AH423" s="194"/>
      <c r="AI423" s="194"/>
      <c r="AJ423" s="194"/>
      <c r="AK423" s="194"/>
      <c r="AL423" s="194"/>
      <c r="AM423" s="194"/>
      <c r="AN423" s="194"/>
      <c r="AO423" s="194"/>
      <c r="AP423" s="194"/>
      <c r="AQ423" s="194"/>
      <c r="AR423" s="194"/>
      <c r="AS423" s="194"/>
      <c r="AT423" s="194"/>
      <c r="AU423" s="194"/>
      <c r="AV423" s="194"/>
      <c r="AW423" s="194"/>
      <c r="AX423" s="194"/>
    </row>
    <row r="424" spans="17:50">
      <c r="Q424" s="215"/>
      <c r="R424" s="215"/>
      <c r="S424" s="215"/>
      <c r="V424" s="194"/>
      <c r="W424" s="194"/>
      <c r="X424" s="194"/>
      <c r="Y424" s="194"/>
      <c r="Z424" s="194"/>
      <c r="AA424" s="194"/>
      <c r="AB424" s="194"/>
      <c r="AC424" s="194"/>
      <c r="AD424" s="194"/>
      <c r="AE424" s="194"/>
      <c r="AF424" s="194"/>
      <c r="AG424" s="194"/>
      <c r="AH424" s="194"/>
      <c r="AI424" s="194"/>
      <c r="AJ424" s="194"/>
      <c r="AK424" s="194"/>
      <c r="AL424" s="194"/>
      <c r="AM424" s="194"/>
      <c r="AN424" s="194"/>
      <c r="AO424" s="194"/>
      <c r="AP424" s="194"/>
      <c r="AQ424" s="194"/>
      <c r="AR424" s="194"/>
      <c r="AS424" s="194"/>
      <c r="AT424" s="194"/>
      <c r="AU424" s="194"/>
      <c r="AV424" s="194"/>
      <c r="AW424" s="194"/>
      <c r="AX424" s="194"/>
    </row>
    <row r="425" spans="17:50">
      <c r="Q425" s="215"/>
      <c r="R425" s="215"/>
      <c r="S425" s="215"/>
      <c r="V425" s="194"/>
      <c r="W425" s="194"/>
      <c r="X425" s="194"/>
      <c r="Y425" s="194"/>
      <c r="Z425" s="194"/>
      <c r="AA425" s="194"/>
      <c r="AB425" s="194"/>
      <c r="AC425" s="194"/>
      <c r="AD425" s="194"/>
      <c r="AE425" s="194"/>
      <c r="AF425" s="194"/>
      <c r="AG425" s="194"/>
      <c r="AH425" s="194"/>
      <c r="AI425" s="194"/>
      <c r="AJ425" s="194"/>
      <c r="AK425" s="194"/>
      <c r="AL425" s="194"/>
      <c r="AM425" s="194"/>
      <c r="AN425" s="194"/>
      <c r="AO425" s="194"/>
      <c r="AP425" s="194"/>
      <c r="AQ425" s="194"/>
      <c r="AR425" s="194"/>
      <c r="AS425" s="194"/>
      <c r="AT425" s="194"/>
      <c r="AU425" s="194"/>
      <c r="AV425" s="194"/>
      <c r="AW425" s="194"/>
      <c r="AX425" s="194"/>
    </row>
    <row r="426" spans="17:50">
      <c r="Q426" s="215"/>
      <c r="R426" s="215"/>
      <c r="S426" s="215"/>
      <c r="V426" s="194"/>
      <c r="W426" s="194"/>
      <c r="X426" s="194"/>
      <c r="Y426" s="194"/>
      <c r="Z426" s="194"/>
      <c r="AA426" s="194"/>
      <c r="AB426" s="194"/>
      <c r="AC426" s="194"/>
      <c r="AD426" s="194"/>
      <c r="AE426" s="194"/>
      <c r="AF426" s="194"/>
      <c r="AG426" s="194"/>
      <c r="AH426" s="194"/>
      <c r="AI426" s="194"/>
      <c r="AJ426" s="194"/>
      <c r="AK426" s="194"/>
      <c r="AL426" s="194"/>
      <c r="AM426" s="194"/>
      <c r="AN426" s="194"/>
      <c r="AO426" s="194"/>
      <c r="AP426" s="194"/>
      <c r="AQ426" s="194"/>
      <c r="AR426" s="194"/>
      <c r="AS426" s="194"/>
      <c r="AT426" s="194"/>
      <c r="AU426" s="194"/>
      <c r="AV426" s="194"/>
      <c r="AW426" s="194"/>
      <c r="AX426" s="194"/>
    </row>
    <row r="427" spans="17:50">
      <c r="Q427" s="215"/>
      <c r="R427" s="215"/>
      <c r="S427" s="215"/>
      <c r="V427" s="194"/>
      <c r="W427" s="194"/>
      <c r="X427" s="194"/>
      <c r="Y427" s="194"/>
      <c r="Z427" s="194"/>
      <c r="AA427" s="194"/>
      <c r="AB427" s="194"/>
      <c r="AC427" s="194"/>
      <c r="AD427" s="194"/>
      <c r="AE427" s="194"/>
      <c r="AF427" s="194"/>
      <c r="AG427" s="194"/>
      <c r="AH427" s="194"/>
      <c r="AI427" s="194"/>
      <c r="AJ427" s="194"/>
      <c r="AK427" s="194"/>
      <c r="AL427" s="194"/>
      <c r="AM427" s="194"/>
      <c r="AN427" s="194"/>
      <c r="AO427" s="194"/>
      <c r="AP427" s="194"/>
      <c r="AQ427" s="194"/>
      <c r="AR427" s="194"/>
      <c r="AS427" s="194"/>
      <c r="AT427" s="194"/>
      <c r="AU427" s="194"/>
      <c r="AV427" s="194"/>
      <c r="AW427" s="194"/>
      <c r="AX427" s="194"/>
    </row>
    <row r="428" spans="17:50">
      <c r="Q428" s="215"/>
      <c r="R428" s="215"/>
      <c r="S428" s="215"/>
      <c r="V428" s="194"/>
      <c r="W428" s="194"/>
      <c r="X428" s="194"/>
      <c r="Y428" s="194"/>
      <c r="Z428" s="194"/>
      <c r="AA428" s="194"/>
      <c r="AB428" s="194"/>
      <c r="AC428" s="194"/>
      <c r="AD428" s="194"/>
      <c r="AE428" s="194"/>
      <c r="AF428" s="194"/>
      <c r="AG428" s="194"/>
      <c r="AH428" s="194"/>
      <c r="AI428" s="194"/>
      <c r="AJ428" s="194"/>
      <c r="AK428" s="194"/>
      <c r="AL428" s="194"/>
      <c r="AM428" s="194"/>
      <c r="AN428" s="194"/>
      <c r="AO428" s="194"/>
      <c r="AP428" s="194"/>
      <c r="AQ428" s="194"/>
      <c r="AR428" s="194"/>
      <c r="AS428" s="194"/>
      <c r="AT428" s="194"/>
      <c r="AU428" s="194"/>
      <c r="AV428" s="194"/>
      <c r="AW428" s="194"/>
      <c r="AX428" s="194"/>
    </row>
    <row r="429" spans="17:50">
      <c r="Q429" s="215"/>
      <c r="R429" s="215"/>
      <c r="S429" s="215"/>
      <c r="V429" s="194"/>
      <c r="W429" s="194"/>
      <c r="X429" s="194"/>
      <c r="Y429" s="194"/>
      <c r="Z429" s="194"/>
      <c r="AA429" s="194"/>
      <c r="AB429" s="194"/>
      <c r="AC429" s="194"/>
      <c r="AD429" s="194"/>
      <c r="AE429" s="194"/>
      <c r="AF429" s="194"/>
      <c r="AG429" s="194"/>
      <c r="AH429" s="194"/>
      <c r="AI429" s="194"/>
      <c r="AJ429" s="194"/>
      <c r="AK429" s="194"/>
      <c r="AL429" s="194"/>
      <c r="AM429" s="194"/>
      <c r="AN429" s="194"/>
      <c r="AO429" s="194"/>
      <c r="AP429" s="194"/>
      <c r="AQ429" s="194"/>
      <c r="AR429" s="194"/>
      <c r="AS429" s="194"/>
      <c r="AT429" s="194"/>
      <c r="AU429" s="194"/>
      <c r="AV429" s="194"/>
      <c r="AW429" s="194"/>
      <c r="AX429" s="194"/>
    </row>
    <row r="430" spans="17:50">
      <c r="Q430" s="215"/>
      <c r="R430" s="215"/>
      <c r="S430" s="215"/>
      <c r="V430" s="194"/>
      <c r="W430" s="194"/>
      <c r="X430" s="194"/>
      <c r="Y430" s="194"/>
      <c r="Z430" s="194"/>
      <c r="AA430" s="194"/>
      <c r="AB430" s="194"/>
      <c r="AC430" s="194"/>
      <c r="AD430" s="194"/>
      <c r="AE430" s="194"/>
      <c r="AF430" s="194"/>
      <c r="AG430" s="194"/>
      <c r="AH430" s="194"/>
      <c r="AI430" s="194"/>
      <c r="AJ430" s="194"/>
      <c r="AK430" s="194"/>
      <c r="AL430" s="194"/>
      <c r="AM430" s="194"/>
      <c r="AN430" s="194"/>
      <c r="AO430" s="194"/>
      <c r="AP430" s="194"/>
      <c r="AQ430" s="194"/>
      <c r="AR430" s="194"/>
      <c r="AS430" s="194"/>
      <c r="AT430" s="194"/>
      <c r="AU430" s="194"/>
      <c r="AV430" s="194"/>
      <c r="AW430" s="194"/>
      <c r="AX430" s="194"/>
    </row>
    <row r="431" spans="17:50">
      <c r="Q431" s="215"/>
      <c r="R431" s="215"/>
      <c r="S431" s="215"/>
      <c r="V431" s="194"/>
      <c r="W431" s="194"/>
      <c r="X431" s="194"/>
      <c r="Y431" s="194"/>
      <c r="Z431" s="194"/>
      <c r="AA431" s="194"/>
      <c r="AB431" s="194"/>
      <c r="AC431" s="194"/>
      <c r="AD431" s="194"/>
      <c r="AE431" s="194"/>
      <c r="AF431" s="194"/>
      <c r="AG431" s="194"/>
      <c r="AH431" s="194"/>
      <c r="AI431" s="194"/>
      <c r="AJ431" s="194"/>
      <c r="AK431" s="194"/>
      <c r="AL431" s="194"/>
      <c r="AM431" s="194"/>
      <c r="AN431" s="194"/>
      <c r="AO431" s="194"/>
      <c r="AP431" s="194"/>
      <c r="AQ431" s="194"/>
      <c r="AR431" s="194"/>
      <c r="AS431" s="194"/>
      <c r="AT431" s="194"/>
      <c r="AU431" s="194"/>
      <c r="AV431" s="194"/>
      <c r="AW431" s="194"/>
      <c r="AX431" s="194"/>
    </row>
    <row r="432" spans="17:50">
      <c r="Q432" s="215"/>
      <c r="R432" s="215"/>
      <c r="S432" s="215"/>
      <c r="V432" s="194"/>
      <c r="W432" s="194"/>
      <c r="X432" s="194"/>
      <c r="Y432" s="194"/>
      <c r="Z432" s="194"/>
      <c r="AA432" s="194"/>
      <c r="AB432" s="194"/>
      <c r="AC432" s="194"/>
      <c r="AD432" s="194"/>
      <c r="AE432" s="194"/>
      <c r="AF432" s="194"/>
      <c r="AG432" s="194"/>
      <c r="AH432" s="194"/>
      <c r="AI432" s="194"/>
      <c r="AJ432" s="194"/>
      <c r="AK432" s="194"/>
      <c r="AL432" s="194"/>
      <c r="AM432" s="194"/>
      <c r="AN432" s="194"/>
      <c r="AO432" s="194"/>
      <c r="AP432" s="194"/>
      <c r="AQ432" s="194"/>
      <c r="AR432" s="194"/>
      <c r="AS432" s="194"/>
      <c r="AT432" s="194"/>
      <c r="AU432" s="194"/>
      <c r="AV432" s="194"/>
      <c r="AW432" s="194"/>
      <c r="AX432" s="194"/>
    </row>
    <row r="433" spans="17:50">
      <c r="Q433" s="215"/>
      <c r="R433" s="215"/>
      <c r="S433" s="215"/>
      <c r="V433" s="194"/>
      <c r="W433" s="194"/>
      <c r="X433" s="194"/>
      <c r="Y433" s="194"/>
      <c r="Z433" s="194"/>
      <c r="AA433" s="194"/>
      <c r="AB433" s="194"/>
      <c r="AC433" s="194"/>
      <c r="AD433" s="194"/>
      <c r="AE433" s="194"/>
      <c r="AF433" s="194"/>
      <c r="AG433" s="194"/>
      <c r="AH433" s="194"/>
      <c r="AI433" s="194"/>
      <c r="AJ433" s="194"/>
      <c r="AK433" s="194"/>
      <c r="AL433" s="194"/>
      <c r="AM433" s="194"/>
      <c r="AN433" s="194"/>
      <c r="AO433" s="194"/>
      <c r="AP433" s="194"/>
      <c r="AQ433" s="194"/>
      <c r="AR433" s="194"/>
      <c r="AS433" s="194"/>
      <c r="AT433" s="194"/>
      <c r="AU433" s="194"/>
      <c r="AV433" s="194"/>
      <c r="AW433" s="194"/>
      <c r="AX433" s="194"/>
    </row>
    <row r="434" spans="17:50">
      <c r="Q434" s="215"/>
      <c r="R434" s="215"/>
      <c r="S434" s="215"/>
      <c r="V434" s="194"/>
      <c r="W434" s="194"/>
      <c r="X434" s="194"/>
      <c r="Y434" s="194"/>
      <c r="Z434" s="194"/>
      <c r="AA434" s="194"/>
      <c r="AB434" s="194"/>
      <c r="AC434" s="194"/>
      <c r="AD434" s="194"/>
      <c r="AE434" s="194"/>
      <c r="AF434" s="194"/>
      <c r="AG434" s="194"/>
      <c r="AH434" s="194"/>
      <c r="AI434" s="194"/>
      <c r="AJ434" s="194"/>
      <c r="AK434" s="194"/>
      <c r="AL434" s="194"/>
      <c r="AM434" s="194"/>
      <c r="AN434" s="194"/>
      <c r="AO434" s="194"/>
      <c r="AP434" s="194"/>
      <c r="AQ434" s="194"/>
      <c r="AR434" s="194"/>
      <c r="AS434" s="194"/>
      <c r="AT434" s="194"/>
      <c r="AU434" s="194"/>
      <c r="AV434" s="194"/>
      <c r="AW434" s="194"/>
      <c r="AX434" s="194"/>
    </row>
    <row r="435" spans="17:50">
      <c r="Q435" s="215"/>
      <c r="R435" s="215"/>
      <c r="S435" s="215"/>
      <c r="V435" s="194"/>
      <c r="W435" s="194"/>
      <c r="X435" s="194"/>
      <c r="Y435" s="194"/>
      <c r="Z435" s="194"/>
      <c r="AA435" s="194"/>
      <c r="AB435" s="194"/>
      <c r="AC435" s="194"/>
      <c r="AD435" s="194"/>
      <c r="AE435" s="194"/>
      <c r="AF435" s="194"/>
      <c r="AG435" s="194"/>
      <c r="AH435" s="194"/>
      <c r="AI435" s="194"/>
      <c r="AJ435" s="194"/>
      <c r="AK435" s="194"/>
      <c r="AL435" s="194"/>
      <c r="AM435" s="194"/>
      <c r="AN435" s="194"/>
      <c r="AO435" s="194"/>
      <c r="AP435" s="194"/>
      <c r="AQ435" s="194"/>
      <c r="AR435" s="194"/>
      <c r="AS435" s="194"/>
      <c r="AT435" s="194"/>
      <c r="AU435" s="194"/>
      <c r="AV435" s="194"/>
      <c r="AW435" s="194"/>
      <c r="AX435" s="194"/>
    </row>
    <row r="436" spans="17:50">
      <c r="Q436" s="215"/>
      <c r="R436" s="215"/>
      <c r="S436" s="215"/>
      <c r="V436" s="194"/>
      <c r="W436" s="194"/>
      <c r="X436" s="194"/>
      <c r="Y436" s="194"/>
      <c r="Z436" s="194"/>
      <c r="AA436" s="194"/>
      <c r="AB436" s="194"/>
      <c r="AC436" s="194"/>
      <c r="AD436" s="194"/>
      <c r="AE436" s="194"/>
      <c r="AF436" s="194"/>
      <c r="AG436" s="194"/>
      <c r="AH436" s="194"/>
      <c r="AI436" s="194"/>
      <c r="AJ436" s="194"/>
      <c r="AK436" s="194"/>
      <c r="AL436" s="194"/>
      <c r="AM436" s="194"/>
      <c r="AN436" s="194"/>
      <c r="AO436" s="194"/>
      <c r="AP436" s="194"/>
      <c r="AQ436" s="194"/>
      <c r="AR436" s="194"/>
      <c r="AS436" s="194"/>
      <c r="AT436" s="194"/>
      <c r="AU436" s="194"/>
      <c r="AV436" s="194"/>
      <c r="AW436" s="194"/>
      <c r="AX436" s="194"/>
    </row>
    <row r="437" spans="17:50">
      <c r="Q437" s="215"/>
      <c r="R437" s="215"/>
      <c r="S437" s="215"/>
      <c r="V437" s="194"/>
      <c r="W437" s="194"/>
      <c r="X437" s="194"/>
      <c r="Y437" s="194"/>
      <c r="Z437" s="194"/>
      <c r="AA437" s="194"/>
      <c r="AB437" s="194"/>
      <c r="AC437" s="194"/>
      <c r="AD437" s="194"/>
      <c r="AE437" s="194"/>
      <c r="AF437" s="194"/>
      <c r="AG437" s="194"/>
      <c r="AH437" s="194"/>
      <c r="AI437" s="194"/>
      <c r="AJ437" s="194"/>
      <c r="AK437" s="194"/>
      <c r="AL437" s="194"/>
      <c r="AM437" s="194"/>
      <c r="AN437" s="194"/>
      <c r="AO437" s="194"/>
      <c r="AP437" s="194"/>
      <c r="AQ437" s="194"/>
      <c r="AR437" s="194"/>
      <c r="AS437" s="194"/>
      <c r="AT437" s="194"/>
      <c r="AU437" s="194"/>
      <c r="AV437" s="194"/>
      <c r="AW437" s="194"/>
      <c r="AX437" s="194"/>
    </row>
    <row r="438" spans="17:50">
      <c r="Q438" s="215"/>
      <c r="R438" s="215"/>
      <c r="S438" s="215"/>
      <c r="V438" s="194"/>
      <c r="W438" s="194"/>
      <c r="X438" s="194"/>
      <c r="Y438" s="194"/>
      <c r="Z438" s="194"/>
      <c r="AA438" s="194"/>
      <c r="AB438" s="194"/>
      <c r="AC438" s="194"/>
      <c r="AD438" s="194"/>
      <c r="AE438" s="194"/>
      <c r="AF438" s="194"/>
      <c r="AG438" s="194"/>
      <c r="AH438" s="194"/>
      <c r="AI438" s="194"/>
      <c r="AJ438" s="194"/>
      <c r="AK438" s="194"/>
      <c r="AL438" s="194"/>
      <c r="AM438" s="194"/>
      <c r="AN438" s="194"/>
      <c r="AO438" s="194"/>
      <c r="AP438" s="194"/>
      <c r="AQ438" s="194"/>
      <c r="AR438" s="194"/>
      <c r="AS438" s="194"/>
      <c r="AT438" s="194"/>
      <c r="AU438" s="194"/>
      <c r="AV438" s="194"/>
      <c r="AW438" s="194"/>
      <c r="AX438" s="194"/>
    </row>
    <row r="439" spans="17:50">
      <c r="Q439" s="215"/>
      <c r="R439" s="215"/>
      <c r="S439" s="215"/>
      <c r="V439" s="194"/>
      <c r="W439" s="194"/>
      <c r="X439" s="194"/>
      <c r="Y439" s="194"/>
      <c r="Z439" s="194"/>
      <c r="AA439" s="194"/>
      <c r="AB439" s="194"/>
      <c r="AC439" s="194"/>
      <c r="AD439" s="194"/>
      <c r="AE439" s="194"/>
      <c r="AF439" s="194"/>
      <c r="AG439" s="194"/>
      <c r="AH439" s="194"/>
      <c r="AI439" s="194"/>
      <c r="AJ439" s="194"/>
      <c r="AK439" s="194"/>
      <c r="AL439" s="194"/>
      <c r="AM439" s="194"/>
      <c r="AN439" s="194"/>
      <c r="AO439" s="194"/>
      <c r="AP439" s="194"/>
      <c r="AQ439" s="194"/>
      <c r="AR439" s="194"/>
      <c r="AS439" s="194"/>
      <c r="AT439" s="194"/>
      <c r="AU439" s="194"/>
      <c r="AV439" s="194"/>
      <c r="AW439" s="194"/>
      <c r="AX439" s="194"/>
    </row>
    <row r="440" spans="17:50">
      <c r="Q440" s="215"/>
      <c r="R440" s="215"/>
      <c r="S440" s="215"/>
      <c r="V440" s="194"/>
      <c r="W440" s="194"/>
      <c r="X440" s="194"/>
      <c r="Y440" s="194"/>
      <c r="Z440" s="194"/>
      <c r="AA440" s="194"/>
      <c r="AB440" s="194"/>
      <c r="AC440" s="194"/>
      <c r="AD440" s="194"/>
      <c r="AE440" s="194"/>
      <c r="AF440" s="194"/>
      <c r="AG440" s="194"/>
      <c r="AH440" s="194"/>
      <c r="AI440" s="194"/>
      <c r="AJ440" s="194"/>
      <c r="AK440" s="194"/>
      <c r="AL440" s="194"/>
      <c r="AM440" s="194"/>
      <c r="AN440" s="194"/>
      <c r="AO440" s="194"/>
      <c r="AP440" s="194"/>
      <c r="AQ440" s="194"/>
      <c r="AR440" s="194"/>
      <c r="AS440" s="194"/>
      <c r="AT440" s="194"/>
      <c r="AU440" s="194"/>
      <c r="AV440" s="194"/>
      <c r="AW440" s="194"/>
      <c r="AX440" s="194"/>
    </row>
    <row r="441" spans="17:50">
      <c r="Q441" s="215"/>
      <c r="R441" s="215"/>
      <c r="S441" s="215"/>
      <c r="V441" s="194"/>
      <c r="W441" s="194"/>
      <c r="X441" s="194"/>
      <c r="Y441" s="194"/>
      <c r="Z441" s="194"/>
      <c r="AA441" s="194"/>
      <c r="AB441" s="194"/>
      <c r="AC441" s="194"/>
      <c r="AD441" s="194"/>
      <c r="AE441" s="194"/>
      <c r="AF441" s="194"/>
      <c r="AG441" s="194"/>
      <c r="AH441" s="194"/>
      <c r="AI441" s="194"/>
      <c r="AJ441" s="194"/>
      <c r="AK441" s="194"/>
      <c r="AL441" s="194"/>
      <c r="AM441" s="194"/>
      <c r="AN441" s="194"/>
      <c r="AO441" s="194"/>
      <c r="AP441" s="194"/>
      <c r="AQ441" s="194"/>
      <c r="AR441" s="194"/>
      <c r="AS441" s="194"/>
      <c r="AT441" s="194"/>
      <c r="AU441" s="194"/>
      <c r="AV441" s="194"/>
      <c r="AW441" s="194"/>
      <c r="AX441" s="194"/>
    </row>
    <row r="442" spans="17:50">
      <c r="Q442" s="215"/>
      <c r="R442" s="215"/>
      <c r="S442" s="215"/>
      <c r="V442" s="194"/>
      <c r="W442" s="194"/>
      <c r="X442" s="194"/>
      <c r="Y442" s="194"/>
      <c r="Z442" s="194"/>
      <c r="AA442" s="194"/>
      <c r="AB442" s="194"/>
      <c r="AC442" s="194"/>
      <c r="AD442" s="194"/>
      <c r="AE442" s="194"/>
      <c r="AF442" s="194"/>
      <c r="AG442" s="194"/>
      <c r="AH442" s="194"/>
      <c r="AI442" s="194"/>
      <c r="AJ442" s="194"/>
      <c r="AK442" s="194"/>
      <c r="AL442" s="194"/>
      <c r="AM442" s="194"/>
      <c r="AN442" s="194"/>
      <c r="AO442" s="194"/>
      <c r="AP442" s="194"/>
      <c r="AQ442" s="194"/>
      <c r="AR442" s="194"/>
      <c r="AS442" s="194"/>
      <c r="AT442" s="194"/>
      <c r="AU442" s="194"/>
      <c r="AV442" s="194"/>
      <c r="AW442" s="194"/>
      <c r="AX442" s="194"/>
    </row>
    <row r="443" spans="17:50">
      <c r="Q443" s="215"/>
      <c r="R443" s="215"/>
      <c r="S443" s="215"/>
      <c r="V443" s="194"/>
      <c r="W443" s="194"/>
      <c r="X443" s="194"/>
      <c r="Y443" s="194"/>
      <c r="Z443" s="194"/>
      <c r="AA443" s="194"/>
      <c r="AB443" s="194"/>
      <c r="AC443" s="194"/>
      <c r="AD443" s="194"/>
      <c r="AE443" s="194"/>
      <c r="AF443" s="194"/>
      <c r="AG443" s="194"/>
      <c r="AH443" s="194"/>
      <c r="AI443" s="194"/>
      <c r="AJ443" s="194"/>
      <c r="AK443" s="194"/>
      <c r="AL443" s="194"/>
      <c r="AM443" s="194"/>
      <c r="AN443" s="194"/>
      <c r="AO443" s="194"/>
      <c r="AP443" s="194"/>
      <c r="AQ443" s="194"/>
      <c r="AR443" s="194"/>
      <c r="AS443" s="194"/>
      <c r="AT443" s="194"/>
      <c r="AU443" s="194"/>
      <c r="AV443" s="194"/>
      <c r="AW443" s="194"/>
      <c r="AX443" s="194"/>
    </row>
    <row r="444" spans="17:50">
      <c r="Q444" s="215"/>
      <c r="R444" s="215"/>
      <c r="S444" s="215"/>
      <c r="V444" s="194"/>
      <c r="W444" s="194"/>
      <c r="X444" s="194"/>
      <c r="Y444" s="194"/>
      <c r="Z444" s="194"/>
      <c r="AA444" s="194"/>
      <c r="AB444" s="194"/>
      <c r="AC444" s="194"/>
      <c r="AD444" s="194"/>
      <c r="AE444" s="194"/>
      <c r="AF444" s="194"/>
      <c r="AG444" s="194"/>
      <c r="AH444" s="194"/>
      <c r="AI444" s="194"/>
      <c r="AJ444" s="194"/>
      <c r="AK444" s="194"/>
      <c r="AL444" s="194"/>
      <c r="AM444" s="194"/>
      <c r="AN444" s="194"/>
      <c r="AO444" s="194"/>
      <c r="AP444" s="194"/>
      <c r="AQ444" s="194"/>
      <c r="AR444" s="194"/>
      <c r="AS444" s="194"/>
      <c r="AT444" s="194"/>
      <c r="AU444" s="194"/>
      <c r="AV444" s="194"/>
      <c r="AW444" s="194"/>
      <c r="AX444" s="194"/>
    </row>
    <row r="445" spans="17:50">
      <c r="Q445" s="215"/>
      <c r="R445" s="215"/>
      <c r="S445" s="215"/>
      <c r="V445" s="194"/>
      <c r="W445" s="194"/>
      <c r="X445" s="194"/>
      <c r="Y445" s="194"/>
      <c r="Z445" s="194"/>
      <c r="AA445" s="194"/>
      <c r="AB445" s="194"/>
      <c r="AC445" s="194"/>
      <c r="AD445" s="194"/>
      <c r="AE445" s="194"/>
      <c r="AF445" s="194"/>
      <c r="AG445" s="194"/>
      <c r="AH445" s="194"/>
      <c r="AI445" s="194"/>
      <c r="AJ445" s="194"/>
      <c r="AK445" s="194"/>
      <c r="AL445" s="194"/>
      <c r="AM445" s="194"/>
      <c r="AN445" s="194"/>
      <c r="AO445" s="194"/>
      <c r="AP445" s="194"/>
      <c r="AQ445" s="194"/>
      <c r="AR445" s="194"/>
      <c r="AS445" s="194"/>
      <c r="AT445" s="194"/>
      <c r="AU445" s="194"/>
      <c r="AV445" s="194"/>
      <c r="AW445" s="194"/>
      <c r="AX445" s="194"/>
    </row>
    <row r="446" spans="17:50">
      <c r="Q446" s="215"/>
      <c r="R446" s="215"/>
      <c r="S446" s="215"/>
      <c r="V446" s="194"/>
      <c r="W446" s="194"/>
      <c r="X446" s="194"/>
      <c r="Y446" s="194"/>
      <c r="Z446" s="194"/>
      <c r="AA446" s="194"/>
      <c r="AB446" s="194"/>
      <c r="AC446" s="194"/>
      <c r="AD446" s="194"/>
      <c r="AE446" s="194"/>
      <c r="AF446" s="194"/>
      <c r="AG446" s="194"/>
      <c r="AH446" s="194"/>
      <c r="AI446" s="194"/>
      <c r="AJ446" s="194"/>
      <c r="AK446" s="194"/>
      <c r="AL446" s="194"/>
      <c r="AM446" s="194"/>
      <c r="AN446" s="194"/>
      <c r="AO446" s="194"/>
      <c r="AP446" s="194"/>
      <c r="AQ446" s="194"/>
      <c r="AR446" s="194"/>
      <c r="AS446" s="194"/>
      <c r="AT446" s="194"/>
      <c r="AU446" s="194"/>
      <c r="AV446" s="194"/>
      <c r="AW446" s="194"/>
      <c r="AX446" s="194"/>
    </row>
    <row r="447" spans="17:50">
      <c r="Q447" s="215"/>
      <c r="R447" s="215"/>
      <c r="S447" s="215"/>
      <c r="V447" s="194"/>
      <c r="W447" s="194"/>
      <c r="X447" s="194"/>
      <c r="Y447" s="194"/>
      <c r="Z447" s="194"/>
      <c r="AA447" s="194"/>
      <c r="AB447" s="194"/>
      <c r="AC447" s="194"/>
      <c r="AD447" s="194"/>
      <c r="AE447" s="194"/>
      <c r="AF447" s="194"/>
      <c r="AG447" s="194"/>
      <c r="AH447" s="194"/>
      <c r="AI447" s="194"/>
      <c r="AJ447" s="194"/>
      <c r="AK447" s="194"/>
      <c r="AL447" s="194"/>
      <c r="AM447" s="194"/>
      <c r="AN447" s="194"/>
      <c r="AO447" s="194"/>
      <c r="AP447" s="194"/>
      <c r="AQ447" s="194"/>
      <c r="AR447" s="194"/>
      <c r="AS447" s="194"/>
      <c r="AT447" s="194"/>
      <c r="AU447" s="194"/>
      <c r="AV447" s="194"/>
      <c r="AW447" s="194"/>
      <c r="AX447" s="194"/>
    </row>
    <row r="448" spans="17:50">
      <c r="Q448" s="215"/>
      <c r="R448" s="215"/>
      <c r="S448" s="215"/>
      <c r="V448" s="194"/>
      <c r="W448" s="194"/>
      <c r="X448" s="194"/>
      <c r="Y448" s="194"/>
      <c r="Z448" s="194"/>
      <c r="AA448" s="194"/>
      <c r="AB448" s="194"/>
      <c r="AC448" s="194"/>
      <c r="AD448" s="194"/>
      <c r="AE448" s="194"/>
      <c r="AF448" s="194"/>
      <c r="AG448" s="194"/>
      <c r="AH448" s="194"/>
      <c r="AI448" s="194"/>
      <c r="AJ448" s="194"/>
      <c r="AK448" s="194"/>
      <c r="AL448" s="194"/>
      <c r="AM448" s="194"/>
      <c r="AN448" s="194"/>
      <c r="AO448" s="194"/>
      <c r="AP448" s="194"/>
      <c r="AQ448" s="194"/>
      <c r="AR448" s="194"/>
      <c r="AS448" s="194"/>
      <c r="AT448" s="194"/>
      <c r="AU448" s="194"/>
      <c r="AV448" s="194"/>
      <c r="AW448" s="194"/>
      <c r="AX448" s="194"/>
    </row>
    <row r="449" spans="1:50">
      <c r="Q449" s="215"/>
      <c r="R449" s="215"/>
      <c r="S449" s="215"/>
      <c r="V449" s="194"/>
      <c r="W449" s="194"/>
      <c r="X449" s="194"/>
      <c r="Y449" s="194"/>
      <c r="Z449" s="194"/>
      <c r="AA449" s="194"/>
      <c r="AB449" s="194"/>
      <c r="AC449" s="194"/>
      <c r="AD449" s="194"/>
      <c r="AE449" s="194"/>
      <c r="AF449" s="194"/>
      <c r="AG449" s="194"/>
      <c r="AH449" s="194"/>
      <c r="AI449" s="194"/>
      <c r="AJ449" s="194"/>
      <c r="AK449" s="194"/>
      <c r="AL449" s="194"/>
      <c r="AM449" s="194"/>
      <c r="AN449" s="194"/>
      <c r="AO449" s="194"/>
      <c r="AP449" s="194"/>
      <c r="AQ449" s="194"/>
      <c r="AR449" s="194"/>
      <c r="AS449" s="194"/>
      <c r="AT449" s="194"/>
      <c r="AU449" s="194"/>
      <c r="AV449" s="194"/>
      <c r="AW449" s="194"/>
      <c r="AX449" s="194"/>
    </row>
    <row r="450" spans="1:50">
      <c r="Q450" s="215"/>
      <c r="R450" s="215"/>
      <c r="S450" s="215"/>
      <c r="V450" s="194"/>
      <c r="W450" s="194"/>
      <c r="X450" s="194"/>
      <c r="Y450" s="194"/>
      <c r="Z450" s="194"/>
      <c r="AA450" s="194"/>
      <c r="AB450" s="194"/>
      <c r="AC450" s="194"/>
      <c r="AD450" s="194"/>
      <c r="AE450" s="194"/>
      <c r="AF450" s="194"/>
      <c r="AG450" s="194"/>
      <c r="AH450" s="194"/>
      <c r="AI450" s="194"/>
      <c r="AJ450" s="194"/>
      <c r="AK450" s="194"/>
      <c r="AL450" s="194"/>
      <c r="AM450" s="194"/>
      <c r="AN450" s="194"/>
      <c r="AO450" s="194"/>
      <c r="AP450" s="194"/>
      <c r="AQ450" s="194"/>
      <c r="AR450" s="194"/>
      <c r="AS450" s="194"/>
      <c r="AT450" s="194"/>
      <c r="AU450" s="194"/>
      <c r="AV450" s="194"/>
      <c r="AW450" s="194"/>
      <c r="AX450" s="194"/>
    </row>
    <row r="451" spans="1:50">
      <c r="Q451" s="215"/>
      <c r="R451" s="215"/>
      <c r="S451" s="215"/>
      <c r="V451" s="194"/>
      <c r="W451" s="194"/>
      <c r="X451" s="194"/>
      <c r="Y451" s="194"/>
      <c r="Z451" s="194"/>
      <c r="AA451" s="194"/>
      <c r="AB451" s="194"/>
      <c r="AC451" s="194"/>
      <c r="AD451" s="194"/>
      <c r="AE451" s="194"/>
      <c r="AF451" s="194"/>
      <c r="AG451" s="194"/>
      <c r="AH451" s="194"/>
      <c r="AI451" s="194"/>
      <c r="AJ451" s="194"/>
      <c r="AK451" s="194"/>
      <c r="AL451" s="194"/>
      <c r="AM451" s="194"/>
      <c r="AN451" s="194"/>
      <c r="AO451" s="194"/>
      <c r="AP451" s="194"/>
      <c r="AQ451" s="194"/>
      <c r="AR451" s="194"/>
      <c r="AS451" s="194"/>
      <c r="AT451" s="194"/>
      <c r="AU451" s="194"/>
      <c r="AV451" s="194"/>
      <c r="AW451" s="194"/>
      <c r="AX451" s="194"/>
    </row>
    <row r="452" spans="1:50">
      <c r="Q452" s="215"/>
      <c r="R452" s="215"/>
      <c r="S452" s="215"/>
      <c r="V452" s="194"/>
      <c r="W452" s="194"/>
      <c r="X452" s="194"/>
      <c r="Y452" s="194"/>
      <c r="Z452" s="194"/>
      <c r="AA452" s="194"/>
      <c r="AB452" s="194"/>
      <c r="AC452" s="194"/>
      <c r="AD452" s="194"/>
      <c r="AE452" s="194"/>
      <c r="AF452" s="194"/>
      <c r="AG452" s="194"/>
      <c r="AH452" s="194"/>
      <c r="AI452" s="194"/>
      <c r="AJ452" s="194"/>
      <c r="AK452" s="194"/>
      <c r="AL452" s="194"/>
      <c r="AM452" s="194"/>
      <c r="AN452" s="194"/>
      <c r="AO452" s="194"/>
      <c r="AP452" s="194"/>
      <c r="AQ452" s="194"/>
      <c r="AR452" s="194"/>
      <c r="AS452" s="194"/>
      <c r="AT452" s="194"/>
      <c r="AU452" s="194"/>
      <c r="AV452" s="194"/>
      <c r="AW452" s="194"/>
      <c r="AX452" s="194"/>
    </row>
    <row r="453" spans="1:50">
      <c r="Q453" s="215"/>
      <c r="R453" s="215"/>
      <c r="S453" s="215"/>
      <c r="V453" s="194"/>
      <c r="W453" s="194"/>
      <c r="X453" s="194"/>
      <c r="Y453" s="194"/>
      <c r="Z453" s="194"/>
      <c r="AA453" s="194"/>
      <c r="AB453" s="194"/>
      <c r="AC453" s="194"/>
      <c r="AD453" s="194"/>
      <c r="AE453" s="194"/>
      <c r="AF453" s="194"/>
      <c r="AG453" s="194"/>
      <c r="AH453" s="194"/>
      <c r="AI453" s="194"/>
      <c r="AJ453" s="194"/>
      <c r="AK453" s="194"/>
      <c r="AL453" s="194"/>
      <c r="AM453" s="194"/>
      <c r="AN453" s="194"/>
      <c r="AO453" s="194"/>
      <c r="AP453" s="194"/>
      <c r="AQ453" s="194"/>
      <c r="AR453" s="194"/>
      <c r="AS453" s="194"/>
      <c r="AT453" s="194"/>
      <c r="AU453" s="194"/>
      <c r="AV453" s="194"/>
      <c r="AW453" s="194"/>
      <c r="AX453" s="194"/>
    </row>
    <row r="454" spans="1:50">
      <c r="Q454" s="215"/>
      <c r="R454" s="215"/>
      <c r="S454" s="215"/>
      <c r="V454" s="194"/>
      <c r="W454" s="194"/>
      <c r="X454" s="194"/>
      <c r="Y454" s="194"/>
      <c r="Z454" s="194"/>
      <c r="AA454" s="194"/>
      <c r="AB454" s="194"/>
      <c r="AC454" s="194"/>
      <c r="AD454" s="194"/>
      <c r="AE454" s="194"/>
      <c r="AF454" s="194"/>
      <c r="AG454" s="194"/>
      <c r="AH454" s="194"/>
      <c r="AI454" s="194"/>
      <c r="AJ454" s="194"/>
      <c r="AK454" s="194"/>
      <c r="AL454" s="194"/>
      <c r="AM454" s="194"/>
      <c r="AN454" s="194"/>
      <c r="AO454" s="194"/>
      <c r="AP454" s="194"/>
      <c r="AQ454" s="194"/>
      <c r="AR454" s="194"/>
      <c r="AS454" s="194"/>
      <c r="AT454" s="194"/>
      <c r="AU454" s="194"/>
      <c r="AV454" s="194"/>
      <c r="AW454" s="194"/>
      <c r="AX454" s="194"/>
    </row>
    <row r="455" spans="1:50">
      <c r="Q455" s="215"/>
      <c r="R455" s="215"/>
      <c r="S455" s="215"/>
      <c r="V455" s="194"/>
      <c r="W455" s="194"/>
      <c r="X455" s="194"/>
      <c r="Y455" s="194"/>
      <c r="Z455" s="194"/>
      <c r="AA455" s="194"/>
      <c r="AB455" s="194"/>
      <c r="AC455" s="194"/>
      <c r="AD455" s="194"/>
      <c r="AE455" s="194"/>
      <c r="AF455" s="194"/>
      <c r="AG455" s="194"/>
      <c r="AH455" s="194"/>
      <c r="AI455" s="194"/>
      <c r="AJ455" s="194"/>
      <c r="AK455" s="194"/>
      <c r="AL455" s="194"/>
      <c r="AM455" s="194"/>
      <c r="AN455" s="194"/>
      <c r="AO455" s="194"/>
      <c r="AP455" s="194"/>
      <c r="AQ455" s="194"/>
      <c r="AR455" s="194"/>
      <c r="AS455" s="194"/>
      <c r="AT455" s="194"/>
      <c r="AU455" s="194"/>
      <c r="AV455" s="194"/>
      <c r="AW455" s="194"/>
      <c r="AX455" s="194"/>
    </row>
    <row r="456" spans="1:50">
      <c r="Q456" s="215"/>
      <c r="R456" s="215"/>
      <c r="S456" s="215"/>
      <c r="V456" s="194"/>
      <c r="W456" s="194"/>
      <c r="X456" s="194"/>
      <c r="Y456" s="194"/>
      <c r="Z456" s="194"/>
      <c r="AA456" s="194"/>
      <c r="AB456" s="194"/>
      <c r="AC456" s="194"/>
      <c r="AD456" s="194"/>
      <c r="AE456" s="194"/>
      <c r="AF456" s="194"/>
      <c r="AG456" s="194"/>
      <c r="AH456" s="194"/>
      <c r="AI456" s="194"/>
      <c r="AJ456" s="194"/>
      <c r="AK456" s="194"/>
      <c r="AL456" s="194"/>
      <c r="AM456" s="194"/>
      <c r="AN456" s="194"/>
      <c r="AO456" s="194"/>
      <c r="AP456" s="194"/>
      <c r="AQ456" s="194"/>
      <c r="AR456" s="194"/>
      <c r="AS456" s="194"/>
      <c r="AT456" s="194"/>
      <c r="AU456" s="194"/>
      <c r="AV456" s="194"/>
      <c r="AW456" s="194"/>
      <c r="AX456" s="194"/>
    </row>
    <row r="457" spans="1:50">
      <c r="Q457" s="215"/>
      <c r="R457" s="215"/>
      <c r="S457" s="215"/>
      <c r="V457" s="194"/>
      <c r="W457" s="194"/>
      <c r="X457" s="194"/>
      <c r="Y457" s="194"/>
      <c r="Z457" s="194"/>
      <c r="AA457" s="194"/>
      <c r="AB457" s="194"/>
      <c r="AC457" s="194"/>
      <c r="AD457" s="194"/>
      <c r="AE457" s="194"/>
      <c r="AF457" s="194"/>
      <c r="AG457" s="194"/>
      <c r="AH457" s="194"/>
      <c r="AI457" s="194"/>
      <c r="AJ457" s="194"/>
      <c r="AK457" s="194"/>
      <c r="AL457" s="194"/>
      <c r="AM457" s="194"/>
      <c r="AN457" s="194"/>
      <c r="AO457" s="194"/>
      <c r="AP457" s="194"/>
      <c r="AQ457" s="194"/>
      <c r="AR457" s="194"/>
      <c r="AS457" s="194"/>
      <c r="AT457" s="194"/>
      <c r="AU457" s="194"/>
      <c r="AV457" s="194"/>
      <c r="AW457" s="194"/>
      <c r="AX457" s="194"/>
    </row>
    <row r="458" spans="1:50">
      <c r="Q458" s="215"/>
      <c r="R458" s="215"/>
      <c r="S458" s="215"/>
      <c r="V458" s="194"/>
      <c r="W458" s="194"/>
      <c r="X458" s="194"/>
      <c r="Y458" s="194"/>
      <c r="Z458" s="194"/>
      <c r="AA458" s="194"/>
      <c r="AB458" s="194"/>
      <c r="AC458" s="194"/>
      <c r="AD458" s="194"/>
      <c r="AE458" s="194"/>
      <c r="AF458" s="194"/>
      <c r="AG458" s="194"/>
      <c r="AH458" s="194"/>
      <c r="AI458" s="194"/>
      <c r="AJ458" s="194"/>
      <c r="AK458" s="194"/>
      <c r="AL458" s="194"/>
      <c r="AM458" s="194"/>
      <c r="AN458" s="194"/>
      <c r="AO458" s="194"/>
      <c r="AP458" s="194"/>
      <c r="AQ458" s="194"/>
      <c r="AR458" s="194"/>
      <c r="AS458" s="194"/>
      <c r="AT458" s="194"/>
      <c r="AU458" s="194"/>
      <c r="AV458" s="194"/>
      <c r="AW458" s="194"/>
      <c r="AX458" s="194"/>
    </row>
    <row r="459" spans="1:50">
      <c r="Q459" s="215"/>
      <c r="R459" s="215"/>
      <c r="S459" s="215"/>
      <c r="V459" s="194"/>
      <c r="W459" s="194"/>
      <c r="X459" s="194"/>
      <c r="Y459" s="194"/>
      <c r="Z459" s="194"/>
      <c r="AA459" s="194"/>
      <c r="AB459" s="194"/>
      <c r="AC459" s="194"/>
      <c r="AD459" s="194"/>
      <c r="AE459" s="194"/>
      <c r="AF459" s="194"/>
      <c r="AG459" s="194"/>
      <c r="AH459" s="194"/>
      <c r="AI459" s="194"/>
      <c r="AJ459" s="194"/>
      <c r="AK459" s="194"/>
      <c r="AL459" s="194"/>
      <c r="AM459" s="194"/>
      <c r="AN459" s="194"/>
      <c r="AO459" s="194"/>
      <c r="AP459" s="194"/>
      <c r="AQ459" s="194"/>
      <c r="AR459" s="194"/>
      <c r="AS459" s="194"/>
      <c r="AT459" s="194"/>
      <c r="AU459" s="194"/>
      <c r="AV459" s="194"/>
      <c r="AW459" s="194"/>
      <c r="AX459" s="194"/>
    </row>
    <row r="460" spans="1:50">
      <c r="A460" s="194"/>
      <c r="B460" s="194"/>
      <c r="Q460" s="215"/>
      <c r="R460" s="215"/>
      <c r="S460" s="215"/>
      <c r="V460" s="194"/>
      <c r="W460" s="194"/>
      <c r="X460" s="194"/>
      <c r="Y460" s="194"/>
      <c r="Z460" s="194"/>
      <c r="AA460" s="194"/>
      <c r="AB460" s="194"/>
      <c r="AC460" s="194"/>
      <c r="AD460" s="194"/>
      <c r="AE460" s="194"/>
      <c r="AF460" s="194"/>
      <c r="AG460" s="194"/>
      <c r="AH460" s="194"/>
      <c r="AI460" s="194"/>
      <c r="AJ460" s="194"/>
      <c r="AK460" s="194"/>
      <c r="AL460" s="194"/>
      <c r="AM460" s="194"/>
      <c r="AN460" s="194"/>
      <c r="AO460" s="194"/>
      <c r="AP460" s="194"/>
      <c r="AQ460" s="194"/>
      <c r="AR460" s="194"/>
      <c r="AS460" s="194"/>
      <c r="AT460" s="194"/>
      <c r="AU460" s="194"/>
      <c r="AV460" s="194"/>
      <c r="AW460" s="194"/>
      <c r="AX460" s="194"/>
    </row>
    <row r="461" spans="1:50">
      <c r="A461" s="194"/>
      <c r="B461" s="194"/>
      <c r="C461" s="218"/>
      <c r="D461" s="218"/>
      <c r="E461" s="218"/>
      <c r="F461" s="218"/>
      <c r="G461" s="218"/>
      <c r="H461" s="218"/>
      <c r="I461" s="218"/>
      <c r="J461" s="218"/>
      <c r="K461" s="218"/>
      <c r="L461" s="218"/>
      <c r="M461" s="218"/>
      <c r="N461" s="218"/>
      <c r="O461" s="218"/>
      <c r="Q461" s="218"/>
      <c r="R461" s="218"/>
      <c r="S461" s="218"/>
      <c r="T461" s="194"/>
      <c r="U461" s="194"/>
      <c r="V461" s="194"/>
      <c r="W461" s="194"/>
      <c r="X461" s="194"/>
      <c r="Y461" s="194"/>
      <c r="Z461" s="194"/>
      <c r="AA461" s="194"/>
      <c r="AB461" s="194"/>
      <c r="AC461" s="194"/>
      <c r="AD461" s="194"/>
      <c r="AE461" s="194"/>
      <c r="AF461" s="194"/>
      <c r="AG461" s="194"/>
      <c r="AH461" s="194"/>
      <c r="AI461" s="194"/>
      <c r="AJ461" s="194"/>
      <c r="AK461" s="194"/>
      <c r="AL461" s="194"/>
      <c r="AM461" s="194"/>
      <c r="AN461" s="194"/>
      <c r="AO461" s="194"/>
      <c r="AP461" s="194"/>
      <c r="AQ461" s="194"/>
      <c r="AR461" s="194"/>
      <c r="AS461" s="194"/>
      <c r="AT461" s="194"/>
      <c r="AU461" s="194"/>
      <c r="AV461" s="194"/>
      <c r="AW461" s="194"/>
      <c r="AX461" s="194"/>
    </row>
    <row r="462" spans="1:50">
      <c r="A462" s="194"/>
      <c r="B462" s="194"/>
      <c r="C462" s="218"/>
      <c r="D462" s="218"/>
      <c r="E462" s="218"/>
      <c r="F462" s="218"/>
      <c r="G462" s="218"/>
      <c r="H462" s="218"/>
      <c r="I462" s="218"/>
      <c r="J462" s="218"/>
      <c r="K462" s="218"/>
      <c r="L462" s="218"/>
      <c r="M462" s="218"/>
      <c r="N462" s="218"/>
      <c r="O462" s="218"/>
      <c r="P462" s="218"/>
      <c r="Q462" s="218"/>
      <c r="R462" s="218"/>
      <c r="S462" s="218"/>
      <c r="T462" s="194"/>
      <c r="U462" s="194"/>
      <c r="V462" s="194"/>
      <c r="W462" s="194"/>
      <c r="X462" s="194"/>
      <c r="Y462" s="194"/>
      <c r="Z462" s="194"/>
      <c r="AA462" s="194"/>
      <c r="AB462" s="194"/>
      <c r="AC462" s="194"/>
      <c r="AD462" s="194"/>
      <c r="AE462" s="194"/>
      <c r="AF462" s="194"/>
      <c r="AG462" s="194"/>
      <c r="AH462" s="194"/>
      <c r="AI462" s="194"/>
      <c r="AJ462" s="194"/>
      <c r="AK462" s="194"/>
      <c r="AL462" s="194"/>
      <c r="AM462" s="194"/>
      <c r="AN462" s="194"/>
      <c r="AO462" s="194"/>
      <c r="AP462" s="194"/>
      <c r="AQ462" s="194"/>
      <c r="AR462" s="194"/>
      <c r="AS462" s="194"/>
      <c r="AT462" s="194"/>
      <c r="AU462" s="194"/>
      <c r="AV462" s="194"/>
      <c r="AW462" s="194"/>
      <c r="AX462" s="194"/>
    </row>
    <row r="463" spans="1:50">
      <c r="A463" s="194"/>
      <c r="B463" s="194"/>
      <c r="C463" s="218"/>
      <c r="D463" s="218"/>
      <c r="E463" s="218"/>
      <c r="F463" s="218"/>
      <c r="G463" s="218"/>
      <c r="H463" s="218"/>
      <c r="I463" s="218"/>
      <c r="J463" s="218"/>
      <c r="K463" s="218"/>
      <c r="L463" s="218"/>
      <c r="M463" s="218"/>
      <c r="N463" s="218"/>
      <c r="O463" s="218"/>
      <c r="P463" s="218"/>
      <c r="Q463" s="218"/>
      <c r="R463" s="218"/>
      <c r="S463" s="218"/>
      <c r="T463" s="194"/>
      <c r="U463" s="194"/>
      <c r="V463" s="194"/>
      <c r="W463" s="194"/>
      <c r="X463" s="194"/>
      <c r="Y463" s="194"/>
      <c r="Z463" s="194"/>
      <c r="AA463" s="194"/>
      <c r="AB463" s="194"/>
      <c r="AC463" s="194"/>
      <c r="AD463" s="194"/>
      <c r="AE463" s="194"/>
      <c r="AF463" s="194"/>
      <c r="AG463" s="194"/>
      <c r="AH463" s="194"/>
      <c r="AI463" s="194"/>
      <c r="AJ463" s="194"/>
      <c r="AK463" s="194"/>
      <c r="AL463" s="194"/>
      <c r="AM463" s="194"/>
      <c r="AN463" s="194"/>
      <c r="AO463" s="194"/>
      <c r="AP463" s="194"/>
      <c r="AQ463" s="194"/>
      <c r="AR463" s="194"/>
      <c r="AS463" s="194"/>
      <c r="AT463" s="194"/>
      <c r="AU463" s="194"/>
      <c r="AV463" s="194"/>
      <c r="AW463" s="194"/>
      <c r="AX463" s="194"/>
    </row>
    <row r="464" spans="1:50">
      <c r="A464" s="194"/>
      <c r="B464" s="194"/>
      <c r="C464" s="218"/>
      <c r="D464" s="218"/>
      <c r="E464" s="218"/>
      <c r="F464" s="218"/>
      <c r="G464" s="218"/>
      <c r="H464" s="218"/>
      <c r="I464" s="218"/>
      <c r="J464" s="218"/>
      <c r="K464" s="218"/>
      <c r="L464" s="218"/>
      <c r="M464" s="218"/>
      <c r="N464" s="218"/>
      <c r="O464" s="218"/>
      <c r="P464" s="218"/>
      <c r="Q464" s="218"/>
      <c r="R464" s="218"/>
      <c r="S464" s="218"/>
      <c r="T464" s="194"/>
      <c r="U464" s="194"/>
      <c r="V464" s="194"/>
      <c r="W464" s="194"/>
      <c r="X464" s="194"/>
      <c r="Y464" s="194"/>
      <c r="Z464" s="194"/>
      <c r="AA464" s="194"/>
      <c r="AB464" s="194"/>
      <c r="AC464" s="194"/>
      <c r="AD464" s="194"/>
      <c r="AE464" s="194"/>
      <c r="AF464" s="194"/>
      <c r="AG464" s="194"/>
      <c r="AH464" s="194"/>
      <c r="AI464" s="194"/>
      <c r="AJ464" s="194"/>
      <c r="AK464" s="194"/>
      <c r="AL464" s="194"/>
      <c r="AM464" s="194"/>
      <c r="AN464" s="194"/>
      <c r="AO464" s="194"/>
      <c r="AP464" s="194"/>
      <c r="AQ464" s="194"/>
      <c r="AR464" s="194"/>
      <c r="AS464" s="194"/>
      <c r="AT464" s="194"/>
      <c r="AU464" s="194"/>
      <c r="AV464" s="194"/>
      <c r="AW464" s="194"/>
      <c r="AX464" s="194"/>
    </row>
    <row r="465" spans="1:50">
      <c r="A465" s="194"/>
      <c r="B465" s="194"/>
      <c r="C465" s="218"/>
      <c r="D465" s="218"/>
      <c r="E465" s="218"/>
      <c r="F465" s="218"/>
      <c r="G465" s="218"/>
      <c r="H465" s="218"/>
      <c r="I465" s="218"/>
      <c r="J465" s="218"/>
      <c r="K465" s="218"/>
      <c r="L465" s="218"/>
      <c r="M465" s="218"/>
      <c r="N465" s="218"/>
      <c r="O465" s="218"/>
      <c r="P465" s="218"/>
      <c r="Q465" s="218"/>
      <c r="R465" s="218"/>
      <c r="S465" s="218"/>
      <c r="T465" s="194"/>
      <c r="U465" s="194"/>
      <c r="V465" s="194"/>
      <c r="W465" s="194"/>
      <c r="X465" s="194"/>
      <c r="Y465" s="194"/>
      <c r="Z465" s="194"/>
      <c r="AA465" s="194"/>
      <c r="AB465" s="194"/>
      <c r="AC465" s="194"/>
      <c r="AD465" s="194"/>
      <c r="AE465" s="194"/>
      <c r="AF465" s="194"/>
      <c r="AG465" s="194"/>
      <c r="AH465" s="194"/>
      <c r="AI465" s="194"/>
      <c r="AJ465" s="194"/>
      <c r="AK465" s="194"/>
      <c r="AL465" s="194"/>
      <c r="AM465" s="194"/>
      <c r="AN465" s="194"/>
      <c r="AO465" s="194"/>
      <c r="AP465" s="194"/>
      <c r="AQ465" s="194"/>
      <c r="AR465" s="194"/>
      <c r="AS465" s="194"/>
      <c r="AT465" s="194"/>
      <c r="AU465" s="194"/>
      <c r="AV465" s="194"/>
      <c r="AW465" s="194"/>
      <c r="AX465" s="194"/>
    </row>
    <row r="466" spans="1:50">
      <c r="A466" s="194"/>
      <c r="B466" s="194"/>
      <c r="C466" s="218"/>
      <c r="D466" s="218"/>
      <c r="E466" s="218"/>
      <c r="F466" s="218"/>
      <c r="G466" s="218"/>
      <c r="H466" s="218"/>
      <c r="I466" s="218"/>
      <c r="J466" s="218"/>
      <c r="K466" s="218"/>
      <c r="L466" s="218"/>
      <c r="M466" s="218"/>
      <c r="N466" s="218"/>
      <c r="O466" s="218"/>
      <c r="P466" s="218"/>
      <c r="Q466" s="218"/>
      <c r="R466" s="218"/>
      <c r="S466" s="218"/>
      <c r="T466" s="194"/>
      <c r="U466" s="194"/>
      <c r="V466" s="194"/>
      <c r="W466" s="194"/>
      <c r="X466" s="194"/>
      <c r="Y466" s="194"/>
      <c r="Z466" s="194"/>
      <c r="AA466" s="194"/>
      <c r="AB466" s="194"/>
      <c r="AC466" s="194"/>
      <c r="AD466" s="194"/>
      <c r="AE466" s="194"/>
      <c r="AF466" s="194"/>
      <c r="AG466" s="194"/>
      <c r="AH466" s="194"/>
      <c r="AI466" s="194"/>
      <c r="AJ466" s="194"/>
      <c r="AK466" s="194"/>
      <c r="AL466" s="194"/>
      <c r="AM466" s="194"/>
      <c r="AN466" s="194"/>
      <c r="AO466" s="194"/>
      <c r="AP466" s="194"/>
      <c r="AQ466" s="194"/>
      <c r="AR466" s="194"/>
      <c r="AS466" s="194"/>
      <c r="AT466" s="194"/>
      <c r="AU466" s="194"/>
      <c r="AV466" s="194"/>
      <c r="AW466" s="194"/>
      <c r="AX466" s="194"/>
    </row>
    <row r="467" spans="1:50">
      <c r="A467" s="194"/>
      <c r="B467" s="194"/>
      <c r="C467" s="218"/>
      <c r="D467" s="218"/>
      <c r="E467" s="218"/>
      <c r="F467" s="218"/>
      <c r="G467" s="218"/>
      <c r="H467" s="218"/>
      <c r="I467" s="218"/>
      <c r="J467" s="218"/>
      <c r="K467" s="218"/>
      <c r="L467" s="218"/>
      <c r="M467" s="218"/>
      <c r="N467" s="218"/>
      <c r="O467" s="218"/>
      <c r="P467" s="218"/>
      <c r="Q467" s="218"/>
      <c r="R467" s="218"/>
      <c r="S467" s="218"/>
      <c r="T467" s="194"/>
      <c r="U467" s="194"/>
      <c r="V467" s="194"/>
      <c r="W467" s="194"/>
      <c r="X467" s="194"/>
      <c r="Y467" s="194"/>
      <c r="Z467" s="194"/>
      <c r="AA467" s="194"/>
      <c r="AB467" s="194"/>
      <c r="AC467" s="194"/>
      <c r="AD467" s="194"/>
      <c r="AE467" s="194"/>
      <c r="AF467" s="194"/>
      <c r="AG467" s="194"/>
      <c r="AH467" s="194"/>
      <c r="AI467" s="194"/>
      <c r="AJ467" s="194"/>
      <c r="AK467" s="194"/>
      <c r="AL467" s="194"/>
      <c r="AM467" s="194"/>
      <c r="AN467" s="194"/>
      <c r="AO467" s="194"/>
      <c r="AP467" s="194"/>
      <c r="AQ467" s="194"/>
      <c r="AR467" s="194"/>
      <c r="AS467" s="194"/>
      <c r="AT467" s="194"/>
      <c r="AU467" s="194"/>
      <c r="AV467" s="194"/>
      <c r="AW467" s="194"/>
      <c r="AX467" s="194"/>
    </row>
    <row r="468" spans="1:50">
      <c r="A468" s="194"/>
      <c r="B468" s="194"/>
      <c r="C468" s="218"/>
      <c r="D468" s="218"/>
      <c r="E468" s="218"/>
      <c r="F468" s="218"/>
      <c r="G468" s="218"/>
      <c r="H468" s="218"/>
      <c r="I468" s="218"/>
      <c r="J468" s="218"/>
      <c r="K468" s="218"/>
      <c r="L468" s="218"/>
      <c r="M468" s="218"/>
      <c r="N468" s="218"/>
      <c r="O468" s="218"/>
      <c r="P468" s="218"/>
      <c r="Q468" s="218"/>
      <c r="R468" s="218"/>
      <c r="S468" s="218"/>
      <c r="T468" s="194"/>
      <c r="U468" s="194"/>
      <c r="V468" s="194"/>
      <c r="W468" s="194"/>
      <c r="X468" s="194"/>
      <c r="Y468" s="194"/>
      <c r="Z468" s="194"/>
      <c r="AA468" s="194"/>
      <c r="AB468" s="194"/>
      <c r="AC468" s="194"/>
      <c r="AD468" s="194"/>
      <c r="AE468" s="194"/>
      <c r="AF468" s="194"/>
      <c r="AG468" s="194"/>
      <c r="AH468" s="194"/>
      <c r="AI468" s="194"/>
      <c r="AJ468" s="194"/>
      <c r="AK468" s="194"/>
      <c r="AL468" s="194"/>
      <c r="AM468" s="194"/>
      <c r="AN468" s="194"/>
      <c r="AO468" s="194"/>
      <c r="AP468" s="194"/>
      <c r="AQ468" s="194"/>
      <c r="AR468" s="194"/>
      <c r="AS468" s="194"/>
      <c r="AT468" s="194"/>
      <c r="AU468" s="194"/>
      <c r="AV468" s="194"/>
      <c r="AW468" s="194"/>
      <c r="AX468" s="194"/>
    </row>
    <row r="469" spans="1:50">
      <c r="A469" s="194"/>
      <c r="B469" s="194"/>
      <c r="C469" s="218"/>
      <c r="D469" s="218"/>
      <c r="E469" s="218"/>
      <c r="F469" s="218"/>
      <c r="G469" s="218"/>
      <c r="H469" s="218"/>
      <c r="I469" s="218"/>
      <c r="J469" s="218"/>
      <c r="K469" s="218"/>
      <c r="L469" s="218"/>
      <c r="M469" s="218"/>
      <c r="N469" s="218"/>
      <c r="O469" s="218"/>
      <c r="P469" s="218"/>
      <c r="Q469" s="218"/>
      <c r="R469" s="218"/>
      <c r="S469" s="218"/>
      <c r="T469" s="194"/>
      <c r="U469" s="194"/>
      <c r="V469" s="194"/>
      <c r="W469" s="194"/>
      <c r="X469" s="194"/>
      <c r="Y469" s="194"/>
      <c r="Z469" s="194"/>
      <c r="AA469" s="194"/>
      <c r="AB469" s="194"/>
      <c r="AC469" s="194"/>
      <c r="AD469" s="194"/>
      <c r="AE469" s="194"/>
      <c r="AF469" s="194"/>
      <c r="AG469" s="194"/>
      <c r="AH469" s="194"/>
      <c r="AI469" s="194"/>
      <c r="AJ469" s="194"/>
      <c r="AK469" s="194"/>
      <c r="AL469" s="194"/>
      <c r="AM469" s="194"/>
      <c r="AN469" s="194"/>
      <c r="AO469" s="194"/>
      <c r="AP469" s="194"/>
      <c r="AQ469" s="194"/>
      <c r="AR469" s="194"/>
      <c r="AS469" s="194"/>
      <c r="AT469" s="194"/>
      <c r="AU469" s="194"/>
      <c r="AV469" s="194"/>
      <c r="AW469" s="194"/>
      <c r="AX469" s="194"/>
    </row>
    <row r="470" spans="1:50">
      <c r="A470" s="194"/>
      <c r="B470" s="194"/>
      <c r="C470" s="218"/>
      <c r="D470" s="218"/>
      <c r="E470" s="218"/>
      <c r="F470" s="218"/>
      <c r="G470" s="218"/>
      <c r="H470" s="218"/>
      <c r="I470" s="218"/>
      <c r="J470" s="218"/>
      <c r="K470" s="218"/>
      <c r="L470" s="218"/>
      <c r="M470" s="218"/>
      <c r="N470" s="218"/>
      <c r="O470" s="218"/>
      <c r="P470" s="218"/>
      <c r="Q470" s="218"/>
      <c r="R470" s="218"/>
      <c r="S470" s="218"/>
      <c r="T470" s="194"/>
      <c r="U470" s="194"/>
      <c r="V470" s="194"/>
      <c r="W470" s="194"/>
      <c r="X470" s="194"/>
      <c r="Y470" s="194"/>
      <c r="Z470" s="194"/>
      <c r="AA470" s="194"/>
      <c r="AB470" s="194"/>
      <c r="AC470" s="194"/>
      <c r="AD470" s="194"/>
      <c r="AE470" s="194"/>
      <c r="AF470" s="194"/>
      <c r="AG470" s="194"/>
      <c r="AH470" s="194"/>
      <c r="AI470" s="194"/>
      <c r="AJ470" s="194"/>
      <c r="AK470" s="194"/>
      <c r="AL470" s="194"/>
      <c r="AM470" s="194"/>
      <c r="AN470" s="194"/>
      <c r="AO470" s="194"/>
      <c r="AP470" s="194"/>
      <c r="AQ470" s="194"/>
      <c r="AR470" s="194"/>
      <c r="AS470" s="194"/>
      <c r="AT470" s="194"/>
      <c r="AU470" s="194"/>
      <c r="AV470" s="194"/>
      <c r="AW470" s="194"/>
      <c r="AX470" s="194"/>
    </row>
    <row r="471" spans="1:50">
      <c r="A471" s="194"/>
      <c r="B471" s="194"/>
      <c r="C471" s="218"/>
      <c r="D471" s="218"/>
      <c r="E471" s="218"/>
      <c r="F471" s="218"/>
      <c r="G471" s="218"/>
      <c r="H471" s="218"/>
      <c r="I471" s="218"/>
      <c r="J471" s="218"/>
      <c r="K471" s="218"/>
      <c r="L471" s="218"/>
      <c r="M471" s="218"/>
      <c r="N471" s="218"/>
      <c r="O471" s="218"/>
      <c r="P471" s="218"/>
      <c r="Q471" s="218"/>
      <c r="R471" s="218"/>
      <c r="S471" s="218"/>
      <c r="T471" s="194"/>
      <c r="U471" s="194"/>
      <c r="V471" s="194"/>
      <c r="W471" s="194"/>
      <c r="X471" s="194"/>
      <c r="Y471" s="194"/>
      <c r="Z471" s="194"/>
      <c r="AA471" s="194"/>
      <c r="AB471" s="194"/>
      <c r="AC471" s="194"/>
      <c r="AD471" s="194"/>
      <c r="AE471" s="194"/>
      <c r="AF471" s="194"/>
      <c r="AG471" s="194"/>
      <c r="AH471" s="194"/>
      <c r="AI471" s="194"/>
      <c r="AJ471" s="194"/>
      <c r="AK471" s="194"/>
      <c r="AL471" s="194"/>
      <c r="AM471" s="194"/>
      <c r="AN471" s="194"/>
      <c r="AO471" s="194"/>
      <c r="AP471" s="194"/>
      <c r="AQ471" s="194"/>
      <c r="AR471" s="194"/>
      <c r="AS471" s="194"/>
      <c r="AT471" s="194"/>
      <c r="AU471" s="194"/>
      <c r="AV471" s="194"/>
      <c r="AW471" s="194"/>
      <c r="AX471" s="194"/>
    </row>
    <row r="472" spans="1:50">
      <c r="A472" s="194"/>
      <c r="B472" s="194"/>
      <c r="C472" s="218"/>
      <c r="D472" s="218"/>
      <c r="E472" s="218"/>
      <c r="F472" s="218"/>
      <c r="G472" s="218"/>
      <c r="H472" s="218"/>
      <c r="I472" s="218"/>
      <c r="J472" s="218"/>
      <c r="K472" s="218"/>
      <c r="L472" s="218"/>
      <c r="M472" s="218"/>
      <c r="N472" s="218"/>
      <c r="O472" s="218"/>
      <c r="P472" s="218"/>
      <c r="Q472" s="218"/>
      <c r="R472" s="218"/>
      <c r="S472" s="218"/>
      <c r="T472" s="194"/>
      <c r="U472" s="194"/>
      <c r="V472" s="194"/>
      <c r="W472" s="194"/>
      <c r="X472" s="194"/>
      <c r="Y472" s="194"/>
      <c r="Z472" s="194"/>
      <c r="AA472" s="194"/>
      <c r="AB472" s="194"/>
      <c r="AC472" s="194"/>
      <c r="AD472" s="194"/>
      <c r="AE472" s="194"/>
      <c r="AF472" s="194"/>
      <c r="AG472" s="194"/>
      <c r="AH472" s="194"/>
      <c r="AI472" s="194"/>
      <c r="AJ472" s="194"/>
      <c r="AK472" s="194"/>
      <c r="AL472" s="194"/>
      <c r="AM472" s="194"/>
      <c r="AN472" s="194"/>
      <c r="AO472" s="194"/>
      <c r="AP472" s="194"/>
      <c r="AQ472" s="194"/>
      <c r="AR472" s="194"/>
      <c r="AS472" s="194"/>
      <c r="AT472" s="194"/>
      <c r="AU472" s="194"/>
      <c r="AV472" s="194"/>
      <c r="AW472" s="194"/>
      <c r="AX472" s="194"/>
    </row>
    <row r="473" spans="1:50">
      <c r="A473" s="194"/>
      <c r="B473" s="194"/>
      <c r="C473" s="218"/>
      <c r="D473" s="218"/>
      <c r="E473" s="218"/>
      <c r="F473" s="218"/>
      <c r="G473" s="218"/>
      <c r="H473" s="218"/>
      <c r="I473" s="218"/>
      <c r="J473" s="218"/>
      <c r="K473" s="218"/>
      <c r="L473" s="218"/>
      <c r="M473" s="218"/>
      <c r="N473" s="218"/>
      <c r="O473" s="218"/>
      <c r="P473" s="218"/>
      <c r="Q473" s="218"/>
      <c r="R473" s="218"/>
      <c r="S473" s="218"/>
      <c r="T473" s="194"/>
      <c r="U473" s="194"/>
      <c r="V473" s="194"/>
      <c r="W473" s="194"/>
      <c r="X473" s="194"/>
      <c r="Y473" s="194"/>
      <c r="Z473" s="194"/>
      <c r="AA473" s="194"/>
      <c r="AB473" s="194"/>
      <c r="AC473" s="194"/>
      <c r="AD473" s="194"/>
      <c r="AE473" s="194"/>
      <c r="AF473" s="194"/>
      <c r="AG473" s="194"/>
      <c r="AH473" s="194"/>
      <c r="AI473" s="194"/>
      <c r="AJ473" s="194"/>
      <c r="AK473" s="194"/>
      <c r="AL473" s="194"/>
      <c r="AM473" s="194"/>
      <c r="AN473" s="194"/>
      <c r="AO473" s="194"/>
      <c r="AP473" s="194"/>
      <c r="AQ473" s="194"/>
      <c r="AR473" s="194"/>
      <c r="AS473" s="194"/>
      <c r="AT473" s="194"/>
      <c r="AU473" s="194"/>
      <c r="AV473" s="194"/>
      <c r="AW473" s="194"/>
      <c r="AX473" s="194"/>
    </row>
    <row r="474" spans="1:50">
      <c r="A474" s="194"/>
      <c r="B474" s="194"/>
      <c r="C474" s="218"/>
      <c r="D474" s="218"/>
      <c r="E474" s="218"/>
      <c r="F474" s="218"/>
      <c r="G474" s="218"/>
      <c r="H474" s="218"/>
      <c r="I474" s="218"/>
      <c r="J474" s="218"/>
      <c r="K474" s="218"/>
      <c r="L474" s="218"/>
      <c r="M474" s="218"/>
      <c r="N474" s="218"/>
      <c r="O474" s="218"/>
      <c r="P474" s="218"/>
      <c r="Q474" s="218"/>
      <c r="R474" s="218"/>
      <c r="S474" s="218"/>
      <c r="T474" s="194"/>
      <c r="U474" s="194"/>
      <c r="V474" s="194"/>
      <c r="W474" s="194"/>
      <c r="X474" s="194"/>
      <c r="Y474" s="194"/>
      <c r="Z474" s="194"/>
      <c r="AA474" s="194"/>
      <c r="AB474" s="194"/>
      <c r="AC474" s="194"/>
      <c r="AD474" s="194"/>
      <c r="AE474" s="194"/>
      <c r="AF474" s="194"/>
      <c r="AG474" s="194"/>
      <c r="AH474" s="194"/>
      <c r="AI474" s="194"/>
      <c r="AJ474" s="194"/>
      <c r="AK474" s="194"/>
      <c r="AL474" s="194"/>
      <c r="AM474" s="194"/>
      <c r="AN474" s="194"/>
      <c r="AO474" s="194"/>
      <c r="AP474" s="194"/>
      <c r="AQ474" s="194"/>
      <c r="AR474" s="194"/>
      <c r="AS474" s="194"/>
      <c r="AT474" s="194"/>
      <c r="AU474" s="194"/>
      <c r="AV474" s="194"/>
      <c r="AW474" s="194"/>
      <c r="AX474" s="194"/>
    </row>
    <row r="475" spans="1:50">
      <c r="A475" s="194"/>
      <c r="B475" s="194"/>
      <c r="C475" s="218"/>
      <c r="D475" s="218"/>
      <c r="E475" s="218"/>
      <c r="F475" s="218"/>
      <c r="G475" s="218"/>
      <c r="H475" s="218"/>
      <c r="I475" s="218"/>
      <c r="J475" s="218"/>
      <c r="K475" s="218"/>
      <c r="L475" s="218"/>
      <c r="M475" s="218"/>
      <c r="N475" s="218"/>
      <c r="O475" s="218"/>
      <c r="P475" s="218"/>
      <c r="Q475" s="218"/>
      <c r="R475" s="218"/>
      <c r="S475" s="218"/>
      <c r="T475" s="194"/>
      <c r="U475" s="194"/>
      <c r="V475" s="194"/>
      <c r="W475" s="194"/>
      <c r="X475" s="194"/>
      <c r="Y475" s="194"/>
      <c r="Z475" s="194"/>
      <c r="AA475" s="194"/>
      <c r="AB475" s="194"/>
      <c r="AC475" s="194"/>
      <c r="AD475" s="194"/>
      <c r="AE475" s="194"/>
      <c r="AF475" s="194"/>
      <c r="AG475" s="194"/>
      <c r="AH475" s="194"/>
      <c r="AI475" s="194"/>
      <c r="AJ475" s="194"/>
      <c r="AK475" s="194"/>
      <c r="AL475" s="194"/>
      <c r="AM475" s="194"/>
      <c r="AN475" s="194"/>
      <c r="AO475" s="194"/>
      <c r="AP475" s="194"/>
      <c r="AQ475" s="194"/>
      <c r="AR475" s="194"/>
      <c r="AS475" s="194"/>
      <c r="AT475" s="194"/>
      <c r="AU475" s="194"/>
      <c r="AV475" s="194"/>
      <c r="AW475" s="194"/>
      <c r="AX475" s="194"/>
    </row>
    <row r="476" spans="1:50">
      <c r="A476" s="194"/>
      <c r="B476" s="194"/>
      <c r="C476" s="218"/>
      <c r="D476" s="218"/>
      <c r="E476" s="218"/>
      <c r="F476" s="218"/>
      <c r="G476" s="218"/>
      <c r="H476" s="218"/>
      <c r="I476" s="218"/>
      <c r="J476" s="218"/>
      <c r="K476" s="218"/>
      <c r="L476" s="218"/>
      <c r="M476" s="218"/>
      <c r="N476" s="218"/>
      <c r="O476" s="218"/>
      <c r="P476" s="218"/>
      <c r="Q476" s="218"/>
      <c r="R476" s="218"/>
      <c r="S476" s="218"/>
      <c r="T476" s="194"/>
      <c r="U476" s="194"/>
      <c r="V476" s="194"/>
      <c r="W476" s="194"/>
      <c r="X476" s="194"/>
      <c r="Y476" s="194"/>
      <c r="Z476" s="194"/>
      <c r="AA476" s="194"/>
      <c r="AB476" s="194"/>
      <c r="AC476" s="194"/>
      <c r="AD476" s="194"/>
      <c r="AE476" s="194"/>
      <c r="AF476" s="194"/>
      <c r="AG476" s="194"/>
      <c r="AH476" s="194"/>
      <c r="AI476" s="194"/>
      <c r="AJ476" s="194"/>
      <c r="AK476" s="194"/>
      <c r="AL476" s="194"/>
      <c r="AM476" s="194"/>
      <c r="AN476" s="194"/>
      <c r="AO476" s="194"/>
      <c r="AP476" s="194"/>
      <c r="AQ476" s="194"/>
      <c r="AR476" s="194"/>
      <c r="AS476" s="194"/>
      <c r="AT476" s="194"/>
      <c r="AU476" s="194"/>
      <c r="AV476" s="194"/>
      <c r="AW476" s="194"/>
      <c r="AX476" s="194"/>
    </row>
    <row r="477" spans="1:50">
      <c r="A477" s="194"/>
      <c r="B477" s="194"/>
      <c r="C477" s="218"/>
      <c r="D477" s="218"/>
      <c r="E477" s="218"/>
      <c r="F477" s="218"/>
      <c r="G477" s="218"/>
      <c r="H477" s="218"/>
      <c r="I477" s="218"/>
      <c r="J477" s="218"/>
      <c r="K477" s="218"/>
      <c r="L477" s="218"/>
      <c r="M477" s="218"/>
      <c r="N477" s="218"/>
      <c r="O477" s="218"/>
      <c r="P477" s="218"/>
      <c r="Q477" s="218"/>
      <c r="R477" s="218"/>
      <c r="S477" s="218"/>
      <c r="T477" s="194"/>
      <c r="U477" s="194"/>
      <c r="V477" s="194"/>
      <c r="W477" s="194"/>
      <c r="X477" s="194"/>
      <c r="Y477" s="194"/>
      <c r="Z477" s="194"/>
      <c r="AA477" s="194"/>
      <c r="AB477" s="194"/>
      <c r="AC477" s="194"/>
      <c r="AD477" s="194"/>
      <c r="AE477" s="194"/>
      <c r="AF477" s="194"/>
      <c r="AG477" s="194"/>
      <c r="AH477" s="194"/>
      <c r="AI477" s="194"/>
      <c r="AJ477" s="194"/>
      <c r="AK477" s="194"/>
      <c r="AL477" s="194"/>
      <c r="AM477" s="194"/>
      <c r="AN477" s="194"/>
      <c r="AO477" s="194"/>
      <c r="AP477" s="194"/>
      <c r="AQ477" s="194"/>
      <c r="AR477" s="194"/>
      <c r="AS477" s="194"/>
      <c r="AT477" s="194"/>
      <c r="AU477" s="194"/>
      <c r="AV477" s="194"/>
      <c r="AW477" s="194"/>
      <c r="AX477" s="194"/>
    </row>
    <row r="478" spans="1:50">
      <c r="A478" s="194"/>
      <c r="B478" s="194"/>
      <c r="C478" s="218"/>
      <c r="D478" s="218"/>
      <c r="E478" s="218"/>
      <c r="F478" s="218"/>
      <c r="G478" s="218"/>
      <c r="H478" s="218"/>
      <c r="I478" s="218"/>
      <c r="J478" s="218"/>
      <c r="K478" s="218"/>
      <c r="L478" s="218"/>
      <c r="M478" s="218"/>
      <c r="N478" s="218"/>
      <c r="O478" s="218"/>
      <c r="P478" s="218"/>
      <c r="Q478" s="218"/>
      <c r="R478" s="218"/>
      <c r="S478" s="218"/>
      <c r="T478" s="194"/>
      <c r="U478" s="194"/>
      <c r="V478" s="194"/>
      <c r="W478" s="194"/>
      <c r="X478" s="194"/>
      <c r="Y478" s="194"/>
      <c r="Z478" s="194"/>
      <c r="AA478" s="194"/>
      <c r="AB478" s="194"/>
      <c r="AC478" s="194"/>
      <c r="AD478" s="194"/>
      <c r="AE478" s="194"/>
      <c r="AF478" s="194"/>
      <c r="AG478" s="194"/>
      <c r="AH478" s="194"/>
      <c r="AI478" s="194"/>
      <c r="AJ478" s="194"/>
      <c r="AK478" s="194"/>
      <c r="AL478" s="194"/>
      <c r="AM478" s="194"/>
      <c r="AN478" s="194"/>
      <c r="AO478" s="194"/>
      <c r="AP478" s="194"/>
      <c r="AQ478" s="194"/>
      <c r="AR478" s="194"/>
      <c r="AS478" s="194"/>
      <c r="AT478" s="194"/>
      <c r="AU478" s="194"/>
      <c r="AV478" s="194"/>
      <c r="AW478" s="194"/>
      <c r="AX478" s="194"/>
    </row>
    <row r="479" spans="1:50">
      <c r="A479" s="194"/>
      <c r="B479" s="194"/>
      <c r="C479" s="218"/>
      <c r="D479" s="218"/>
      <c r="E479" s="218"/>
      <c r="F479" s="218"/>
      <c r="G479" s="218"/>
      <c r="H479" s="218"/>
      <c r="I479" s="218"/>
      <c r="J479" s="218"/>
      <c r="K479" s="218"/>
      <c r="L479" s="218"/>
      <c r="M479" s="218"/>
      <c r="N479" s="218"/>
      <c r="O479" s="218"/>
      <c r="P479" s="218"/>
      <c r="Q479" s="218"/>
      <c r="R479" s="218"/>
      <c r="S479" s="218"/>
      <c r="T479" s="194"/>
      <c r="U479" s="194"/>
      <c r="V479" s="194"/>
      <c r="W479" s="194"/>
      <c r="X479" s="194"/>
      <c r="Y479" s="194"/>
      <c r="Z479" s="194"/>
      <c r="AA479" s="194"/>
      <c r="AB479" s="194"/>
      <c r="AC479" s="194"/>
      <c r="AD479" s="194"/>
      <c r="AE479" s="194"/>
      <c r="AF479" s="194"/>
      <c r="AG479" s="194"/>
      <c r="AH479" s="194"/>
      <c r="AI479" s="194"/>
      <c r="AJ479" s="194"/>
      <c r="AK479" s="194"/>
      <c r="AL479" s="194"/>
      <c r="AM479" s="194"/>
      <c r="AN479" s="194"/>
      <c r="AO479" s="194"/>
      <c r="AP479" s="194"/>
      <c r="AQ479" s="194"/>
      <c r="AR479" s="194"/>
      <c r="AS479" s="194"/>
      <c r="AT479" s="194"/>
      <c r="AU479" s="194"/>
      <c r="AV479" s="194"/>
      <c r="AW479" s="194"/>
      <c r="AX479" s="194"/>
    </row>
    <row r="480" spans="1:50">
      <c r="A480" s="194"/>
      <c r="B480" s="194"/>
      <c r="C480" s="218"/>
      <c r="D480" s="218"/>
      <c r="E480" s="218"/>
      <c r="F480" s="218"/>
      <c r="G480" s="218"/>
      <c r="H480" s="218"/>
      <c r="I480" s="218"/>
      <c r="J480" s="218"/>
      <c r="K480" s="218"/>
      <c r="L480" s="218"/>
      <c r="M480" s="218"/>
      <c r="N480" s="218"/>
      <c r="O480" s="218"/>
      <c r="P480" s="218"/>
      <c r="Q480" s="218"/>
      <c r="R480" s="218"/>
      <c r="S480" s="218"/>
      <c r="T480" s="194"/>
      <c r="U480" s="194"/>
      <c r="V480" s="194"/>
      <c r="W480" s="194"/>
      <c r="X480" s="194"/>
      <c r="Y480" s="194"/>
      <c r="Z480" s="194"/>
      <c r="AA480" s="194"/>
      <c r="AB480" s="194"/>
      <c r="AC480" s="194"/>
      <c r="AD480" s="194"/>
      <c r="AE480" s="194"/>
      <c r="AF480" s="194"/>
      <c r="AG480" s="194"/>
      <c r="AH480" s="194"/>
      <c r="AI480" s="194"/>
      <c r="AJ480" s="194"/>
      <c r="AK480" s="194"/>
      <c r="AL480" s="194"/>
      <c r="AM480" s="194"/>
      <c r="AN480" s="194"/>
      <c r="AO480" s="194"/>
      <c r="AP480" s="194"/>
      <c r="AQ480" s="194"/>
      <c r="AR480" s="194"/>
      <c r="AS480" s="194"/>
      <c r="AT480" s="194"/>
      <c r="AU480" s="194"/>
      <c r="AV480" s="194"/>
      <c r="AW480" s="194"/>
      <c r="AX480" s="194"/>
    </row>
    <row r="481" spans="1:50">
      <c r="A481" s="194"/>
      <c r="B481" s="194"/>
      <c r="C481" s="218"/>
      <c r="D481" s="218"/>
      <c r="E481" s="218"/>
      <c r="F481" s="218"/>
      <c r="G481" s="218"/>
      <c r="H481" s="218"/>
      <c r="I481" s="218"/>
      <c r="J481" s="218"/>
      <c r="K481" s="218"/>
      <c r="L481" s="218"/>
      <c r="M481" s="218"/>
      <c r="N481" s="218"/>
      <c r="O481" s="218"/>
      <c r="P481" s="218"/>
      <c r="Q481" s="218"/>
      <c r="R481" s="218"/>
      <c r="S481" s="218"/>
      <c r="T481" s="194"/>
      <c r="U481" s="194"/>
      <c r="V481" s="194"/>
      <c r="W481" s="194"/>
      <c r="X481" s="194"/>
      <c r="Y481" s="194"/>
      <c r="Z481" s="194"/>
      <c r="AA481" s="194"/>
      <c r="AB481" s="194"/>
      <c r="AC481" s="194"/>
      <c r="AD481" s="194"/>
      <c r="AE481" s="194"/>
      <c r="AF481" s="194"/>
      <c r="AG481" s="194"/>
      <c r="AH481" s="194"/>
      <c r="AI481" s="194"/>
      <c r="AJ481" s="194"/>
      <c r="AK481" s="194"/>
      <c r="AL481" s="194"/>
      <c r="AM481" s="194"/>
      <c r="AN481" s="194"/>
      <c r="AO481" s="194"/>
      <c r="AP481" s="194"/>
      <c r="AQ481" s="194"/>
      <c r="AR481" s="194"/>
      <c r="AS481" s="194"/>
      <c r="AT481" s="194"/>
      <c r="AU481" s="194"/>
      <c r="AV481" s="194"/>
      <c r="AW481" s="194"/>
      <c r="AX481" s="194"/>
    </row>
    <row r="482" spans="1:50">
      <c r="A482" s="194"/>
      <c r="B482" s="194"/>
      <c r="C482" s="218"/>
      <c r="D482" s="218"/>
      <c r="E482" s="218"/>
      <c r="F482" s="218"/>
      <c r="G482" s="218"/>
      <c r="H482" s="218"/>
      <c r="I482" s="218"/>
      <c r="J482" s="218"/>
      <c r="K482" s="218"/>
      <c r="L482" s="218"/>
      <c r="M482" s="218"/>
      <c r="N482" s="218"/>
      <c r="O482" s="218"/>
      <c r="P482" s="218"/>
      <c r="Q482" s="218"/>
      <c r="R482" s="218"/>
      <c r="S482" s="218"/>
      <c r="T482" s="194"/>
      <c r="U482" s="194"/>
      <c r="V482" s="194"/>
      <c r="W482" s="194"/>
      <c r="X482" s="194"/>
      <c r="Y482" s="194"/>
      <c r="Z482" s="194"/>
      <c r="AA482" s="194"/>
      <c r="AB482" s="194"/>
      <c r="AC482" s="194"/>
      <c r="AD482" s="194"/>
      <c r="AE482" s="194"/>
      <c r="AF482" s="194"/>
      <c r="AG482" s="194"/>
      <c r="AH482" s="194"/>
      <c r="AI482" s="194"/>
      <c r="AJ482" s="194"/>
      <c r="AK482" s="194"/>
      <c r="AL482" s="194"/>
      <c r="AM482" s="194"/>
      <c r="AN482" s="194"/>
      <c r="AO482" s="194"/>
      <c r="AP482" s="194"/>
      <c r="AQ482" s="194"/>
      <c r="AR482" s="194"/>
      <c r="AS482" s="194"/>
      <c r="AT482" s="194"/>
      <c r="AU482" s="194"/>
      <c r="AV482" s="194"/>
      <c r="AW482" s="194"/>
      <c r="AX482" s="194"/>
    </row>
    <row r="483" spans="1:50">
      <c r="A483" s="194"/>
      <c r="B483" s="194"/>
      <c r="C483" s="218"/>
      <c r="D483" s="218"/>
      <c r="E483" s="218"/>
      <c r="F483" s="218"/>
      <c r="G483" s="218"/>
      <c r="H483" s="218"/>
      <c r="I483" s="218"/>
      <c r="J483" s="218"/>
      <c r="K483" s="218"/>
      <c r="L483" s="218"/>
      <c r="M483" s="218"/>
      <c r="N483" s="218"/>
      <c r="O483" s="218"/>
      <c r="P483" s="218"/>
      <c r="Q483" s="218"/>
      <c r="R483" s="218"/>
      <c r="S483" s="218"/>
      <c r="T483" s="194"/>
      <c r="U483" s="194"/>
      <c r="V483" s="194"/>
      <c r="W483" s="194"/>
      <c r="X483" s="194"/>
      <c r="Y483" s="194"/>
      <c r="Z483" s="194"/>
      <c r="AA483" s="194"/>
      <c r="AB483" s="194"/>
      <c r="AC483" s="194"/>
      <c r="AD483" s="194"/>
      <c r="AE483" s="194"/>
      <c r="AF483" s="194"/>
      <c r="AG483" s="194"/>
      <c r="AH483" s="194"/>
      <c r="AI483" s="194"/>
      <c r="AJ483" s="194"/>
      <c r="AK483" s="194"/>
      <c r="AL483" s="194"/>
      <c r="AM483" s="194"/>
      <c r="AN483" s="194"/>
      <c r="AO483" s="194"/>
      <c r="AP483" s="194"/>
      <c r="AQ483" s="194"/>
      <c r="AR483" s="194"/>
      <c r="AS483" s="194"/>
      <c r="AT483" s="194"/>
      <c r="AU483" s="194"/>
      <c r="AV483" s="194"/>
      <c r="AW483" s="194"/>
      <c r="AX483" s="194"/>
    </row>
    <row r="484" spans="1:50">
      <c r="A484" s="194"/>
      <c r="B484" s="194"/>
      <c r="C484" s="218"/>
      <c r="D484" s="218"/>
      <c r="E484" s="218"/>
      <c r="F484" s="218"/>
      <c r="G484" s="218"/>
      <c r="H484" s="218"/>
      <c r="I484" s="218"/>
      <c r="J484" s="218"/>
      <c r="K484" s="218"/>
      <c r="L484" s="218"/>
      <c r="M484" s="218"/>
      <c r="N484" s="218"/>
      <c r="O484" s="218"/>
      <c r="P484" s="218"/>
      <c r="Q484" s="218"/>
      <c r="R484" s="218"/>
      <c r="S484" s="218"/>
      <c r="T484" s="194"/>
      <c r="U484" s="194"/>
      <c r="V484" s="194"/>
      <c r="W484" s="194"/>
      <c r="X484" s="194"/>
      <c r="Y484" s="194"/>
      <c r="Z484" s="194"/>
      <c r="AA484" s="194"/>
      <c r="AB484" s="194"/>
      <c r="AC484" s="194"/>
      <c r="AD484" s="194"/>
      <c r="AE484" s="194"/>
      <c r="AF484" s="194"/>
      <c r="AG484" s="194"/>
      <c r="AH484" s="194"/>
      <c r="AI484" s="194"/>
      <c r="AJ484" s="194"/>
      <c r="AK484" s="194"/>
      <c r="AL484" s="194"/>
      <c r="AM484" s="194"/>
      <c r="AN484" s="194"/>
      <c r="AO484" s="194"/>
      <c r="AP484" s="194"/>
      <c r="AQ484" s="194"/>
      <c r="AR484" s="194"/>
      <c r="AS484" s="194"/>
      <c r="AT484" s="194"/>
      <c r="AU484" s="194"/>
      <c r="AV484" s="194"/>
      <c r="AW484" s="194"/>
      <c r="AX484" s="194"/>
    </row>
    <row r="485" spans="1:50">
      <c r="A485" s="194"/>
      <c r="B485" s="194"/>
      <c r="C485" s="218"/>
      <c r="D485" s="218"/>
      <c r="E485" s="218"/>
      <c r="F485" s="218"/>
      <c r="G485" s="218"/>
      <c r="H485" s="218"/>
      <c r="I485" s="218"/>
      <c r="J485" s="218"/>
      <c r="K485" s="218"/>
      <c r="L485" s="218"/>
      <c r="M485" s="218"/>
      <c r="N485" s="218"/>
      <c r="O485" s="218"/>
      <c r="P485" s="218"/>
      <c r="Q485" s="218"/>
      <c r="R485" s="218"/>
      <c r="S485" s="218"/>
      <c r="T485" s="194"/>
      <c r="U485" s="194"/>
      <c r="V485" s="194"/>
      <c r="W485" s="194"/>
      <c r="X485" s="194"/>
      <c r="Y485" s="194"/>
      <c r="Z485" s="194"/>
      <c r="AA485" s="194"/>
      <c r="AB485" s="194"/>
      <c r="AC485" s="194"/>
      <c r="AD485" s="194"/>
      <c r="AE485" s="194"/>
      <c r="AF485" s="194"/>
      <c r="AG485" s="194"/>
      <c r="AH485" s="194"/>
      <c r="AI485" s="194"/>
      <c r="AJ485" s="194"/>
      <c r="AK485" s="194"/>
      <c r="AL485" s="194"/>
      <c r="AM485" s="194"/>
      <c r="AN485" s="194"/>
      <c r="AO485" s="194"/>
      <c r="AP485" s="194"/>
      <c r="AQ485" s="194"/>
      <c r="AR485" s="194"/>
      <c r="AS485" s="194"/>
      <c r="AT485" s="194"/>
      <c r="AU485" s="194"/>
      <c r="AV485" s="194"/>
      <c r="AW485" s="194"/>
      <c r="AX485" s="194"/>
    </row>
    <row r="486" spans="1:50">
      <c r="A486" s="194"/>
      <c r="B486" s="194"/>
      <c r="C486" s="218"/>
      <c r="D486" s="218"/>
      <c r="E486" s="218"/>
      <c r="F486" s="218"/>
      <c r="G486" s="218"/>
      <c r="H486" s="218"/>
      <c r="I486" s="218"/>
      <c r="J486" s="218"/>
      <c r="K486" s="218"/>
      <c r="L486" s="218"/>
      <c r="M486" s="218"/>
      <c r="N486" s="218"/>
      <c r="O486" s="218"/>
      <c r="P486" s="218"/>
      <c r="Q486" s="218"/>
      <c r="R486" s="218"/>
      <c r="S486" s="218"/>
      <c r="T486" s="194"/>
      <c r="U486" s="194"/>
      <c r="V486" s="194"/>
      <c r="W486" s="194"/>
      <c r="X486" s="194"/>
      <c r="Y486" s="194"/>
      <c r="Z486" s="194"/>
      <c r="AA486" s="194"/>
      <c r="AB486" s="194"/>
      <c r="AC486" s="194"/>
      <c r="AD486" s="194"/>
      <c r="AE486" s="194"/>
      <c r="AF486" s="194"/>
      <c r="AG486" s="194"/>
      <c r="AH486" s="194"/>
      <c r="AI486" s="194"/>
      <c r="AJ486" s="194"/>
      <c r="AK486" s="194"/>
      <c r="AL486" s="194"/>
      <c r="AM486" s="194"/>
      <c r="AN486" s="194"/>
      <c r="AO486" s="194"/>
      <c r="AP486" s="194"/>
      <c r="AQ486" s="194"/>
      <c r="AR486" s="194"/>
      <c r="AS486" s="194"/>
      <c r="AT486" s="194"/>
      <c r="AU486" s="194"/>
      <c r="AV486" s="194"/>
      <c r="AW486" s="194"/>
      <c r="AX486" s="194"/>
    </row>
    <row r="487" spans="1:50">
      <c r="A487" s="194"/>
      <c r="B487" s="194"/>
      <c r="C487" s="218"/>
      <c r="D487" s="218"/>
      <c r="E487" s="218"/>
      <c r="F487" s="218"/>
      <c r="G487" s="218"/>
      <c r="H487" s="218"/>
      <c r="I487" s="218"/>
      <c r="J487" s="218"/>
      <c r="K487" s="218"/>
      <c r="L487" s="218"/>
      <c r="M487" s="218"/>
      <c r="N487" s="218"/>
      <c r="O487" s="218"/>
      <c r="P487" s="218"/>
      <c r="Q487" s="218"/>
      <c r="R487" s="218"/>
      <c r="S487" s="218"/>
      <c r="T487" s="194"/>
      <c r="U487" s="194"/>
      <c r="V487" s="194"/>
      <c r="W487" s="194"/>
      <c r="X487" s="194"/>
      <c r="Y487" s="194"/>
      <c r="Z487" s="194"/>
      <c r="AA487" s="194"/>
      <c r="AB487" s="194"/>
      <c r="AC487" s="194"/>
      <c r="AD487" s="194"/>
      <c r="AE487" s="194"/>
      <c r="AF487" s="194"/>
      <c r="AG487" s="194"/>
      <c r="AH487" s="194"/>
      <c r="AI487" s="194"/>
      <c r="AJ487" s="194"/>
      <c r="AK487" s="194"/>
      <c r="AL487" s="194"/>
      <c r="AM487" s="194"/>
      <c r="AN487" s="194"/>
      <c r="AO487" s="194"/>
      <c r="AP487" s="194"/>
      <c r="AQ487" s="194"/>
      <c r="AR487" s="194"/>
      <c r="AS487" s="194"/>
      <c r="AT487" s="194"/>
      <c r="AU487" s="194"/>
      <c r="AV487" s="194"/>
      <c r="AW487" s="194"/>
      <c r="AX487" s="194"/>
    </row>
    <row r="488" spans="1:50">
      <c r="A488" s="194"/>
      <c r="B488" s="194"/>
      <c r="C488" s="218"/>
      <c r="D488" s="218"/>
      <c r="E488" s="218"/>
      <c r="F488" s="218"/>
      <c r="G488" s="218"/>
      <c r="H488" s="218"/>
      <c r="I488" s="218"/>
      <c r="J488" s="218"/>
      <c r="K488" s="218"/>
      <c r="L488" s="218"/>
      <c r="M488" s="218"/>
      <c r="N488" s="218"/>
      <c r="O488" s="218"/>
      <c r="P488" s="218"/>
      <c r="Q488" s="218"/>
      <c r="R488" s="218"/>
      <c r="S488" s="218"/>
      <c r="T488" s="194"/>
      <c r="U488" s="194"/>
      <c r="V488" s="194"/>
      <c r="W488" s="194"/>
      <c r="X488" s="194"/>
      <c r="Y488" s="194"/>
      <c r="Z488" s="194"/>
      <c r="AA488" s="194"/>
      <c r="AB488" s="194"/>
      <c r="AC488" s="194"/>
      <c r="AD488" s="194"/>
      <c r="AE488" s="194"/>
      <c r="AF488" s="194"/>
      <c r="AG488" s="194"/>
      <c r="AH488" s="194"/>
      <c r="AI488" s="194"/>
      <c r="AJ488" s="194"/>
      <c r="AK488" s="194"/>
      <c r="AL488" s="194"/>
      <c r="AM488" s="194"/>
      <c r="AN488" s="194"/>
      <c r="AO488" s="194"/>
      <c r="AP488" s="194"/>
      <c r="AQ488" s="194"/>
      <c r="AR488" s="194"/>
      <c r="AS488" s="194"/>
      <c r="AT488" s="194"/>
      <c r="AU488" s="194"/>
      <c r="AV488" s="194"/>
      <c r="AW488" s="194"/>
      <c r="AX488" s="194"/>
    </row>
    <row r="489" spans="1:50">
      <c r="A489" s="194"/>
      <c r="B489" s="194"/>
      <c r="C489" s="218"/>
      <c r="D489" s="218"/>
      <c r="E489" s="218"/>
      <c r="F489" s="218"/>
      <c r="G489" s="218"/>
      <c r="H489" s="218"/>
      <c r="I489" s="218"/>
      <c r="J489" s="218"/>
      <c r="K489" s="218"/>
      <c r="L489" s="218"/>
      <c r="M489" s="218"/>
      <c r="N489" s="218"/>
      <c r="O489" s="218"/>
      <c r="P489" s="218"/>
      <c r="Q489" s="218"/>
      <c r="R489" s="218"/>
      <c r="S489" s="218"/>
      <c r="T489" s="194"/>
      <c r="U489" s="194"/>
      <c r="V489" s="194"/>
      <c r="W489" s="194"/>
      <c r="X489" s="194"/>
      <c r="Y489" s="194"/>
      <c r="Z489" s="194"/>
      <c r="AA489" s="194"/>
      <c r="AB489" s="194"/>
      <c r="AC489" s="194"/>
      <c r="AD489" s="194"/>
      <c r="AE489" s="194"/>
      <c r="AF489" s="194"/>
      <c r="AG489" s="194"/>
      <c r="AH489" s="194"/>
      <c r="AI489" s="194"/>
      <c r="AJ489" s="194"/>
      <c r="AK489" s="194"/>
      <c r="AL489" s="194"/>
      <c r="AM489" s="194"/>
      <c r="AN489" s="194"/>
      <c r="AO489" s="194"/>
      <c r="AP489" s="194"/>
      <c r="AQ489" s="194"/>
      <c r="AR489" s="194"/>
      <c r="AS489" s="194"/>
      <c r="AT489" s="194"/>
      <c r="AU489" s="194"/>
      <c r="AV489" s="194"/>
      <c r="AW489" s="194"/>
      <c r="AX489" s="194"/>
    </row>
    <row r="490" spans="1:50">
      <c r="A490" s="194"/>
      <c r="B490" s="194"/>
      <c r="C490" s="218"/>
      <c r="D490" s="218"/>
      <c r="E490" s="218"/>
      <c r="F490" s="218"/>
      <c r="G490" s="218"/>
      <c r="H490" s="218"/>
      <c r="I490" s="218"/>
      <c r="J490" s="218"/>
      <c r="K490" s="218"/>
      <c r="L490" s="218"/>
      <c r="M490" s="218"/>
      <c r="N490" s="218"/>
      <c r="O490" s="218"/>
      <c r="P490" s="218"/>
      <c r="Q490" s="218"/>
      <c r="R490" s="218"/>
      <c r="S490" s="218"/>
      <c r="T490" s="194"/>
      <c r="U490" s="194"/>
      <c r="V490" s="194"/>
      <c r="W490" s="194"/>
      <c r="X490" s="194"/>
      <c r="Y490" s="194"/>
      <c r="Z490" s="194"/>
      <c r="AA490" s="194"/>
      <c r="AB490" s="194"/>
      <c r="AC490" s="194"/>
      <c r="AD490" s="194"/>
      <c r="AE490" s="194"/>
      <c r="AF490" s="194"/>
      <c r="AG490" s="194"/>
      <c r="AH490" s="194"/>
      <c r="AI490" s="194"/>
      <c r="AJ490" s="194"/>
      <c r="AK490" s="194"/>
      <c r="AL490" s="194"/>
      <c r="AM490" s="194"/>
      <c r="AN490" s="194"/>
      <c r="AO490" s="194"/>
      <c r="AP490" s="194"/>
      <c r="AQ490" s="194"/>
      <c r="AR490" s="194"/>
      <c r="AS490" s="194"/>
      <c r="AT490" s="194"/>
      <c r="AU490" s="194"/>
      <c r="AV490" s="194"/>
      <c r="AW490" s="194"/>
      <c r="AX490" s="194"/>
    </row>
    <row r="491" spans="1:50">
      <c r="A491" s="194"/>
      <c r="B491" s="194"/>
      <c r="C491" s="218"/>
      <c r="D491" s="218"/>
      <c r="E491" s="218"/>
      <c r="F491" s="218"/>
      <c r="G491" s="218"/>
      <c r="H491" s="218"/>
      <c r="I491" s="218"/>
      <c r="J491" s="218"/>
      <c r="K491" s="218"/>
      <c r="L491" s="218"/>
      <c r="M491" s="218"/>
      <c r="N491" s="218"/>
      <c r="O491" s="218"/>
      <c r="P491" s="218"/>
      <c r="Q491" s="218"/>
      <c r="R491" s="218"/>
      <c r="S491" s="218"/>
      <c r="T491" s="194"/>
      <c r="U491" s="194"/>
      <c r="V491" s="194"/>
      <c r="W491" s="194"/>
      <c r="X491" s="194"/>
      <c r="Y491" s="194"/>
      <c r="Z491" s="194"/>
      <c r="AA491" s="194"/>
      <c r="AB491" s="194"/>
      <c r="AC491" s="194"/>
      <c r="AD491" s="194"/>
      <c r="AE491" s="194"/>
      <c r="AF491" s="194"/>
      <c r="AG491" s="194"/>
      <c r="AH491" s="194"/>
      <c r="AI491" s="194"/>
      <c r="AJ491" s="194"/>
      <c r="AK491" s="194"/>
      <c r="AL491" s="194"/>
      <c r="AM491" s="194"/>
      <c r="AN491" s="194"/>
      <c r="AO491" s="194"/>
      <c r="AP491" s="194"/>
      <c r="AQ491" s="194"/>
      <c r="AR491" s="194"/>
      <c r="AS491" s="194"/>
      <c r="AT491" s="194"/>
      <c r="AU491" s="194"/>
      <c r="AV491" s="194"/>
      <c r="AW491" s="194"/>
      <c r="AX491" s="194"/>
    </row>
    <row r="492" spans="1:50">
      <c r="A492" s="194"/>
      <c r="B492" s="194"/>
      <c r="C492" s="218"/>
      <c r="D492" s="218"/>
      <c r="E492" s="218"/>
      <c r="F492" s="218"/>
      <c r="G492" s="218"/>
      <c r="H492" s="218"/>
      <c r="I492" s="218"/>
      <c r="J492" s="218"/>
      <c r="K492" s="218"/>
      <c r="L492" s="218"/>
      <c r="M492" s="218"/>
      <c r="N492" s="218"/>
      <c r="O492" s="218"/>
      <c r="P492" s="218"/>
      <c r="Q492" s="218"/>
      <c r="R492" s="218"/>
      <c r="S492" s="218"/>
      <c r="T492" s="194"/>
      <c r="U492" s="194"/>
      <c r="V492" s="194"/>
      <c r="W492" s="194"/>
      <c r="X492" s="194"/>
      <c r="Y492" s="194"/>
      <c r="Z492" s="194"/>
      <c r="AA492" s="194"/>
      <c r="AB492" s="194"/>
      <c r="AC492" s="194"/>
      <c r="AD492" s="194"/>
      <c r="AE492" s="194"/>
      <c r="AF492" s="194"/>
      <c r="AG492" s="194"/>
      <c r="AH492" s="194"/>
      <c r="AI492" s="194"/>
      <c r="AJ492" s="194"/>
      <c r="AK492" s="194"/>
      <c r="AL492" s="194"/>
      <c r="AM492" s="194"/>
      <c r="AN492" s="194"/>
      <c r="AO492" s="194"/>
      <c r="AP492" s="194"/>
      <c r="AQ492" s="194"/>
      <c r="AR492" s="194"/>
      <c r="AS492" s="194"/>
      <c r="AT492" s="194"/>
      <c r="AU492" s="194"/>
      <c r="AV492" s="194"/>
      <c r="AW492" s="194"/>
      <c r="AX492" s="194"/>
    </row>
    <row r="493" spans="1:50">
      <c r="A493" s="194"/>
      <c r="B493" s="194"/>
      <c r="C493" s="218"/>
      <c r="D493" s="218"/>
      <c r="E493" s="218"/>
      <c r="F493" s="218"/>
      <c r="G493" s="218"/>
      <c r="H493" s="218"/>
      <c r="I493" s="218"/>
      <c r="J493" s="218"/>
      <c r="K493" s="218"/>
      <c r="L493" s="218"/>
      <c r="M493" s="218"/>
      <c r="N493" s="218"/>
      <c r="O493" s="218"/>
      <c r="P493" s="218"/>
      <c r="Q493" s="218"/>
      <c r="R493" s="218"/>
      <c r="S493" s="218"/>
      <c r="T493" s="194"/>
      <c r="U493" s="194"/>
      <c r="V493" s="194"/>
      <c r="W493" s="194"/>
      <c r="X493" s="194"/>
      <c r="Y493" s="194"/>
      <c r="Z493" s="194"/>
      <c r="AA493" s="194"/>
      <c r="AB493" s="194"/>
      <c r="AC493" s="194"/>
      <c r="AD493" s="194"/>
      <c r="AE493" s="194"/>
      <c r="AF493" s="194"/>
      <c r="AG493" s="194"/>
      <c r="AH493" s="194"/>
      <c r="AI493" s="194"/>
      <c r="AJ493" s="194"/>
      <c r="AK493" s="194"/>
      <c r="AL493" s="194"/>
      <c r="AM493" s="194"/>
      <c r="AN493" s="194"/>
      <c r="AO493" s="194"/>
      <c r="AP493" s="194"/>
      <c r="AQ493" s="194"/>
      <c r="AR493" s="194"/>
      <c r="AS493" s="194"/>
      <c r="AT493" s="194"/>
      <c r="AU493" s="194"/>
      <c r="AV493" s="194"/>
      <c r="AW493" s="194"/>
      <c r="AX493" s="194"/>
    </row>
    <row r="494" spans="1:50">
      <c r="A494" s="194"/>
      <c r="B494" s="194"/>
      <c r="C494" s="218"/>
      <c r="D494" s="218"/>
      <c r="E494" s="218"/>
      <c r="F494" s="218"/>
      <c r="G494" s="218"/>
      <c r="H494" s="218"/>
      <c r="I494" s="218"/>
      <c r="J494" s="218"/>
      <c r="K494" s="218"/>
      <c r="L494" s="218"/>
      <c r="M494" s="218"/>
      <c r="N494" s="218"/>
      <c r="O494" s="218"/>
      <c r="P494" s="218"/>
      <c r="Q494" s="218"/>
      <c r="R494" s="218"/>
      <c r="S494" s="218"/>
      <c r="T494" s="194"/>
      <c r="U494" s="194"/>
      <c r="V494" s="194"/>
      <c r="W494" s="194"/>
      <c r="X494" s="194"/>
      <c r="Y494" s="194"/>
      <c r="Z494" s="194"/>
      <c r="AA494" s="194"/>
      <c r="AB494" s="194"/>
      <c r="AC494" s="194"/>
      <c r="AD494" s="194"/>
      <c r="AE494" s="194"/>
      <c r="AF494" s="194"/>
      <c r="AG494" s="194"/>
      <c r="AH494" s="194"/>
      <c r="AI494" s="194"/>
      <c r="AJ494" s="194"/>
      <c r="AK494" s="194"/>
      <c r="AL494" s="194"/>
      <c r="AM494" s="194"/>
      <c r="AN494" s="194"/>
      <c r="AO494" s="194"/>
      <c r="AP494" s="194"/>
      <c r="AQ494" s="194"/>
      <c r="AR494" s="194"/>
      <c r="AS494" s="194"/>
      <c r="AT494" s="194"/>
      <c r="AU494" s="194"/>
      <c r="AV494" s="194"/>
      <c r="AW494" s="194"/>
      <c r="AX494" s="194"/>
    </row>
    <row r="495" spans="1:50">
      <c r="A495" s="194"/>
      <c r="B495" s="194"/>
      <c r="C495" s="218"/>
      <c r="D495" s="218"/>
      <c r="E495" s="218"/>
      <c r="F495" s="218"/>
      <c r="G495" s="218"/>
      <c r="H495" s="218"/>
      <c r="I495" s="218"/>
      <c r="J495" s="218"/>
      <c r="K495" s="218"/>
      <c r="L495" s="218"/>
      <c r="M495" s="218"/>
      <c r="N495" s="218"/>
      <c r="O495" s="218"/>
      <c r="P495" s="218"/>
      <c r="Q495" s="218"/>
      <c r="R495" s="218"/>
      <c r="S495" s="218"/>
      <c r="T495" s="194"/>
      <c r="U495" s="194"/>
      <c r="V495" s="194"/>
      <c r="W495" s="194"/>
      <c r="X495" s="194"/>
      <c r="Y495" s="194"/>
      <c r="Z495" s="194"/>
      <c r="AA495" s="194"/>
      <c r="AB495" s="194"/>
      <c r="AC495" s="194"/>
      <c r="AD495" s="194"/>
      <c r="AE495" s="194"/>
      <c r="AF495" s="194"/>
      <c r="AG495" s="194"/>
      <c r="AH495" s="194"/>
      <c r="AI495" s="194"/>
      <c r="AJ495" s="194"/>
      <c r="AK495" s="194"/>
      <c r="AL495" s="194"/>
      <c r="AM495" s="194"/>
      <c r="AN495" s="194"/>
      <c r="AO495" s="194"/>
      <c r="AP495" s="194"/>
      <c r="AQ495" s="194"/>
      <c r="AR495" s="194"/>
      <c r="AS495" s="194"/>
      <c r="AT495" s="194"/>
      <c r="AU495" s="194"/>
      <c r="AV495" s="194"/>
      <c r="AW495" s="194"/>
      <c r="AX495" s="194"/>
    </row>
    <row r="496" spans="1:50">
      <c r="A496" s="194"/>
      <c r="B496" s="194"/>
      <c r="C496" s="218"/>
      <c r="D496" s="218"/>
      <c r="E496" s="218"/>
      <c r="F496" s="218"/>
      <c r="G496" s="218"/>
      <c r="H496" s="218"/>
      <c r="I496" s="218"/>
      <c r="J496" s="218"/>
      <c r="K496" s="218"/>
      <c r="L496" s="218"/>
      <c r="M496" s="218"/>
      <c r="N496" s="218"/>
      <c r="O496" s="218"/>
      <c r="P496" s="218"/>
      <c r="Q496" s="218"/>
      <c r="R496" s="218"/>
      <c r="S496" s="218"/>
      <c r="T496" s="194"/>
      <c r="U496" s="194"/>
      <c r="V496" s="194"/>
      <c r="W496" s="194"/>
      <c r="X496" s="194"/>
      <c r="Y496" s="194"/>
      <c r="Z496" s="194"/>
      <c r="AA496" s="194"/>
      <c r="AB496" s="194"/>
      <c r="AC496" s="194"/>
      <c r="AD496" s="194"/>
      <c r="AE496" s="194"/>
      <c r="AF496" s="194"/>
      <c r="AG496" s="194"/>
      <c r="AH496" s="194"/>
      <c r="AI496" s="194"/>
      <c r="AJ496" s="194"/>
      <c r="AK496" s="194"/>
      <c r="AL496" s="194"/>
      <c r="AM496" s="194"/>
      <c r="AN496" s="194"/>
      <c r="AO496" s="194"/>
      <c r="AP496" s="194"/>
      <c r="AQ496" s="194"/>
      <c r="AR496" s="194"/>
      <c r="AS496" s="194"/>
      <c r="AT496" s="194"/>
      <c r="AU496" s="194"/>
      <c r="AV496" s="194"/>
      <c r="AW496" s="194"/>
      <c r="AX496" s="194"/>
    </row>
    <row r="497" spans="1:50">
      <c r="A497" s="194"/>
      <c r="B497" s="194"/>
      <c r="C497" s="218"/>
      <c r="D497" s="218"/>
      <c r="E497" s="218"/>
      <c r="F497" s="218"/>
      <c r="G497" s="218"/>
      <c r="H497" s="218"/>
      <c r="I497" s="218"/>
      <c r="J497" s="218"/>
      <c r="K497" s="218"/>
      <c r="L497" s="218"/>
      <c r="M497" s="218"/>
      <c r="N497" s="218"/>
      <c r="O497" s="218"/>
      <c r="P497" s="218"/>
      <c r="Q497" s="218"/>
      <c r="R497" s="218"/>
      <c r="S497" s="218"/>
      <c r="T497" s="194"/>
      <c r="U497" s="194"/>
      <c r="V497" s="194"/>
      <c r="W497" s="194"/>
      <c r="X497" s="194"/>
      <c r="Y497" s="194"/>
      <c r="Z497" s="194"/>
      <c r="AA497" s="194"/>
      <c r="AB497" s="194"/>
      <c r="AC497" s="194"/>
      <c r="AD497" s="194"/>
      <c r="AE497" s="194"/>
      <c r="AF497" s="194"/>
      <c r="AG497" s="194"/>
      <c r="AH497" s="194"/>
      <c r="AI497" s="194"/>
      <c r="AJ497" s="194"/>
      <c r="AK497" s="194"/>
      <c r="AL497" s="194"/>
      <c r="AM497" s="194"/>
      <c r="AN497" s="194"/>
      <c r="AO497" s="194"/>
      <c r="AP497" s="194"/>
      <c r="AQ497" s="194"/>
      <c r="AR497" s="194"/>
      <c r="AS497" s="194"/>
      <c r="AT497" s="194"/>
      <c r="AU497" s="194"/>
      <c r="AV497" s="194"/>
      <c r="AW497" s="194"/>
      <c r="AX497" s="194"/>
    </row>
    <row r="498" spans="1:50">
      <c r="A498" s="194"/>
      <c r="B498" s="194"/>
      <c r="C498" s="218"/>
      <c r="D498" s="218"/>
      <c r="E498" s="218"/>
      <c r="F498" s="218"/>
      <c r="G498" s="218"/>
      <c r="H498" s="218"/>
      <c r="I498" s="218"/>
      <c r="J498" s="218"/>
      <c r="K498" s="218"/>
      <c r="L498" s="218"/>
      <c r="M498" s="218"/>
      <c r="N498" s="218"/>
      <c r="O498" s="218"/>
      <c r="P498" s="218"/>
      <c r="Q498" s="218"/>
      <c r="R498" s="218"/>
      <c r="S498" s="218"/>
      <c r="T498" s="194"/>
      <c r="U498" s="194"/>
      <c r="V498" s="194"/>
      <c r="W498" s="194"/>
      <c r="X498" s="194"/>
      <c r="Y498" s="194"/>
      <c r="Z498" s="194"/>
      <c r="AA498" s="194"/>
      <c r="AB498" s="194"/>
      <c r="AC498" s="194"/>
      <c r="AD498" s="194"/>
      <c r="AE498" s="194"/>
      <c r="AF498" s="194"/>
      <c r="AG498" s="194"/>
      <c r="AH498" s="194"/>
      <c r="AI498" s="194"/>
      <c r="AJ498" s="194"/>
      <c r="AK498" s="194"/>
      <c r="AL498" s="194"/>
      <c r="AM498" s="194"/>
      <c r="AN498" s="194"/>
      <c r="AO498" s="194"/>
      <c r="AP498" s="194"/>
      <c r="AQ498" s="194"/>
      <c r="AR498" s="194"/>
      <c r="AS498" s="194"/>
      <c r="AT498" s="194"/>
      <c r="AU498" s="194"/>
      <c r="AV498" s="194"/>
      <c r="AW498" s="194"/>
      <c r="AX498" s="194"/>
    </row>
    <row r="499" spans="1:50">
      <c r="A499" s="194"/>
      <c r="B499" s="194"/>
      <c r="C499" s="218"/>
      <c r="D499" s="218"/>
      <c r="E499" s="218"/>
      <c r="F499" s="218"/>
      <c r="G499" s="218"/>
      <c r="H499" s="218"/>
      <c r="I499" s="218"/>
      <c r="J499" s="218"/>
      <c r="K499" s="218"/>
      <c r="L499" s="218"/>
      <c r="M499" s="218"/>
      <c r="N499" s="218"/>
      <c r="O499" s="218"/>
      <c r="P499" s="218"/>
      <c r="Q499" s="218"/>
      <c r="R499" s="218"/>
      <c r="S499" s="218"/>
      <c r="T499" s="194"/>
      <c r="U499" s="194"/>
      <c r="V499" s="194"/>
      <c r="W499" s="194"/>
      <c r="X499" s="194"/>
      <c r="Y499" s="194"/>
      <c r="Z499" s="194"/>
      <c r="AA499" s="194"/>
      <c r="AB499" s="194"/>
      <c r="AC499" s="194"/>
      <c r="AD499" s="194"/>
      <c r="AE499" s="194"/>
      <c r="AF499" s="194"/>
      <c r="AG499" s="194"/>
      <c r="AH499" s="194"/>
      <c r="AI499" s="194"/>
      <c r="AJ499" s="194"/>
      <c r="AK499" s="194"/>
      <c r="AL499" s="194"/>
      <c r="AM499" s="194"/>
      <c r="AN499" s="194"/>
      <c r="AO499" s="194"/>
      <c r="AP499" s="194"/>
      <c r="AQ499" s="194"/>
      <c r="AR499" s="194"/>
      <c r="AS499" s="194"/>
      <c r="AT499" s="194"/>
      <c r="AU499" s="194"/>
      <c r="AV499" s="194"/>
      <c r="AW499" s="194"/>
      <c r="AX499" s="194"/>
    </row>
    <row r="500" spans="1:50">
      <c r="A500" s="194"/>
      <c r="B500" s="194"/>
      <c r="C500" s="218"/>
      <c r="D500" s="218"/>
      <c r="E500" s="218"/>
      <c r="F500" s="218"/>
      <c r="G500" s="218"/>
      <c r="H500" s="218"/>
      <c r="I500" s="218"/>
      <c r="J500" s="218"/>
      <c r="K500" s="218"/>
      <c r="L500" s="218"/>
      <c r="M500" s="218"/>
      <c r="N500" s="218"/>
      <c r="O500" s="218"/>
      <c r="P500" s="218"/>
      <c r="Q500" s="218"/>
      <c r="R500" s="218"/>
      <c r="S500" s="218"/>
      <c r="T500" s="194"/>
      <c r="U500" s="194"/>
      <c r="V500" s="194"/>
      <c r="W500" s="194"/>
      <c r="X500" s="194"/>
      <c r="Y500" s="194"/>
      <c r="Z500" s="194"/>
      <c r="AA500" s="194"/>
      <c r="AB500" s="194"/>
      <c r="AC500" s="194"/>
      <c r="AD500" s="194"/>
      <c r="AE500" s="194"/>
      <c r="AF500" s="194"/>
      <c r="AG500" s="194"/>
      <c r="AH500" s="194"/>
      <c r="AI500" s="194"/>
      <c r="AJ500" s="194"/>
      <c r="AK500" s="194"/>
      <c r="AL500" s="194"/>
      <c r="AM500" s="194"/>
      <c r="AN500" s="194"/>
      <c r="AO500" s="194"/>
      <c r="AP500" s="194"/>
      <c r="AQ500" s="194"/>
      <c r="AR500" s="194"/>
      <c r="AS500" s="194"/>
      <c r="AT500" s="194"/>
      <c r="AU500" s="194"/>
      <c r="AV500" s="194"/>
      <c r="AW500" s="194"/>
      <c r="AX500" s="194"/>
    </row>
    <row r="501" spans="1:50">
      <c r="A501" s="194"/>
      <c r="B501" s="194"/>
      <c r="C501" s="218"/>
      <c r="D501" s="218"/>
      <c r="E501" s="218"/>
      <c r="F501" s="218"/>
      <c r="G501" s="218"/>
      <c r="H501" s="218"/>
      <c r="I501" s="218"/>
      <c r="J501" s="218"/>
      <c r="K501" s="218"/>
      <c r="L501" s="218"/>
      <c r="M501" s="218"/>
      <c r="N501" s="218"/>
      <c r="O501" s="218"/>
      <c r="P501" s="218"/>
      <c r="Q501" s="218"/>
      <c r="R501" s="218"/>
      <c r="S501" s="218"/>
      <c r="T501" s="194"/>
      <c r="U501" s="194"/>
      <c r="V501" s="194"/>
      <c r="W501" s="194"/>
      <c r="X501" s="194"/>
      <c r="Y501" s="194"/>
      <c r="Z501" s="194"/>
      <c r="AA501" s="194"/>
      <c r="AB501" s="194"/>
      <c r="AC501" s="194"/>
      <c r="AD501" s="194"/>
      <c r="AE501" s="194"/>
      <c r="AF501" s="194"/>
      <c r="AG501" s="194"/>
      <c r="AH501" s="194"/>
      <c r="AI501" s="194"/>
      <c r="AJ501" s="194"/>
      <c r="AK501" s="194"/>
      <c r="AL501" s="194"/>
      <c r="AM501" s="194"/>
      <c r="AN501" s="194"/>
      <c r="AO501" s="194"/>
      <c r="AP501" s="194"/>
      <c r="AQ501" s="194"/>
      <c r="AR501" s="194"/>
      <c r="AS501" s="194"/>
      <c r="AT501" s="194"/>
      <c r="AU501" s="194"/>
      <c r="AV501" s="194"/>
      <c r="AW501" s="194"/>
      <c r="AX501" s="194"/>
    </row>
    <row r="502" spans="1:50">
      <c r="A502" s="194"/>
      <c r="B502" s="194"/>
      <c r="C502" s="218"/>
      <c r="D502" s="218"/>
      <c r="E502" s="218"/>
      <c r="F502" s="218"/>
      <c r="G502" s="218"/>
      <c r="H502" s="218"/>
      <c r="I502" s="218"/>
      <c r="J502" s="218"/>
      <c r="K502" s="218"/>
      <c r="L502" s="218"/>
      <c r="M502" s="218"/>
      <c r="N502" s="218"/>
      <c r="O502" s="218"/>
      <c r="P502" s="218"/>
      <c r="Q502" s="218"/>
      <c r="R502" s="218"/>
      <c r="S502" s="218"/>
      <c r="T502" s="194"/>
      <c r="U502" s="194"/>
      <c r="V502" s="194"/>
      <c r="W502" s="194"/>
      <c r="X502" s="194"/>
      <c r="Y502" s="194"/>
      <c r="Z502" s="194"/>
      <c r="AA502" s="194"/>
      <c r="AB502" s="194"/>
      <c r="AC502" s="194"/>
      <c r="AD502" s="194"/>
      <c r="AE502" s="194"/>
      <c r="AF502" s="194"/>
      <c r="AG502" s="194"/>
      <c r="AH502" s="194"/>
      <c r="AI502" s="194"/>
      <c r="AJ502" s="194"/>
      <c r="AK502" s="194"/>
      <c r="AL502" s="194"/>
      <c r="AM502" s="194"/>
      <c r="AN502" s="194"/>
      <c r="AO502" s="194"/>
      <c r="AP502" s="194"/>
      <c r="AQ502" s="194"/>
      <c r="AR502" s="194"/>
      <c r="AS502" s="194"/>
      <c r="AT502" s="194"/>
      <c r="AU502" s="194"/>
      <c r="AV502" s="194"/>
      <c r="AW502" s="194"/>
      <c r="AX502" s="194"/>
    </row>
    <row r="503" spans="1:50">
      <c r="A503" s="194"/>
      <c r="B503" s="194"/>
      <c r="C503" s="218"/>
      <c r="D503" s="218"/>
      <c r="E503" s="218"/>
      <c r="F503" s="218"/>
      <c r="G503" s="218"/>
      <c r="H503" s="218"/>
      <c r="I503" s="218"/>
      <c r="J503" s="218"/>
      <c r="K503" s="218"/>
      <c r="L503" s="218"/>
      <c r="M503" s="218"/>
      <c r="N503" s="218"/>
      <c r="O503" s="218"/>
      <c r="P503" s="218"/>
      <c r="Q503" s="218"/>
      <c r="R503" s="218"/>
      <c r="S503" s="218"/>
      <c r="T503" s="194"/>
      <c r="U503" s="194"/>
      <c r="V503" s="194"/>
      <c r="W503" s="194"/>
      <c r="X503" s="194"/>
      <c r="Y503" s="194"/>
      <c r="Z503" s="194"/>
      <c r="AA503" s="194"/>
      <c r="AB503" s="194"/>
      <c r="AC503" s="194"/>
      <c r="AD503" s="194"/>
      <c r="AE503" s="194"/>
      <c r="AF503" s="194"/>
      <c r="AG503" s="194"/>
      <c r="AH503" s="194"/>
      <c r="AI503" s="194"/>
      <c r="AJ503" s="194"/>
      <c r="AK503" s="194"/>
      <c r="AL503" s="194"/>
      <c r="AM503" s="194"/>
      <c r="AN503" s="194"/>
      <c r="AO503" s="194"/>
      <c r="AP503" s="194"/>
      <c r="AQ503" s="194"/>
      <c r="AR503" s="194"/>
      <c r="AS503" s="194"/>
      <c r="AT503" s="194"/>
      <c r="AU503" s="194"/>
      <c r="AV503" s="194"/>
      <c r="AW503" s="194"/>
      <c r="AX503" s="194"/>
    </row>
    <row r="504" spans="1:50">
      <c r="A504" s="194"/>
      <c r="B504" s="194"/>
      <c r="C504" s="218"/>
      <c r="D504" s="218"/>
      <c r="E504" s="218"/>
      <c r="F504" s="218"/>
      <c r="G504" s="218"/>
      <c r="H504" s="218"/>
      <c r="I504" s="218"/>
      <c r="J504" s="218"/>
      <c r="K504" s="218"/>
      <c r="L504" s="218"/>
      <c r="M504" s="218"/>
      <c r="N504" s="218"/>
      <c r="O504" s="218"/>
      <c r="P504" s="218"/>
      <c r="Q504" s="218"/>
      <c r="R504" s="218"/>
      <c r="S504" s="218"/>
      <c r="T504" s="194"/>
      <c r="U504" s="194"/>
      <c r="V504" s="194"/>
      <c r="W504" s="194"/>
      <c r="X504" s="194"/>
      <c r="Y504" s="194"/>
      <c r="Z504" s="194"/>
      <c r="AA504" s="194"/>
      <c r="AB504" s="194"/>
      <c r="AC504" s="194"/>
      <c r="AD504" s="194"/>
      <c r="AE504" s="194"/>
      <c r="AF504" s="194"/>
      <c r="AG504" s="194"/>
      <c r="AH504" s="194"/>
      <c r="AI504" s="194"/>
      <c r="AJ504" s="194"/>
      <c r="AK504" s="194"/>
      <c r="AL504" s="194"/>
      <c r="AM504" s="194"/>
      <c r="AN504" s="194"/>
      <c r="AO504" s="194"/>
      <c r="AP504" s="194"/>
      <c r="AQ504" s="194"/>
      <c r="AR504" s="194"/>
      <c r="AS504" s="194"/>
      <c r="AT504" s="194"/>
      <c r="AU504" s="194"/>
      <c r="AV504" s="194"/>
      <c r="AW504" s="194"/>
      <c r="AX504" s="194"/>
    </row>
    <row r="505" spans="1:50">
      <c r="A505" s="194"/>
      <c r="B505" s="194"/>
      <c r="C505" s="218"/>
      <c r="D505" s="218"/>
      <c r="E505" s="218"/>
      <c r="F505" s="218"/>
      <c r="G505" s="218"/>
      <c r="H505" s="218"/>
      <c r="I505" s="218"/>
      <c r="J505" s="218"/>
      <c r="K505" s="218"/>
      <c r="L505" s="218"/>
      <c r="M505" s="218"/>
      <c r="N505" s="218"/>
      <c r="O505" s="218"/>
      <c r="P505" s="218"/>
      <c r="Q505" s="218"/>
      <c r="R505" s="218"/>
      <c r="S505" s="218"/>
      <c r="T505" s="194"/>
      <c r="U505" s="194"/>
      <c r="V505" s="194"/>
      <c r="W505" s="194"/>
      <c r="X505" s="194"/>
      <c r="Y505" s="194"/>
      <c r="Z505" s="194"/>
      <c r="AA505" s="194"/>
      <c r="AB505" s="194"/>
      <c r="AC505" s="194"/>
      <c r="AD505" s="194"/>
      <c r="AE505" s="194"/>
      <c r="AF505" s="194"/>
      <c r="AG505" s="194"/>
      <c r="AH505" s="194"/>
      <c r="AI505" s="194"/>
      <c r="AJ505" s="194"/>
      <c r="AK505" s="194"/>
      <c r="AL505" s="194"/>
      <c r="AM505" s="194"/>
      <c r="AN505" s="194"/>
      <c r="AO505" s="194"/>
      <c r="AP505" s="194"/>
      <c r="AQ505" s="194"/>
      <c r="AR505" s="194"/>
      <c r="AS505" s="194"/>
      <c r="AT505" s="194"/>
      <c r="AU505" s="194"/>
      <c r="AV505" s="194"/>
      <c r="AW505" s="194"/>
      <c r="AX505" s="194"/>
    </row>
    <row r="506" spans="1:50">
      <c r="A506" s="194"/>
      <c r="B506" s="194"/>
      <c r="C506" s="218"/>
      <c r="D506" s="218"/>
      <c r="E506" s="218"/>
      <c r="F506" s="218"/>
      <c r="G506" s="218"/>
      <c r="H506" s="218"/>
      <c r="I506" s="218"/>
      <c r="J506" s="218"/>
      <c r="K506" s="218"/>
      <c r="L506" s="218"/>
      <c r="M506" s="218"/>
      <c r="N506" s="218"/>
      <c r="O506" s="218"/>
      <c r="P506" s="218"/>
      <c r="Q506" s="218"/>
      <c r="R506" s="218"/>
      <c r="S506" s="218"/>
      <c r="T506" s="194"/>
      <c r="U506" s="194"/>
      <c r="V506" s="194"/>
      <c r="W506" s="194"/>
      <c r="X506" s="194"/>
      <c r="Y506" s="194"/>
      <c r="Z506" s="194"/>
      <c r="AA506" s="194"/>
      <c r="AB506" s="194"/>
      <c r="AC506" s="194"/>
      <c r="AD506" s="194"/>
      <c r="AE506" s="194"/>
      <c r="AF506" s="194"/>
      <c r="AG506" s="194"/>
      <c r="AH506" s="194"/>
      <c r="AI506" s="194"/>
      <c r="AJ506" s="194"/>
      <c r="AK506" s="194"/>
      <c r="AL506" s="194"/>
      <c r="AM506" s="194"/>
      <c r="AN506" s="194"/>
      <c r="AO506" s="194"/>
      <c r="AP506" s="194"/>
      <c r="AQ506" s="194"/>
      <c r="AR506" s="194"/>
      <c r="AS506" s="194"/>
      <c r="AT506" s="194"/>
      <c r="AU506" s="194"/>
      <c r="AV506" s="194"/>
      <c r="AW506" s="194"/>
      <c r="AX506" s="194"/>
    </row>
    <row r="507" spans="1:50">
      <c r="A507" s="194"/>
      <c r="B507" s="194"/>
      <c r="C507" s="218"/>
      <c r="D507" s="218"/>
      <c r="E507" s="218"/>
      <c r="F507" s="218"/>
      <c r="G507" s="218"/>
      <c r="H507" s="218"/>
      <c r="I507" s="218"/>
      <c r="J507" s="218"/>
      <c r="K507" s="218"/>
      <c r="L507" s="218"/>
      <c r="M507" s="218"/>
      <c r="N507" s="218"/>
      <c r="O507" s="218"/>
      <c r="P507" s="218"/>
      <c r="Q507" s="218"/>
      <c r="R507" s="218"/>
      <c r="S507" s="218"/>
      <c r="T507" s="194"/>
      <c r="U507" s="194"/>
      <c r="V507" s="194"/>
      <c r="W507" s="194"/>
      <c r="X507" s="194"/>
      <c r="Y507" s="194"/>
      <c r="Z507" s="194"/>
      <c r="AA507" s="194"/>
      <c r="AB507" s="194"/>
      <c r="AC507" s="194"/>
      <c r="AD507" s="194"/>
      <c r="AE507" s="194"/>
      <c r="AF507" s="194"/>
      <c r="AG507" s="194"/>
      <c r="AH507" s="194"/>
      <c r="AI507" s="194"/>
      <c r="AJ507" s="194"/>
      <c r="AK507" s="194"/>
      <c r="AL507" s="194"/>
      <c r="AM507" s="194"/>
      <c r="AN507" s="194"/>
      <c r="AO507" s="194"/>
      <c r="AP507" s="194"/>
      <c r="AQ507" s="194"/>
      <c r="AR507" s="194"/>
      <c r="AS507" s="194"/>
      <c r="AT507" s="194"/>
      <c r="AU507" s="194"/>
      <c r="AV507" s="194"/>
      <c r="AW507" s="194"/>
      <c r="AX507" s="194"/>
    </row>
    <row r="508" spans="1:50">
      <c r="A508" s="194"/>
      <c r="B508" s="194"/>
      <c r="C508" s="218"/>
      <c r="D508" s="218"/>
      <c r="E508" s="218"/>
      <c r="F508" s="218"/>
      <c r="G508" s="218"/>
      <c r="H508" s="218"/>
      <c r="I508" s="218"/>
      <c r="J508" s="218"/>
      <c r="K508" s="218"/>
      <c r="L508" s="218"/>
      <c r="M508" s="218"/>
      <c r="N508" s="218"/>
      <c r="O508" s="218"/>
      <c r="P508" s="218"/>
      <c r="Q508" s="218"/>
      <c r="R508" s="218"/>
      <c r="S508" s="218"/>
      <c r="T508" s="194"/>
      <c r="U508" s="194"/>
      <c r="V508" s="194"/>
      <c r="W508" s="194"/>
      <c r="X508" s="194"/>
      <c r="Y508" s="194"/>
      <c r="Z508" s="194"/>
      <c r="AA508" s="194"/>
      <c r="AB508" s="194"/>
      <c r="AC508" s="194"/>
      <c r="AD508" s="194"/>
      <c r="AE508" s="194"/>
      <c r="AF508" s="194"/>
      <c r="AG508" s="194"/>
      <c r="AH508" s="194"/>
      <c r="AI508" s="194"/>
      <c r="AJ508" s="194"/>
      <c r="AK508" s="194"/>
      <c r="AL508" s="194"/>
      <c r="AM508" s="194"/>
      <c r="AN508" s="194"/>
      <c r="AO508" s="194"/>
      <c r="AP508" s="194"/>
      <c r="AQ508" s="194"/>
      <c r="AR508" s="194"/>
      <c r="AS508" s="194"/>
      <c r="AT508" s="194"/>
      <c r="AU508" s="194"/>
      <c r="AV508" s="194"/>
      <c r="AW508" s="194"/>
      <c r="AX508" s="194"/>
    </row>
    <row r="509" spans="1:50">
      <c r="A509" s="194"/>
      <c r="B509" s="194"/>
      <c r="C509" s="218"/>
      <c r="D509" s="218"/>
      <c r="E509" s="218"/>
      <c r="F509" s="218"/>
      <c r="G509" s="218"/>
      <c r="H509" s="218"/>
      <c r="I509" s="218"/>
      <c r="J509" s="218"/>
      <c r="K509" s="218"/>
      <c r="L509" s="218"/>
      <c r="M509" s="218"/>
      <c r="N509" s="218"/>
      <c r="O509" s="218"/>
      <c r="P509" s="218"/>
      <c r="Q509" s="218"/>
      <c r="R509" s="218"/>
      <c r="S509" s="218"/>
      <c r="T509" s="194"/>
      <c r="U509" s="194"/>
      <c r="V509" s="194"/>
      <c r="W509" s="194"/>
      <c r="X509" s="194"/>
      <c r="Y509" s="194"/>
      <c r="Z509" s="194"/>
      <c r="AA509" s="194"/>
      <c r="AB509" s="194"/>
      <c r="AC509" s="194"/>
      <c r="AD509" s="194"/>
      <c r="AE509" s="194"/>
      <c r="AF509" s="194"/>
      <c r="AG509" s="194"/>
      <c r="AH509" s="194"/>
      <c r="AI509" s="194"/>
      <c r="AJ509" s="194"/>
      <c r="AK509" s="194"/>
      <c r="AL509" s="194"/>
      <c r="AM509" s="194"/>
      <c r="AN509" s="194"/>
      <c r="AO509" s="194"/>
      <c r="AP509" s="194"/>
      <c r="AQ509" s="194"/>
      <c r="AR509" s="194"/>
      <c r="AS509" s="194"/>
      <c r="AT509" s="194"/>
      <c r="AU509" s="194"/>
      <c r="AV509" s="194"/>
      <c r="AW509" s="194"/>
      <c r="AX509" s="194"/>
    </row>
    <row r="510" spans="1:50">
      <c r="A510" s="194"/>
      <c r="B510" s="194"/>
      <c r="C510" s="218"/>
      <c r="D510" s="218"/>
      <c r="E510" s="218"/>
      <c r="F510" s="218"/>
      <c r="G510" s="218"/>
      <c r="H510" s="218"/>
      <c r="I510" s="218"/>
      <c r="J510" s="218"/>
      <c r="K510" s="218"/>
      <c r="L510" s="218"/>
      <c r="M510" s="218"/>
      <c r="N510" s="218"/>
      <c r="O510" s="218"/>
      <c r="P510" s="218"/>
      <c r="Q510" s="218"/>
      <c r="R510" s="218"/>
      <c r="S510" s="218"/>
      <c r="T510" s="194"/>
      <c r="U510" s="194"/>
      <c r="V510" s="194"/>
      <c r="W510" s="194"/>
      <c r="X510" s="194"/>
      <c r="Y510" s="194"/>
      <c r="Z510" s="194"/>
      <c r="AA510" s="194"/>
      <c r="AB510" s="194"/>
      <c r="AC510" s="194"/>
      <c r="AD510" s="194"/>
      <c r="AE510" s="194"/>
      <c r="AF510" s="194"/>
      <c r="AG510" s="194"/>
      <c r="AH510" s="194"/>
      <c r="AI510" s="194"/>
      <c r="AJ510" s="194"/>
      <c r="AK510" s="194"/>
      <c r="AL510" s="194"/>
      <c r="AM510" s="194"/>
      <c r="AN510" s="194"/>
      <c r="AO510" s="194"/>
      <c r="AP510" s="194"/>
      <c r="AQ510" s="194"/>
      <c r="AR510" s="194"/>
      <c r="AS510" s="194"/>
      <c r="AT510" s="194"/>
      <c r="AU510" s="194"/>
      <c r="AV510" s="194"/>
      <c r="AW510" s="194"/>
      <c r="AX510" s="194"/>
    </row>
    <row r="511" spans="1:50">
      <c r="A511" s="194"/>
      <c r="B511" s="194"/>
      <c r="C511" s="218"/>
      <c r="D511" s="218"/>
      <c r="E511" s="218"/>
      <c r="F511" s="218"/>
      <c r="G511" s="218"/>
      <c r="H511" s="218"/>
      <c r="I511" s="218"/>
      <c r="J511" s="218"/>
      <c r="K511" s="218"/>
      <c r="L511" s="218"/>
      <c r="M511" s="218"/>
      <c r="N511" s="218"/>
      <c r="O511" s="218"/>
      <c r="P511" s="218"/>
      <c r="Q511" s="218"/>
      <c r="R511" s="218"/>
      <c r="S511" s="218"/>
      <c r="T511" s="194"/>
      <c r="U511" s="194"/>
      <c r="V511" s="194"/>
      <c r="W511" s="194"/>
      <c r="X511" s="194"/>
      <c r="Y511" s="194"/>
      <c r="Z511" s="194"/>
      <c r="AA511" s="194"/>
      <c r="AB511" s="194"/>
      <c r="AC511" s="194"/>
      <c r="AD511" s="194"/>
      <c r="AE511" s="194"/>
      <c r="AF511" s="194"/>
      <c r="AG511" s="194"/>
      <c r="AH511" s="194"/>
      <c r="AI511" s="194"/>
      <c r="AJ511" s="194"/>
      <c r="AK511" s="194"/>
      <c r="AL511" s="194"/>
      <c r="AM511" s="194"/>
      <c r="AN511" s="194"/>
      <c r="AO511" s="194"/>
      <c r="AP511" s="194"/>
      <c r="AQ511" s="194"/>
      <c r="AR511" s="194"/>
      <c r="AS511" s="194"/>
      <c r="AT511" s="194"/>
      <c r="AU511" s="194"/>
      <c r="AV511" s="194"/>
      <c r="AW511" s="194"/>
      <c r="AX511" s="194"/>
    </row>
    <row r="512" spans="1:50">
      <c r="A512" s="194"/>
      <c r="B512" s="194"/>
      <c r="C512" s="218"/>
      <c r="D512" s="218"/>
      <c r="E512" s="218"/>
      <c r="F512" s="218"/>
      <c r="G512" s="218"/>
      <c r="H512" s="218"/>
      <c r="I512" s="218"/>
      <c r="J512" s="218"/>
      <c r="K512" s="218"/>
      <c r="L512" s="218"/>
      <c r="M512" s="218"/>
      <c r="N512" s="218"/>
      <c r="O512" s="218"/>
      <c r="P512" s="218"/>
      <c r="Q512" s="218"/>
      <c r="R512" s="218"/>
      <c r="S512" s="218"/>
      <c r="T512" s="194"/>
      <c r="U512" s="194"/>
      <c r="V512" s="194"/>
      <c r="W512" s="194"/>
      <c r="X512" s="194"/>
      <c r="Y512" s="194"/>
      <c r="Z512" s="194"/>
      <c r="AA512" s="194"/>
      <c r="AB512" s="194"/>
      <c r="AC512" s="194"/>
      <c r="AD512" s="194"/>
      <c r="AE512" s="194"/>
      <c r="AF512" s="194"/>
      <c r="AG512" s="194"/>
      <c r="AH512" s="194"/>
      <c r="AI512" s="194"/>
      <c r="AJ512" s="194"/>
      <c r="AK512" s="194"/>
      <c r="AL512" s="194"/>
      <c r="AM512" s="194"/>
      <c r="AN512" s="194"/>
      <c r="AO512" s="194"/>
      <c r="AP512" s="194"/>
      <c r="AQ512" s="194"/>
      <c r="AR512" s="194"/>
      <c r="AS512" s="194"/>
      <c r="AT512" s="194"/>
      <c r="AU512" s="194"/>
      <c r="AV512" s="194"/>
      <c r="AW512" s="194"/>
      <c r="AX512" s="194"/>
    </row>
    <row r="513" spans="1:50">
      <c r="A513" s="194"/>
      <c r="B513" s="194"/>
      <c r="C513" s="218"/>
      <c r="D513" s="218"/>
      <c r="E513" s="218"/>
      <c r="F513" s="218"/>
      <c r="G513" s="218"/>
      <c r="H513" s="218"/>
      <c r="I513" s="218"/>
      <c r="J513" s="218"/>
      <c r="K513" s="218"/>
      <c r="L513" s="218"/>
      <c r="M513" s="218"/>
      <c r="N513" s="218"/>
      <c r="O513" s="218"/>
      <c r="P513" s="218"/>
      <c r="Q513" s="218"/>
      <c r="R513" s="218"/>
      <c r="S513" s="218"/>
      <c r="T513" s="194"/>
      <c r="U513" s="194"/>
      <c r="V513" s="194"/>
      <c r="W513" s="194"/>
      <c r="X513" s="194"/>
      <c r="Y513" s="194"/>
      <c r="Z513" s="194"/>
      <c r="AA513" s="194"/>
      <c r="AB513" s="194"/>
      <c r="AC513" s="194"/>
      <c r="AD513" s="194"/>
      <c r="AE513" s="194"/>
      <c r="AF513" s="194"/>
      <c r="AG513" s="194"/>
      <c r="AH513" s="194"/>
      <c r="AI513" s="194"/>
      <c r="AJ513" s="194"/>
      <c r="AK513" s="194"/>
      <c r="AL513" s="194"/>
      <c r="AM513" s="194"/>
      <c r="AN513" s="194"/>
      <c r="AO513" s="194"/>
      <c r="AP513" s="194"/>
      <c r="AQ513" s="194"/>
      <c r="AR513" s="194"/>
      <c r="AS513" s="194"/>
      <c r="AT513" s="194"/>
      <c r="AU513" s="194"/>
      <c r="AV513" s="194"/>
      <c r="AW513" s="194"/>
      <c r="AX513" s="194"/>
    </row>
    <row r="514" spans="1:50">
      <c r="A514" s="194"/>
      <c r="B514" s="194"/>
      <c r="C514" s="218"/>
      <c r="D514" s="218"/>
      <c r="E514" s="218"/>
      <c r="F514" s="218"/>
      <c r="G514" s="218"/>
      <c r="H514" s="218"/>
      <c r="I514" s="218"/>
      <c r="J514" s="218"/>
      <c r="K514" s="218"/>
      <c r="L514" s="218"/>
      <c r="M514" s="218"/>
      <c r="N514" s="218"/>
      <c r="O514" s="218"/>
      <c r="P514" s="218"/>
      <c r="Q514" s="218"/>
      <c r="R514" s="218"/>
      <c r="S514" s="218"/>
      <c r="T514" s="194"/>
      <c r="U514" s="194"/>
      <c r="V514" s="194"/>
      <c r="W514" s="194"/>
      <c r="X514" s="194"/>
      <c r="Y514" s="194"/>
      <c r="Z514" s="194"/>
      <c r="AA514" s="194"/>
      <c r="AB514" s="194"/>
      <c r="AC514" s="194"/>
      <c r="AD514" s="194"/>
      <c r="AE514" s="194"/>
      <c r="AF514" s="194"/>
      <c r="AG514" s="194"/>
      <c r="AH514" s="194"/>
      <c r="AI514" s="194"/>
      <c r="AJ514" s="194"/>
      <c r="AK514" s="194"/>
      <c r="AL514" s="194"/>
      <c r="AM514" s="194"/>
      <c r="AN514" s="194"/>
      <c r="AO514" s="194"/>
      <c r="AP514" s="194"/>
      <c r="AQ514" s="194"/>
      <c r="AR514" s="194"/>
      <c r="AS514" s="194"/>
      <c r="AT514" s="194"/>
      <c r="AU514" s="194"/>
      <c r="AV514" s="194"/>
      <c r="AW514" s="194"/>
      <c r="AX514" s="194"/>
    </row>
    <row r="515" spans="1:50">
      <c r="A515" s="194"/>
      <c r="B515" s="194"/>
      <c r="C515" s="218"/>
      <c r="D515" s="218"/>
      <c r="E515" s="218"/>
      <c r="F515" s="218"/>
      <c r="G515" s="218"/>
      <c r="H515" s="218"/>
      <c r="I515" s="218"/>
      <c r="J515" s="218"/>
      <c r="K515" s="218"/>
      <c r="L515" s="218"/>
      <c r="M515" s="218"/>
      <c r="N515" s="218"/>
      <c r="O515" s="218"/>
      <c r="P515" s="218"/>
      <c r="Q515" s="218"/>
      <c r="R515" s="218"/>
      <c r="S515" s="218"/>
      <c r="T515" s="194"/>
      <c r="U515" s="194"/>
      <c r="V515" s="194"/>
      <c r="W515" s="194"/>
      <c r="X515" s="194"/>
      <c r="Y515" s="194"/>
      <c r="Z515" s="194"/>
      <c r="AA515" s="194"/>
      <c r="AB515" s="194"/>
      <c r="AC515" s="194"/>
      <c r="AD515" s="194"/>
      <c r="AE515" s="194"/>
      <c r="AF515" s="194"/>
      <c r="AG515" s="194"/>
      <c r="AH515" s="194"/>
      <c r="AI515" s="194"/>
      <c r="AJ515" s="194"/>
      <c r="AK515" s="194"/>
      <c r="AL515" s="194"/>
      <c r="AM515" s="194"/>
      <c r="AN515" s="194"/>
      <c r="AO515" s="194"/>
      <c r="AP515" s="194"/>
      <c r="AQ515" s="194"/>
      <c r="AR515" s="194"/>
      <c r="AS515" s="194"/>
      <c r="AT515" s="194"/>
      <c r="AU515" s="194"/>
      <c r="AV515" s="194"/>
      <c r="AW515" s="194"/>
      <c r="AX515" s="194"/>
    </row>
    <row r="516" spans="1:50">
      <c r="A516" s="194"/>
      <c r="B516" s="194"/>
      <c r="C516" s="218"/>
      <c r="D516" s="218"/>
      <c r="E516" s="218"/>
      <c r="F516" s="218"/>
      <c r="G516" s="218"/>
      <c r="H516" s="218"/>
      <c r="I516" s="218"/>
      <c r="J516" s="218"/>
      <c r="K516" s="218"/>
      <c r="L516" s="218"/>
      <c r="M516" s="218"/>
      <c r="N516" s="218"/>
      <c r="O516" s="218"/>
      <c r="P516" s="218"/>
      <c r="Q516" s="218"/>
      <c r="R516" s="218"/>
      <c r="S516" s="218"/>
      <c r="T516" s="194"/>
      <c r="U516" s="194"/>
      <c r="V516" s="194"/>
      <c r="W516" s="194"/>
      <c r="X516" s="194"/>
      <c r="Y516" s="194"/>
      <c r="Z516" s="194"/>
      <c r="AA516" s="194"/>
      <c r="AB516" s="194"/>
      <c r="AC516" s="194"/>
      <c r="AD516" s="194"/>
      <c r="AE516" s="194"/>
      <c r="AF516" s="194"/>
      <c r="AG516" s="194"/>
      <c r="AH516" s="194"/>
      <c r="AI516" s="194"/>
      <c r="AJ516" s="194"/>
      <c r="AK516" s="194"/>
      <c r="AL516" s="194"/>
      <c r="AM516" s="194"/>
      <c r="AN516" s="194"/>
      <c r="AO516" s="194"/>
      <c r="AP516" s="194"/>
      <c r="AQ516" s="194"/>
      <c r="AR516" s="194"/>
      <c r="AS516" s="194"/>
      <c r="AT516" s="194"/>
      <c r="AU516" s="194"/>
      <c r="AV516" s="194"/>
      <c r="AW516" s="194"/>
      <c r="AX516" s="194"/>
    </row>
    <row r="517" spans="1:50">
      <c r="A517" s="194"/>
      <c r="B517" s="194"/>
      <c r="C517" s="194"/>
      <c r="D517" s="194"/>
      <c r="E517" s="194"/>
      <c r="F517" s="194"/>
      <c r="G517" s="194"/>
      <c r="H517" s="194"/>
      <c r="I517" s="194"/>
      <c r="J517" s="194"/>
      <c r="K517" s="194"/>
      <c r="L517" s="194"/>
      <c r="M517" s="194"/>
      <c r="N517" s="194"/>
      <c r="O517" s="194"/>
      <c r="P517" s="218"/>
      <c r="Q517" s="218"/>
      <c r="R517" s="218"/>
      <c r="S517" s="218"/>
      <c r="T517" s="194"/>
      <c r="U517" s="194"/>
      <c r="V517" s="194"/>
      <c r="W517" s="194"/>
      <c r="X517" s="194"/>
      <c r="Y517" s="194"/>
      <c r="Z517" s="194"/>
      <c r="AA517" s="194"/>
      <c r="AB517" s="194"/>
      <c r="AC517" s="194"/>
      <c r="AD517" s="194"/>
      <c r="AE517" s="194"/>
      <c r="AF517" s="194"/>
      <c r="AG517" s="194"/>
      <c r="AH517" s="194"/>
      <c r="AI517" s="194"/>
      <c r="AJ517" s="194"/>
      <c r="AK517" s="194"/>
      <c r="AL517" s="194"/>
      <c r="AM517" s="194"/>
      <c r="AN517" s="194"/>
      <c r="AO517" s="194"/>
      <c r="AP517" s="194"/>
      <c r="AQ517" s="194"/>
      <c r="AR517" s="194"/>
      <c r="AS517" s="194"/>
      <c r="AT517" s="194"/>
      <c r="AU517" s="194"/>
      <c r="AV517" s="194"/>
      <c r="AW517" s="194"/>
      <c r="AX517" s="194"/>
    </row>
    <row r="518" spans="1:50">
      <c r="A518" s="194"/>
      <c r="B518" s="194"/>
      <c r="C518" s="194"/>
      <c r="D518" s="194"/>
      <c r="E518" s="194"/>
      <c r="F518" s="194"/>
      <c r="G518" s="194"/>
      <c r="H518" s="194"/>
      <c r="I518" s="194"/>
      <c r="J518" s="194"/>
      <c r="K518" s="194"/>
      <c r="L518" s="194"/>
      <c r="M518" s="194"/>
      <c r="N518" s="194"/>
      <c r="O518" s="194"/>
      <c r="P518" s="194"/>
      <c r="Q518" s="194"/>
      <c r="R518" s="194"/>
      <c r="S518" s="194"/>
      <c r="T518" s="194"/>
      <c r="U518" s="194"/>
      <c r="V518" s="194"/>
      <c r="W518" s="194"/>
      <c r="X518" s="194"/>
      <c r="Y518" s="194"/>
      <c r="Z518" s="194"/>
      <c r="AA518" s="194"/>
      <c r="AB518" s="194"/>
      <c r="AC518" s="194"/>
      <c r="AD518" s="194"/>
      <c r="AE518" s="194"/>
      <c r="AF518" s="194"/>
      <c r="AG518" s="194"/>
      <c r="AH518" s="194"/>
      <c r="AI518" s="194"/>
      <c r="AJ518" s="194"/>
      <c r="AK518" s="194"/>
      <c r="AL518" s="194"/>
      <c r="AM518" s="194"/>
      <c r="AN518" s="194"/>
      <c r="AO518" s="194"/>
      <c r="AP518" s="194"/>
      <c r="AQ518" s="194"/>
      <c r="AR518" s="194"/>
      <c r="AS518" s="194"/>
      <c r="AT518" s="194"/>
      <c r="AU518" s="194"/>
      <c r="AV518" s="194"/>
      <c r="AW518" s="194"/>
      <c r="AX518" s="194"/>
    </row>
    <row r="519" spans="1:50">
      <c r="A519" s="194"/>
      <c r="B519" s="194"/>
      <c r="C519" s="194"/>
      <c r="D519" s="194"/>
      <c r="E519" s="194"/>
      <c r="F519" s="194"/>
      <c r="G519" s="194"/>
      <c r="H519" s="194"/>
      <c r="I519" s="194"/>
      <c r="J519" s="194"/>
      <c r="K519" s="194"/>
      <c r="L519" s="194"/>
      <c r="M519" s="194"/>
      <c r="N519" s="194"/>
      <c r="O519" s="194"/>
      <c r="P519" s="194"/>
      <c r="Q519" s="194"/>
      <c r="R519" s="194"/>
      <c r="S519" s="194"/>
      <c r="T519" s="194"/>
      <c r="U519" s="194"/>
      <c r="V519" s="194"/>
      <c r="W519" s="194"/>
      <c r="X519" s="194"/>
      <c r="Y519" s="194"/>
      <c r="Z519" s="194"/>
      <c r="AA519" s="194"/>
      <c r="AB519" s="194"/>
      <c r="AC519" s="194"/>
      <c r="AD519" s="194"/>
      <c r="AE519" s="194"/>
      <c r="AF519" s="194"/>
      <c r="AG519" s="194"/>
      <c r="AH519" s="194"/>
      <c r="AI519" s="194"/>
      <c r="AJ519" s="194"/>
      <c r="AK519" s="194"/>
      <c r="AL519" s="194"/>
      <c r="AM519" s="194"/>
      <c r="AN519" s="194"/>
      <c r="AO519" s="194"/>
      <c r="AP519" s="194"/>
      <c r="AQ519" s="194"/>
      <c r="AR519" s="194"/>
      <c r="AS519" s="194"/>
      <c r="AT519" s="194"/>
      <c r="AU519" s="194"/>
      <c r="AV519" s="194"/>
      <c r="AW519" s="194"/>
      <c r="AX519" s="194"/>
    </row>
    <row r="520" spans="1:50">
      <c r="A520" s="194"/>
      <c r="B520" s="194"/>
      <c r="C520" s="194"/>
      <c r="D520" s="194"/>
      <c r="E520" s="194"/>
      <c r="F520" s="194"/>
      <c r="G520" s="194"/>
      <c r="H520" s="194"/>
      <c r="I520" s="194"/>
      <c r="J520" s="194"/>
      <c r="K520" s="194"/>
      <c r="L520" s="194"/>
      <c r="M520" s="194"/>
      <c r="N520" s="194"/>
      <c r="O520" s="194"/>
      <c r="P520" s="194"/>
      <c r="Q520" s="194"/>
      <c r="R520" s="194"/>
      <c r="S520" s="194"/>
      <c r="T520" s="194"/>
      <c r="U520" s="194"/>
      <c r="V520" s="194"/>
      <c r="W520" s="194"/>
      <c r="X520" s="194"/>
      <c r="Y520" s="194"/>
      <c r="Z520" s="194"/>
      <c r="AA520" s="194"/>
      <c r="AB520" s="194"/>
      <c r="AC520" s="194"/>
      <c r="AD520" s="194"/>
      <c r="AE520" s="194"/>
      <c r="AF520" s="194"/>
      <c r="AG520" s="194"/>
      <c r="AH520" s="194"/>
      <c r="AI520" s="194"/>
      <c r="AJ520" s="194"/>
      <c r="AK520" s="194"/>
      <c r="AL520" s="194"/>
      <c r="AM520" s="194"/>
      <c r="AN520" s="194"/>
      <c r="AO520" s="194"/>
      <c r="AP520" s="194"/>
      <c r="AQ520" s="194"/>
      <c r="AR520" s="194"/>
      <c r="AS520" s="194"/>
      <c r="AT520" s="194"/>
      <c r="AU520" s="194"/>
      <c r="AV520" s="194"/>
      <c r="AW520" s="194"/>
      <c r="AX520" s="194"/>
    </row>
    <row r="521" spans="1:50">
      <c r="A521" s="194"/>
      <c r="B521" s="194"/>
      <c r="C521" s="194"/>
      <c r="D521" s="194"/>
      <c r="E521" s="194"/>
      <c r="F521" s="194"/>
      <c r="G521" s="194"/>
      <c r="H521" s="194"/>
      <c r="I521" s="194"/>
      <c r="J521" s="194"/>
      <c r="K521" s="194"/>
      <c r="L521" s="194"/>
      <c r="M521" s="194"/>
      <c r="N521" s="194"/>
      <c r="O521" s="194"/>
      <c r="P521" s="194"/>
      <c r="Q521" s="194"/>
      <c r="R521" s="194"/>
      <c r="S521" s="194"/>
      <c r="T521" s="194"/>
      <c r="U521" s="194"/>
      <c r="V521" s="194"/>
      <c r="W521" s="194"/>
      <c r="X521" s="194"/>
      <c r="Y521" s="194"/>
      <c r="Z521" s="194"/>
      <c r="AA521" s="194"/>
      <c r="AB521" s="194"/>
      <c r="AC521" s="194"/>
      <c r="AD521" s="194"/>
      <c r="AE521" s="194"/>
      <c r="AF521" s="194"/>
      <c r="AG521" s="194"/>
      <c r="AH521" s="194"/>
      <c r="AI521" s="194"/>
      <c r="AJ521" s="194"/>
      <c r="AK521" s="194"/>
      <c r="AL521" s="194"/>
      <c r="AM521" s="194"/>
      <c r="AN521" s="194"/>
      <c r="AO521" s="194"/>
      <c r="AP521" s="194"/>
      <c r="AQ521" s="194"/>
      <c r="AR521" s="194"/>
      <c r="AS521" s="194"/>
      <c r="AT521" s="194"/>
      <c r="AU521" s="194"/>
      <c r="AV521" s="194"/>
      <c r="AW521" s="194"/>
      <c r="AX521" s="194"/>
    </row>
    <row r="522" spans="1:50">
      <c r="A522" s="194"/>
      <c r="B522" s="194"/>
      <c r="C522" s="194"/>
      <c r="D522" s="194"/>
      <c r="E522" s="194"/>
      <c r="F522" s="194"/>
      <c r="G522" s="194"/>
      <c r="H522" s="194"/>
      <c r="I522" s="194"/>
      <c r="J522" s="194"/>
      <c r="K522" s="194"/>
      <c r="L522" s="194"/>
      <c r="M522" s="194"/>
      <c r="N522" s="194"/>
      <c r="O522" s="194"/>
      <c r="P522" s="194"/>
      <c r="Q522" s="194"/>
      <c r="R522" s="194"/>
      <c r="S522" s="194"/>
      <c r="T522" s="194"/>
      <c r="U522" s="194"/>
      <c r="V522" s="194"/>
      <c r="W522" s="194"/>
      <c r="X522" s="194"/>
      <c r="Y522" s="194"/>
      <c r="Z522" s="194"/>
      <c r="AA522" s="194"/>
      <c r="AB522" s="194"/>
      <c r="AC522" s="194"/>
      <c r="AD522" s="194"/>
      <c r="AE522" s="194"/>
      <c r="AF522" s="194"/>
      <c r="AG522" s="194"/>
      <c r="AH522" s="194"/>
      <c r="AI522" s="194"/>
      <c r="AJ522" s="194"/>
      <c r="AK522" s="194"/>
      <c r="AL522" s="194"/>
      <c r="AM522" s="194"/>
      <c r="AN522" s="194"/>
      <c r="AO522" s="194"/>
      <c r="AP522" s="194"/>
      <c r="AQ522" s="194"/>
      <c r="AR522" s="194"/>
      <c r="AS522" s="194"/>
      <c r="AT522" s="194"/>
      <c r="AU522" s="194"/>
      <c r="AV522" s="194"/>
      <c r="AW522" s="194"/>
      <c r="AX522" s="194"/>
    </row>
    <row r="523" spans="1:50">
      <c r="A523" s="194"/>
      <c r="B523" s="194"/>
      <c r="C523" s="194"/>
      <c r="D523" s="194"/>
      <c r="E523" s="194"/>
      <c r="F523" s="194"/>
      <c r="G523" s="194"/>
      <c r="H523" s="194"/>
      <c r="I523" s="194"/>
      <c r="J523" s="194"/>
      <c r="K523" s="194"/>
      <c r="L523" s="194"/>
      <c r="M523" s="194"/>
      <c r="N523" s="194"/>
      <c r="O523" s="194"/>
      <c r="P523" s="194"/>
      <c r="Q523" s="194"/>
      <c r="R523" s="194"/>
      <c r="S523" s="194"/>
      <c r="T523" s="194"/>
      <c r="U523" s="194"/>
      <c r="V523" s="194"/>
      <c r="W523" s="194"/>
      <c r="X523" s="194"/>
      <c r="Y523" s="194"/>
      <c r="Z523" s="194"/>
      <c r="AA523" s="194"/>
      <c r="AB523" s="194"/>
      <c r="AC523" s="194"/>
      <c r="AD523" s="194"/>
      <c r="AE523" s="194"/>
      <c r="AF523" s="194"/>
      <c r="AG523" s="194"/>
      <c r="AH523" s="194"/>
      <c r="AI523" s="194"/>
      <c r="AJ523" s="194"/>
      <c r="AK523" s="194"/>
      <c r="AL523" s="194"/>
      <c r="AM523" s="194"/>
      <c r="AN523" s="194"/>
      <c r="AO523" s="194"/>
      <c r="AP523" s="194"/>
      <c r="AQ523" s="194"/>
      <c r="AR523" s="194"/>
      <c r="AS523" s="194"/>
      <c r="AT523" s="194"/>
      <c r="AU523" s="194"/>
      <c r="AV523" s="194"/>
      <c r="AW523" s="194"/>
      <c r="AX523" s="194"/>
    </row>
    <row r="524" spans="1:50">
      <c r="A524" s="194"/>
      <c r="B524" s="194"/>
      <c r="C524" s="194"/>
      <c r="D524" s="194"/>
      <c r="E524" s="194"/>
      <c r="F524" s="194"/>
      <c r="G524" s="194"/>
      <c r="H524" s="194"/>
      <c r="I524" s="194"/>
      <c r="J524" s="194"/>
      <c r="K524" s="194"/>
      <c r="L524" s="194"/>
      <c r="M524" s="194"/>
      <c r="N524" s="194"/>
      <c r="O524" s="194"/>
      <c r="P524" s="194"/>
      <c r="Q524" s="194"/>
      <c r="R524" s="194"/>
      <c r="S524" s="194"/>
      <c r="T524" s="194"/>
      <c r="U524" s="194"/>
      <c r="V524" s="194"/>
      <c r="W524" s="194"/>
      <c r="X524" s="194"/>
      <c r="Y524" s="194"/>
      <c r="Z524" s="194"/>
      <c r="AA524" s="194"/>
      <c r="AB524" s="194"/>
      <c r="AC524" s="194"/>
      <c r="AD524" s="194"/>
      <c r="AE524" s="194"/>
      <c r="AF524" s="194"/>
      <c r="AG524" s="194"/>
      <c r="AH524" s="194"/>
      <c r="AI524" s="194"/>
      <c r="AJ524" s="194"/>
      <c r="AK524" s="194"/>
      <c r="AL524" s="194"/>
      <c r="AM524" s="194"/>
      <c r="AN524" s="194"/>
      <c r="AO524" s="194"/>
      <c r="AP524" s="194"/>
      <c r="AQ524" s="194"/>
      <c r="AR524" s="194"/>
      <c r="AS524" s="194"/>
      <c r="AT524" s="194"/>
      <c r="AU524" s="194"/>
      <c r="AV524" s="194"/>
      <c r="AW524" s="194"/>
      <c r="AX524" s="194"/>
    </row>
    <row r="525" spans="1:50">
      <c r="A525" s="194"/>
      <c r="B525" s="194"/>
      <c r="C525" s="194"/>
      <c r="D525" s="194"/>
      <c r="E525" s="194"/>
      <c r="F525" s="194"/>
      <c r="G525" s="194"/>
      <c r="H525" s="194"/>
      <c r="I525" s="194"/>
      <c r="J525" s="194"/>
      <c r="K525" s="194"/>
      <c r="L525" s="194"/>
      <c r="M525" s="194"/>
      <c r="N525" s="194"/>
      <c r="O525" s="194"/>
      <c r="P525" s="194"/>
      <c r="Q525" s="194"/>
      <c r="R525" s="194"/>
      <c r="S525" s="194"/>
      <c r="T525" s="194"/>
      <c r="U525" s="194"/>
      <c r="V525" s="194"/>
      <c r="W525" s="194"/>
      <c r="X525" s="194"/>
      <c r="Y525" s="194"/>
      <c r="Z525" s="194"/>
      <c r="AA525" s="194"/>
      <c r="AB525" s="194"/>
      <c r="AC525" s="194"/>
      <c r="AD525" s="194"/>
      <c r="AE525" s="194"/>
      <c r="AF525" s="194"/>
      <c r="AG525" s="194"/>
      <c r="AH525" s="194"/>
      <c r="AI525" s="194"/>
      <c r="AJ525" s="194"/>
      <c r="AK525" s="194"/>
      <c r="AL525" s="194"/>
      <c r="AM525" s="194"/>
      <c r="AN525" s="194"/>
      <c r="AO525" s="194"/>
      <c r="AP525" s="194"/>
      <c r="AQ525" s="194"/>
      <c r="AR525" s="194"/>
      <c r="AS525" s="194"/>
      <c r="AT525" s="194"/>
      <c r="AU525" s="194"/>
      <c r="AV525" s="194"/>
      <c r="AW525" s="194"/>
      <c r="AX525" s="194"/>
    </row>
    <row r="526" spans="1:50">
      <c r="A526" s="194"/>
      <c r="B526" s="194"/>
      <c r="C526" s="194"/>
      <c r="D526" s="194"/>
      <c r="E526" s="194"/>
      <c r="F526" s="194"/>
      <c r="G526" s="194"/>
      <c r="H526" s="194"/>
      <c r="I526" s="194"/>
      <c r="J526" s="194"/>
      <c r="K526" s="194"/>
      <c r="L526" s="194"/>
      <c r="M526" s="194"/>
      <c r="N526" s="194"/>
      <c r="O526" s="194"/>
      <c r="P526" s="194"/>
      <c r="Q526" s="194"/>
      <c r="R526" s="194"/>
      <c r="S526" s="194"/>
      <c r="T526" s="194"/>
      <c r="U526" s="194"/>
      <c r="V526" s="194"/>
      <c r="W526" s="194"/>
      <c r="X526" s="194"/>
      <c r="Y526" s="194"/>
      <c r="Z526" s="194"/>
      <c r="AA526" s="194"/>
      <c r="AB526" s="194"/>
      <c r="AC526" s="194"/>
      <c r="AD526" s="194"/>
      <c r="AE526" s="194"/>
      <c r="AF526" s="194"/>
      <c r="AG526" s="194"/>
      <c r="AH526" s="194"/>
      <c r="AI526" s="194"/>
      <c r="AJ526" s="194"/>
      <c r="AK526" s="194"/>
      <c r="AL526" s="194"/>
      <c r="AM526" s="194"/>
      <c r="AN526" s="194"/>
      <c r="AO526" s="194"/>
      <c r="AP526" s="194"/>
      <c r="AQ526" s="194"/>
      <c r="AR526" s="194"/>
      <c r="AS526" s="194"/>
      <c r="AT526" s="194"/>
      <c r="AU526" s="194"/>
      <c r="AV526" s="194"/>
      <c r="AW526" s="194"/>
      <c r="AX526" s="194"/>
    </row>
    <row r="527" spans="1:50">
      <c r="A527" s="194"/>
      <c r="B527" s="194"/>
      <c r="C527" s="194"/>
      <c r="D527" s="194"/>
      <c r="E527" s="194"/>
      <c r="F527" s="194"/>
      <c r="G527" s="194"/>
      <c r="H527" s="194"/>
      <c r="I527" s="194"/>
      <c r="J527" s="194"/>
      <c r="K527" s="194"/>
      <c r="L527" s="194"/>
      <c r="M527" s="194"/>
      <c r="N527" s="194"/>
      <c r="O527" s="194"/>
      <c r="P527" s="194"/>
      <c r="Q527" s="194"/>
      <c r="R527" s="194"/>
      <c r="S527" s="194"/>
      <c r="T527" s="194"/>
      <c r="U527" s="194"/>
      <c r="V527" s="194"/>
      <c r="W527" s="194"/>
      <c r="X527" s="194"/>
      <c r="Y527" s="194"/>
      <c r="Z527" s="194"/>
      <c r="AA527" s="194"/>
      <c r="AB527" s="194"/>
      <c r="AC527" s="194"/>
      <c r="AD527" s="194"/>
      <c r="AE527" s="194"/>
      <c r="AF527" s="194"/>
      <c r="AG527" s="194"/>
      <c r="AH527" s="194"/>
      <c r="AI527" s="194"/>
      <c r="AJ527" s="194"/>
      <c r="AK527" s="194"/>
      <c r="AL527" s="194"/>
      <c r="AM527" s="194"/>
      <c r="AN527" s="194"/>
      <c r="AO527" s="194"/>
      <c r="AP527" s="194"/>
      <c r="AQ527" s="194"/>
      <c r="AR527" s="194"/>
      <c r="AS527" s="194"/>
      <c r="AT527" s="194"/>
      <c r="AU527" s="194"/>
      <c r="AV527" s="194"/>
      <c r="AW527" s="194"/>
      <c r="AX527" s="194"/>
    </row>
    <row r="528" spans="1:50">
      <c r="A528" s="194"/>
      <c r="B528" s="194"/>
      <c r="C528" s="194"/>
      <c r="D528" s="194"/>
      <c r="E528" s="194"/>
      <c r="F528" s="194"/>
      <c r="G528" s="194"/>
      <c r="H528" s="194"/>
      <c r="I528" s="194"/>
      <c r="J528" s="194"/>
      <c r="K528" s="194"/>
      <c r="L528" s="194"/>
      <c r="M528" s="194"/>
      <c r="N528" s="194"/>
      <c r="O528" s="194"/>
      <c r="P528" s="194"/>
      <c r="Q528" s="194"/>
      <c r="R528" s="194"/>
      <c r="S528" s="194"/>
      <c r="T528" s="194"/>
      <c r="U528" s="194"/>
      <c r="V528" s="194"/>
      <c r="W528" s="194"/>
      <c r="X528" s="194"/>
      <c r="Y528" s="194"/>
      <c r="Z528" s="194"/>
      <c r="AA528" s="194"/>
      <c r="AB528" s="194"/>
      <c r="AC528" s="194"/>
      <c r="AD528" s="194"/>
      <c r="AE528" s="194"/>
      <c r="AF528" s="194"/>
      <c r="AG528" s="194"/>
      <c r="AH528" s="194"/>
      <c r="AI528" s="194"/>
      <c r="AJ528" s="194"/>
      <c r="AK528" s="194"/>
      <c r="AL528" s="194"/>
      <c r="AM528" s="194"/>
      <c r="AN528" s="194"/>
      <c r="AO528" s="194"/>
      <c r="AP528" s="194"/>
      <c r="AQ528" s="194"/>
      <c r="AR528" s="194"/>
      <c r="AS528" s="194"/>
      <c r="AT528" s="194"/>
      <c r="AU528" s="194"/>
      <c r="AV528" s="194"/>
      <c r="AW528" s="194"/>
      <c r="AX528" s="194"/>
    </row>
    <row r="529" spans="1:50">
      <c r="A529" s="194"/>
      <c r="B529" s="194"/>
      <c r="C529" s="194"/>
      <c r="D529" s="194"/>
      <c r="E529" s="194"/>
      <c r="F529" s="194"/>
      <c r="G529" s="194"/>
      <c r="H529" s="194"/>
      <c r="I529" s="194"/>
      <c r="J529" s="194"/>
      <c r="K529" s="194"/>
      <c r="L529" s="194"/>
      <c r="M529" s="194"/>
      <c r="N529" s="194"/>
      <c r="O529" s="194"/>
      <c r="P529" s="194"/>
      <c r="Q529" s="194"/>
      <c r="R529" s="194"/>
      <c r="S529" s="194"/>
      <c r="T529" s="194"/>
      <c r="U529" s="194"/>
      <c r="V529" s="194"/>
      <c r="W529" s="194"/>
      <c r="X529" s="194"/>
      <c r="Y529" s="194"/>
      <c r="Z529" s="194"/>
      <c r="AA529" s="194"/>
      <c r="AB529" s="194"/>
      <c r="AC529" s="194"/>
      <c r="AD529" s="194"/>
      <c r="AE529" s="194"/>
      <c r="AF529" s="194"/>
      <c r="AG529" s="194"/>
      <c r="AH529" s="194"/>
      <c r="AI529" s="194"/>
      <c r="AJ529" s="194"/>
      <c r="AK529" s="194"/>
      <c r="AL529" s="194"/>
      <c r="AM529" s="194"/>
      <c r="AN529" s="194"/>
      <c r="AO529" s="194"/>
      <c r="AP529" s="194"/>
      <c r="AQ529" s="194"/>
      <c r="AR529" s="194"/>
      <c r="AS529" s="194"/>
      <c r="AT529" s="194"/>
      <c r="AU529" s="194"/>
      <c r="AV529" s="194"/>
      <c r="AW529" s="194"/>
      <c r="AX529" s="194"/>
    </row>
    <row r="530" spans="1:50">
      <c r="A530" s="194"/>
      <c r="B530" s="194"/>
      <c r="C530" s="194"/>
      <c r="D530" s="194"/>
      <c r="E530" s="194"/>
      <c r="F530" s="194"/>
      <c r="G530" s="194"/>
      <c r="H530" s="194"/>
      <c r="I530" s="194"/>
      <c r="J530" s="194"/>
      <c r="K530" s="194"/>
      <c r="L530" s="194"/>
      <c r="M530" s="194"/>
      <c r="N530" s="194"/>
      <c r="O530" s="194"/>
      <c r="P530" s="194"/>
      <c r="Q530" s="194"/>
      <c r="R530" s="194"/>
      <c r="S530" s="194"/>
      <c r="T530" s="194"/>
      <c r="U530" s="194"/>
      <c r="V530" s="194"/>
      <c r="W530" s="194"/>
      <c r="X530" s="194"/>
      <c r="Y530" s="194"/>
      <c r="Z530" s="194"/>
      <c r="AA530" s="194"/>
      <c r="AB530" s="194"/>
      <c r="AC530" s="194"/>
      <c r="AD530" s="194"/>
      <c r="AE530" s="194"/>
      <c r="AF530" s="194"/>
      <c r="AG530" s="194"/>
      <c r="AH530" s="194"/>
      <c r="AI530" s="194"/>
      <c r="AJ530" s="194"/>
      <c r="AK530" s="194"/>
      <c r="AL530" s="194"/>
      <c r="AM530" s="194"/>
      <c r="AN530" s="194"/>
      <c r="AO530" s="194"/>
      <c r="AP530" s="194"/>
      <c r="AQ530" s="194"/>
      <c r="AR530" s="194"/>
      <c r="AS530" s="194"/>
      <c r="AT530" s="194"/>
      <c r="AU530" s="194"/>
      <c r="AV530" s="194"/>
      <c r="AW530" s="194"/>
      <c r="AX530" s="194"/>
    </row>
    <row r="531" spans="1:50">
      <c r="A531" s="194"/>
      <c r="B531" s="194"/>
      <c r="C531" s="194"/>
      <c r="D531" s="194"/>
      <c r="E531" s="194"/>
      <c r="F531" s="194"/>
      <c r="G531" s="194"/>
      <c r="H531" s="194"/>
      <c r="I531" s="194"/>
      <c r="J531" s="194"/>
      <c r="K531" s="194"/>
      <c r="L531" s="194"/>
      <c r="M531" s="194"/>
      <c r="N531" s="194"/>
      <c r="O531" s="194"/>
      <c r="P531" s="194"/>
      <c r="Q531" s="194"/>
      <c r="R531" s="194"/>
      <c r="S531" s="194"/>
      <c r="T531" s="194"/>
      <c r="U531" s="194"/>
      <c r="V531" s="194"/>
      <c r="W531" s="194"/>
      <c r="X531" s="194"/>
      <c r="Y531" s="194"/>
      <c r="Z531" s="194"/>
      <c r="AA531" s="194"/>
      <c r="AB531" s="194"/>
      <c r="AC531" s="194"/>
      <c r="AD531" s="194"/>
      <c r="AE531" s="194"/>
      <c r="AF531" s="194"/>
      <c r="AG531" s="194"/>
      <c r="AH531" s="194"/>
      <c r="AI531" s="194"/>
      <c r="AJ531" s="194"/>
      <c r="AK531" s="194"/>
      <c r="AL531" s="194"/>
      <c r="AM531" s="194"/>
      <c r="AN531" s="194"/>
      <c r="AO531" s="194"/>
      <c r="AP531" s="194"/>
      <c r="AQ531" s="194"/>
      <c r="AR531" s="194"/>
      <c r="AS531" s="194"/>
      <c r="AT531" s="194"/>
      <c r="AU531" s="194"/>
      <c r="AV531" s="194"/>
      <c r="AW531" s="194"/>
      <c r="AX531" s="194"/>
    </row>
    <row r="532" spans="1:50">
      <c r="A532" s="194"/>
      <c r="B532" s="194"/>
      <c r="C532" s="194"/>
      <c r="D532" s="194"/>
      <c r="E532" s="194"/>
      <c r="F532" s="194"/>
      <c r="G532" s="194"/>
      <c r="H532" s="194"/>
      <c r="I532" s="194"/>
      <c r="J532" s="194"/>
      <c r="K532" s="194"/>
      <c r="L532" s="194"/>
      <c r="M532" s="194"/>
      <c r="N532" s="194"/>
      <c r="O532" s="194"/>
      <c r="P532" s="194"/>
      <c r="Q532" s="194"/>
      <c r="R532" s="194"/>
      <c r="S532" s="194"/>
      <c r="T532" s="194"/>
      <c r="U532" s="194"/>
      <c r="V532" s="194"/>
      <c r="W532" s="194"/>
      <c r="X532" s="194"/>
      <c r="Y532" s="194"/>
      <c r="Z532" s="194"/>
      <c r="AA532" s="194"/>
      <c r="AB532" s="194"/>
      <c r="AC532" s="194"/>
      <c r="AD532" s="194"/>
      <c r="AE532" s="194"/>
      <c r="AF532" s="194"/>
      <c r="AG532" s="194"/>
      <c r="AH532" s="194"/>
      <c r="AI532" s="194"/>
      <c r="AJ532" s="194"/>
      <c r="AK532" s="194"/>
      <c r="AL532" s="194"/>
      <c r="AM532" s="194"/>
      <c r="AN532" s="194"/>
      <c r="AO532" s="194"/>
      <c r="AP532" s="194"/>
      <c r="AQ532" s="194"/>
      <c r="AR532" s="194"/>
      <c r="AS532" s="194"/>
      <c r="AT532" s="194"/>
      <c r="AU532" s="194"/>
      <c r="AV532" s="194"/>
      <c r="AW532" s="194"/>
      <c r="AX532" s="194"/>
    </row>
    <row r="533" spans="1:50">
      <c r="A533" s="194"/>
      <c r="B533" s="194"/>
      <c r="C533" s="194"/>
      <c r="D533" s="194"/>
      <c r="E533" s="194"/>
      <c r="F533" s="194"/>
      <c r="G533" s="194"/>
      <c r="H533" s="194"/>
      <c r="I533" s="194"/>
      <c r="J533" s="194"/>
      <c r="K533" s="194"/>
      <c r="L533" s="194"/>
      <c r="M533" s="194"/>
      <c r="N533" s="194"/>
      <c r="O533" s="194"/>
      <c r="P533" s="194"/>
      <c r="Q533" s="194"/>
      <c r="R533" s="194"/>
      <c r="S533" s="194"/>
      <c r="T533" s="194"/>
      <c r="U533" s="194"/>
      <c r="V533" s="194"/>
      <c r="W533" s="194"/>
      <c r="X533" s="194"/>
      <c r="Y533" s="194"/>
      <c r="Z533" s="194"/>
      <c r="AA533" s="194"/>
      <c r="AB533" s="194"/>
      <c r="AC533" s="194"/>
      <c r="AD533" s="194"/>
      <c r="AE533" s="194"/>
      <c r="AF533" s="194"/>
      <c r="AG533" s="194"/>
      <c r="AH533" s="194"/>
      <c r="AI533" s="194"/>
      <c r="AJ533" s="194"/>
      <c r="AK533" s="194"/>
      <c r="AL533" s="194"/>
      <c r="AM533" s="194"/>
      <c r="AN533" s="194"/>
      <c r="AO533" s="194"/>
      <c r="AP533" s="194"/>
      <c r="AQ533" s="194"/>
      <c r="AR533" s="194"/>
      <c r="AS533" s="194"/>
      <c r="AT533" s="194"/>
      <c r="AU533" s="194"/>
      <c r="AV533" s="194"/>
      <c r="AW533" s="194"/>
      <c r="AX533" s="194"/>
    </row>
    <row r="534" spans="1:50">
      <c r="A534" s="194"/>
      <c r="B534" s="194"/>
      <c r="C534" s="194"/>
      <c r="D534" s="194"/>
      <c r="E534" s="194"/>
      <c r="F534" s="194"/>
      <c r="G534" s="194"/>
      <c r="H534" s="194"/>
      <c r="I534" s="194"/>
      <c r="J534" s="194"/>
      <c r="K534" s="194"/>
      <c r="L534" s="194"/>
      <c r="M534" s="194"/>
      <c r="N534" s="194"/>
      <c r="O534" s="194"/>
      <c r="P534" s="194"/>
      <c r="Q534" s="194"/>
      <c r="R534" s="194"/>
      <c r="S534" s="194"/>
      <c r="T534" s="194"/>
      <c r="U534" s="194"/>
      <c r="V534" s="194"/>
      <c r="W534" s="194"/>
      <c r="X534" s="194"/>
      <c r="Y534" s="194"/>
      <c r="Z534" s="194"/>
      <c r="AA534" s="194"/>
      <c r="AB534" s="194"/>
      <c r="AC534" s="194"/>
      <c r="AD534" s="194"/>
      <c r="AE534" s="194"/>
      <c r="AF534" s="194"/>
      <c r="AG534" s="194"/>
      <c r="AH534" s="194"/>
      <c r="AI534" s="194"/>
      <c r="AJ534" s="194"/>
      <c r="AK534" s="194"/>
      <c r="AL534" s="194"/>
      <c r="AM534" s="194"/>
      <c r="AN534" s="194"/>
      <c r="AO534" s="194"/>
      <c r="AP534" s="194"/>
      <c r="AQ534" s="194"/>
      <c r="AR534" s="194"/>
      <c r="AS534" s="194"/>
      <c r="AT534" s="194"/>
      <c r="AU534" s="194"/>
      <c r="AV534" s="194"/>
      <c r="AW534" s="194"/>
      <c r="AX534" s="194"/>
    </row>
    <row r="535" spans="1:50">
      <c r="A535" s="194"/>
      <c r="B535" s="194"/>
      <c r="C535" s="194"/>
      <c r="D535" s="194"/>
      <c r="E535" s="194"/>
      <c r="F535" s="194"/>
      <c r="G535" s="194"/>
      <c r="H535" s="194"/>
      <c r="I535" s="194"/>
      <c r="J535" s="194"/>
      <c r="K535" s="194"/>
      <c r="L535" s="194"/>
      <c r="M535" s="194"/>
      <c r="N535" s="194"/>
      <c r="O535" s="194"/>
      <c r="P535" s="194"/>
      <c r="Q535" s="194"/>
      <c r="R535" s="194"/>
      <c r="S535" s="194"/>
      <c r="T535" s="194"/>
      <c r="U535" s="194"/>
      <c r="V535" s="194"/>
      <c r="W535" s="194"/>
      <c r="X535" s="194"/>
      <c r="Y535" s="194"/>
      <c r="Z535" s="194"/>
      <c r="AA535" s="194"/>
      <c r="AB535" s="194"/>
      <c r="AC535" s="194"/>
      <c r="AD535" s="194"/>
      <c r="AE535" s="194"/>
      <c r="AF535" s="194"/>
      <c r="AG535" s="194"/>
      <c r="AH535" s="194"/>
      <c r="AI535" s="194"/>
      <c r="AJ535" s="194"/>
      <c r="AK535" s="194"/>
      <c r="AL535" s="194"/>
      <c r="AM535" s="194"/>
      <c r="AN535" s="194"/>
      <c r="AO535" s="194"/>
      <c r="AP535" s="194"/>
      <c r="AQ535" s="194"/>
      <c r="AR535" s="194"/>
      <c r="AS535" s="194"/>
      <c r="AT535" s="194"/>
      <c r="AU535" s="194"/>
      <c r="AV535" s="194"/>
      <c r="AW535" s="194"/>
      <c r="AX535" s="194"/>
    </row>
    <row r="536" spans="1:50">
      <c r="A536" s="194"/>
      <c r="B536" s="194"/>
      <c r="C536" s="194"/>
      <c r="D536" s="194"/>
      <c r="E536" s="194"/>
      <c r="F536" s="194"/>
      <c r="G536" s="194"/>
      <c r="H536" s="194"/>
      <c r="I536" s="194"/>
      <c r="J536" s="194"/>
      <c r="K536" s="194"/>
      <c r="L536" s="194"/>
      <c r="M536" s="194"/>
      <c r="N536" s="194"/>
      <c r="O536" s="194"/>
      <c r="P536" s="194"/>
      <c r="Q536" s="194"/>
      <c r="R536" s="194"/>
      <c r="S536" s="194"/>
      <c r="T536" s="194"/>
      <c r="U536" s="194"/>
      <c r="V536" s="194"/>
      <c r="W536" s="194"/>
      <c r="X536" s="194"/>
      <c r="Y536" s="194"/>
      <c r="Z536" s="194"/>
      <c r="AA536" s="194"/>
      <c r="AB536" s="194"/>
      <c r="AC536" s="194"/>
      <c r="AD536" s="194"/>
      <c r="AE536" s="194"/>
      <c r="AF536" s="194"/>
      <c r="AG536" s="194"/>
      <c r="AH536" s="194"/>
      <c r="AI536" s="194"/>
      <c r="AJ536" s="194"/>
      <c r="AK536" s="194"/>
      <c r="AL536" s="194"/>
      <c r="AM536" s="194"/>
      <c r="AN536" s="194"/>
      <c r="AO536" s="194"/>
      <c r="AP536" s="194"/>
      <c r="AQ536" s="194"/>
      <c r="AR536" s="194"/>
      <c r="AS536" s="194"/>
      <c r="AT536" s="194"/>
      <c r="AU536" s="194"/>
      <c r="AV536" s="194"/>
      <c r="AW536" s="194"/>
      <c r="AX536" s="194"/>
    </row>
    <row r="537" spans="1:50">
      <c r="A537" s="194"/>
      <c r="B537" s="194"/>
      <c r="C537" s="194"/>
      <c r="D537" s="194"/>
      <c r="E537" s="194"/>
      <c r="F537" s="194"/>
      <c r="G537" s="194"/>
      <c r="H537" s="194"/>
      <c r="I537" s="194"/>
      <c r="J537" s="194"/>
      <c r="K537" s="194"/>
      <c r="L537" s="194"/>
      <c r="M537" s="194"/>
      <c r="N537" s="194"/>
      <c r="O537" s="194"/>
      <c r="P537" s="194"/>
      <c r="Q537" s="194"/>
      <c r="R537" s="194"/>
      <c r="S537" s="194"/>
      <c r="T537" s="194"/>
      <c r="U537" s="194"/>
      <c r="V537" s="194"/>
      <c r="W537" s="194"/>
      <c r="X537" s="194"/>
      <c r="Y537" s="194"/>
      <c r="Z537" s="194"/>
      <c r="AA537" s="194"/>
      <c r="AB537" s="194"/>
      <c r="AC537" s="194"/>
      <c r="AD537" s="194"/>
      <c r="AE537" s="194"/>
      <c r="AF537" s="194"/>
      <c r="AG537" s="194"/>
      <c r="AH537" s="194"/>
      <c r="AI537" s="194"/>
      <c r="AJ537" s="194"/>
      <c r="AK537" s="194"/>
      <c r="AL537" s="194"/>
      <c r="AM537" s="194"/>
      <c r="AN537" s="194"/>
      <c r="AO537" s="194"/>
      <c r="AP537" s="194"/>
      <c r="AQ537" s="194"/>
      <c r="AR537" s="194"/>
      <c r="AS537" s="194"/>
      <c r="AT537" s="194"/>
      <c r="AU537" s="194"/>
      <c r="AV537" s="194"/>
      <c r="AW537" s="194"/>
      <c r="AX537" s="194"/>
    </row>
    <row r="538" spans="1:50">
      <c r="A538" s="194"/>
      <c r="B538" s="194"/>
      <c r="C538" s="194"/>
      <c r="D538" s="194"/>
      <c r="E538" s="194"/>
      <c r="F538" s="194"/>
      <c r="G538" s="194"/>
      <c r="H538" s="194"/>
      <c r="I538" s="194"/>
      <c r="J538" s="194"/>
      <c r="K538" s="194"/>
      <c r="L538" s="194"/>
      <c r="M538" s="194"/>
      <c r="N538" s="194"/>
      <c r="O538" s="194"/>
      <c r="P538" s="194"/>
      <c r="Q538" s="194"/>
      <c r="R538" s="194"/>
      <c r="S538" s="194"/>
      <c r="T538" s="194"/>
      <c r="U538" s="194"/>
      <c r="V538" s="194"/>
      <c r="W538" s="194"/>
      <c r="X538" s="194"/>
      <c r="Y538" s="194"/>
      <c r="Z538" s="194"/>
      <c r="AA538" s="194"/>
      <c r="AB538" s="194"/>
      <c r="AC538" s="194"/>
      <c r="AD538" s="194"/>
      <c r="AE538" s="194"/>
      <c r="AF538" s="194"/>
      <c r="AG538" s="194"/>
      <c r="AH538" s="194"/>
      <c r="AI538" s="194"/>
      <c r="AJ538" s="194"/>
      <c r="AK538" s="194"/>
      <c r="AL538" s="194"/>
      <c r="AM538" s="194"/>
      <c r="AN538" s="194"/>
      <c r="AO538" s="194"/>
      <c r="AP538" s="194"/>
      <c r="AQ538" s="194"/>
      <c r="AR538" s="194"/>
      <c r="AS538" s="194"/>
      <c r="AT538" s="194"/>
      <c r="AU538" s="194"/>
      <c r="AV538" s="194"/>
      <c r="AW538" s="194"/>
      <c r="AX538" s="194"/>
    </row>
    <row r="539" spans="1:50">
      <c r="A539" s="194"/>
      <c r="B539" s="194"/>
      <c r="C539" s="194"/>
      <c r="D539" s="194"/>
      <c r="E539" s="194"/>
      <c r="F539" s="194"/>
      <c r="G539" s="194"/>
      <c r="H539" s="194"/>
      <c r="I539" s="194"/>
      <c r="J539" s="194"/>
      <c r="K539" s="194"/>
      <c r="L539" s="194"/>
      <c r="M539" s="194"/>
      <c r="N539" s="194"/>
      <c r="O539" s="194"/>
      <c r="P539" s="194"/>
      <c r="Q539" s="194"/>
      <c r="R539" s="194"/>
      <c r="S539" s="194"/>
      <c r="T539" s="194"/>
      <c r="U539" s="194"/>
      <c r="V539" s="194"/>
      <c r="W539" s="194"/>
      <c r="X539" s="194"/>
      <c r="Y539" s="194"/>
      <c r="Z539" s="194"/>
      <c r="AA539" s="194"/>
      <c r="AB539" s="194"/>
      <c r="AC539" s="194"/>
      <c r="AD539" s="194"/>
      <c r="AE539" s="194"/>
      <c r="AF539" s="194"/>
      <c r="AG539" s="194"/>
      <c r="AH539" s="194"/>
      <c r="AI539" s="194"/>
      <c r="AJ539" s="194"/>
      <c r="AK539" s="194"/>
      <c r="AL539" s="194"/>
      <c r="AM539" s="194"/>
      <c r="AN539" s="194"/>
      <c r="AO539" s="194"/>
      <c r="AP539" s="194"/>
      <c r="AQ539" s="194"/>
      <c r="AR539" s="194"/>
      <c r="AS539" s="194"/>
      <c r="AT539" s="194"/>
      <c r="AU539" s="194"/>
      <c r="AV539" s="194"/>
      <c r="AW539" s="194"/>
      <c r="AX539" s="194"/>
    </row>
    <row r="540" spans="1:50">
      <c r="A540" s="194"/>
      <c r="B540" s="194"/>
      <c r="C540" s="194"/>
      <c r="D540" s="194"/>
      <c r="E540" s="194"/>
      <c r="F540" s="194"/>
      <c r="G540" s="194"/>
      <c r="H540" s="194"/>
      <c r="I540" s="194"/>
      <c r="J540" s="194"/>
      <c r="K540" s="194"/>
      <c r="L540" s="194"/>
      <c r="M540" s="194"/>
      <c r="N540" s="194"/>
      <c r="O540" s="194"/>
      <c r="P540" s="194"/>
      <c r="Q540" s="194"/>
      <c r="R540" s="194"/>
      <c r="S540" s="194"/>
      <c r="T540" s="194"/>
      <c r="U540" s="194"/>
      <c r="V540" s="194"/>
      <c r="W540" s="194"/>
      <c r="X540" s="194"/>
      <c r="Y540" s="194"/>
      <c r="Z540" s="194"/>
      <c r="AA540" s="194"/>
      <c r="AB540" s="194"/>
      <c r="AC540" s="194"/>
      <c r="AD540" s="194"/>
      <c r="AE540" s="194"/>
      <c r="AF540" s="194"/>
      <c r="AG540" s="194"/>
      <c r="AH540" s="194"/>
      <c r="AI540" s="194"/>
      <c r="AJ540" s="194"/>
      <c r="AK540" s="194"/>
      <c r="AL540" s="194"/>
      <c r="AM540" s="194"/>
      <c r="AN540" s="194"/>
      <c r="AO540" s="194"/>
      <c r="AP540" s="194"/>
      <c r="AQ540" s="194"/>
      <c r="AR540" s="194"/>
      <c r="AS540" s="194"/>
      <c r="AT540" s="194"/>
      <c r="AU540" s="194"/>
      <c r="AV540" s="194"/>
      <c r="AW540" s="194"/>
      <c r="AX540" s="194"/>
    </row>
    <row r="541" spans="1:50">
      <c r="A541" s="194"/>
      <c r="B541" s="194"/>
      <c r="C541" s="194"/>
      <c r="D541" s="194"/>
      <c r="E541" s="194"/>
      <c r="F541" s="194"/>
      <c r="G541" s="194"/>
      <c r="H541" s="194"/>
      <c r="I541" s="194"/>
      <c r="J541" s="194"/>
      <c r="K541" s="194"/>
      <c r="L541" s="194"/>
      <c r="M541" s="194"/>
      <c r="N541" s="194"/>
      <c r="O541" s="194"/>
      <c r="P541" s="194"/>
      <c r="Q541" s="194"/>
      <c r="R541" s="194"/>
      <c r="S541" s="194"/>
      <c r="T541" s="194"/>
      <c r="U541" s="194"/>
      <c r="V541" s="194"/>
      <c r="W541" s="194"/>
      <c r="X541" s="194"/>
      <c r="Y541" s="194"/>
      <c r="Z541" s="194"/>
      <c r="AA541" s="194"/>
      <c r="AB541" s="194"/>
      <c r="AC541" s="194"/>
      <c r="AD541" s="194"/>
      <c r="AE541" s="194"/>
      <c r="AF541" s="194"/>
      <c r="AG541" s="194"/>
      <c r="AH541" s="194"/>
      <c r="AI541" s="194"/>
      <c r="AJ541" s="194"/>
      <c r="AK541" s="194"/>
      <c r="AL541" s="194"/>
      <c r="AM541" s="194"/>
      <c r="AN541" s="194"/>
      <c r="AO541" s="194"/>
      <c r="AP541" s="194"/>
      <c r="AQ541" s="194"/>
      <c r="AR541" s="194"/>
      <c r="AS541" s="194"/>
      <c r="AT541" s="194"/>
      <c r="AU541" s="194"/>
      <c r="AV541" s="194"/>
      <c r="AW541" s="194"/>
      <c r="AX541" s="194"/>
    </row>
    <row r="542" spans="1:50">
      <c r="A542" s="194"/>
      <c r="B542" s="194"/>
      <c r="C542" s="194"/>
      <c r="D542" s="194"/>
      <c r="E542" s="194"/>
      <c r="F542" s="194"/>
      <c r="G542" s="194"/>
      <c r="H542" s="194"/>
      <c r="I542" s="194"/>
      <c r="J542" s="194"/>
      <c r="K542" s="194"/>
      <c r="L542" s="194"/>
      <c r="M542" s="194"/>
      <c r="N542" s="194"/>
      <c r="O542" s="194"/>
      <c r="P542" s="194"/>
      <c r="Q542" s="194"/>
      <c r="R542" s="194"/>
      <c r="S542" s="194"/>
      <c r="T542" s="194"/>
      <c r="U542" s="194"/>
      <c r="V542" s="194"/>
      <c r="W542" s="194"/>
      <c r="X542" s="194"/>
      <c r="Y542" s="194"/>
      <c r="Z542" s="194"/>
      <c r="AA542" s="194"/>
      <c r="AB542" s="194"/>
      <c r="AC542" s="194"/>
      <c r="AD542" s="194"/>
      <c r="AE542" s="194"/>
      <c r="AF542" s="194"/>
      <c r="AG542" s="194"/>
      <c r="AH542" s="194"/>
      <c r="AI542" s="194"/>
      <c r="AJ542" s="194"/>
      <c r="AK542" s="194"/>
      <c r="AL542" s="194"/>
      <c r="AM542" s="194"/>
      <c r="AN542" s="194"/>
      <c r="AO542" s="194"/>
      <c r="AP542" s="194"/>
      <c r="AQ542" s="194"/>
      <c r="AR542" s="194"/>
      <c r="AS542" s="194"/>
      <c r="AT542" s="194"/>
      <c r="AU542" s="194"/>
      <c r="AV542" s="194"/>
      <c r="AW542" s="194"/>
      <c r="AX542" s="194"/>
    </row>
    <row r="543" spans="1:50">
      <c r="A543" s="194"/>
      <c r="B543" s="194"/>
      <c r="C543" s="194"/>
      <c r="D543" s="194"/>
      <c r="E543" s="194"/>
      <c r="F543" s="194"/>
      <c r="G543" s="194"/>
      <c r="H543" s="194"/>
      <c r="I543" s="194"/>
      <c r="J543" s="194"/>
      <c r="K543" s="194"/>
      <c r="L543" s="194"/>
      <c r="M543" s="194"/>
      <c r="N543" s="194"/>
      <c r="O543" s="194"/>
      <c r="P543" s="194"/>
      <c r="Q543" s="194"/>
      <c r="R543" s="194"/>
      <c r="S543" s="194"/>
      <c r="T543" s="194"/>
      <c r="U543" s="194"/>
      <c r="V543" s="194"/>
      <c r="W543" s="194"/>
      <c r="X543" s="194"/>
      <c r="Y543" s="194"/>
      <c r="Z543" s="194"/>
      <c r="AA543" s="194"/>
      <c r="AB543" s="194"/>
      <c r="AC543" s="194"/>
      <c r="AD543" s="194"/>
      <c r="AE543" s="194"/>
      <c r="AF543" s="194"/>
      <c r="AG543" s="194"/>
      <c r="AH543" s="194"/>
      <c r="AI543" s="194"/>
      <c r="AJ543" s="194"/>
      <c r="AK543" s="194"/>
      <c r="AL543" s="194"/>
      <c r="AM543" s="194"/>
      <c r="AN543" s="194"/>
      <c r="AO543" s="194"/>
      <c r="AP543" s="194"/>
      <c r="AQ543" s="194"/>
      <c r="AR543" s="194"/>
      <c r="AS543" s="194"/>
      <c r="AT543" s="194"/>
      <c r="AU543" s="194"/>
      <c r="AV543" s="194"/>
      <c r="AW543" s="194"/>
      <c r="AX543" s="194"/>
    </row>
    <row r="544" spans="1:50">
      <c r="A544" s="194"/>
      <c r="B544" s="194"/>
      <c r="C544" s="194"/>
      <c r="D544" s="194"/>
      <c r="E544" s="194"/>
      <c r="F544" s="194"/>
      <c r="G544" s="194"/>
      <c r="H544" s="194"/>
      <c r="I544" s="194"/>
      <c r="J544" s="194"/>
      <c r="K544" s="194"/>
      <c r="L544" s="194"/>
      <c r="M544" s="194"/>
      <c r="N544" s="194"/>
      <c r="O544" s="194"/>
      <c r="P544" s="194"/>
      <c r="Q544" s="194"/>
      <c r="R544" s="194"/>
      <c r="S544" s="194"/>
      <c r="T544" s="194"/>
      <c r="U544" s="194"/>
      <c r="V544" s="194"/>
      <c r="W544" s="194"/>
      <c r="X544" s="194"/>
      <c r="Y544" s="194"/>
      <c r="Z544" s="194"/>
      <c r="AA544" s="194"/>
      <c r="AB544" s="194"/>
      <c r="AC544" s="194"/>
      <c r="AD544" s="194"/>
      <c r="AE544" s="194"/>
      <c r="AF544" s="194"/>
      <c r="AG544" s="194"/>
      <c r="AH544" s="194"/>
      <c r="AI544" s="194"/>
      <c r="AJ544" s="194"/>
      <c r="AK544" s="194"/>
      <c r="AL544" s="194"/>
      <c r="AM544" s="194"/>
      <c r="AN544" s="194"/>
      <c r="AO544" s="194"/>
      <c r="AP544" s="194"/>
      <c r="AQ544" s="194"/>
      <c r="AR544" s="194"/>
      <c r="AS544" s="194"/>
      <c r="AT544" s="194"/>
      <c r="AU544" s="194"/>
      <c r="AV544" s="194"/>
      <c r="AW544" s="194"/>
      <c r="AX544" s="194"/>
    </row>
    <row r="545" spans="1:50">
      <c r="A545" s="194"/>
      <c r="B545" s="194"/>
      <c r="C545" s="194"/>
      <c r="D545" s="194"/>
      <c r="E545" s="194"/>
      <c r="F545" s="194"/>
      <c r="G545" s="194"/>
      <c r="H545" s="194"/>
      <c r="I545" s="194"/>
      <c r="J545" s="194"/>
      <c r="K545" s="194"/>
      <c r="L545" s="194"/>
      <c r="M545" s="194"/>
      <c r="N545" s="194"/>
      <c r="O545" s="194"/>
      <c r="P545" s="194"/>
      <c r="Q545" s="194"/>
      <c r="R545" s="194"/>
      <c r="S545" s="194"/>
      <c r="T545" s="194"/>
      <c r="U545" s="194"/>
      <c r="V545" s="194"/>
      <c r="W545" s="194"/>
      <c r="X545" s="194"/>
      <c r="Y545" s="194"/>
      <c r="Z545" s="194"/>
      <c r="AA545" s="194"/>
      <c r="AB545" s="194"/>
      <c r="AC545" s="194"/>
      <c r="AD545" s="194"/>
      <c r="AE545" s="194"/>
      <c r="AF545" s="194"/>
      <c r="AG545" s="194"/>
      <c r="AH545" s="194"/>
      <c r="AI545" s="194"/>
      <c r="AJ545" s="194"/>
      <c r="AK545" s="194"/>
      <c r="AL545" s="194"/>
      <c r="AM545" s="194"/>
      <c r="AN545" s="194"/>
      <c r="AO545" s="194"/>
      <c r="AP545" s="194"/>
      <c r="AQ545" s="194"/>
      <c r="AR545" s="194"/>
      <c r="AS545" s="194"/>
      <c r="AT545" s="194"/>
      <c r="AU545" s="194"/>
      <c r="AV545" s="194"/>
      <c r="AW545" s="194"/>
      <c r="AX545" s="194"/>
    </row>
    <row r="546" spans="1:50">
      <c r="A546" s="194"/>
      <c r="B546" s="194"/>
      <c r="C546" s="194"/>
      <c r="D546" s="194"/>
      <c r="E546" s="194"/>
      <c r="F546" s="194"/>
      <c r="G546" s="194"/>
      <c r="H546" s="194"/>
      <c r="I546" s="194"/>
      <c r="J546" s="194"/>
      <c r="K546" s="194"/>
      <c r="L546" s="194"/>
      <c r="M546" s="194"/>
      <c r="N546" s="194"/>
      <c r="O546" s="194"/>
      <c r="P546" s="194"/>
      <c r="Q546" s="194"/>
      <c r="R546" s="194"/>
      <c r="S546" s="194"/>
      <c r="T546" s="194"/>
      <c r="U546" s="194"/>
      <c r="V546" s="194"/>
      <c r="W546" s="194"/>
      <c r="X546" s="194"/>
      <c r="Y546" s="194"/>
      <c r="Z546" s="194"/>
      <c r="AA546" s="194"/>
      <c r="AB546" s="194"/>
      <c r="AC546" s="194"/>
      <c r="AD546" s="194"/>
      <c r="AE546" s="194"/>
      <c r="AF546" s="194"/>
      <c r="AG546" s="194"/>
      <c r="AH546" s="194"/>
      <c r="AI546" s="194"/>
      <c r="AJ546" s="194"/>
      <c r="AK546" s="194"/>
      <c r="AL546" s="194"/>
      <c r="AM546" s="194"/>
      <c r="AN546" s="194"/>
      <c r="AO546" s="194"/>
      <c r="AP546" s="194"/>
      <c r="AQ546" s="194"/>
      <c r="AR546" s="194"/>
      <c r="AS546" s="194"/>
      <c r="AT546" s="194"/>
      <c r="AU546" s="194"/>
      <c r="AV546" s="194"/>
      <c r="AW546" s="194"/>
      <c r="AX546" s="194"/>
    </row>
    <row r="547" spans="1:50">
      <c r="A547" s="194"/>
      <c r="B547" s="194"/>
      <c r="C547" s="194"/>
      <c r="D547" s="194"/>
      <c r="E547" s="194"/>
      <c r="F547" s="194"/>
      <c r="G547" s="194"/>
      <c r="H547" s="194"/>
      <c r="I547" s="194"/>
      <c r="J547" s="194"/>
      <c r="K547" s="194"/>
      <c r="L547" s="194"/>
      <c r="M547" s="194"/>
      <c r="N547" s="194"/>
      <c r="O547" s="194"/>
      <c r="P547" s="194"/>
      <c r="Q547" s="194"/>
      <c r="R547" s="194"/>
      <c r="S547" s="194"/>
      <c r="T547" s="194"/>
      <c r="U547" s="194"/>
      <c r="V547" s="194"/>
      <c r="W547" s="194"/>
      <c r="X547" s="194"/>
      <c r="Y547" s="194"/>
      <c r="Z547" s="194"/>
      <c r="AA547" s="194"/>
      <c r="AB547" s="194"/>
      <c r="AC547" s="194"/>
      <c r="AD547" s="194"/>
      <c r="AE547" s="194"/>
      <c r="AF547" s="194"/>
      <c r="AG547" s="194"/>
      <c r="AH547" s="194"/>
      <c r="AI547" s="194"/>
      <c r="AJ547" s="194"/>
      <c r="AK547" s="194"/>
      <c r="AL547" s="194"/>
      <c r="AM547" s="194"/>
      <c r="AN547" s="194"/>
      <c r="AO547" s="194"/>
      <c r="AP547" s="194"/>
      <c r="AQ547" s="194"/>
      <c r="AR547" s="194"/>
      <c r="AS547" s="194"/>
      <c r="AT547" s="194"/>
      <c r="AU547" s="194"/>
      <c r="AV547" s="194"/>
      <c r="AW547" s="194"/>
      <c r="AX547" s="194"/>
    </row>
    <row r="548" spans="1:50">
      <c r="A548" s="194"/>
      <c r="B548" s="194"/>
      <c r="C548" s="194"/>
      <c r="D548" s="194"/>
      <c r="E548" s="194"/>
      <c r="F548" s="194"/>
      <c r="G548" s="194"/>
      <c r="H548" s="194"/>
      <c r="I548" s="194"/>
      <c r="J548" s="194"/>
      <c r="K548" s="194"/>
      <c r="L548" s="194"/>
      <c r="M548" s="194"/>
      <c r="N548" s="194"/>
      <c r="O548" s="194"/>
      <c r="P548" s="194"/>
      <c r="Q548" s="194"/>
      <c r="R548" s="194"/>
      <c r="S548" s="194"/>
      <c r="T548" s="194"/>
      <c r="U548" s="194"/>
      <c r="V548" s="194"/>
      <c r="W548" s="194"/>
      <c r="X548" s="194"/>
      <c r="Y548" s="194"/>
      <c r="Z548" s="194"/>
      <c r="AA548" s="194"/>
      <c r="AB548" s="194"/>
      <c r="AC548" s="194"/>
      <c r="AD548" s="194"/>
      <c r="AE548" s="194"/>
      <c r="AF548" s="194"/>
      <c r="AG548" s="194"/>
      <c r="AH548" s="194"/>
      <c r="AI548" s="194"/>
      <c r="AJ548" s="194"/>
      <c r="AK548" s="194"/>
      <c r="AL548" s="194"/>
      <c r="AM548" s="194"/>
      <c r="AN548" s="194"/>
      <c r="AO548" s="194"/>
      <c r="AP548" s="194"/>
      <c r="AQ548" s="194"/>
      <c r="AR548" s="194"/>
      <c r="AS548" s="194"/>
      <c r="AT548" s="194"/>
      <c r="AU548" s="194"/>
      <c r="AV548" s="194"/>
      <c r="AW548" s="194"/>
      <c r="AX548" s="194"/>
    </row>
    <row r="549" spans="1:50">
      <c r="A549" s="194"/>
      <c r="B549" s="194"/>
      <c r="C549" s="194"/>
      <c r="D549" s="194"/>
      <c r="E549" s="194"/>
      <c r="F549" s="194"/>
      <c r="G549" s="194"/>
      <c r="H549" s="194"/>
      <c r="I549" s="194"/>
      <c r="J549" s="194"/>
      <c r="K549" s="194"/>
      <c r="L549" s="194"/>
      <c r="M549" s="194"/>
      <c r="N549" s="194"/>
      <c r="O549" s="194"/>
      <c r="P549" s="194"/>
      <c r="Q549" s="194"/>
      <c r="R549" s="194"/>
      <c r="S549" s="194"/>
      <c r="T549" s="194"/>
      <c r="U549" s="194"/>
      <c r="V549" s="194"/>
      <c r="W549" s="194"/>
      <c r="X549" s="194"/>
      <c r="Y549" s="194"/>
      <c r="Z549" s="194"/>
      <c r="AA549" s="194"/>
      <c r="AB549" s="194"/>
      <c r="AC549" s="194"/>
      <c r="AD549" s="194"/>
      <c r="AE549" s="194"/>
      <c r="AF549" s="194"/>
      <c r="AG549" s="194"/>
      <c r="AH549" s="194"/>
      <c r="AI549" s="194"/>
      <c r="AJ549" s="194"/>
      <c r="AK549" s="194"/>
      <c r="AL549" s="194"/>
      <c r="AM549" s="194"/>
      <c r="AN549" s="194"/>
      <c r="AO549" s="194"/>
      <c r="AP549" s="194"/>
      <c r="AQ549" s="194"/>
      <c r="AR549" s="194"/>
      <c r="AS549" s="194"/>
      <c r="AT549" s="194"/>
      <c r="AU549" s="194"/>
      <c r="AV549" s="194"/>
      <c r="AW549" s="194"/>
      <c r="AX549" s="194"/>
    </row>
    <row r="550" spans="1:50">
      <c r="A550" s="194"/>
      <c r="B550" s="194"/>
      <c r="C550" s="194"/>
      <c r="D550" s="194"/>
      <c r="E550" s="194"/>
      <c r="F550" s="194"/>
      <c r="G550" s="194"/>
      <c r="H550" s="194"/>
      <c r="I550" s="194"/>
      <c r="J550" s="194"/>
      <c r="K550" s="194"/>
      <c r="L550" s="194"/>
      <c r="M550" s="194"/>
      <c r="N550" s="194"/>
      <c r="O550" s="194"/>
      <c r="P550" s="194"/>
      <c r="Q550" s="194"/>
      <c r="R550" s="194"/>
      <c r="S550" s="194"/>
      <c r="T550" s="194"/>
      <c r="U550" s="194"/>
      <c r="V550" s="194"/>
      <c r="W550" s="194"/>
      <c r="X550" s="194"/>
      <c r="Y550" s="194"/>
      <c r="Z550" s="194"/>
      <c r="AA550" s="194"/>
      <c r="AB550" s="194"/>
      <c r="AC550" s="194"/>
      <c r="AD550" s="194"/>
      <c r="AE550" s="194"/>
      <c r="AF550" s="194"/>
      <c r="AG550" s="194"/>
      <c r="AH550" s="194"/>
      <c r="AI550" s="194"/>
      <c r="AJ550" s="194"/>
      <c r="AK550" s="194"/>
      <c r="AL550" s="194"/>
      <c r="AM550" s="194"/>
      <c r="AN550" s="194"/>
      <c r="AO550" s="194"/>
      <c r="AP550" s="194"/>
      <c r="AQ550" s="194"/>
      <c r="AR550" s="194"/>
      <c r="AS550" s="194"/>
      <c r="AT550" s="194"/>
      <c r="AU550" s="194"/>
      <c r="AV550" s="194"/>
      <c r="AW550" s="194"/>
      <c r="AX550" s="194"/>
    </row>
    <row r="551" spans="1:50">
      <c r="A551" s="194"/>
      <c r="B551" s="194"/>
      <c r="C551" s="194"/>
      <c r="D551" s="194"/>
      <c r="E551" s="194"/>
      <c r="F551" s="194"/>
      <c r="G551" s="194"/>
      <c r="H551" s="194"/>
      <c r="I551" s="194"/>
      <c r="J551" s="194"/>
      <c r="K551" s="194"/>
      <c r="L551" s="194"/>
      <c r="M551" s="194"/>
      <c r="N551" s="194"/>
      <c r="O551" s="194"/>
      <c r="P551" s="194"/>
      <c r="Q551" s="194"/>
      <c r="R551" s="194"/>
      <c r="S551" s="194"/>
      <c r="T551" s="194"/>
      <c r="U551" s="194"/>
      <c r="V551" s="194"/>
      <c r="W551" s="194"/>
      <c r="X551" s="194"/>
      <c r="Y551" s="194"/>
      <c r="Z551" s="194"/>
      <c r="AA551" s="194"/>
      <c r="AB551" s="194"/>
      <c r="AC551" s="194"/>
      <c r="AD551" s="194"/>
      <c r="AE551" s="194"/>
      <c r="AF551" s="194"/>
      <c r="AG551" s="194"/>
      <c r="AH551" s="194"/>
      <c r="AI551" s="194"/>
      <c r="AJ551" s="194"/>
      <c r="AK551" s="194"/>
      <c r="AL551" s="194"/>
      <c r="AM551" s="194"/>
      <c r="AN551" s="194"/>
      <c r="AO551" s="194"/>
      <c r="AP551" s="194"/>
      <c r="AQ551" s="194"/>
      <c r="AR551" s="194"/>
      <c r="AS551" s="194"/>
      <c r="AT551" s="194"/>
      <c r="AU551" s="194"/>
      <c r="AV551" s="194"/>
      <c r="AW551" s="194"/>
      <c r="AX551" s="194"/>
    </row>
    <row r="552" spans="1:50">
      <c r="A552" s="194"/>
      <c r="B552" s="194"/>
      <c r="C552" s="194"/>
      <c r="D552" s="194"/>
      <c r="E552" s="194"/>
      <c r="F552" s="194"/>
      <c r="G552" s="194"/>
      <c r="H552" s="194"/>
      <c r="I552" s="194"/>
      <c r="J552" s="194"/>
      <c r="K552" s="194"/>
      <c r="L552" s="194"/>
      <c r="M552" s="194"/>
      <c r="N552" s="194"/>
      <c r="O552" s="194"/>
      <c r="P552" s="194"/>
      <c r="Q552" s="194"/>
      <c r="R552" s="194"/>
      <c r="S552" s="194"/>
      <c r="T552" s="194"/>
      <c r="U552" s="194"/>
      <c r="V552" s="194"/>
      <c r="W552" s="194"/>
      <c r="X552" s="194"/>
      <c r="Y552" s="194"/>
      <c r="Z552" s="194"/>
      <c r="AA552" s="194"/>
      <c r="AB552" s="194"/>
      <c r="AC552" s="194"/>
      <c r="AD552" s="194"/>
      <c r="AE552" s="194"/>
      <c r="AF552" s="194"/>
      <c r="AG552" s="194"/>
      <c r="AH552" s="194"/>
      <c r="AI552" s="194"/>
      <c r="AJ552" s="194"/>
      <c r="AK552" s="194"/>
      <c r="AL552" s="194"/>
      <c r="AM552" s="194"/>
      <c r="AN552" s="194"/>
      <c r="AO552" s="194"/>
      <c r="AP552" s="194"/>
      <c r="AQ552" s="194"/>
      <c r="AR552" s="194"/>
      <c r="AS552" s="194"/>
      <c r="AT552" s="194"/>
      <c r="AU552" s="194"/>
      <c r="AV552" s="194"/>
      <c r="AW552" s="194"/>
      <c r="AX552" s="194"/>
    </row>
    <row r="553" spans="1:50">
      <c r="A553" s="194"/>
      <c r="B553" s="194"/>
      <c r="C553" s="194"/>
      <c r="D553" s="194"/>
      <c r="E553" s="194"/>
      <c r="F553" s="194"/>
      <c r="G553" s="194"/>
      <c r="H553" s="194"/>
      <c r="I553" s="194"/>
      <c r="J553" s="194"/>
      <c r="K553" s="194"/>
      <c r="L553" s="194"/>
      <c r="M553" s="194"/>
      <c r="N553" s="194"/>
      <c r="O553" s="194"/>
      <c r="P553" s="194"/>
      <c r="Q553" s="194"/>
      <c r="R553" s="194"/>
      <c r="S553" s="194"/>
      <c r="T553" s="194"/>
      <c r="U553" s="194"/>
      <c r="V553" s="194"/>
      <c r="W553" s="194"/>
      <c r="X553" s="194"/>
      <c r="Y553" s="194"/>
      <c r="Z553" s="194"/>
      <c r="AA553" s="194"/>
      <c r="AB553" s="194"/>
      <c r="AC553" s="194"/>
      <c r="AD553" s="194"/>
      <c r="AE553" s="194"/>
      <c r="AF553" s="194"/>
      <c r="AG553" s="194"/>
      <c r="AH553" s="194"/>
      <c r="AI553" s="194"/>
      <c r="AJ553" s="194"/>
      <c r="AK553" s="194"/>
      <c r="AL553" s="194"/>
      <c r="AM553" s="194"/>
      <c r="AN553" s="194"/>
      <c r="AO553" s="194"/>
      <c r="AP553" s="194"/>
      <c r="AQ553" s="194"/>
      <c r="AR553" s="194"/>
      <c r="AS553" s="194"/>
      <c r="AT553" s="194"/>
      <c r="AU553" s="194"/>
      <c r="AV553" s="194"/>
      <c r="AW553" s="194"/>
      <c r="AX553" s="194"/>
    </row>
    <row r="554" spans="1:50">
      <c r="A554" s="194"/>
      <c r="B554" s="194"/>
      <c r="C554" s="194"/>
      <c r="D554" s="194"/>
      <c r="E554" s="194"/>
      <c r="F554" s="194"/>
      <c r="G554" s="194"/>
      <c r="H554" s="194"/>
      <c r="I554" s="194"/>
      <c r="J554" s="194"/>
      <c r="K554" s="194"/>
      <c r="L554" s="194"/>
      <c r="M554" s="194"/>
      <c r="N554" s="194"/>
      <c r="O554" s="194"/>
      <c r="P554" s="194"/>
      <c r="Q554" s="194"/>
      <c r="R554" s="194"/>
      <c r="S554" s="194"/>
      <c r="T554" s="194"/>
      <c r="U554" s="194"/>
      <c r="V554" s="194"/>
      <c r="W554" s="194"/>
      <c r="X554" s="194"/>
      <c r="Y554" s="194"/>
      <c r="Z554" s="194"/>
      <c r="AA554" s="194"/>
      <c r="AB554" s="194"/>
      <c r="AC554" s="194"/>
      <c r="AD554" s="194"/>
      <c r="AE554" s="194"/>
      <c r="AF554" s="194"/>
      <c r="AG554" s="194"/>
      <c r="AH554" s="194"/>
      <c r="AI554" s="194"/>
      <c r="AJ554" s="194"/>
      <c r="AK554" s="194"/>
      <c r="AL554" s="194"/>
      <c r="AM554" s="194"/>
      <c r="AN554" s="194"/>
      <c r="AO554" s="194"/>
      <c r="AP554" s="194"/>
      <c r="AQ554" s="194"/>
      <c r="AR554" s="194"/>
      <c r="AS554" s="194"/>
      <c r="AT554" s="194"/>
      <c r="AU554" s="194"/>
      <c r="AV554" s="194"/>
      <c r="AW554" s="194"/>
      <c r="AX554" s="194"/>
    </row>
    <row r="555" spans="1:50">
      <c r="A555" s="194"/>
      <c r="B555" s="194"/>
      <c r="C555" s="194"/>
      <c r="D555" s="194"/>
      <c r="E555" s="194"/>
      <c r="F555" s="194"/>
      <c r="G555" s="194"/>
      <c r="H555" s="194"/>
      <c r="I555" s="194"/>
      <c r="J555" s="194"/>
      <c r="K555" s="194"/>
      <c r="L555" s="194"/>
      <c r="M555" s="194"/>
      <c r="N555" s="194"/>
      <c r="O555" s="194"/>
      <c r="P555" s="194"/>
      <c r="Q555" s="194"/>
      <c r="R555" s="194"/>
      <c r="S555" s="194"/>
      <c r="T555" s="194"/>
      <c r="U555" s="194"/>
      <c r="V555" s="194"/>
      <c r="W555" s="194"/>
      <c r="X555" s="194"/>
      <c r="Y555" s="194"/>
      <c r="Z555" s="194"/>
      <c r="AA555" s="194"/>
      <c r="AB555" s="194"/>
      <c r="AC555" s="194"/>
      <c r="AD555" s="194"/>
      <c r="AE555" s="194"/>
      <c r="AF555" s="194"/>
      <c r="AG555" s="194"/>
      <c r="AH555" s="194"/>
      <c r="AI555" s="194"/>
      <c r="AJ555" s="194"/>
      <c r="AK555" s="194"/>
      <c r="AL555" s="194"/>
      <c r="AM555" s="194"/>
      <c r="AN555" s="194"/>
      <c r="AO555" s="194"/>
      <c r="AP555" s="194"/>
      <c r="AQ555" s="194"/>
      <c r="AR555" s="194"/>
      <c r="AS555" s="194"/>
      <c r="AT555" s="194"/>
      <c r="AU555" s="194"/>
      <c r="AV555" s="194"/>
      <c r="AW555" s="194"/>
      <c r="AX555" s="194"/>
    </row>
    <row r="556" spans="1:50">
      <c r="A556" s="194"/>
      <c r="B556" s="194"/>
      <c r="C556" s="194"/>
      <c r="D556" s="194"/>
      <c r="E556" s="194"/>
      <c r="F556" s="194"/>
      <c r="G556" s="194"/>
      <c r="H556" s="194"/>
      <c r="I556" s="194"/>
      <c r="J556" s="194"/>
      <c r="K556" s="194"/>
      <c r="L556" s="194"/>
      <c r="M556" s="194"/>
      <c r="N556" s="194"/>
      <c r="O556" s="194"/>
      <c r="P556" s="194"/>
      <c r="Q556" s="194"/>
      <c r="R556" s="194"/>
      <c r="S556" s="194"/>
      <c r="T556" s="194"/>
      <c r="U556" s="194"/>
      <c r="V556" s="194"/>
      <c r="W556" s="194"/>
      <c r="X556" s="194"/>
      <c r="Y556" s="194"/>
      <c r="Z556" s="194"/>
      <c r="AA556" s="194"/>
      <c r="AB556" s="194"/>
      <c r="AC556" s="194"/>
      <c r="AD556" s="194"/>
      <c r="AE556" s="194"/>
      <c r="AF556" s="194"/>
      <c r="AG556" s="194"/>
      <c r="AH556" s="194"/>
      <c r="AI556" s="194"/>
      <c r="AJ556" s="194"/>
      <c r="AK556" s="194"/>
      <c r="AL556" s="194"/>
      <c r="AM556" s="194"/>
      <c r="AN556" s="194"/>
      <c r="AO556" s="194"/>
      <c r="AP556" s="194"/>
      <c r="AQ556" s="194"/>
      <c r="AR556" s="194"/>
      <c r="AS556" s="194"/>
      <c r="AT556" s="194"/>
      <c r="AU556" s="194"/>
      <c r="AV556" s="194"/>
      <c r="AW556" s="194"/>
      <c r="AX556" s="194"/>
    </row>
    <row r="557" spans="1:50">
      <c r="A557" s="194"/>
      <c r="B557" s="194"/>
      <c r="C557" s="194"/>
      <c r="D557" s="194"/>
      <c r="E557" s="194"/>
      <c r="F557" s="194"/>
      <c r="G557" s="194"/>
      <c r="H557" s="194"/>
      <c r="I557" s="194"/>
      <c r="J557" s="194"/>
      <c r="K557" s="194"/>
      <c r="L557" s="194"/>
      <c r="M557" s="194"/>
      <c r="N557" s="194"/>
      <c r="O557" s="194"/>
      <c r="P557" s="194"/>
      <c r="Q557" s="194"/>
      <c r="R557" s="194"/>
      <c r="S557" s="194"/>
      <c r="T557" s="194"/>
      <c r="U557" s="194"/>
      <c r="V557" s="194"/>
      <c r="W557" s="194"/>
      <c r="X557" s="194"/>
      <c r="Y557" s="194"/>
      <c r="Z557" s="194"/>
      <c r="AA557" s="194"/>
      <c r="AB557" s="194"/>
      <c r="AC557" s="194"/>
      <c r="AD557" s="194"/>
      <c r="AE557" s="194"/>
      <c r="AF557" s="194"/>
      <c r="AG557" s="194"/>
      <c r="AH557" s="194"/>
      <c r="AI557" s="194"/>
      <c r="AJ557" s="194"/>
      <c r="AK557" s="194"/>
      <c r="AL557" s="194"/>
      <c r="AM557" s="194"/>
      <c r="AN557" s="194"/>
      <c r="AO557" s="194"/>
      <c r="AP557" s="194"/>
      <c r="AQ557" s="194"/>
      <c r="AR557" s="194"/>
      <c r="AS557" s="194"/>
      <c r="AT557" s="194"/>
      <c r="AU557" s="194"/>
      <c r="AV557" s="194"/>
      <c r="AW557" s="194"/>
      <c r="AX557" s="194"/>
    </row>
    <row r="558" spans="1:50">
      <c r="A558" s="194"/>
      <c r="B558" s="194"/>
      <c r="C558" s="194"/>
      <c r="D558" s="194"/>
      <c r="E558" s="194"/>
      <c r="F558" s="194"/>
      <c r="G558" s="194"/>
      <c r="H558" s="194"/>
      <c r="I558" s="194"/>
      <c r="J558" s="194"/>
      <c r="K558" s="194"/>
      <c r="L558" s="194"/>
      <c r="M558" s="194"/>
      <c r="N558" s="194"/>
      <c r="O558" s="194"/>
      <c r="P558" s="194"/>
      <c r="Q558" s="194"/>
      <c r="R558" s="194"/>
      <c r="S558" s="194"/>
      <c r="T558" s="194"/>
      <c r="U558" s="194"/>
      <c r="V558" s="194"/>
      <c r="W558" s="194"/>
      <c r="X558" s="194"/>
      <c r="Y558" s="194"/>
      <c r="Z558" s="194"/>
      <c r="AA558" s="194"/>
      <c r="AB558" s="194"/>
      <c r="AC558" s="194"/>
      <c r="AD558" s="194"/>
      <c r="AE558" s="194"/>
      <c r="AF558" s="194"/>
      <c r="AG558" s="194"/>
      <c r="AH558" s="194"/>
      <c r="AI558" s="194"/>
      <c r="AJ558" s="194"/>
      <c r="AK558" s="194"/>
      <c r="AL558" s="194"/>
      <c r="AM558" s="194"/>
      <c r="AN558" s="194"/>
      <c r="AO558" s="194"/>
      <c r="AP558" s="194"/>
      <c r="AQ558" s="194"/>
      <c r="AR558" s="194"/>
      <c r="AS558" s="194"/>
      <c r="AT558" s="194"/>
      <c r="AU558" s="194"/>
      <c r="AV558" s="194"/>
      <c r="AW558" s="194"/>
      <c r="AX558" s="194"/>
    </row>
    <row r="559" spans="1:50">
      <c r="A559" s="194"/>
      <c r="B559" s="194"/>
      <c r="C559" s="194"/>
      <c r="D559" s="194"/>
      <c r="E559" s="194"/>
      <c r="F559" s="194"/>
      <c r="G559" s="194"/>
      <c r="H559" s="194"/>
      <c r="I559" s="194"/>
      <c r="J559" s="194"/>
      <c r="K559" s="194"/>
      <c r="L559" s="194"/>
      <c r="M559" s="194"/>
      <c r="N559" s="194"/>
      <c r="O559" s="194"/>
      <c r="P559" s="194"/>
      <c r="Q559" s="194"/>
      <c r="R559" s="194"/>
      <c r="S559" s="194"/>
      <c r="T559" s="194"/>
      <c r="U559" s="194"/>
      <c r="V559" s="194"/>
      <c r="W559" s="194"/>
      <c r="X559" s="194"/>
      <c r="Y559" s="194"/>
      <c r="Z559" s="194"/>
      <c r="AA559" s="194"/>
      <c r="AB559" s="194"/>
      <c r="AC559" s="194"/>
      <c r="AD559" s="194"/>
      <c r="AE559" s="194"/>
      <c r="AF559" s="194"/>
      <c r="AG559" s="194"/>
      <c r="AH559" s="194"/>
      <c r="AI559" s="194"/>
      <c r="AJ559" s="194"/>
      <c r="AK559" s="194"/>
      <c r="AL559" s="194"/>
      <c r="AM559" s="194"/>
      <c r="AN559" s="194"/>
      <c r="AO559" s="194"/>
      <c r="AP559" s="194"/>
      <c r="AQ559" s="194"/>
      <c r="AR559" s="194"/>
      <c r="AS559" s="194"/>
      <c r="AT559" s="194"/>
      <c r="AU559" s="194"/>
      <c r="AV559" s="194"/>
      <c r="AW559" s="194"/>
      <c r="AX559" s="194"/>
    </row>
    <row r="560" spans="1:50">
      <c r="A560" s="194"/>
      <c r="B560" s="194"/>
      <c r="C560" s="194"/>
      <c r="D560" s="194"/>
      <c r="E560" s="194"/>
      <c r="F560" s="194"/>
      <c r="G560" s="194"/>
      <c r="H560" s="194"/>
      <c r="I560" s="194"/>
      <c r="J560" s="194"/>
      <c r="K560" s="194"/>
      <c r="L560" s="194"/>
      <c r="M560" s="194"/>
      <c r="N560" s="194"/>
      <c r="O560" s="194"/>
      <c r="P560" s="194"/>
      <c r="Q560" s="194"/>
      <c r="R560" s="194"/>
      <c r="S560" s="194"/>
      <c r="T560" s="194"/>
      <c r="U560" s="194"/>
      <c r="V560" s="194"/>
      <c r="W560" s="194"/>
      <c r="X560" s="194"/>
      <c r="Y560" s="194"/>
      <c r="Z560" s="194"/>
      <c r="AA560" s="194"/>
      <c r="AB560" s="194"/>
      <c r="AC560" s="194"/>
      <c r="AD560" s="194"/>
      <c r="AE560" s="194"/>
      <c r="AF560" s="194"/>
      <c r="AG560" s="194"/>
      <c r="AH560" s="194"/>
      <c r="AI560" s="194"/>
      <c r="AJ560" s="194"/>
      <c r="AK560" s="194"/>
      <c r="AL560" s="194"/>
      <c r="AM560" s="194"/>
      <c r="AN560" s="194"/>
      <c r="AO560" s="194"/>
      <c r="AP560" s="194"/>
      <c r="AQ560" s="194"/>
      <c r="AR560" s="194"/>
      <c r="AS560" s="194"/>
      <c r="AT560" s="194"/>
      <c r="AU560" s="194"/>
      <c r="AV560" s="194"/>
      <c r="AW560" s="194"/>
      <c r="AX560" s="194"/>
    </row>
    <row r="561" spans="1:50">
      <c r="A561" s="194"/>
      <c r="B561" s="194"/>
      <c r="C561" s="194"/>
      <c r="D561" s="194"/>
      <c r="E561" s="194"/>
      <c r="F561" s="194"/>
      <c r="G561" s="194"/>
      <c r="H561" s="194"/>
      <c r="I561" s="194"/>
      <c r="J561" s="194"/>
      <c r="K561" s="194"/>
      <c r="L561" s="194"/>
      <c r="M561" s="194"/>
      <c r="N561" s="194"/>
      <c r="O561" s="194"/>
      <c r="P561" s="194"/>
      <c r="Q561" s="194"/>
      <c r="R561" s="194"/>
      <c r="S561" s="194"/>
      <c r="T561" s="194"/>
      <c r="U561" s="194"/>
      <c r="V561" s="194"/>
      <c r="W561" s="194"/>
      <c r="X561" s="194"/>
      <c r="Y561" s="194"/>
      <c r="Z561" s="194"/>
      <c r="AA561" s="194"/>
      <c r="AB561" s="194"/>
      <c r="AC561" s="194"/>
      <c r="AD561" s="194"/>
      <c r="AE561" s="194"/>
      <c r="AF561" s="194"/>
      <c r="AG561" s="194"/>
      <c r="AH561" s="194"/>
      <c r="AI561" s="194"/>
      <c r="AJ561" s="194"/>
      <c r="AK561" s="194"/>
      <c r="AL561" s="194"/>
      <c r="AM561" s="194"/>
      <c r="AN561" s="194"/>
      <c r="AO561" s="194"/>
      <c r="AP561" s="194"/>
      <c r="AQ561" s="194"/>
      <c r="AR561" s="194"/>
      <c r="AS561" s="194"/>
      <c r="AT561" s="194"/>
      <c r="AU561" s="194"/>
      <c r="AV561" s="194"/>
      <c r="AW561" s="194"/>
      <c r="AX561" s="194"/>
    </row>
    <row r="562" spans="1:50">
      <c r="A562" s="194"/>
      <c r="B562" s="194"/>
      <c r="C562" s="194"/>
      <c r="D562" s="194"/>
      <c r="E562" s="194"/>
      <c r="F562" s="194"/>
      <c r="G562" s="194"/>
      <c r="H562" s="194"/>
      <c r="I562" s="194"/>
      <c r="J562" s="194"/>
      <c r="K562" s="194"/>
      <c r="L562" s="194"/>
      <c r="M562" s="194"/>
      <c r="N562" s="194"/>
      <c r="O562" s="194"/>
      <c r="P562" s="194"/>
      <c r="Q562" s="194"/>
      <c r="R562" s="194"/>
      <c r="S562" s="194"/>
      <c r="T562" s="194"/>
      <c r="U562" s="194"/>
      <c r="V562" s="194"/>
      <c r="W562" s="194"/>
      <c r="X562" s="194"/>
      <c r="Y562" s="194"/>
      <c r="Z562" s="194"/>
      <c r="AA562" s="194"/>
      <c r="AB562" s="194"/>
      <c r="AC562" s="194"/>
      <c r="AD562" s="194"/>
      <c r="AE562" s="194"/>
      <c r="AF562" s="194"/>
      <c r="AG562" s="194"/>
      <c r="AH562" s="194"/>
      <c r="AI562" s="194"/>
      <c r="AJ562" s="194"/>
      <c r="AK562" s="194"/>
      <c r="AL562" s="194"/>
      <c r="AM562" s="194"/>
      <c r="AN562" s="194"/>
      <c r="AO562" s="194"/>
      <c r="AP562" s="194"/>
      <c r="AQ562" s="194"/>
      <c r="AR562" s="194"/>
      <c r="AS562" s="194"/>
      <c r="AT562" s="194"/>
      <c r="AU562" s="194"/>
      <c r="AV562" s="194"/>
      <c r="AW562" s="194"/>
      <c r="AX562" s="194"/>
    </row>
    <row r="563" spans="1:50">
      <c r="A563" s="194"/>
      <c r="B563" s="194"/>
      <c r="C563" s="194"/>
      <c r="D563" s="194"/>
      <c r="E563" s="194"/>
      <c r="F563" s="194"/>
      <c r="G563" s="194"/>
      <c r="H563" s="194"/>
      <c r="I563" s="194"/>
      <c r="J563" s="194"/>
      <c r="K563" s="194"/>
      <c r="L563" s="194"/>
      <c r="M563" s="194"/>
      <c r="N563" s="194"/>
      <c r="O563" s="194"/>
      <c r="P563" s="194"/>
      <c r="Q563" s="194"/>
      <c r="R563" s="194"/>
      <c r="S563" s="194"/>
      <c r="T563" s="194"/>
      <c r="U563" s="194"/>
      <c r="V563" s="194"/>
      <c r="W563" s="194"/>
      <c r="X563" s="194"/>
      <c r="Y563" s="194"/>
      <c r="Z563" s="194"/>
      <c r="AA563" s="194"/>
      <c r="AB563" s="194"/>
      <c r="AC563" s="194"/>
      <c r="AD563" s="194"/>
      <c r="AE563" s="194"/>
      <c r="AF563" s="194"/>
      <c r="AG563" s="194"/>
      <c r="AH563" s="194"/>
      <c r="AI563" s="194"/>
      <c r="AJ563" s="194"/>
      <c r="AK563" s="194"/>
      <c r="AL563" s="194"/>
      <c r="AM563" s="194"/>
      <c r="AN563" s="194"/>
      <c r="AO563" s="194"/>
      <c r="AP563" s="194"/>
      <c r="AQ563" s="194"/>
      <c r="AR563" s="194"/>
      <c r="AS563" s="194"/>
      <c r="AT563" s="194"/>
      <c r="AU563" s="194"/>
      <c r="AV563" s="194"/>
      <c r="AW563" s="194"/>
      <c r="AX563" s="194"/>
    </row>
    <row r="564" spans="1:50">
      <c r="A564" s="194"/>
      <c r="B564" s="194"/>
      <c r="C564" s="194"/>
      <c r="D564" s="194"/>
      <c r="E564" s="194"/>
      <c r="F564" s="194"/>
      <c r="G564" s="194"/>
      <c r="H564" s="194"/>
      <c r="I564" s="194"/>
      <c r="J564" s="194"/>
      <c r="K564" s="194"/>
      <c r="L564" s="194"/>
      <c r="M564" s="194"/>
      <c r="N564" s="194"/>
      <c r="O564" s="194"/>
      <c r="P564" s="194"/>
      <c r="Q564" s="194"/>
      <c r="R564" s="194"/>
      <c r="S564" s="194"/>
      <c r="T564" s="194"/>
      <c r="U564" s="194"/>
      <c r="V564" s="194"/>
      <c r="W564" s="194"/>
      <c r="X564" s="194"/>
      <c r="Y564" s="194"/>
      <c r="Z564" s="194"/>
      <c r="AA564" s="194"/>
      <c r="AB564" s="194"/>
      <c r="AC564" s="194"/>
      <c r="AD564" s="194"/>
      <c r="AE564" s="194"/>
      <c r="AF564" s="194"/>
      <c r="AG564" s="194"/>
      <c r="AH564" s="194"/>
      <c r="AI564" s="194"/>
      <c r="AJ564" s="194"/>
      <c r="AK564" s="194"/>
      <c r="AL564" s="194"/>
      <c r="AM564" s="194"/>
      <c r="AN564" s="194"/>
      <c r="AO564" s="194"/>
      <c r="AP564" s="194"/>
      <c r="AQ564" s="194"/>
      <c r="AR564" s="194"/>
      <c r="AS564" s="194"/>
      <c r="AT564" s="194"/>
      <c r="AU564" s="194"/>
      <c r="AV564" s="194"/>
      <c r="AW564" s="194"/>
      <c r="AX564" s="194"/>
    </row>
    <row r="565" spans="1:50">
      <c r="A565" s="194"/>
      <c r="B565" s="194"/>
      <c r="C565" s="194"/>
      <c r="D565" s="194"/>
      <c r="E565" s="194"/>
      <c r="F565" s="194"/>
      <c r="G565" s="194"/>
      <c r="H565" s="194"/>
      <c r="I565" s="194"/>
      <c r="J565" s="194"/>
      <c r="K565" s="194"/>
      <c r="L565" s="194"/>
      <c r="M565" s="194"/>
      <c r="N565" s="194"/>
      <c r="O565" s="194"/>
      <c r="P565" s="194"/>
      <c r="Q565" s="194"/>
      <c r="R565" s="194"/>
      <c r="S565" s="194"/>
      <c r="T565" s="194"/>
      <c r="U565" s="194"/>
      <c r="V565" s="194"/>
      <c r="W565" s="194"/>
      <c r="X565" s="194"/>
      <c r="Y565" s="194"/>
      <c r="Z565" s="194"/>
      <c r="AA565" s="194"/>
      <c r="AB565" s="194"/>
      <c r="AC565" s="194"/>
      <c r="AD565" s="194"/>
      <c r="AE565" s="194"/>
      <c r="AF565" s="194"/>
      <c r="AG565" s="194"/>
      <c r="AH565" s="194"/>
      <c r="AI565" s="194"/>
      <c r="AJ565" s="194"/>
      <c r="AK565" s="194"/>
      <c r="AL565" s="194"/>
      <c r="AM565" s="194"/>
      <c r="AN565" s="194"/>
      <c r="AO565" s="194"/>
      <c r="AP565" s="194"/>
      <c r="AQ565" s="194"/>
      <c r="AR565" s="194"/>
      <c r="AS565" s="194"/>
      <c r="AT565" s="194"/>
      <c r="AU565" s="194"/>
      <c r="AV565" s="194"/>
      <c r="AW565" s="194"/>
      <c r="AX565" s="194"/>
    </row>
    <row r="566" spans="1:50">
      <c r="A566" s="194"/>
      <c r="B566" s="194"/>
      <c r="C566" s="194"/>
      <c r="D566" s="194"/>
      <c r="E566" s="194"/>
      <c r="F566" s="194"/>
      <c r="G566" s="194"/>
      <c r="H566" s="194"/>
      <c r="I566" s="194"/>
      <c r="J566" s="194"/>
      <c r="K566" s="194"/>
      <c r="L566" s="194"/>
      <c r="M566" s="194"/>
      <c r="N566" s="194"/>
      <c r="O566" s="194"/>
      <c r="P566" s="194"/>
      <c r="Q566" s="194"/>
      <c r="R566" s="194"/>
      <c r="S566" s="194"/>
      <c r="T566" s="194"/>
      <c r="U566" s="194"/>
      <c r="V566" s="194"/>
      <c r="W566" s="194"/>
      <c r="X566" s="194"/>
      <c r="Y566" s="194"/>
      <c r="Z566" s="194"/>
      <c r="AA566" s="194"/>
      <c r="AB566" s="194"/>
      <c r="AC566" s="194"/>
      <c r="AD566" s="194"/>
      <c r="AE566" s="194"/>
      <c r="AF566" s="194"/>
      <c r="AG566" s="194"/>
      <c r="AH566" s="194"/>
      <c r="AI566" s="194"/>
      <c r="AJ566" s="194"/>
      <c r="AK566" s="194"/>
      <c r="AL566" s="194"/>
      <c r="AM566" s="194"/>
      <c r="AN566" s="194"/>
      <c r="AO566" s="194"/>
      <c r="AP566" s="194"/>
      <c r="AQ566" s="194"/>
      <c r="AR566" s="194"/>
      <c r="AS566" s="194"/>
      <c r="AT566" s="194"/>
      <c r="AU566" s="194"/>
      <c r="AV566" s="194"/>
      <c r="AW566" s="194"/>
      <c r="AX566" s="194"/>
    </row>
    <row r="567" spans="1:50">
      <c r="A567" s="194"/>
      <c r="B567" s="194"/>
      <c r="C567" s="194"/>
      <c r="D567" s="194"/>
      <c r="E567" s="194"/>
      <c r="F567" s="194"/>
      <c r="G567" s="194"/>
      <c r="H567" s="194"/>
      <c r="I567" s="194"/>
      <c r="J567" s="194"/>
      <c r="K567" s="194"/>
      <c r="L567" s="194"/>
      <c r="M567" s="194"/>
      <c r="N567" s="194"/>
      <c r="O567" s="194"/>
      <c r="P567" s="194"/>
      <c r="Q567" s="194"/>
      <c r="R567" s="194"/>
      <c r="S567" s="194"/>
      <c r="T567" s="194"/>
      <c r="U567" s="194"/>
      <c r="V567" s="194"/>
      <c r="W567" s="194"/>
      <c r="X567" s="194"/>
      <c r="Y567" s="194"/>
      <c r="Z567" s="194"/>
      <c r="AA567" s="194"/>
      <c r="AB567" s="194"/>
      <c r="AC567" s="194"/>
      <c r="AD567" s="194"/>
      <c r="AE567" s="194"/>
      <c r="AF567" s="194"/>
      <c r="AG567" s="194"/>
      <c r="AH567" s="194"/>
      <c r="AI567" s="194"/>
      <c r="AJ567" s="194"/>
      <c r="AK567" s="194"/>
      <c r="AL567" s="194"/>
      <c r="AM567" s="194"/>
      <c r="AN567" s="194"/>
      <c r="AO567" s="194"/>
      <c r="AP567" s="194"/>
      <c r="AQ567" s="194"/>
      <c r="AR567" s="194"/>
      <c r="AS567" s="194"/>
      <c r="AT567" s="194"/>
      <c r="AU567" s="194"/>
      <c r="AV567" s="194"/>
      <c r="AW567" s="194"/>
      <c r="AX567" s="194"/>
    </row>
    <row r="568" spans="1:50">
      <c r="A568" s="194"/>
      <c r="B568" s="194"/>
      <c r="C568" s="194"/>
      <c r="D568" s="194"/>
      <c r="E568" s="194"/>
      <c r="F568" s="194"/>
      <c r="G568" s="194"/>
      <c r="H568" s="194"/>
      <c r="I568" s="194"/>
      <c r="J568" s="194"/>
      <c r="K568" s="194"/>
      <c r="L568" s="194"/>
      <c r="M568" s="194"/>
      <c r="N568" s="194"/>
      <c r="O568" s="194"/>
      <c r="P568" s="194"/>
      <c r="Q568" s="194"/>
      <c r="R568" s="194"/>
      <c r="S568" s="194"/>
      <c r="T568" s="194"/>
      <c r="U568" s="194"/>
      <c r="V568" s="194"/>
      <c r="W568" s="194"/>
      <c r="X568" s="194"/>
      <c r="Y568" s="194"/>
      <c r="Z568" s="194"/>
      <c r="AA568" s="194"/>
      <c r="AB568" s="194"/>
      <c r="AC568" s="194"/>
      <c r="AD568" s="194"/>
      <c r="AE568" s="194"/>
      <c r="AF568" s="194"/>
      <c r="AG568" s="194"/>
      <c r="AH568" s="194"/>
      <c r="AI568" s="194"/>
      <c r="AJ568" s="194"/>
      <c r="AK568" s="194"/>
      <c r="AL568" s="194"/>
      <c r="AM568" s="194"/>
      <c r="AN568" s="194"/>
      <c r="AO568" s="194"/>
      <c r="AP568" s="194"/>
      <c r="AQ568" s="194"/>
      <c r="AR568" s="194"/>
      <c r="AS568" s="194"/>
      <c r="AT568" s="194"/>
      <c r="AU568" s="194"/>
      <c r="AV568" s="194"/>
      <c r="AW568" s="194"/>
      <c r="AX568" s="194"/>
    </row>
    <row r="569" spans="1:50">
      <c r="A569" s="194"/>
      <c r="B569" s="194"/>
      <c r="C569" s="194"/>
      <c r="D569" s="194"/>
      <c r="E569" s="194"/>
      <c r="F569" s="194"/>
      <c r="G569" s="194"/>
      <c r="H569" s="194"/>
      <c r="I569" s="194"/>
      <c r="J569" s="194"/>
      <c r="K569" s="194"/>
      <c r="L569" s="194"/>
      <c r="M569" s="194"/>
      <c r="N569" s="194"/>
      <c r="O569" s="194"/>
      <c r="P569" s="194"/>
      <c r="Q569" s="194"/>
      <c r="R569" s="194"/>
      <c r="S569" s="194"/>
      <c r="T569" s="194"/>
      <c r="U569" s="194"/>
      <c r="V569" s="194"/>
      <c r="W569" s="194"/>
      <c r="X569" s="194"/>
      <c r="Y569" s="194"/>
      <c r="Z569" s="194"/>
      <c r="AA569" s="194"/>
      <c r="AB569" s="194"/>
      <c r="AC569" s="194"/>
      <c r="AD569" s="194"/>
      <c r="AE569" s="194"/>
      <c r="AF569" s="194"/>
      <c r="AG569" s="194"/>
      <c r="AH569" s="194"/>
      <c r="AI569" s="194"/>
      <c r="AJ569" s="194"/>
      <c r="AK569" s="194"/>
      <c r="AL569" s="194"/>
      <c r="AM569" s="194"/>
      <c r="AN569" s="194"/>
      <c r="AO569" s="194"/>
      <c r="AP569" s="194"/>
      <c r="AQ569" s="194"/>
      <c r="AR569" s="194"/>
      <c r="AS569" s="194"/>
      <c r="AT569" s="194"/>
      <c r="AU569" s="194"/>
      <c r="AV569" s="194"/>
      <c r="AW569" s="194"/>
      <c r="AX569" s="194"/>
    </row>
    <row r="570" spans="1:50">
      <c r="A570" s="194"/>
      <c r="B570" s="194"/>
      <c r="C570" s="194"/>
      <c r="D570" s="194"/>
      <c r="E570" s="194"/>
      <c r="F570" s="194"/>
      <c r="G570" s="194"/>
      <c r="H570" s="194"/>
      <c r="I570" s="194"/>
      <c r="J570" s="194"/>
      <c r="K570" s="194"/>
      <c r="L570" s="194"/>
      <c r="M570" s="194"/>
      <c r="N570" s="194"/>
      <c r="O570" s="194"/>
      <c r="P570" s="194"/>
      <c r="Q570" s="194"/>
      <c r="R570" s="194"/>
      <c r="S570" s="194"/>
      <c r="T570" s="194"/>
      <c r="U570" s="194"/>
      <c r="V570" s="194"/>
      <c r="W570" s="194"/>
      <c r="X570" s="194"/>
      <c r="Y570" s="194"/>
      <c r="Z570" s="194"/>
      <c r="AA570" s="194"/>
      <c r="AB570" s="194"/>
      <c r="AC570" s="194"/>
      <c r="AD570" s="194"/>
      <c r="AE570" s="194"/>
      <c r="AF570" s="194"/>
      <c r="AG570" s="194"/>
      <c r="AH570" s="194"/>
      <c r="AI570" s="194"/>
      <c r="AJ570" s="194"/>
      <c r="AK570" s="194"/>
      <c r="AL570" s="194"/>
      <c r="AM570" s="194"/>
      <c r="AN570" s="194"/>
      <c r="AO570" s="194"/>
      <c r="AP570" s="194"/>
      <c r="AQ570" s="194"/>
      <c r="AR570" s="194"/>
      <c r="AS570" s="194"/>
      <c r="AT570" s="194"/>
      <c r="AU570" s="194"/>
      <c r="AV570" s="194"/>
      <c r="AW570" s="194"/>
      <c r="AX570" s="194"/>
    </row>
    <row r="571" spans="1:50">
      <c r="A571" s="194"/>
      <c r="B571" s="194"/>
      <c r="C571" s="194"/>
      <c r="D571" s="194"/>
      <c r="E571" s="194"/>
      <c r="F571" s="194"/>
      <c r="G571" s="194"/>
      <c r="H571" s="194"/>
      <c r="I571" s="194"/>
      <c r="J571" s="194"/>
      <c r="K571" s="194"/>
      <c r="L571" s="194"/>
      <c r="M571" s="194"/>
      <c r="N571" s="194"/>
      <c r="O571" s="194"/>
      <c r="P571" s="194"/>
      <c r="Q571" s="194"/>
      <c r="R571" s="194"/>
      <c r="S571" s="194"/>
      <c r="T571" s="194"/>
      <c r="U571" s="194"/>
      <c r="V571" s="194"/>
      <c r="W571" s="194"/>
      <c r="X571" s="194"/>
      <c r="Y571" s="194"/>
      <c r="Z571" s="194"/>
      <c r="AA571" s="194"/>
      <c r="AB571" s="194"/>
      <c r="AC571" s="194"/>
      <c r="AD571" s="194"/>
      <c r="AE571" s="194"/>
      <c r="AF571" s="194"/>
      <c r="AG571" s="194"/>
      <c r="AH571" s="194"/>
      <c r="AI571" s="194"/>
      <c r="AJ571" s="194"/>
      <c r="AK571" s="194"/>
      <c r="AL571" s="194"/>
      <c r="AM571" s="194"/>
      <c r="AN571" s="194"/>
      <c r="AO571" s="194"/>
      <c r="AP571" s="194"/>
      <c r="AQ571" s="194"/>
      <c r="AR571" s="194"/>
      <c r="AS571" s="194"/>
      <c r="AT571" s="194"/>
      <c r="AU571" s="194"/>
      <c r="AV571" s="194"/>
      <c r="AW571" s="194"/>
      <c r="AX571" s="194"/>
    </row>
    <row r="572" spans="1:50">
      <c r="A572" s="194"/>
      <c r="B572" s="194"/>
      <c r="C572" s="194"/>
      <c r="D572" s="194"/>
      <c r="E572" s="194"/>
      <c r="F572" s="194"/>
      <c r="G572" s="194"/>
      <c r="H572" s="194"/>
      <c r="I572" s="194"/>
      <c r="J572" s="194"/>
      <c r="K572" s="194"/>
      <c r="L572" s="194"/>
      <c r="M572" s="194"/>
      <c r="N572" s="194"/>
      <c r="O572" s="194"/>
      <c r="P572" s="194"/>
      <c r="Q572" s="194"/>
      <c r="R572" s="194"/>
      <c r="S572" s="194"/>
      <c r="T572" s="194"/>
      <c r="U572" s="194"/>
      <c r="V572" s="194"/>
      <c r="W572" s="194"/>
      <c r="X572" s="194"/>
      <c r="Y572" s="194"/>
      <c r="Z572" s="194"/>
      <c r="AA572" s="194"/>
      <c r="AB572" s="194"/>
      <c r="AC572" s="194"/>
      <c r="AD572" s="194"/>
      <c r="AE572" s="194"/>
      <c r="AF572" s="194"/>
      <c r="AG572" s="194"/>
      <c r="AH572" s="194"/>
      <c r="AI572" s="194"/>
      <c r="AJ572" s="194"/>
      <c r="AK572" s="194"/>
      <c r="AL572" s="194"/>
      <c r="AM572" s="194"/>
      <c r="AN572" s="194"/>
      <c r="AO572" s="194"/>
      <c r="AP572" s="194"/>
      <c r="AQ572" s="194"/>
      <c r="AR572" s="194"/>
      <c r="AS572" s="194"/>
      <c r="AT572" s="194"/>
      <c r="AU572" s="194"/>
      <c r="AV572" s="194"/>
      <c r="AW572" s="194"/>
      <c r="AX572" s="194"/>
    </row>
    <row r="573" spans="1:50">
      <c r="A573" s="194"/>
      <c r="B573" s="194"/>
      <c r="C573" s="194"/>
      <c r="D573" s="194"/>
      <c r="E573" s="194"/>
      <c r="F573" s="194"/>
      <c r="G573" s="194"/>
      <c r="H573" s="194"/>
      <c r="I573" s="194"/>
      <c r="J573" s="194"/>
      <c r="K573" s="194"/>
      <c r="L573" s="194"/>
      <c r="M573" s="194"/>
      <c r="N573" s="194"/>
      <c r="O573" s="194"/>
      <c r="P573" s="194"/>
      <c r="Q573" s="194"/>
      <c r="R573" s="194"/>
      <c r="S573" s="194"/>
      <c r="T573" s="194"/>
      <c r="U573" s="194"/>
      <c r="V573" s="194"/>
      <c r="W573" s="194"/>
      <c r="X573" s="194"/>
      <c r="Y573" s="194"/>
      <c r="Z573" s="194"/>
      <c r="AA573" s="194"/>
      <c r="AB573" s="194"/>
      <c r="AC573" s="194"/>
      <c r="AD573" s="194"/>
      <c r="AE573" s="194"/>
      <c r="AF573" s="194"/>
      <c r="AG573" s="194"/>
      <c r="AH573" s="194"/>
      <c r="AI573" s="194"/>
      <c r="AJ573" s="194"/>
      <c r="AK573" s="194"/>
      <c r="AL573" s="194"/>
      <c r="AM573" s="194"/>
      <c r="AN573" s="194"/>
      <c r="AO573" s="194"/>
      <c r="AP573" s="194"/>
      <c r="AQ573" s="194"/>
      <c r="AR573" s="194"/>
      <c r="AS573" s="194"/>
      <c r="AT573" s="194"/>
      <c r="AU573" s="194"/>
      <c r="AV573" s="194"/>
      <c r="AW573" s="194"/>
      <c r="AX573" s="194"/>
    </row>
    <row r="574" spans="1:50">
      <c r="A574" s="194"/>
      <c r="B574" s="194"/>
      <c r="C574" s="194"/>
      <c r="D574" s="194"/>
      <c r="E574" s="194"/>
      <c r="F574" s="194"/>
      <c r="G574" s="194"/>
      <c r="H574" s="194"/>
      <c r="I574" s="194"/>
      <c r="J574" s="194"/>
      <c r="K574" s="194"/>
      <c r="L574" s="194"/>
      <c r="M574" s="194"/>
      <c r="N574" s="194"/>
      <c r="O574" s="194"/>
      <c r="P574" s="194"/>
      <c r="Q574" s="194"/>
      <c r="R574" s="194"/>
      <c r="S574" s="194"/>
      <c r="T574" s="194"/>
      <c r="U574" s="194"/>
      <c r="V574" s="194"/>
      <c r="W574" s="194"/>
      <c r="X574" s="194"/>
      <c r="Y574" s="194"/>
      <c r="Z574" s="194"/>
      <c r="AA574" s="194"/>
      <c r="AB574" s="194"/>
      <c r="AC574" s="194"/>
      <c r="AD574" s="194"/>
      <c r="AE574" s="194"/>
      <c r="AF574" s="194"/>
      <c r="AG574" s="194"/>
      <c r="AH574" s="194"/>
      <c r="AI574" s="194"/>
      <c r="AJ574" s="194"/>
      <c r="AK574" s="194"/>
      <c r="AL574" s="194"/>
      <c r="AM574" s="194"/>
      <c r="AN574" s="194"/>
      <c r="AO574" s="194"/>
      <c r="AP574" s="194"/>
      <c r="AQ574" s="194"/>
      <c r="AR574" s="194"/>
      <c r="AS574" s="194"/>
      <c r="AT574" s="194"/>
      <c r="AU574" s="194"/>
      <c r="AV574" s="194"/>
      <c r="AW574" s="194"/>
      <c r="AX574" s="194"/>
    </row>
    <row r="575" spans="1:50">
      <c r="A575" s="194"/>
      <c r="B575" s="194"/>
      <c r="C575" s="194"/>
      <c r="D575" s="194"/>
      <c r="E575" s="194"/>
      <c r="F575" s="194"/>
      <c r="G575" s="194"/>
      <c r="H575" s="194"/>
      <c r="I575" s="194"/>
      <c r="J575" s="194"/>
      <c r="K575" s="194"/>
      <c r="L575" s="194"/>
      <c r="M575" s="194"/>
      <c r="N575" s="194"/>
      <c r="O575" s="194"/>
      <c r="P575" s="194"/>
      <c r="Q575" s="194"/>
      <c r="R575" s="194"/>
      <c r="S575" s="194"/>
      <c r="T575" s="194"/>
      <c r="U575" s="194"/>
      <c r="V575" s="194"/>
      <c r="W575" s="194"/>
      <c r="X575" s="194"/>
      <c r="Y575" s="194"/>
      <c r="Z575" s="194"/>
      <c r="AA575" s="194"/>
      <c r="AB575" s="194"/>
      <c r="AC575" s="194"/>
      <c r="AD575" s="194"/>
      <c r="AE575" s="194"/>
      <c r="AF575" s="194"/>
      <c r="AG575" s="194"/>
      <c r="AH575" s="194"/>
      <c r="AI575" s="194"/>
      <c r="AJ575" s="194"/>
      <c r="AK575" s="194"/>
      <c r="AL575" s="194"/>
      <c r="AM575" s="194"/>
      <c r="AN575" s="194"/>
      <c r="AO575" s="194"/>
      <c r="AP575" s="194"/>
      <c r="AQ575" s="194"/>
      <c r="AR575" s="194"/>
      <c r="AS575" s="194"/>
      <c r="AT575" s="194"/>
      <c r="AU575" s="194"/>
      <c r="AV575" s="194"/>
      <c r="AW575" s="194"/>
      <c r="AX575" s="194"/>
    </row>
    <row r="576" spans="1:50">
      <c r="A576" s="194"/>
      <c r="B576" s="194"/>
      <c r="C576" s="194"/>
      <c r="D576" s="194"/>
      <c r="E576" s="194"/>
      <c r="F576" s="194"/>
      <c r="G576" s="194"/>
      <c r="H576" s="194"/>
      <c r="I576" s="194"/>
      <c r="J576" s="194"/>
      <c r="K576" s="194"/>
      <c r="L576" s="194"/>
      <c r="M576" s="194"/>
      <c r="N576" s="194"/>
      <c r="O576" s="194"/>
      <c r="P576" s="194"/>
      <c r="Q576" s="194"/>
      <c r="R576" s="194"/>
      <c r="S576" s="194"/>
      <c r="T576" s="194"/>
      <c r="U576" s="194"/>
      <c r="V576" s="194"/>
      <c r="W576" s="194"/>
      <c r="X576" s="194"/>
      <c r="Y576" s="194"/>
      <c r="Z576" s="194"/>
      <c r="AA576" s="194"/>
      <c r="AB576" s="194"/>
      <c r="AC576" s="194"/>
      <c r="AD576" s="194"/>
      <c r="AE576" s="194"/>
      <c r="AF576" s="194"/>
      <c r="AG576" s="194"/>
      <c r="AH576" s="194"/>
      <c r="AI576" s="194"/>
      <c r="AJ576" s="194"/>
      <c r="AK576" s="194"/>
      <c r="AL576" s="194"/>
      <c r="AM576" s="194"/>
      <c r="AN576" s="194"/>
      <c r="AO576" s="194"/>
      <c r="AP576" s="194"/>
      <c r="AQ576" s="194"/>
      <c r="AR576" s="194"/>
      <c r="AS576" s="194"/>
      <c r="AT576" s="194"/>
      <c r="AU576" s="194"/>
      <c r="AV576" s="194"/>
      <c r="AW576" s="194"/>
      <c r="AX576" s="194"/>
    </row>
    <row r="577" spans="1:50">
      <c r="A577" s="194"/>
      <c r="B577" s="194"/>
      <c r="C577" s="194"/>
      <c r="D577" s="194"/>
      <c r="E577" s="194"/>
      <c r="F577" s="194"/>
      <c r="G577" s="194"/>
      <c r="H577" s="194"/>
      <c r="I577" s="194"/>
      <c r="J577" s="194"/>
      <c r="K577" s="194"/>
      <c r="L577" s="194"/>
      <c r="M577" s="194"/>
      <c r="N577" s="194"/>
      <c r="O577" s="194"/>
      <c r="P577" s="194"/>
      <c r="Q577" s="194"/>
      <c r="R577" s="194"/>
      <c r="S577" s="194"/>
      <c r="T577" s="194"/>
      <c r="U577" s="194"/>
      <c r="V577" s="194"/>
      <c r="W577" s="194"/>
      <c r="X577" s="194"/>
      <c r="Y577" s="194"/>
      <c r="Z577" s="194"/>
      <c r="AA577" s="194"/>
      <c r="AB577" s="194"/>
      <c r="AC577" s="194"/>
      <c r="AD577" s="194"/>
      <c r="AE577" s="194"/>
      <c r="AF577" s="194"/>
      <c r="AG577" s="194"/>
      <c r="AH577" s="194"/>
      <c r="AI577" s="194"/>
      <c r="AJ577" s="194"/>
      <c r="AK577" s="194"/>
      <c r="AL577" s="194"/>
      <c r="AM577" s="194"/>
      <c r="AN577" s="194"/>
      <c r="AO577" s="194"/>
      <c r="AP577" s="194"/>
      <c r="AQ577" s="194"/>
      <c r="AR577" s="194"/>
      <c r="AS577" s="194"/>
      <c r="AT577" s="194"/>
      <c r="AU577" s="194"/>
      <c r="AV577" s="194"/>
      <c r="AW577" s="194"/>
      <c r="AX577" s="194"/>
    </row>
    <row r="578" spans="1:50">
      <c r="A578" s="194"/>
      <c r="B578" s="194"/>
      <c r="C578" s="194"/>
      <c r="D578" s="194"/>
      <c r="E578" s="194"/>
      <c r="F578" s="194"/>
      <c r="G578" s="194"/>
      <c r="H578" s="194"/>
      <c r="I578" s="194"/>
      <c r="J578" s="194"/>
      <c r="K578" s="194"/>
      <c r="L578" s="194"/>
      <c r="M578" s="194"/>
      <c r="N578" s="194"/>
      <c r="O578" s="194"/>
      <c r="P578" s="194"/>
      <c r="Q578" s="194"/>
      <c r="R578" s="194"/>
      <c r="S578" s="194"/>
      <c r="T578" s="194"/>
      <c r="U578" s="194"/>
      <c r="V578" s="194"/>
      <c r="W578" s="194"/>
      <c r="X578" s="194"/>
      <c r="Y578" s="194"/>
      <c r="Z578" s="194"/>
      <c r="AA578" s="194"/>
      <c r="AB578" s="194"/>
      <c r="AC578" s="194"/>
      <c r="AD578" s="194"/>
      <c r="AE578" s="194"/>
      <c r="AF578" s="194"/>
      <c r="AG578" s="194"/>
      <c r="AH578" s="194"/>
      <c r="AI578" s="194"/>
      <c r="AJ578" s="194"/>
      <c r="AK578" s="194"/>
      <c r="AL578" s="194"/>
      <c r="AM578" s="194"/>
      <c r="AN578" s="194"/>
      <c r="AO578" s="194"/>
      <c r="AP578" s="194"/>
      <c r="AQ578" s="194"/>
      <c r="AR578" s="194"/>
      <c r="AS578" s="194"/>
      <c r="AT578" s="194"/>
      <c r="AU578" s="194"/>
      <c r="AV578" s="194"/>
      <c r="AW578" s="194"/>
      <c r="AX578" s="194"/>
    </row>
    <row r="579" spans="1:50">
      <c r="A579" s="194"/>
      <c r="B579" s="194"/>
      <c r="C579" s="194"/>
      <c r="D579" s="194"/>
      <c r="E579" s="194"/>
      <c r="F579" s="194"/>
      <c r="G579" s="194"/>
      <c r="H579" s="194"/>
      <c r="I579" s="194"/>
      <c r="J579" s="194"/>
      <c r="K579" s="194"/>
      <c r="L579" s="194"/>
      <c r="M579" s="194"/>
      <c r="N579" s="194"/>
      <c r="O579" s="194"/>
      <c r="P579" s="194"/>
      <c r="Q579" s="194"/>
      <c r="R579" s="194"/>
      <c r="S579" s="194"/>
      <c r="T579" s="194"/>
      <c r="U579" s="194"/>
      <c r="V579" s="194"/>
      <c r="W579" s="194"/>
      <c r="X579" s="194"/>
      <c r="Y579" s="194"/>
      <c r="Z579" s="194"/>
      <c r="AA579" s="194"/>
      <c r="AB579" s="194"/>
      <c r="AC579" s="194"/>
      <c r="AD579" s="194"/>
      <c r="AE579" s="194"/>
      <c r="AF579" s="194"/>
      <c r="AG579" s="194"/>
      <c r="AH579" s="194"/>
      <c r="AI579" s="194"/>
      <c r="AJ579" s="194"/>
      <c r="AK579" s="194"/>
      <c r="AL579" s="194"/>
      <c r="AM579" s="194"/>
      <c r="AN579" s="194"/>
      <c r="AO579" s="194"/>
      <c r="AP579" s="194"/>
      <c r="AQ579" s="194"/>
      <c r="AR579" s="194"/>
      <c r="AS579" s="194"/>
      <c r="AT579" s="194"/>
      <c r="AU579" s="194"/>
      <c r="AV579" s="194"/>
      <c r="AW579" s="194"/>
      <c r="AX579" s="194"/>
    </row>
    <row r="580" spans="1:50">
      <c r="A580" s="194"/>
      <c r="B580" s="194"/>
      <c r="C580" s="194"/>
      <c r="D580" s="194"/>
      <c r="E580" s="194"/>
      <c r="F580" s="194"/>
      <c r="G580" s="194"/>
      <c r="H580" s="194"/>
      <c r="I580" s="194"/>
      <c r="J580" s="194"/>
      <c r="K580" s="194"/>
      <c r="L580" s="194"/>
      <c r="M580" s="194"/>
      <c r="N580" s="194"/>
      <c r="O580" s="194"/>
      <c r="P580" s="194"/>
      <c r="Q580" s="194"/>
      <c r="R580" s="194"/>
      <c r="S580" s="194"/>
      <c r="T580" s="194"/>
      <c r="U580" s="194"/>
      <c r="V580" s="194"/>
      <c r="W580" s="194"/>
      <c r="X580" s="194"/>
      <c r="Y580" s="194"/>
      <c r="Z580" s="194"/>
      <c r="AA580" s="194"/>
      <c r="AB580" s="194"/>
      <c r="AC580" s="194"/>
      <c r="AD580" s="194"/>
      <c r="AE580" s="194"/>
      <c r="AF580" s="194"/>
      <c r="AG580" s="194"/>
      <c r="AH580" s="194"/>
      <c r="AI580" s="194"/>
      <c r="AJ580" s="194"/>
      <c r="AK580" s="194"/>
      <c r="AL580" s="194"/>
      <c r="AM580" s="194"/>
      <c r="AN580" s="194"/>
      <c r="AO580" s="194"/>
      <c r="AP580" s="194"/>
      <c r="AQ580" s="194"/>
      <c r="AR580" s="194"/>
      <c r="AS580" s="194"/>
      <c r="AT580" s="194"/>
      <c r="AU580" s="194"/>
      <c r="AV580" s="194"/>
      <c r="AW580" s="194"/>
      <c r="AX580" s="194"/>
    </row>
    <row r="581" spans="1:50">
      <c r="A581" s="194"/>
      <c r="B581" s="194"/>
      <c r="C581" s="194"/>
      <c r="D581" s="194"/>
      <c r="E581" s="194"/>
      <c r="F581" s="194"/>
      <c r="G581" s="194"/>
      <c r="H581" s="194"/>
      <c r="I581" s="194"/>
      <c r="J581" s="194"/>
      <c r="K581" s="194"/>
      <c r="L581" s="194"/>
      <c r="M581" s="194"/>
      <c r="N581" s="194"/>
      <c r="O581" s="194"/>
      <c r="P581" s="194"/>
      <c r="Q581" s="194"/>
      <c r="R581" s="194"/>
      <c r="S581" s="194"/>
      <c r="T581" s="194"/>
      <c r="U581" s="194"/>
      <c r="V581" s="194"/>
      <c r="W581" s="194"/>
      <c r="X581" s="194"/>
      <c r="Y581" s="194"/>
      <c r="Z581" s="194"/>
      <c r="AA581" s="194"/>
      <c r="AB581" s="194"/>
      <c r="AC581" s="194"/>
      <c r="AD581" s="194"/>
      <c r="AE581" s="194"/>
      <c r="AF581" s="194"/>
      <c r="AG581" s="194"/>
      <c r="AH581" s="194"/>
      <c r="AI581" s="194"/>
      <c r="AJ581" s="194"/>
      <c r="AK581" s="194"/>
      <c r="AL581" s="194"/>
      <c r="AM581" s="194"/>
      <c r="AN581" s="194"/>
      <c r="AO581" s="194"/>
      <c r="AP581" s="194"/>
      <c r="AQ581" s="194"/>
      <c r="AR581" s="194"/>
      <c r="AS581" s="194"/>
      <c r="AT581" s="194"/>
      <c r="AU581" s="194"/>
      <c r="AV581" s="194"/>
      <c r="AW581" s="194"/>
      <c r="AX581" s="194"/>
    </row>
    <row r="582" spans="1:50">
      <c r="A582" s="194"/>
      <c r="B582" s="194"/>
      <c r="C582" s="194"/>
      <c r="D582" s="194"/>
      <c r="E582" s="194"/>
      <c r="F582" s="194"/>
      <c r="G582" s="194"/>
      <c r="H582" s="194"/>
      <c r="I582" s="194"/>
      <c r="J582" s="194"/>
      <c r="K582" s="194"/>
      <c r="L582" s="194"/>
      <c r="M582" s="194"/>
      <c r="N582" s="194"/>
      <c r="O582" s="194"/>
      <c r="P582" s="194"/>
      <c r="Q582" s="194"/>
      <c r="R582" s="194"/>
      <c r="S582" s="194"/>
      <c r="T582" s="194"/>
      <c r="U582" s="194"/>
      <c r="V582" s="194"/>
      <c r="W582" s="194"/>
      <c r="X582" s="194"/>
      <c r="Y582" s="194"/>
      <c r="Z582" s="194"/>
      <c r="AA582" s="194"/>
      <c r="AB582" s="194"/>
      <c r="AC582" s="194"/>
      <c r="AD582" s="194"/>
      <c r="AE582" s="194"/>
      <c r="AF582" s="194"/>
      <c r="AG582" s="194"/>
      <c r="AH582" s="194"/>
      <c r="AI582" s="194"/>
      <c r="AJ582" s="194"/>
      <c r="AK582" s="194"/>
      <c r="AL582" s="194"/>
      <c r="AM582" s="194"/>
      <c r="AN582" s="194"/>
      <c r="AO582" s="194"/>
      <c r="AP582" s="194"/>
      <c r="AQ582" s="194"/>
      <c r="AR582" s="194"/>
      <c r="AS582" s="194"/>
      <c r="AT582" s="194"/>
      <c r="AU582" s="194"/>
      <c r="AV582" s="194"/>
      <c r="AW582" s="194"/>
      <c r="AX582" s="194"/>
    </row>
    <row r="583" spans="1:50">
      <c r="A583" s="194"/>
      <c r="B583" s="194"/>
      <c r="C583" s="194"/>
      <c r="D583" s="194"/>
      <c r="E583" s="194"/>
      <c r="F583" s="194"/>
      <c r="G583" s="194"/>
      <c r="H583" s="194"/>
      <c r="I583" s="194"/>
      <c r="J583" s="194"/>
      <c r="K583" s="194"/>
      <c r="L583" s="194"/>
      <c r="M583" s="194"/>
      <c r="N583" s="194"/>
      <c r="O583" s="194"/>
      <c r="P583" s="194"/>
      <c r="Q583" s="194"/>
      <c r="R583" s="194"/>
      <c r="S583" s="194"/>
      <c r="T583" s="194"/>
      <c r="U583" s="194"/>
      <c r="V583" s="194"/>
      <c r="W583" s="194"/>
      <c r="X583" s="194"/>
      <c r="Y583" s="194"/>
      <c r="Z583" s="194"/>
      <c r="AA583" s="194"/>
      <c r="AB583" s="194"/>
      <c r="AC583" s="194"/>
      <c r="AD583" s="194"/>
      <c r="AE583" s="194"/>
      <c r="AF583" s="194"/>
      <c r="AG583" s="194"/>
      <c r="AH583" s="194"/>
      <c r="AI583" s="194"/>
      <c r="AJ583" s="194"/>
      <c r="AK583" s="194"/>
      <c r="AL583" s="194"/>
      <c r="AM583" s="194"/>
      <c r="AN583" s="194"/>
      <c r="AO583" s="194"/>
      <c r="AP583" s="194"/>
      <c r="AQ583" s="194"/>
      <c r="AR583" s="194"/>
      <c r="AS583" s="194"/>
      <c r="AT583" s="194"/>
      <c r="AU583" s="194"/>
      <c r="AV583" s="194"/>
      <c r="AW583" s="194"/>
      <c r="AX583" s="194"/>
    </row>
    <row r="584" spans="1:50">
      <c r="A584" s="194"/>
      <c r="B584" s="194"/>
      <c r="C584" s="194"/>
      <c r="D584" s="194"/>
      <c r="E584" s="194"/>
      <c r="F584" s="194"/>
      <c r="G584" s="194"/>
      <c r="H584" s="194"/>
      <c r="I584" s="194"/>
      <c r="J584" s="194"/>
      <c r="K584" s="194"/>
      <c r="L584" s="194"/>
      <c r="M584" s="194"/>
      <c r="N584" s="194"/>
      <c r="O584" s="194"/>
      <c r="P584" s="194"/>
      <c r="Q584" s="194"/>
      <c r="R584" s="194"/>
      <c r="S584" s="194"/>
      <c r="T584" s="194"/>
      <c r="U584" s="194"/>
      <c r="V584" s="194"/>
      <c r="W584" s="194"/>
      <c r="X584" s="194"/>
      <c r="Y584" s="194"/>
      <c r="Z584" s="194"/>
      <c r="AA584" s="194"/>
      <c r="AB584" s="194"/>
      <c r="AC584" s="194"/>
      <c r="AD584" s="194"/>
      <c r="AE584" s="194"/>
      <c r="AF584" s="194"/>
      <c r="AG584" s="194"/>
      <c r="AH584" s="194"/>
      <c r="AI584" s="194"/>
      <c r="AJ584" s="194"/>
      <c r="AK584" s="194"/>
      <c r="AL584" s="194"/>
      <c r="AM584" s="194"/>
      <c r="AN584" s="194"/>
      <c r="AO584" s="194"/>
      <c r="AP584" s="194"/>
      <c r="AQ584" s="194"/>
      <c r="AR584" s="194"/>
      <c r="AS584" s="194"/>
      <c r="AT584" s="194"/>
      <c r="AU584" s="194"/>
      <c r="AV584" s="194"/>
      <c r="AW584" s="194"/>
      <c r="AX584" s="194"/>
    </row>
    <row r="585" spans="1:50">
      <c r="A585" s="194"/>
      <c r="B585" s="194"/>
      <c r="C585" s="194"/>
      <c r="D585" s="194"/>
      <c r="E585" s="194"/>
      <c r="F585" s="194"/>
      <c r="G585" s="194"/>
      <c r="H585" s="194"/>
      <c r="I585" s="194"/>
      <c r="J585" s="194"/>
      <c r="K585" s="194"/>
      <c r="L585" s="194"/>
      <c r="M585" s="194"/>
      <c r="N585" s="194"/>
      <c r="O585" s="194"/>
      <c r="P585" s="194"/>
      <c r="Q585" s="194"/>
      <c r="R585" s="194"/>
      <c r="S585" s="194"/>
      <c r="T585" s="194"/>
      <c r="U585" s="194"/>
      <c r="V585" s="194"/>
      <c r="W585" s="194"/>
      <c r="X585" s="194"/>
      <c r="Y585" s="194"/>
      <c r="Z585" s="194"/>
      <c r="AA585" s="194"/>
      <c r="AB585" s="194"/>
      <c r="AC585" s="194"/>
      <c r="AD585" s="194"/>
      <c r="AE585" s="194"/>
      <c r="AF585" s="194"/>
      <c r="AG585" s="194"/>
      <c r="AH585" s="194"/>
      <c r="AI585" s="194"/>
      <c r="AJ585" s="194"/>
      <c r="AK585" s="194"/>
      <c r="AL585" s="194"/>
      <c r="AM585" s="194"/>
      <c r="AN585" s="194"/>
      <c r="AO585" s="194"/>
      <c r="AP585" s="194"/>
      <c r="AQ585" s="194"/>
      <c r="AR585" s="194"/>
      <c r="AS585" s="194"/>
      <c r="AT585" s="194"/>
      <c r="AU585" s="194"/>
      <c r="AV585" s="194"/>
      <c r="AW585" s="194"/>
      <c r="AX585" s="194"/>
    </row>
    <row r="586" spans="1:50">
      <c r="A586" s="194"/>
      <c r="B586" s="194"/>
      <c r="C586" s="194"/>
      <c r="D586" s="194"/>
      <c r="E586" s="194"/>
      <c r="F586" s="194"/>
      <c r="G586" s="194"/>
      <c r="H586" s="194"/>
      <c r="I586" s="194"/>
      <c r="J586" s="194"/>
      <c r="K586" s="194"/>
      <c r="L586" s="194"/>
      <c r="M586" s="194"/>
      <c r="N586" s="194"/>
      <c r="O586" s="194"/>
      <c r="P586" s="194"/>
      <c r="Q586" s="194"/>
      <c r="R586" s="194"/>
      <c r="S586" s="194"/>
      <c r="T586" s="194"/>
      <c r="U586" s="194"/>
      <c r="V586" s="194"/>
      <c r="W586" s="194"/>
      <c r="X586" s="194"/>
      <c r="Y586" s="194"/>
      <c r="Z586" s="194"/>
      <c r="AA586" s="194"/>
      <c r="AB586" s="194"/>
      <c r="AC586" s="194"/>
      <c r="AD586" s="194"/>
      <c r="AE586" s="194"/>
      <c r="AF586" s="194"/>
      <c r="AG586" s="194"/>
      <c r="AH586" s="194"/>
      <c r="AI586" s="194"/>
      <c r="AJ586" s="194"/>
      <c r="AK586" s="194"/>
      <c r="AL586" s="194"/>
      <c r="AM586" s="194"/>
      <c r="AN586" s="194"/>
      <c r="AO586" s="194"/>
      <c r="AP586" s="194"/>
      <c r="AQ586" s="194"/>
      <c r="AR586" s="194"/>
      <c r="AS586" s="194"/>
      <c r="AT586" s="194"/>
      <c r="AU586" s="194"/>
      <c r="AV586" s="194"/>
      <c r="AW586" s="194"/>
      <c r="AX586" s="194"/>
    </row>
    <row r="587" spans="1:50">
      <c r="A587" s="194"/>
      <c r="B587" s="194"/>
      <c r="C587" s="194"/>
      <c r="D587" s="194"/>
      <c r="E587" s="194"/>
      <c r="F587" s="194"/>
      <c r="G587" s="194"/>
      <c r="H587" s="194"/>
      <c r="I587" s="194"/>
      <c r="J587" s="194"/>
      <c r="K587" s="194"/>
      <c r="L587" s="194"/>
      <c r="M587" s="194"/>
      <c r="N587" s="194"/>
      <c r="O587" s="194"/>
      <c r="P587" s="194"/>
      <c r="Q587" s="194"/>
      <c r="R587" s="194"/>
      <c r="S587" s="194"/>
      <c r="T587" s="194"/>
      <c r="U587" s="194"/>
      <c r="V587" s="194"/>
      <c r="W587" s="194"/>
      <c r="X587" s="194"/>
      <c r="Y587" s="194"/>
      <c r="Z587" s="194"/>
      <c r="AA587" s="194"/>
      <c r="AB587" s="194"/>
      <c r="AC587" s="194"/>
      <c r="AD587" s="194"/>
      <c r="AE587" s="194"/>
      <c r="AF587" s="194"/>
      <c r="AG587" s="194"/>
      <c r="AH587" s="194"/>
      <c r="AI587" s="194"/>
      <c r="AJ587" s="194"/>
      <c r="AK587" s="194"/>
      <c r="AL587" s="194"/>
      <c r="AM587" s="194"/>
      <c r="AN587" s="194"/>
      <c r="AO587" s="194"/>
      <c r="AP587" s="194"/>
      <c r="AQ587" s="194"/>
      <c r="AR587" s="194"/>
      <c r="AS587" s="194"/>
      <c r="AT587" s="194"/>
      <c r="AU587" s="194"/>
      <c r="AV587" s="194"/>
      <c r="AW587" s="194"/>
      <c r="AX587" s="194"/>
    </row>
    <row r="588" spans="1:50">
      <c r="A588" s="194"/>
      <c r="B588" s="194"/>
      <c r="C588" s="194"/>
      <c r="D588" s="194"/>
      <c r="E588" s="194"/>
      <c r="F588" s="194"/>
      <c r="G588" s="194"/>
      <c r="H588" s="194"/>
      <c r="I588" s="194"/>
      <c r="J588" s="194"/>
      <c r="K588" s="194"/>
      <c r="L588" s="194"/>
      <c r="M588" s="194"/>
      <c r="N588" s="194"/>
      <c r="O588" s="194"/>
      <c r="P588" s="194"/>
      <c r="Q588" s="194"/>
      <c r="R588" s="194"/>
      <c r="S588" s="194"/>
      <c r="T588" s="194"/>
      <c r="U588" s="194"/>
      <c r="V588" s="194"/>
      <c r="W588" s="194"/>
      <c r="X588" s="194"/>
      <c r="Y588" s="194"/>
      <c r="Z588" s="194"/>
      <c r="AA588" s="194"/>
      <c r="AB588" s="194"/>
      <c r="AC588" s="194"/>
      <c r="AD588" s="194"/>
      <c r="AE588" s="194"/>
      <c r="AF588" s="194"/>
      <c r="AG588" s="194"/>
      <c r="AH588" s="194"/>
      <c r="AI588" s="194"/>
      <c r="AJ588" s="194"/>
      <c r="AK588" s="194"/>
      <c r="AL588" s="194"/>
      <c r="AM588" s="194"/>
      <c r="AN588" s="194"/>
      <c r="AO588" s="194"/>
      <c r="AP588" s="194"/>
      <c r="AQ588" s="194"/>
      <c r="AR588" s="194"/>
      <c r="AS588" s="194"/>
      <c r="AT588" s="194"/>
      <c r="AU588" s="194"/>
      <c r="AV588" s="194"/>
      <c r="AW588" s="194"/>
      <c r="AX588" s="194"/>
    </row>
    <row r="589" spans="1:50">
      <c r="A589" s="194"/>
      <c r="B589" s="194"/>
      <c r="C589" s="194"/>
      <c r="D589" s="194"/>
      <c r="E589" s="194"/>
      <c r="F589" s="194"/>
      <c r="G589" s="194"/>
      <c r="H589" s="194"/>
      <c r="I589" s="194"/>
      <c r="J589" s="194"/>
      <c r="K589" s="194"/>
      <c r="L589" s="194"/>
      <c r="M589" s="194"/>
      <c r="N589" s="194"/>
      <c r="O589" s="194"/>
      <c r="P589" s="194"/>
      <c r="Q589" s="194"/>
      <c r="R589" s="194"/>
      <c r="S589" s="194"/>
      <c r="T589" s="194"/>
      <c r="U589" s="194"/>
      <c r="V589" s="194"/>
      <c r="W589" s="194"/>
      <c r="X589" s="194"/>
      <c r="Y589" s="194"/>
      <c r="Z589" s="194"/>
      <c r="AA589" s="194"/>
      <c r="AB589" s="194"/>
      <c r="AC589" s="194"/>
      <c r="AD589" s="194"/>
      <c r="AE589" s="194"/>
      <c r="AF589" s="194"/>
      <c r="AG589" s="194"/>
      <c r="AH589" s="194"/>
      <c r="AI589" s="194"/>
      <c r="AJ589" s="194"/>
      <c r="AK589" s="194"/>
      <c r="AL589" s="194"/>
      <c r="AM589" s="194"/>
      <c r="AN589" s="194"/>
      <c r="AO589" s="194"/>
      <c r="AP589" s="194"/>
      <c r="AQ589" s="194"/>
      <c r="AR589" s="194"/>
      <c r="AS589" s="194"/>
      <c r="AT589" s="194"/>
      <c r="AU589" s="194"/>
      <c r="AV589" s="194"/>
      <c r="AW589" s="194"/>
      <c r="AX589" s="194"/>
    </row>
    <row r="590" spans="1:50">
      <c r="A590" s="194"/>
      <c r="B590" s="194"/>
      <c r="C590" s="194"/>
      <c r="D590" s="194"/>
      <c r="E590" s="194"/>
      <c r="F590" s="194"/>
      <c r="G590" s="194"/>
      <c r="H590" s="194"/>
      <c r="I590" s="194"/>
      <c r="J590" s="194"/>
      <c r="K590" s="194"/>
      <c r="L590" s="194"/>
      <c r="M590" s="194"/>
      <c r="N590" s="194"/>
      <c r="O590" s="194"/>
      <c r="P590" s="194"/>
      <c r="Q590" s="194"/>
      <c r="R590" s="194"/>
      <c r="S590" s="194"/>
      <c r="T590" s="194"/>
      <c r="U590" s="194"/>
      <c r="V590" s="194"/>
      <c r="W590" s="194"/>
      <c r="X590" s="194"/>
      <c r="Y590" s="194"/>
      <c r="Z590" s="194"/>
      <c r="AA590" s="194"/>
      <c r="AB590" s="194"/>
      <c r="AC590" s="194"/>
      <c r="AD590" s="194"/>
      <c r="AE590" s="194"/>
      <c r="AF590" s="194"/>
      <c r="AG590" s="194"/>
      <c r="AH590" s="194"/>
      <c r="AI590" s="194"/>
      <c r="AJ590" s="194"/>
      <c r="AK590" s="194"/>
      <c r="AL590" s="194"/>
      <c r="AM590" s="194"/>
      <c r="AN590" s="194"/>
      <c r="AO590" s="194"/>
      <c r="AP590" s="194"/>
      <c r="AQ590" s="194"/>
      <c r="AR590" s="194"/>
      <c r="AS590" s="194"/>
      <c r="AT590" s="194"/>
      <c r="AU590" s="194"/>
      <c r="AV590" s="194"/>
      <c r="AW590" s="194"/>
      <c r="AX590" s="194"/>
    </row>
    <row r="591" spans="1:50">
      <c r="A591" s="194"/>
      <c r="B591" s="194"/>
      <c r="C591" s="194"/>
      <c r="D591" s="194"/>
      <c r="E591" s="194"/>
      <c r="F591" s="194"/>
      <c r="G591" s="194"/>
      <c r="H591" s="194"/>
      <c r="I591" s="194"/>
      <c r="J591" s="194"/>
      <c r="K591" s="194"/>
      <c r="L591" s="194"/>
      <c r="M591" s="194"/>
      <c r="N591" s="194"/>
      <c r="O591" s="194"/>
      <c r="P591" s="194"/>
      <c r="Q591" s="194"/>
      <c r="R591" s="194"/>
      <c r="S591" s="194"/>
      <c r="T591" s="194"/>
      <c r="U591" s="194"/>
      <c r="V591" s="194"/>
      <c r="W591" s="194"/>
      <c r="X591" s="194"/>
      <c r="Y591" s="194"/>
      <c r="Z591" s="194"/>
      <c r="AA591" s="194"/>
      <c r="AB591" s="194"/>
      <c r="AC591" s="194"/>
      <c r="AD591" s="194"/>
      <c r="AE591" s="194"/>
      <c r="AF591" s="194"/>
      <c r="AG591" s="194"/>
      <c r="AH591" s="194"/>
      <c r="AI591" s="194"/>
      <c r="AJ591" s="194"/>
      <c r="AK591" s="194"/>
      <c r="AL591" s="194"/>
      <c r="AM591" s="194"/>
      <c r="AN591" s="194"/>
      <c r="AO591" s="194"/>
      <c r="AP591" s="194"/>
      <c r="AQ591" s="194"/>
      <c r="AR591" s="194"/>
      <c r="AS591" s="194"/>
      <c r="AT591" s="194"/>
      <c r="AU591" s="194"/>
      <c r="AV591" s="194"/>
      <c r="AW591" s="194"/>
      <c r="AX591" s="194"/>
    </row>
    <row r="592" spans="1:50">
      <c r="A592" s="194"/>
      <c r="B592" s="194"/>
      <c r="C592" s="194"/>
      <c r="D592" s="194"/>
      <c r="E592" s="194"/>
      <c r="F592" s="194"/>
      <c r="G592" s="194"/>
      <c r="H592" s="194"/>
      <c r="I592" s="194"/>
      <c r="J592" s="194"/>
      <c r="K592" s="194"/>
      <c r="L592" s="194"/>
      <c r="M592" s="194"/>
      <c r="N592" s="194"/>
      <c r="O592" s="194"/>
      <c r="P592" s="194"/>
      <c r="Q592" s="194"/>
      <c r="R592" s="194"/>
      <c r="S592" s="194"/>
      <c r="T592" s="194"/>
      <c r="U592" s="194"/>
      <c r="V592" s="194"/>
      <c r="W592" s="194"/>
      <c r="X592" s="194"/>
      <c r="Y592" s="194"/>
      <c r="Z592" s="194"/>
      <c r="AA592" s="194"/>
      <c r="AB592" s="194"/>
      <c r="AC592" s="194"/>
      <c r="AD592" s="194"/>
      <c r="AE592" s="194"/>
      <c r="AF592" s="194"/>
      <c r="AG592" s="194"/>
      <c r="AH592" s="194"/>
      <c r="AI592" s="194"/>
      <c r="AJ592" s="194"/>
      <c r="AK592" s="194"/>
      <c r="AL592" s="194"/>
      <c r="AM592" s="194"/>
      <c r="AN592" s="194"/>
      <c r="AO592" s="194"/>
      <c r="AP592" s="194"/>
      <c r="AQ592" s="194"/>
      <c r="AR592" s="194"/>
      <c r="AS592" s="194"/>
      <c r="AT592" s="194"/>
      <c r="AU592" s="194"/>
      <c r="AV592" s="194"/>
      <c r="AW592" s="194"/>
      <c r="AX592" s="194"/>
    </row>
    <row r="593" spans="1:50">
      <c r="A593" s="194"/>
      <c r="B593" s="194"/>
      <c r="C593" s="194"/>
      <c r="D593" s="194"/>
      <c r="E593" s="194"/>
      <c r="F593" s="194"/>
      <c r="G593" s="194"/>
      <c r="H593" s="194"/>
      <c r="I593" s="194"/>
      <c r="J593" s="194"/>
      <c r="K593" s="194"/>
      <c r="L593" s="194"/>
      <c r="M593" s="194"/>
      <c r="N593" s="194"/>
      <c r="O593" s="194"/>
      <c r="P593" s="194"/>
      <c r="Q593" s="194"/>
      <c r="R593" s="194"/>
      <c r="S593" s="194"/>
      <c r="T593" s="194"/>
      <c r="U593" s="194"/>
      <c r="V593" s="194"/>
      <c r="W593" s="194"/>
      <c r="X593" s="194"/>
      <c r="Y593" s="194"/>
      <c r="Z593" s="194"/>
      <c r="AA593" s="194"/>
      <c r="AB593" s="194"/>
      <c r="AC593" s="194"/>
      <c r="AD593" s="194"/>
      <c r="AE593" s="194"/>
      <c r="AF593" s="194"/>
      <c r="AG593" s="194"/>
      <c r="AH593" s="194"/>
      <c r="AI593" s="194"/>
      <c r="AJ593" s="194"/>
      <c r="AK593" s="194"/>
      <c r="AL593" s="194"/>
      <c r="AM593" s="194"/>
      <c r="AN593" s="194"/>
      <c r="AO593" s="194"/>
      <c r="AP593" s="194"/>
      <c r="AQ593" s="194"/>
      <c r="AR593" s="194"/>
      <c r="AS593" s="194"/>
      <c r="AT593" s="194"/>
      <c r="AU593" s="194"/>
      <c r="AV593" s="194"/>
      <c r="AW593" s="194"/>
      <c r="AX593" s="194"/>
    </row>
    <row r="594" spans="1:50">
      <c r="A594" s="194"/>
      <c r="B594" s="194"/>
      <c r="C594" s="194"/>
      <c r="D594" s="194"/>
      <c r="E594" s="194"/>
      <c r="F594" s="194"/>
      <c r="G594" s="194"/>
      <c r="H594" s="194"/>
      <c r="I594" s="194"/>
      <c r="J594" s="194"/>
      <c r="K594" s="194"/>
      <c r="L594" s="194"/>
      <c r="M594" s="194"/>
      <c r="N594" s="194"/>
      <c r="O594" s="194"/>
      <c r="P594" s="194"/>
      <c r="Q594" s="194"/>
      <c r="R594" s="194"/>
      <c r="S594" s="194"/>
      <c r="T594" s="194"/>
      <c r="U594" s="194"/>
      <c r="V594" s="194"/>
      <c r="W594" s="194"/>
      <c r="X594" s="194"/>
      <c r="Y594" s="194"/>
      <c r="Z594" s="194"/>
      <c r="AA594" s="194"/>
      <c r="AB594" s="194"/>
      <c r="AC594" s="194"/>
      <c r="AD594" s="194"/>
      <c r="AE594" s="194"/>
      <c r="AF594" s="194"/>
      <c r="AG594" s="194"/>
      <c r="AH594" s="194"/>
      <c r="AI594" s="194"/>
      <c r="AJ594" s="194"/>
      <c r="AK594" s="194"/>
      <c r="AL594" s="194"/>
      <c r="AM594" s="194"/>
      <c r="AN594" s="194"/>
      <c r="AO594" s="194"/>
      <c r="AP594" s="194"/>
      <c r="AQ594" s="194"/>
      <c r="AR594" s="194"/>
      <c r="AS594" s="194"/>
      <c r="AT594" s="194"/>
      <c r="AU594" s="194"/>
      <c r="AV594" s="194"/>
      <c r="AW594" s="194"/>
      <c r="AX594" s="194"/>
    </row>
    <row r="595" spans="1:50">
      <c r="A595" s="194"/>
      <c r="B595" s="194"/>
      <c r="C595" s="194"/>
      <c r="D595" s="194"/>
      <c r="E595" s="194"/>
      <c r="F595" s="194"/>
      <c r="G595" s="194"/>
      <c r="H595" s="194"/>
      <c r="I595" s="194"/>
      <c r="J595" s="194"/>
      <c r="K595" s="194"/>
      <c r="L595" s="194"/>
      <c r="M595" s="194"/>
      <c r="N595" s="194"/>
      <c r="O595" s="194"/>
      <c r="P595" s="194"/>
      <c r="Q595" s="194"/>
      <c r="R595" s="194"/>
      <c r="S595" s="194"/>
      <c r="T595" s="194"/>
      <c r="U595" s="194"/>
      <c r="V595" s="194"/>
      <c r="W595" s="194"/>
      <c r="X595" s="194"/>
      <c r="Y595" s="194"/>
      <c r="Z595" s="194"/>
      <c r="AA595" s="194"/>
      <c r="AB595" s="194"/>
      <c r="AC595" s="194"/>
      <c r="AD595" s="194"/>
      <c r="AE595" s="194"/>
      <c r="AF595" s="194"/>
      <c r="AG595" s="194"/>
      <c r="AH595" s="194"/>
      <c r="AI595" s="194"/>
      <c r="AJ595" s="194"/>
      <c r="AK595" s="194"/>
      <c r="AL595" s="194"/>
      <c r="AM595" s="194"/>
      <c r="AN595" s="194"/>
      <c r="AO595" s="194"/>
      <c r="AP595" s="194"/>
      <c r="AQ595" s="194"/>
      <c r="AR595" s="194"/>
      <c r="AS595" s="194"/>
      <c r="AT595" s="194"/>
      <c r="AU595" s="194"/>
      <c r="AV595" s="194"/>
      <c r="AW595" s="194"/>
      <c r="AX595" s="194"/>
    </row>
    <row r="596" spans="1:50">
      <c r="A596" s="194"/>
      <c r="B596" s="194"/>
      <c r="C596" s="194"/>
      <c r="D596" s="194"/>
      <c r="E596" s="194"/>
      <c r="F596" s="194"/>
      <c r="G596" s="194"/>
      <c r="H596" s="194"/>
      <c r="I596" s="194"/>
      <c r="J596" s="194"/>
      <c r="K596" s="194"/>
      <c r="L596" s="194"/>
      <c r="M596" s="194"/>
      <c r="N596" s="194"/>
      <c r="O596" s="194"/>
      <c r="P596" s="194"/>
      <c r="Q596" s="194"/>
      <c r="R596" s="194"/>
      <c r="S596" s="194"/>
      <c r="T596" s="194"/>
      <c r="U596" s="194"/>
      <c r="V596" s="194"/>
      <c r="W596" s="194"/>
      <c r="X596" s="194"/>
      <c r="Y596" s="194"/>
      <c r="Z596" s="194"/>
      <c r="AA596" s="194"/>
      <c r="AB596" s="194"/>
      <c r="AC596" s="194"/>
      <c r="AD596" s="194"/>
      <c r="AE596" s="194"/>
      <c r="AF596" s="194"/>
      <c r="AG596" s="194"/>
      <c r="AH596" s="194"/>
      <c r="AI596" s="194"/>
      <c r="AJ596" s="194"/>
      <c r="AK596" s="194"/>
      <c r="AL596" s="194"/>
      <c r="AM596" s="194"/>
      <c r="AN596" s="194"/>
      <c r="AO596" s="194"/>
      <c r="AP596" s="194"/>
      <c r="AQ596" s="194"/>
      <c r="AR596" s="194"/>
      <c r="AS596" s="194"/>
      <c r="AT596" s="194"/>
      <c r="AU596" s="194"/>
      <c r="AV596" s="194"/>
      <c r="AW596" s="194"/>
      <c r="AX596" s="194"/>
    </row>
    <row r="597" spans="1:50">
      <c r="A597" s="194"/>
      <c r="B597" s="194"/>
      <c r="C597" s="194"/>
      <c r="D597" s="194"/>
      <c r="E597" s="194"/>
      <c r="F597" s="194"/>
      <c r="G597" s="194"/>
      <c r="H597" s="194"/>
      <c r="I597" s="194"/>
      <c r="J597" s="194"/>
      <c r="K597" s="194"/>
      <c r="L597" s="194"/>
      <c r="M597" s="194"/>
      <c r="N597" s="194"/>
      <c r="O597" s="194"/>
      <c r="P597" s="194"/>
      <c r="Q597" s="194"/>
      <c r="R597" s="194"/>
      <c r="S597" s="194"/>
      <c r="T597" s="194"/>
      <c r="U597" s="194"/>
      <c r="V597" s="194"/>
      <c r="W597" s="194"/>
      <c r="X597" s="194"/>
      <c r="Y597" s="194"/>
      <c r="Z597" s="194"/>
      <c r="AA597" s="194"/>
      <c r="AB597" s="194"/>
      <c r="AC597" s="194"/>
      <c r="AD597" s="194"/>
      <c r="AE597" s="194"/>
      <c r="AF597" s="194"/>
      <c r="AG597" s="194"/>
      <c r="AH597" s="194"/>
      <c r="AI597" s="194"/>
      <c r="AJ597" s="194"/>
      <c r="AK597" s="194"/>
      <c r="AL597" s="194"/>
      <c r="AM597" s="194"/>
      <c r="AN597" s="194"/>
      <c r="AO597" s="194"/>
      <c r="AP597" s="194"/>
      <c r="AQ597" s="194"/>
      <c r="AR597" s="194"/>
      <c r="AS597" s="194"/>
      <c r="AT597" s="194"/>
      <c r="AU597" s="194"/>
      <c r="AV597" s="194"/>
      <c r="AW597" s="194"/>
      <c r="AX597" s="194"/>
    </row>
    <row r="598" spans="1:50">
      <c r="A598" s="194"/>
      <c r="B598" s="194"/>
      <c r="C598" s="194"/>
      <c r="D598" s="194"/>
      <c r="E598" s="194"/>
      <c r="F598" s="194"/>
      <c r="G598" s="194"/>
      <c r="H598" s="194"/>
      <c r="I598" s="194"/>
      <c r="J598" s="194"/>
      <c r="K598" s="194"/>
      <c r="L598" s="194"/>
      <c r="M598" s="194"/>
      <c r="N598" s="194"/>
      <c r="O598" s="194"/>
      <c r="P598" s="194"/>
      <c r="Q598" s="194"/>
      <c r="R598" s="194"/>
      <c r="S598" s="194"/>
      <c r="T598" s="194"/>
      <c r="U598" s="194"/>
      <c r="V598" s="194"/>
      <c r="W598" s="194"/>
      <c r="X598" s="194"/>
      <c r="Y598" s="194"/>
      <c r="Z598" s="194"/>
      <c r="AA598" s="194"/>
      <c r="AB598" s="194"/>
      <c r="AC598" s="194"/>
      <c r="AD598" s="194"/>
      <c r="AE598" s="194"/>
      <c r="AF598" s="194"/>
      <c r="AG598" s="194"/>
      <c r="AH598" s="194"/>
      <c r="AI598" s="194"/>
      <c r="AJ598" s="194"/>
      <c r="AK598" s="194"/>
      <c r="AL598" s="194"/>
      <c r="AM598" s="194"/>
      <c r="AN598" s="194"/>
      <c r="AO598" s="194"/>
      <c r="AP598" s="194"/>
      <c r="AQ598" s="194"/>
      <c r="AR598" s="194"/>
      <c r="AS598" s="194"/>
      <c r="AT598" s="194"/>
      <c r="AU598" s="194"/>
      <c r="AV598" s="194"/>
      <c r="AW598" s="194"/>
      <c r="AX598" s="194"/>
    </row>
    <row r="599" spans="1:50">
      <c r="A599" s="194"/>
      <c r="B599" s="194"/>
      <c r="C599" s="194"/>
      <c r="D599" s="194"/>
      <c r="E599" s="194"/>
      <c r="F599" s="194"/>
      <c r="G599" s="194"/>
      <c r="H599" s="194"/>
      <c r="I599" s="194"/>
      <c r="J599" s="194"/>
      <c r="K599" s="194"/>
      <c r="L599" s="194"/>
      <c r="M599" s="194"/>
      <c r="N599" s="194"/>
      <c r="O599" s="194"/>
      <c r="P599" s="194"/>
      <c r="Q599" s="194"/>
      <c r="R599" s="194"/>
      <c r="S599" s="194"/>
      <c r="T599" s="194"/>
      <c r="U599" s="194"/>
      <c r="V599" s="194"/>
      <c r="W599" s="194"/>
      <c r="X599" s="194"/>
      <c r="Y599" s="194"/>
      <c r="Z599" s="194"/>
      <c r="AA599" s="194"/>
      <c r="AB599" s="194"/>
      <c r="AC599" s="194"/>
      <c r="AD599" s="194"/>
      <c r="AE599" s="194"/>
      <c r="AF599" s="194"/>
      <c r="AG599" s="194"/>
      <c r="AH599" s="194"/>
      <c r="AI599" s="194"/>
      <c r="AJ599" s="194"/>
      <c r="AK599" s="194"/>
      <c r="AL599" s="194"/>
      <c r="AM599" s="194"/>
      <c r="AN599" s="194"/>
      <c r="AO599" s="194"/>
      <c r="AP599" s="194"/>
      <c r="AQ599" s="194"/>
      <c r="AR599" s="194"/>
      <c r="AS599" s="194"/>
      <c r="AT599" s="194"/>
      <c r="AU599" s="194"/>
      <c r="AV599" s="194"/>
      <c r="AW599" s="194"/>
      <c r="AX599" s="194"/>
    </row>
    <row r="600" spans="1:50">
      <c r="A600" s="194"/>
      <c r="B600" s="194"/>
      <c r="C600" s="194"/>
      <c r="D600" s="194"/>
      <c r="E600" s="194"/>
      <c r="F600" s="194"/>
      <c r="G600" s="194"/>
      <c r="H600" s="194"/>
      <c r="I600" s="194"/>
      <c r="J600" s="194"/>
      <c r="K600" s="194"/>
      <c r="L600" s="194"/>
      <c r="M600" s="194"/>
      <c r="N600" s="194"/>
      <c r="O600" s="194"/>
      <c r="P600" s="194"/>
      <c r="Q600" s="194"/>
      <c r="R600" s="194"/>
      <c r="S600" s="194"/>
      <c r="T600" s="194"/>
      <c r="U600" s="194"/>
      <c r="V600" s="194"/>
      <c r="W600" s="194"/>
      <c r="X600" s="194"/>
      <c r="Y600" s="194"/>
      <c r="Z600" s="194"/>
      <c r="AA600" s="194"/>
      <c r="AB600" s="194"/>
      <c r="AC600" s="194"/>
      <c r="AD600" s="194"/>
      <c r="AE600" s="194"/>
      <c r="AF600" s="194"/>
      <c r="AG600" s="194"/>
      <c r="AH600" s="194"/>
      <c r="AI600" s="194"/>
      <c r="AJ600" s="194"/>
      <c r="AK600" s="194"/>
      <c r="AL600" s="194"/>
      <c r="AM600" s="194"/>
      <c r="AN600" s="194"/>
      <c r="AO600" s="194"/>
      <c r="AP600" s="194"/>
      <c r="AQ600" s="194"/>
      <c r="AR600" s="194"/>
      <c r="AS600" s="194"/>
      <c r="AT600" s="194"/>
      <c r="AU600" s="194"/>
      <c r="AV600" s="194"/>
      <c r="AW600" s="194"/>
      <c r="AX600" s="194"/>
    </row>
    <row r="601" spans="1:50">
      <c r="A601" s="194"/>
      <c r="B601" s="194"/>
      <c r="C601" s="194"/>
      <c r="D601" s="194"/>
      <c r="E601" s="194"/>
      <c r="F601" s="194"/>
      <c r="G601" s="194"/>
      <c r="H601" s="194"/>
      <c r="I601" s="194"/>
      <c r="J601" s="194"/>
      <c r="K601" s="194"/>
      <c r="L601" s="194"/>
      <c r="M601" s="194"/>
      <c r="N601" s="194"/>
      <c r="O601" s="194"/>
      <c r="P601" s="194"/>
      <c r="Q601" s="194"/>
      <c r="R601" s="194"/>
      <c r="S601" s="194"/>
      <c r="T601" s="194"/>
      <c r="U601" s="194"/>
      <c r="V601" s="194"/>
      <c r="W601" s="194"/>
      <c r="X601" s="194"/>
      <c r="Y601" s="194"/>
      <c r="Z601" s="194"/>
      <c r="AA601" s="194"/>
      <c r="AB601" s="194"/>
      <c r="AC601" s="194"/>
      <c r="AD601" s="194"/>
      <c r="AE601" s="194"/>
      <c r="AF601" s="194"/>
      <c r="AG601" s="194"/>
      <c r="AH601" s="194"/>
      <c r="AI601" s="194"/>
      <c r="AJ601" s="194"/>
      <c r="AK601" s="194"/>
      <c r="AL601" s="194"/>
      <c r="AM601" s="194"/>
      <c r="AN601" s="194"/>
      <c r="AO601" s="194"/>
      <c r="AP601" s="194"/>
      <c r="AQ601" s="194"/>
      <c r="AR601" s="194"/>
      <c r="AS601" s="194"/>
      <c r="AT601" s="194"/>
      <c r="AU601" s="194"/>
      <c r="AV601" s="194"/>
      <c r="AW601" s="194"/>
      <c r="AX601" s="194"/>
    </row>
    <row r="602" spans="1:50">
      <c r="A602" s="194"/>
      <c r="B602" s="194"/>
      <c r="C602" s="194"/>
      <c r="D602" s="194"/>
      <c r="E602" s="194"/>
      <c r="F602" s="194"/>
      <c r="G602" s="194"/>
      <c r="H602" s="194"/>
      <c r="I602" s="194"/>
      <c r="J602" s="194"/>
      <c r="K602" s="194"/>
      <c r="L602" s="194"/>
      <c r="M602" s="194"/>
      <c r="N602" s="194"/>
      <c r="O602" s="194"/>
      <c r="P602" s="194"/>
      <c r="Q602" s="194"/>
      <c r="R602" s="194"/>
      <c r="S602" s="194"/>
      <c r="T602" s="194"/>
      <c r="U602" s="194"/>
      <c r="V602" s="194"/>
      <c r="W602" s="194"/>
      <c r="X602" s="194"/>
      <c r="Y602" s="194"/>
      <c r="Z602" s="194"/>
      <c r="AA602" s="194"/>
      <c r="AB602" s="194"/>
      <c r="AC602" s="194"/>
      <c r="AD602" s="194"/>
      <c r="AE602" s="194"/>
      <c r="AF602" s="194"/>
      <c r="AG602" s="194"/>
      <c r="AH602" s="194"/>
      <c r="AI602" s="194"/>
      <c r="AJ602" s="194"/>
      <c r="AK602" s="194"/>
      <c r="AL602" s="194"/>
      <c r="AM602" s="194"/>
      <c r="AN602" s="194"/>
      <c r="AO602" s="194"/>
      <c r="AP602" s="194"/>
      <c r="AQ602" s="194"/>
      <c r="AR602" s="194"/>
      <c r="AS602" s="194"/>
      <c r="AT602" s="194"/>
      <c r="AU602" s="194"/>
      <c r="AV602" s="194"/>
      <c r="AW602" s="194"/>
      <c r="AX602" s="194"/>
    </row>
    <row r="603" spans="1:50">
      <c r="A603" s="194"/>
      <c r="B603" s="194"/>
      <c r="C603" s="194"/>
      <c r="D603" s="194"/>
      <c r="E603" s="194"/>
      <c r="F603" s="194"/>
      <c r="G603" s="194"/>
      <c r="H603" s="194"/>
      <c r="I603" s="194"/>
      <c r="J603" s="194"/>
      <c r="K603" s="194"/>
      <c r="L603" s="194"/>
      <c r="M603" s="194"/>
      <c r="N603" s="194"/>
      <c r="O603" s="194"/>
      <c r="P603" s="194"/>
      <c r="Q603" s="194"/>
      <c r="R603" s="194"/>
      <c r="S603" s="194"/>
      <c r="T603" s="194"/>
      <c r="U603" s="194"/>
      <c r="V603" s="194"/>
      <c r="W603" s="194"/>
      <c r="X603" s="194"/>
      <c r="Y603" s="194"/>
      <c r="Z603" s="194"/>
      <c r="AA603" s="194"/>
      <c r="AB603" s="194"/>
      <c r="AC603" s="194"/>
      <c r="AD603" s="194"/>
      <c r="AE603" s="194"/>
      <c r="AF603" s="194"/>
      <c r="AG603" s="194"/>
      <c r="AH603" s="194"/>
      <c r="AI603" s="194"/>
      <c r="AJ603" s="194"/>
      <c r="AK603" s="194"/>
      <c r="AL603" s="194"/>
      <c r="AM603" s="194"/>
      <c r="AN603" s="194"/>
      <c r="AO603" s="194"/>
      <c r="AP603" s="194"/>
      <c r="AQ603" s="194"/>
      <c r="AR603" s="194"/>
      <c r="AS603" s="194"/>
      <c r="AT603" s="194"/>
      <c r="AU603" s="194"/>
      <c r="AV603" s="194"/>
      <c r="AW603" s="194"/>
      <c r="AX603" s="194"/>
    </row>
    <row r="604" spans="1:50">
      <c r="A604" s="194"/>
      <c r="B604" s="194"/>
      <c r="C604" s="194"/>
      <c r="D604" s="194"/>
      <c r="E604" s="194"/>
      <c r="F604" s="194"/>
      <c r="G604" s="194"/>
      <c r="H604" s="194"/>
      <c r="I604" s="194"/>
      <c r="J604" s="194"/>
      <c r="K604" s="194"/>
      <c r="L604" s="194"/>
      <c r="M604" s="194"/>
      <c r="N604" s="194"/>
      <c r="O604" s="194"/>
      <c r="P604" s="194"/>
      <c r="Q604" s="194"/>
      <c r="R604" s="194"/>
      <c r="S604" s="194"/>
      <c r="T604" s="194"/>
      <c r="U604" s="194"/>
      <c r="V604" s="194"/>
      <c r="W604" s="194"/>
      <c r="X604" s="194"/>
      <c r="Y604" s="194"/>
      <c r="Z604" s="194"/>
      <c r="AA604" s="194"/>
      <c r="AB604" s="194"/>
      <c r="AC604" s="194"/>
      <c r="AD604" s="194"/>
      <c r="AE604" s="194"/>
      <c r="AF604" s="194"/>
      <c r="AG604" s="194"/>
      <c r="AH604" s="194"/>
      <c r="AI604" s="194"/>
      <c r="AJ604" s="194"/>
      <c r="AK604" s="194"/>
      <c r="AL604" s="194"/>
      <c r="AM604" s="194"/>
      <c r="AN604" s="194"/>
      <c r="AO604" s="194"/>
      <c r="AP604" s="194"/>
      <c r="AQ604" s="194"/>
      <c r="AR604" s="194"/>
      <c r="AS604" s="194"/>
      <c r="AT604" s="194"/>
      <c r="AU604" s="194"/>
      <c r="AV604" s="194"/>
      <c r="AW604" s="194"/>
      <c r="AX604" s="194"/>
    </row>
    <row r="605" spans="1:50">
      <c r="A605" s="194"/>
      <c r="B605" s="194"/>
      <c r="C605" s="194"/>
      <c r="D605" s="194"/>
      <c r="E605" s="194"/>
      <c r="F605" s="194"/>
      <c r="G605" s="194"/>
      <c r="H605" s="194"/>
      <c r="I605" s="194"/>
      <c r="J605" s="194"/>
      <c r="K605" s="194"/>
      <c r="L605" s="194"/>
      <c r="M605" s="194"/>
      <c r="N605" s="194"/>
      <c r="O605" s="194"/>
      <c r="P605" s="194"/>
      <c r="Q605" s="194"/>
      <c r="R605" s="194"/>
      <c r="S605" s="194"/>
      <c r="T605" s="194"/>
      <c r="U605" s="194"/>
      <c r="V605" s="194"/>
      <c r="W605" s="194"/>
      <c r="X605" s="194"/>
      <c r="Y605" s="194"/>
      <c r="Z605" s="194"/>
      <c r="AA605" s="194"/>
      <c r="AB605" s="194"/>
      <c r="AC605" s="194"/>
      <c r="AD605" s="194"/>
      <c r="AE605" s="194"/>
      <c r="AF605" s="194"/>
      <c r="AG605" s="194"/>
      <c r="AH605" s="194"/>
      <c r="AI605" s="194"/>
      <c r="AJ605" s="194"/>
      <c r="AK605" s="194"/>
      <c r="AL605" s="194"/>
      <c r="AM605" s="194"/>
      <c r="AN605" s="194"/>
      <c r="AO605" s="194"/>
      <c r="AP605" s="194"/>
      <c r="AQ605" s="194"/>
      <c r="AR605" s="194"/>
      <c r="AS605" s="194"/>
      <c r="AT605" s="194"/>
      <c r="AU605" s="194"/>
      <c r="AV605" s="194"/>
      <c r="AW605" s="194"/>
      <c r="AX605" s="194"/>
    </row>
    <row r="606" spans="1:50">
      <c r="A606" s="194"/>
      <c r="B606" s="194"/>
      <c r="C606" s="194"/>
      <c r="D606" s="194"/>
      <c r="E606" s="194"/>
      <c r="F606" s="194"/>
      <c r="G606" s="194"/>
      <c r="H606" s="194"/>
      <c r="I606" s="194"/>
      <c r="J606" s="194"/>
      <c r="K606" s="194"/>
      <c r="L606" s="194"/>
      <c r="M606" s="194"/>
      <c r="N606" s="194"/>
      <c r="O606" s="194"/>
      <c r="P606" s="194"/>
      <c r="Q606" s="194"/>
      <c r="R606" s="194"/>
      <c r="S606" s="194"/>
      <c r="T606" s="194"/>
      <c r="U606" s="194"/>
      <c r="V606" s="194"/>
      <c r="W606" s="194"/>
      <c r="X606" s="194"/>
      <c r="Y606" s="194"/>
      <c r="Z606" s="194"/>
      <c r="AA606" s="194"/>
      <c r="AB606" s="194"/>
      <c r="AC606" s="194"/>
      <c r="AD606" s="194"/>
      <c r="AE606" s="194"/>
      <c r="AF606" s="194"/>
      <c r="AG606" s="194"/>
      <c r="AH606" s="194"/>
      <c r="AI606" s="194"/>
      <c r="AJ606" s="194"/>
      <c r="AK606" s="194"/>
      <c r="AL606" s="194"/>
      <c r="AM606" s="194"/>
      <c r="AN606" s="194"/>
      <c r="AO606" s="194"/>
      <c r="AP606" s="194"/>
      <c r="AQ606" s="194"/>
      <c r="AR606" s="194"/>
      <c r="AS606" s="194"/>
      <c r="AT606" s="194"/>
      <c r="AU606" s="194"/>
      <c r="AV606" s="194"/>
      <c r="AW606" s="194"/>
      <c r="AX606" s="194"/>
    </row>
    <row r="607" spans="1:50">
      <c r="A607" s="194"/>
      <c r="B607" s="194"/>
      <c r="C607" s="194"/>
      <c r="D607" s="194"/>
      <c r="E607" s="194"/>
      <c r="F607" s="194"/>
      <c r="G607" s="194"/>
      <c r="H607" s="194"/>
      <c r="I607" s="194"/>
      <c r="J607" s="194"/>
      <c r="K607" s="194"/>
      <c r="L607" s="194"/>
      <c r="M607" s="194"/>
      <c r="N607" s="194"/>
      <c r="O607" s="194"/>
      <c r="P607" s="194"/>
      <c r="Q607" s="194"/>
      <c r="R607" s="194"/>
      <c r="S607" s="194"/>
      <c r="T607" s="194"/>
      <c r="U607" s="194"/>
      <c r="V607" s="194"/>
      <c r="W607" s="194"/>
      <c r="X607" s="194"/>
      <c r="Y607" s="194"/>
      <c r="Z607" s="194"/>
      <c r="AA607" s="194"/>
      <c r="AB607" s="194"/>
      <c r="AC607" s="194"/>
      <c r="AD607" s="194"/>
      <c r="AE607" s="194"/>
      <c r="AF607" s="194"/>
      <c r="AG607" s="194"/>
      <c r="AH607" s="194"/>
      <c r="AI607" s="194"/>
      <c r="AJ607" s="194"/>
      <c r="AK607" s="194"/>
      <c r="AL607" s="194"/>
      <c r="AM607" s="194"/>
      <c r="AN607" s="194"/>
      <c r="AO607" s="194"/>
      <c r="AP607" s="194"/>
      <c r="AQ607" s="194"/>
      <c r="AR607" s="194"/>
      <c r="AS607" s="194"/>
      <c r="AT607" s="194"/>
      <c r="AU607" s="194"/>
      <c r="AV607" s="194"/>
      <c r="AW607" s="194"/>
      <c r="AX607" s="194"/>
    </row>
    <row r="608" spans="1:50">
      <c r="A608" s="194"/>
      <c r="B608" s="194"/>
      <c r="C608" s="194"/>
      <c r="D608" s="194"/>
      <c r="E608" s="194"/>
      <c r="F608" s="194"/>
      <c r="G608" s="194"/>
      <c r="H608" s="194"/>
      <c r="I608" s="194"/>
      <c r="J608" s="194"/>
      <c r="K608" s="194"/>
      <c r="L608" s="194"/>
      <c r="M608" s="194"/>
      <c r="N608" s="194"/>
      <c r="O608" s="194"/>
      <c r="P608" s="194"/>
      <c r="Q608" s="194"/>
      <c r="R608" s="194"/>
      <c r="S608" s="194"/>
      <c r="T608" s="194"/>
      <c r="U608" s="194"/>
      <c r="V608" s="194"/>
      <c r="W608" s="194"/>
      <c r="X608" s="194"/>
      <c r="Y608" s="194"/>
      <c r="Z608" s="194"/>
      <c r="AA608" s="194"/>
      <c r="AB608" s="194"/>
      <c r="AC608" s="194"/>
      <c r="AD608" s="194"/>
      <c r="AE608" s="194"/>
      <c r="AF608" s="194"/>
      <c r="AG608" s="194"/>
      <c r="AH608" s="194"/>
      <c r="AI608" s="194"/>
      <c r="AJ608" s="194"/>
      <c r="AK608" s="194"/>
      <c r="AL608" s="194"/>
      <c r="AM608" s="194"/>
      <c r="AN608" s="194"/>
      <c r="AO608" s="194"/>
      <c r="AP608" s="194"/>
      <c r="AQ608" s="194"/>
      <c r="AR608" s="194"/>
      <c r="AS608" s="194"/>
      <c r="AT608" s="194"/>
      <c r="AU608" s="194"/>
      <c r="AV608" s="194"/>
      <c r="AW608" s="194"/>
      <c r="AX608" s="194"/>
    </row>
    <row r="609" spans="1:50">
      <c r="A609" s="194"/>
      <c r="B609" s="194"/>
      <c r="C609" s="194"/>
      <c r="D609" s="194"/>
      <c r="E609" s="194"/>
      <c r="F609" s="194"/>
      <c r="G609" s="194"/>
      <c r="H609" s="194"/>
      <c r="I609" s="194"/>
      <c r="J609" s="194"/>
      <c r="K609" s="194"/>
      <c r="L609" s="194"/>
      <c r="M609" s="194"/>
      <c r="N609" s="194"/>
      <c r="O609" s="194"/>
      <c r="P609" s="194"/>
      <c r="Q609" s="194"/>
      <c r="R609" s="194"/>
      <c r="S609" s="194"/>
      <c r="T609" s="194"/>
      <c r="U609" s="194"/>
      <c r="V609" s="194"/>
      <c r="W609" s="194"/>
      <c r="X609" s="194"/>
      <c r="Y609" s="194"/>
      <c r="Z609" s="194"/>
      <c r="AA609" s="194"/>
      <c r="AB609" s="194"/>
      <c r="AC609" s="194"/>
      <c r="AD609" s="194"/>
      <c r="AE609" s="194"/>
      <c r="AF609" s="194"/>
      <c r="AG609" s="194"/>
      <c r="AH609" s="194"/>
      <c r="AI609" s="194"/>
      <c r="AJ609" s="194"/>
      <c r="AK609" s="194"/>
      <c r="AL609" s="194"/>
      <c r="AM609" s="194"/>
      <c r="AN609" s="194"/>
      <c r="AO609" s="194"/>
      <c r="AP609" s="194"/>
      <c r="AQ609" s="194"/>
      <c r="AR609" s="194"/>
      <c r="AS609" s="194"/>
      <c r="AT609" s="194"/>
      <c r="AU609" s="194"/>
      <c r="AV609" s="194"/>
      <c r="AW609" s="194"/>
      <c r="AX609" s="194"/>
    </row>
    <row r="610" spans="1:50">
      <c r="A610" s="194"/>
      <c r="B610" s="194"/>
      <c r="C610" s="194"/>
      <c r="D610" s="194"/>
      <c r="E610" s="194"/>
      <c r="F610" s="194"/>
      <c r="G610" s="194"/>
      <c r="H610" s="194"/>
      <c r="I610" s="194"/>
      <c r="J610" s="194"/>
      <c r="K610" s="194"/>
      <c r="L610" s="194"/>
      <c r="M610" s="194"/>
      <c r="N610" s="194"/>
      <c r="O610" s="194"/>
      <c r="P610" s="194"/>
      <c r="Q610" s="194"/>
      <c r="R610" s="194"/>
      <c r="S610" s="194"/>
      <c r="T610" s="194"/>
      <c r="U610" s="194"/>
      <c r="V610" s="194"/>
      <c r="W610" s="194"/>
      <c r="X610" s="194"/>
      <c r="Y610" s="194"/>
      <c r="Z610" s="194"/>
      <c r="AA610" s="194"/>
      <c r="AB610" s="194"/>
      <c r="AC610" s="194"/>
      <c r="AD610" s="194"/>
      <c r="AE610" s="194"/>
      <c r="AF610" s="194"/>
      <c r="AG610" s="194"/>
      <c r="AH610" s="194"/>
      <c r="AI610" s="194"/>
      <c r="AJ610" s="194"/>
      <c r="AK610" s="194"/>
      <c r="AL610" s="194"/>
      <c r="AM610" s="194"/>
      <c r="AN610" s="194"/>
      <c r="AO610" s="194"/>
      <c r="AP610" s="194"/>
      <c r="AQ610" s="194"/>
      <c r="AR610" s="194"/>
      <c r="AS610" s="194"/>
      <c r="AT610" s="194"/>
      <c r="AU610" s="194"/>
      <c r="AV610" s="194"/>
      <c r="AW610" s="194"/>
      <c r="AX610" s="194"/>
    </row>
    <row r="611" spans="1:50">
      <c r="A611" s="194"/>
      <c r="B611" s="194"/>
      <c r="C611" s="194"/>
      <c r="D611" s="194"/>
      <c r="E611" s="194"/>
      <c r="F611" s="194"/>
      <c r="G611" s="194"/>
      <c r="H611" s="194"/>
      <c r="I611" s="194"/>
      <c r="J611" s="194"/>
      <c r="K611" s="194"/>
      <c r="L611" s="194"/>
      <c r="M611" s="194"/>
      <c r="N611" s="194"/>
      <c r="O611" s="194"/>
      <c r="P611" s="194"/>
      <c r="Q611" s="194"/>
      <c r="R611" s="194"/>
      <c r="S611" s="194"/>
      <c r="T611" s="194"/>
      <c r="U611" s="194"/>
      <c r="V611" s="194"/>
      <c r="W611" s="194"/>
      <c r="X611" s="194"/>
      <c r="Y611" s="194"/>
      <c r="Z611" s="194"/>
      <c r="AA611" s="194"/>
      <c r="AB611" s="194"/>
      <c r="AC611" s="194"/>
      <c r="AD611" s="194"/>
      <c r="AE611" s="194"/>
      <c r="AF611" s="194"/>
      <c r="AG611" s="194"/>
      <c r="AH611" s="194"/>
      <c r="AI611" s="194"/>
      <c r="AJ611" s="194"/>
      <c r="AK611" s="194"/>
      <c r="AL611" s="194"/>
      <c r="AM611" s="194"/>
      <c r="AN611" s="194"/>
      <c r="AO611" s="194"/>
      <c r="AP611" s="194"/>
      <c r="AQ611" s="194"/>
      <c r="AR611" s="194"/>
      <c r="AS611" s="194"/>
      <c r="AT611" s="194"/>
      <c r="AU611" s="194"/>
      <c r="AV611" s="194"/>
      <c r="AW611" s="194"/>
      <c r="AX611" s="194"/>
    </row>
    <row r="612" spans="1:50">
      <c r="A612" s="194"/>
      <c r="B612" s="194"/>
      <c r="C612" s="194"/>
      <c r="D612" s="194"/>
      <c r="E612" s="194"/>
      <c r="F612" s="194"/>
      <c r="G612" s="194"/>
      <c r="H612" s="194"/>
      <c r="I612" s="194"/>
      <c r="J612" s="194"/>
      <c r="K612" s="194"/>
      <c r="L612" s="194"/>
      <c r="M612" s="194"/>
      <c r="N612" s="194"/>
      <c r="O612" s="194"/>
      <c r="P612" s="194"/>
      <c r="Q612" s="194"/>
      <c r="R612" s="194"/>
      <c r="S612" s="194"/>
      <c r="T612" s="194"/>
      <c r="U612" s="194"/>
      <c r="V612" s="194"/>
      <c r="W612" s="194"/>
      <c r="X612" s="194"/>
      <c r="Y612" s="194"/>
      <c r="Z612" s="194"/>
      <c r="AA612" s="194"/>
      <c r="AB612" s="194"/>
      <c r="AC612" s="194"/>
      <c r="AD612" s="194"/>
      <c r="AE612" s="194"/>
      <c r="AF612" s="194"/>
      <c r="AG612" s="194"/>
      <c r="AH612" s="194"/>
      <c r="AI612" s="194"/>
      <c r="AJ612" s="194"/>
      <c r="AK612" s="194"/>
      <c r="AL612" s="194"/>
      <c r="AM612" s="194"/>
      <c r="AN612" s="194"/>
      <c r="AO612" s="194"/>
      <c r="AP612" s="194"/>
      <c r="AQ612" s="194"/>
      <c r="AR612" s="194"/>
      <c r="AS612" s="194"/>
      <c r="AT612" s="194"/>
      <c r="AU612" s="194"/>
      <c r="AV612" s="194"/>
      <c r="AW612" s="194"/>
      <c r="AX612" s="194"/>
    </row>
    <row r="613" spans="1:50">
      <c r="A613" s="194"/>
      <c r="B613" s="194"/>
      <c r="C613" s="194"/>
      <c r="D613" s="194"/>
      <c r="E613" s="194"/>
      <c r="F613" s="194"/>
      <c r="G613" s="194"/>
      <c r="H613" s="194"/>
      <c r="I613" s="194"/>
      <c r="J613" s="194"/>
      <c r="K613" s="194"/>
      <c r="L613" s="194"/>
      <c r="M613" s="194"/>
      <c r="N613" s="194"/>
      <c r="O613" s="194"/>
      <c r="P613" s="194"/>
      <c r="Q613" s="194"/>
      <c r="R613" s="194"/>
      <c r="S613" s="194"/>
      <c r="T613" s="194"/>
      <c r="U613" s="194"/>
      <c r="V613" s="194"/>
      <c r="W613" s="194"/>
      <c r="X613" s="194"/>
      <c r="Y613" s="194"/>
      <c r="Z613" s="194"/>
      <c r="AA613" s="194"/>
      <c r="AB613" s="194"/>
      <c r="AC613" s="194"/>
      <c r="AD613" s="194"/>
      <c r="AE613" s="194"/>
      <c r="AF613" s="194"/>
      <c r="AG613" s="194"/>
      <c r="AH613" s="194"/>
      <c r="AI613" s="194"/>
      <c r="AJ613" s="194"/>
      <c r="AK613" s="194"/>
      <c r="AL613" s="194"/>
      <c r="AM613" s="194"/>
      <c r="AN613" s="194"/>
      <c r="AO613" s="194"/>
      <c r="AP613" s="194"/>
      <c r="AQ613" s="194"/>
      <c r="AR613" s="194"/>
      <c r="AS613" s="194"/>
      <c r="AT613" s="194"/>
      <c r="AU613" s="194"/>
      <c r="AV613" s="194"/>
      <c r="AW613" s="194"/>
      <c r="AX613" s="194"/>
    </row>
    <row r="614" spans="1:50">
      <c r="A614" s="194"/>
      <c r="B614" s="194"/>
      <c r="C614" s="194"/>
      <c r="D614" s="194"/>
      <c r="E614" s="194"/>
      <c r="F614" s="194"/>
      <c r="G614" s="194"/>
      <c r="H614" s="194"/>
      <c r="I614" s="194"/>
      <c r="J614" s="194"/>
      <c r="K614" s="194"/>
      <c r="L614" s="194"/>
      <c r="M614" s="194"/>
      <c r="N614" s="194"/>
      <c r="O614" s="194"/>
      <c r="P614" s="194"/>
      <c r="Q614" s="194"/>
      <c r="R614" s="194"/>
      <c r="S614" s="194"/>
      <c r="T614" s="194"/>
      <c r="U614" s="194"/>
      <c r="V614" s="194"/>
      <c r="W614" s="194"/>
      <c r="X614" s="194"/>
      <c r="Y614" s="194"/>
      <c r="Z614" s="194"/>
      <c r="AA614" s="194"/>
      <c r="AB614" s="194"/>
      <c r="AC614" s="194"/>
      <c r="AD614" s="194"/>
      <c r="AE614" s="194"/>
      <c r="AF614" s="194"/>
      <c r="AG614" s="194"/>
      <c r="AH614" s="194"/>
      <c r="AI614" s="194"/>
      <c r="AJ614" s="194"/>
      <c r="AK614" s="194"/>
      <c r="AL614" s="194"/>
      <c r="AM614" s="194"/>
      <c r="AN614" s="194"/>
      <c r="AO614" s="194"/>
      <c r="AP614" s="194"/>
      <c r="AQ614" s="194"/>
      <c r="AR614" s="194"/>
      <c r="AS614" s="194"/>
      <c r="AT614" s="194"/>
      <c r="AU614" s="194"/>
      <c r="AV614" s="194"/>
      <c r="AW614" s="194"/>
      <c r="AX614" s="194"/>
    </row>
    <row r="615" spans="1:50">
      <c r="A615" s="194"/>
      <c r="B615" s="194"/>
      <c r="C615" s="194"/>
      <c r="D615" s="194"/>
      <c r="E615" s="194"/>
      <c r="F615" s="194"/>
      <c r="G615" s="194"/>
      <c r="H615" s="194"/>
      <c r="I615" s="194"/>
      <c r="J615" s="194"/>
      <c r="K615" s="194"/>
      <c r="L615" s="194"/>
      <c r="M615" s="194"/>
      <c r="N615" s="194"/>
      <c r="O615" s="194"/>
      <c r="P615" s="194"/>
      <c r="Q615" s="194"/>
      <c r="R615" s="194"/>
      <c r="S615" s="194"/>
      <c r="T615" s="194"/>
      <c r="U615" s="194"/>
      <c r="V615" s="194"/>
      <c r="W615" s="194"/>
      <c r="X615" s="194"/>
      <c r="Y615" s="194"/>
      <c r="Z615" s="194"/>
      <c r="AA615" s="194"/>
      <c r="AB615" s="194"/>
      <c r="AC615" s="194"/>
      <c r="AD615" s="194"/>
      <c r="AE615" s="194"/>
      <c r="AF615" s="194"/>
      <c r="AG615" s="194"/>
      <c r="AH615" s="194"/>
      <c r="AI615" s="194"/>
      <c r="AJ615" s="194"/>
      <c r="AK615" s="194"/>
      <c r="AL615" s="194"/>
      <c r="AM615" s="194"/>
      <c r="AN615" s="194"/>
      <c r="AO615" s="194"/>
      <c r="AP615" s="194"/>
      <c r="AQ615" s="194"/>
      <c r="AR615" s="194"/>
      <c r="AS615" s="194"/>
      <c r="AT615" s="194"/>
      <c r="AU615" s="194"/>
      <c r="AV615" s="194"/>
      <c r="AW615" s="194"/>
      <c r="AX615" s="194"/>
    </row>
    <row r="616" spans="1:50">
      <c r="A616" s="194"/>
      <c r="B616" s="194"/>
      <c r="C616" s="194"/>
      <c r="D616" s="194"/>
      <c r="E616" s="194"/>
      <c r="F616" s="194"/>
      <c r="G616" s="194"/>
      <c r="H616" s="194"/>
      <c r="I616" s="194"/>
      <c r="J616" s="194"/>
      <c r="K616" s="194"/>
      <c r="L616" s="194"/>
      <c r="M616" s="194"/>
      <c r="N616" s="194"/>
      <c r="O616" s="194"/>
      <c r="P616" s="194"/>
      <c r="Q616" s="194"/>
      <c r="R616" s="194"/>
      <c r="S616" s="194"/>
      <c r="T616" s="194"/>
      <c r="U616" s="194"/>
      <c r="V616" s="194"/>
      <c r="W616" s="194"/>
      <c r="X616" s="194"/>
      <c r="Y616" s="194"/>
      <c r="Z616" s="194"/>
      <c r="AA616" s="194"/>
      <c r="AB616" s="194"/>
      <c r="AC616" s="194"/>
      <c r="AD616" s="194"/>
      <c r="AE616" s="194"/>
      <c r="AF616" s="194"/>
      <c r="AG616" s="194"/>
      <c r="AH616" s="194"/>
      <c r="AI616" s="194"/>
      <c r="AJ616" s="194"/>
      <c r="AK616" s="194"/>
      <c r="AL616" s="194"/>
      <c r="AM616" s="194"/>
      <c r="AN616" s="194"/>
      <c r="AO616" s="194"/>
      <c r="AP616" s="194"/>
      <c r="AQ616" s="194"/>
      <c r="AR616" s="194"/>
      <c r="AS616" s="194"/>
      <c r="AT616" s="194"/>
      <c r="AU616" s="194"/>
      <c r="AV616" s="194"/>
      <c r="AW616" s="194"/>
      <c r="AX616" s="194"/>
    </row>
    <row r="617" spans="1:50">
      <c r="A617" s="194"/>
      <c r="B617" s="194"/>
      <c r="C617" s="194"/>
      <c r="D617" s="194"/>
      <c r="E617" s="194"/>
      <c r="F617" s="194"/>
      <c r="G617" s="194"/>
      <c r="H617" s="194"/>
      <c r="I617" s="194"/>
      <c r="J617" s="194"/>
      <c r="K617" s="194"/>
      <c r="L617" s="194"/>
      <c r="M617" s="194"/>
      <c r="N617" s="194"/>
      <c r="O617" s="194"/>
      <c r="P617" s="194"/>
      <c r="Q617" s="194"/>
      <c r="R617" s="194"/>
      <c r="S617" s="194"/>
      <c r="T617" s="194"/>
      <c r="U617" s="194"/>
      <c r="V617" s="194"/>
      <c r="W617" s="194"/>
      <c r="X617" s="194"/>
      <c r="Y617" s="194"/>
      <c r="Z617" s="194"/>
      <c r="AA617" s="194"/>
      <c r="AB617" s="194"/>
      <c r="AC617" s="194"/>
      <c r="AD617" s="194"/>
      <c r="AE617" s="194"/>
      <c r="AF617" s="194"/>
      <c r="AG617" s="194"/>
      <c r="AH617" s="194"/>
      <c r="AI617" s="194"/>
      <c r="AJ617" s="194"/>
      <c r="AK617" s="194"/>
      <c r="AL617" s="194"/>
      <c r="AM617" s="194"/>
      <c r="AN617" s="194"/>
      <c r="AO617" s="194"/>
      <c r="AP617" s="194"/>
      <c r="AQ617" s="194"/>
      <c r="AR617" s="194"/>
      <c r="AS617" s="194"/>
      <c r="AT617" s="194"/>
      <c r="AU617" s="194"/>
      <c r="AV617" s="194"/>
      <c r="AW617" s="194"/>
      <c r="AX617" s="194"/>
    </row>
    <row r="618" spans="1:50">
      <c r="A618" s="194"/>
      <c r="B618" s="194"/>
      <c r="C618" s="194"/>
      <c r="D618" s="194"/>
      <c r="E618" s="194"/>
      <c r="F618" s="194"/>
      <c r="G618" s="194"/>
      <c r="H618" s="194"/>
      <c r="I618" s="194"/>
      <c r="J618" s="194"/>
      <c r="K618" s="194"/>
      <c r="L618" s="194"/>
      <c r="M618" s="194"/>
      <c r="N618" s="194"/>
      <c r="O618" s="194"/>
      <c r="P618" s="194"/>
      <c r="Q618" s="194"/>
      <c r="R618" s="194"/>
      <c r="S618" s="194"/>
      <c r="T618" s="194"/>
      <c r="U618" s="194"/>
      <c r="V618" s="194"/>
      <c r="W618" s="194"/>
      <c r="X618" s="194"/>
      <c r="Y618" s="194"/>
      <c r="Z618" s="194"/>
      <c r="AA618" s="194"/>
      <c r="AB618" s="194"/>
      <c r="AC618" s="194"/>
      <c r="AD618" s="194"/>
      <c r="AE618" s="194"/>
      <c r="AF618" s="194"/>
      <c r="AG618" s="194"/>
      <c r="AH618" s="194"/>
      <c r="AI618" s="194"/>
      <c r="AJ618" s="194"/>
      <c r="AK618" s="194"/>
      <c r="AL618" s="194"/>
      <c r="AM618" s="194"/>
      <c r="AN618" s="194"/>
      <c r="AO618" s="194"/>
      <c r="AP618" s="194"/>
      <c r="AQ618" s="194"/>
      <c r="AR618" s="194"/>
      <c r="AS618" s="194"/>
      <c r="AT618" s="194"/>
      <c r="AU618" s="194"/>
      <c r="AV618" s="194"/>
      <c r="AW618" s="194"/>
      <c r="AX618" s="194"/>
    </row>
    <row r="619" spans="1:50">
      <c r="A619" s="194"/>
      <c r="B619" s="194"/>
      <c r="C619" s="194"/>
      <c r="D619" s="194"/>
      <c r="E619" s="194"/>
      <c r="F619" s="194"/>
      <c r="G619" s="194"/>
      <c r="H619" s="194"/>
      <c r="I619" s="194"/>
      <c r="J619" s="194"/>
      <c r="K619" s="194"/>
      <c r="L619" s="194"/>
      <c r="M619" s="194"/>
      <c r="N619" s="194"/>
      <c r="O619" s="194"/>
      <c r="P619" s="194"/>
      <c r="Q619" s="194"/>
      <c r="R619" s="194"/>
      <c r="S619" s="194"/>
      <c r="T619" s="194"/>
      <c r="U619" s="194"/>
      <c r="V619" s="194"/>
      <c r="W619" s="194"/>
      <c r="X619" s="194"/>
      <c r="Y619" s="194"/>
      <c r="Z619" s="194"/>
      <c r="AA619" s="194"/>
      <c r="AB619" s="194"/>
      <c r="AC619" s="194"/>
      <c r="AD619" s="194"/>
      <c r="AE619" s="194"/>
      <c r="AF619" s="194"/>
      <c r="AG619" s="194"/>
      <c r="AH619" s="194"/>
      <c r="AI619" s="194"/>
      <c r="AJ619" s="194"/>
      <c r="AK619" s="194"/>
      <c r="AL619" s="194"/>
      <c r="AM619" s="194"/>
      <c r="AN619" s="194"/>
      <c r="AO619" s="194"/>
      <c r="AP619" s="194"/>
      <c r="AQ619" s="194"/>
      <c r="AR619" s="194"/>
      <c r="AS619" s="194"/>
      <c r="AT619" s="194"/>
      <c r="AU619" s="194"/>
      <c r="AV619" s="194"/>
      <c r="AW619" s="194"/>
      <c r="AX619" s="194"/>
    </row>
    <row r="620" spans="1:50">
      <c r="A620" s="194"/>
      <c r="B620" s="194"/>
      <c r="C620" s="194"/>
      <c r="D620" s="194"/>
      <c r="E620" s="194"/>
      <c r="F620" s="194"/>
      <c r="G620" s="194"/>
      <c r="H620" s="194"/>
      <c r="I620" s="194"/>
      <c r="J620" s="194"/>
      <c r="K620" s="194"/>
      <c r="L620" s="194"/>
      <c r="M620" s="194"/>
      <c r="N620" s="194"/>
      <c r="O620" s="194"/>
      <c r="P620" s="194"/>
      <c r="Q620" s="194"/>
      <c r="R620" s="194"/>
      <c r="S620" s="194"/>
      <c r="T620" s="194"/>
      <c r="U620" s="194"/>
      <c r="V620" s="194"/>
      <c r="W620" s="194"/>
      <c r="X620" s="194"/>
      <c r="Y620" s="194"/>
      <c r="Z620" s="194"/>
      <c r="AA620" s="194"/>
      <c r="AB620" s="194"/>
      <c r="AC620" s="194"/>
      <c r="AD620" s="194"/>
      <c r="AE620" s="194"/>
      <c r="AF620" s="194"/>
      <c r="AG620" s="194"/>
      <c r="AH620" s="194"/>
      <c r="AI620" s="194"/>
      <c r="AJ620" s="194"/>
      <c r="AK620" s="194"/>
      <c r="AL620" s="194"/>
      <c r="AM620" s="194"/>
      <c r="AN620" s="194"/>
      <c r="AO620" s="194"/>
      <c r="AP620" s="194"/>
      <c r="AQ620" s="194"/>
      <c r="AR620" s="194"/>
      <c r="AS620" s="194"/>
      <c r="AT620" s="194"/>
      <c r="AU620" s="194"/>
      <c r="AV620" s="194"/>
      <c r="AW620" s="194"/>
      <c r="AX620" s="194"/>
    </row>
    <row r="621" spans="1:50">
      <c r="A621" s="194"/>
      <c r="B621" s="194"/>
      <c r="C621" s="194"/>
      <c r="D621" s="194"/>
      <c r="E621" s="194"/>
      <c r="F621" s="194"/>
      <c r="G621" s="194"/>
      <c r="H621" s="194"/>
      <c r="I621" s="194"/>
      <c r="J621" s="194"/>
      <c r="K621" s="194"/>
      <c r="L621" s="194"/>
      <c r="M621" s="194"/>
      <c r="N621" s="194"/>
      <c r="O621" s="194"/>
      <c r="P621" s="194"/>
      <c r="Q621" s="194"/>
      <c r="R621" s="194"/>
      <c r="S621" s="194"/>
      <c r="T621" s="194"/>
      <c r="U621" s="194"/>
      <c r="V621" s="194"/>
      <c r="W621" s="194"/>
      <c r="X621" s="194"/>
      <c r="Y621" s="194"/>
      <c r="Z621" s="194"/>
      <c r="AA621" s="194"/>
      <c r="AB621" s="194"/>
      <c r="AC621" s="194"/>
      <c r="AD621" s="194"/>
      <c r="AE621" s="194"/>
      <c r="AF621" s="194"/>
      <c r="AG621" s="194"/>
      <c r="AH621" s="194"/>
      <c r="AI621" s="194"/>
      <c r="AJ621" s="194"/>
      <c r="AK621" s="194"/>
      <c r="AL621" s="194"/>
      <c r="AM621" s="194"/>
      <c r="AN621" s="194"/>
      <c r="AO621" s="194"/>
      <c r="AP621" s="194"/>
      <c r="AQ621" s="194"/>
      <c r="AR621" s="194"/>
      <c r="AS621" s="194"/>
      <c r="AT621" s="194"/>
      <c r="AU621" s="194"/>
      <c r="AV621" s="194"/>
      <c r="AW621" s="194"/>
      <c r="AX621" s="194"/>
    </row>
    <row r="622" spans="1:50">
      <c r="A622" s="194"/>
      <c r="B622" s="194"/>
      <c r="C622" s="194"/>
      <c r="D622" s="194"/>
      <c r="E622" s="194"/>
      <c r="F622" s="194"/>
      <c r="G622" s="194"/>
      <c r="H622" s="194"/>
      <c r="I622" s="194"/>
      <c r="J622" s="194"/>
      <c r="K622" s="194"/>
      <c r="L622" s="194"/>
      <c r="M622" s="194"/>
      <c r="N622" s="194"/>
      <c r="O622" s="194"/>
      <c r="P622" s="194"/>
      <c r="Q622" s="194"/>
      <c r="R622" s="194"/>
      <c r="S622" s="194"/>
      <c r="T622" s="194"/>
      <c r="U622" s="194"/>
      <c r="V622" s="194"/>
      <c r="W622" s="194"/>
      <c r="X622" s="194"/>
      <c r="Y622" s="194"/>
      <c r="Z622" s="194"/>
      <c r="AA622" s="194"/>
      <c r="AB622" s="194"/>
      <c r="AC622" s="194"/>
      <c r="AD622" s="194"/>
      <c r="AE622" s="194"/>
      <c r="AF622" s="194"/>
      <c r="AG622" s="194"/>
      <c r="AH622" s="194"/>
      <c r="AI622" s="194"/>
      <c r="AJ622" s="194"/>
      <c r="AK622" s="194"/>
      <c r="AL622" s="194"/>
      <c r="AM622" s="194"/>
      <c r="AN622" s="194"/>
      <c r="AO622" s="194"/>
      <c r="AP622" s="194"/>
      <c r="AQ622" s="194"/>
      <c r="AR622" s="194"/>
      <c r="AS622" s="194"/>
      <c r="AT622" s="194"/>
      <c r="AU622" s="194"/>
      <c r="AV622" s="194"/>
      <c r="AW622" s="194"/>
      <c r="AX622" s="194"/>
    </row>
    <row r="623" spans="1:50">
      <c r="A623" s="194"/>
      <c r="B623" s="194"/>
      <c r="C623" s="194"/>
      <c r="D623" s="194"/>
      <c r="E623" s="194"/>
      <c r="F623" s="194"/>
      <c r="G623" s="194"/>
      <c r="H623" s="194"/>
      <c r="I623" s="194"/>
      <c r="J623" s="194"/>
      <c r="K623" s="194"/>
      <c r="L623" s="194"/>
      <c r="M623" s="194"/>
      <c r="N623" s="194"/>
      <c r="O623" s="194"/>
      <c r="P623" s="194"/>
      <c r="Q623" s="194"/>
      <c r="R623" s="194"/>
      <c r="S623" s="194"/>
      <c r="T623" s="194"/>
      <c r="U623" s="194"/>
      <c r="V623" s="194"/>
      <c r="W623" s="194"/>
      <c r="X623" s="194"/>
      <c r="Y623" s="194"/>
      <c r="Z623" s="194"/>
      <c r="AA623" s="194"/>
      <c r="AB623" s="194"/>
      <c r="AC623" s="194"/>
      <c r="AD623" s="194"/>
      <c r="AE623" s="194"/>
      <c r="AF623" s="194"/>
      <c r="AG623" s="194"/>
      <c r="AH623" s="194"/>
      <c r="AI623" s="194"/>
      <c r="AJ623" s="194"/>
      <c r="AK623" s="194"/>
      <c r="AL623" s="194"/>
      <c r="AM623" s="194"/>
      <c r="AN623" s="194"/>
      <c r="AO623" s="194"/>
      <c r="AP623" s="194"/>
      <c r="AQ623" s="194"/>
      <c r="AR623" s="194"/>
      <c r="AS623" s="194"/>
      <c r="AT623" s="194"/>
      <c r="AU623" s="194"/>
      <c r="AV623" s="194"/>
      <c r="AW623" s="194"/>
      <c r="AX623" s="194"/>
    </row>
    <row r="624" spans="1:50">
      <c r="A624" s="194"/>
      <c r="B624" s="194"/>
      <c r="C624" s="194"/>
      <c r="D624" s="194"/>
      <c r="E624" s="194"/>
      <c r="F624" s="194"/>
      <c r="G624" s="194"/>
      <c r="H624" s="194"/>
      <c r="I624" s="194"/>
      <c r="J624" s="194"/>
      <c r="K624" s="194"/>
      <c r="L624" s="194"/>
      <c r="M624" s="194"/>
      <c r="N624" s="194"/>
      <c r="O624" s="194"/>
      <c r="P624" s="194"/>
      <c r="Q624" s="194"/>
      <c r="R624" s="194"/>
      <c r="S624" s="194"/>
      <c r="T624" s="194"/>
      <c r="U624" s="194"/>
      <c r="V624" s="194"/>
      <c r="W624" s="194"/>
      <c r="X624" s="194"/>
      <c r="Y624" s="194"/>
      <c r="Z624" s="194"/>
      <c r="AA624" s="194"/>
      <c r="AB624" s="194"/>
      <c r="AC624" s="194"/>
      <c r="AD624" s="194"/>
      <c r="AE624" s="194"/>
      <c r="AF624" s="194"/>
      <c r="AG624" s="194"/>
      <c r="AH624" s="194"/>
      <c r="AI624" s="194"/>
      <c r="AJ624" s="194"/>
      <c r="AK624" s="194"/>
      <c r="AL624" s="194"/>
      <c r="AM624" s="194"/>
      <c r="AN624" s="194"/>
      <c r="AO624" s="194"/>
      <c r="AP624" s="194"/>
      <c r="AQ624" s="194"/>
      <c r="AR624" s="194"/>
      <c r="AS624" s="194"/>
      <c r="AT624" s="194"/>
      <c r="AU624" s="194"/>
      <c r="AV624" s="194"/>
      <c r="AW624" s="194"/>
      <c r="AX624" s="194"/>
    </row>
    <row r="625" spans="1:50">
      <c r="A625" s="194"/>
      <c r="B625" s="194"/>
      <c r="C625" s="194"/>
      <c r="D625" s="194"/>
      <c r="E625" s="194"/>
      <c r="F625" s="194"/>
      <c r="G625" s="194"/>
      <c r="H625" s="194"/>
      <c r="I625" s="194"/>
      <c r="J625" s="194"/>
      <c r="K625" s="194"/>
      <c r="L625" s="194"/>
      <c r="M625" s="194"/>
      <c r="N625" s="194"/>
      <c r="O625" s="194"/>
      <c r="P625" s="194"/>
      <c r="Q625" s="194"/>
      <c r="R625" s="194"/>
      <c r="S625" s="194"/>
      <c r="T625" s="194"/>
      <c r="U625" s="194"/>
      <c r="V625" s="194"/>
      <c r="W625" s="194"/>
      <c r="X625" s="194"/>
      <c r="Y625" s="194"/>
      <c r="Z625" s="194"/>
      <c r="AA625" s="194"/>
      <c r="AB625" s="194"/>
      <c r="AC625" s="194"/>
      <c r="AD625" s="194"/>
      <c r="AE625" s="194"/>
      <c r="AF625" s="194"/>
      <c r="AG625" s="194"/>
      <c r="AH625" s="194"/>
      <c r="AI625" s="194"/>
      <c r="AJ625" s="194"/>
      <c r="AK625" s="194"/>
      <c r="AL625" s="194"/>
      <c r="AM625" s="194"/>
      <c r="AN625" s="194"/>
      <c r="AO625" s="194"/>
      <c r="AP625" s="194"/>
      <c r="AQ625" s="194"/>
      <c r="AR625" s="194"/>
      <c r="AS625" s="194"/>
      <c r="AT625" s="194"/>
      <c r="AU625" s="194"/>
      <c r="AV625" s="194"/>
      <c r="AW625" s="194"/>
      <c r="AX625" s="194"/>
    </row>
    <row r="626" spans="1:50">
      <c r="A626" s="194"/>
      <c r="B626" s="194"/>
      <c r="C626" s="194"/>
      <c r="D626" s="194"/>
      <c r="E626" s="194"/>
      <c r="F626" s="194"/>
      <c r="G626" s="194"/>
      <c r="H626" s="194"/>
      <c r="I626" s="194"/>
      <c r="J626" s="194"/>
      <c r="K626" s="194"/>
      <c r="L626" s="194"/>
      <c r="M626" s="194"/>
      <c r="N626" s="194"/>
      <c r="O626" s="194"/>
      <c r="P626" s="194"/>
      <c r="Q626" s="194"/>
      <c r="R626" s="194"/>
      <c r="S626" s="194"/>
      <c r="T626" s="194"/>
      <c r="U626" s="194"/>
      <c r="V626" s="194"/>
      <c r="W626" s="194"/>
      <c r="X626" s="194"/>
      <c r="Y626" s="194"/>
      <c r="Z626" s="194"/>
      <c r="AA626" s="194"/>
      <c r="AB626" s="194"/>
      <c r="AC626" s="194"/>
      <c r="AD626" s="194"/>
      <c r="AE626" s="194"/>
      <c r="AF626" s="194"/>
      <c r="AG626" s="194"/>
      <c r="AH626" s="194"/>
      <c r="AI626" s="194"/>
      <c r="AJ626" s="194"/>
      <c r="AK626" s="194"/>
      <c r="AL626" s="194"/>
      <c r="AM626" s="194"/>
      <c r="AN626" s="194"/>
      <c r="AO626" s="194"/>
      <c r="AP626" s="194"/>
      <c r="AQ626" s="194"/>
      <c r="AR626" s="194"/>
      <c r="AS626" s="194"/>
      <c r="AT626" s="194"/>
      <c r="AU626" s="194"/>
      <c r="AV626" s="194"/>
      <c r="AW626" s="194"/>
      <c r="AX626" s="194"/>
    </row>
    <row r="627" spans="1:50">
      <c r="A627" s="194"/>
      <c r="B627" s="194"/>
      <c r="C627" s="194"/>
      <c r="D627" s="194"/>
      <c r="E627" s="194"/>
      <c r="F627" s="194"/>
      <c r="G627" s="194"/>
      <c r="H627" s="194"/>
      <c r="I627" s="194"/>
      <c r="J627" s="194"/>
      <c r="K627" s="194"/>
      <c r="L627" s="194"/>
      <c r="M627" s="194"/>
      <c r="N627" s="194"/>
      <c r="O627" s="194"/>
      <c r="P627" s="194"/>
      <c r="Q627" s="194"/>
      <c r="R627" s="194"/>
      <c r="S627" s="194"/>
      <c r="T627" s="194"/>
      <c r="U627" s="194"/>
      <c r="V627" s="194"/>
      <c r="W627" s="194"/>
      <c r="X627" s="194"/>
      <c r="Y627" s="194"/>
      <c r="Z627" s="194"/>
      <c r="AA627" s="194"/>
      <c r="AB627" s="194"/>
      <c r="AC627" s="194"/>
      <c r="AD627" s="194"/>
      <c r="AE627" s="194"/>
      <c r="AF627" s="194"/>
      <c r="AG627" s="194"/>
      <c r="AH627" s="194"/>
      <c r="AI627" s="194"/>
      <c r="AJ627" s="194"/>
      <c r="AK627" s="194"/>
      <c r="AL627" s="194"/>
      <c r="AM627" s="194"/>
      <c r="AN627" s="194"/>
      <c r="AO627" s="194"/>
      <c r="AP627" s="194"/>
      <c r="AQ627" s="194"/>
      <c r="AR627" s="194"/>
      <c r="AS627" s="194"/>
      <c r="AT627" s="194"/>
      <c r="AU627" s="194"/>
      <c r="AV627" s="194"/>
      <c r="AW627" s="194"/>
      <c r="AX627" s="194"/>
    </row>
    <row r="628" spans="1:50">
      <c r="A628" s="194"/>
      <c r="B628" s="194"/>
      <c r="C628" s="194"/>
      <c r="D628" s="194"/>
      <c r="E628" s="194"/>
      <c r="F628" s="194"/>
      <c r="G628" s="194"/>
      <c r="H628" s="194"/>
      <c r="I628" s="194"/>
      <c r="J628" s="194"/>
      <c r="K628" s="194"/>
      <c r="L628" s="194"/>
      <c r="M628" s="194"/>
      <c r="N628" s="194"/>
      <c r="P628" s="194"/>
      <c r="Q628" s="194"/>
      <c r="R628" s="194"/>
      <c r="S628" s="194"/>
      <c r="T628" s="194"/>
      <c r="U628" s="194"/>
      <c r="V628" s="194"/>
      <c r="W628" s="194"/>
      <c r="X628" s="194"/>
      <c r="Y628" s="194"/>
      <c r="AB628" s="194"/>
      <c r="AD628" s="194"/>
      <c r="AE628" s="194"/>
    </row>
    <row r="629" spans="1:50">
      <c r="A629" s="194"/>
      <c r="B629" s="194"/>
      <c r="C629" s="194"/>
      <c r="D629" s="194"/>
      <c r="E629" s="194"/>
      <c r="F629" s="194"/>
      <c r="G629" s="194"/>
      <c r="H629" s="194"/>
      <c r="I629" s="194"/>
      <c r="J629" s="194"/>
      <c r="K629" s="194"/>
      <c r="L629" s="194"/>
      <c r="M629" s="194"/>
      <c r="N629" s="194"/>
      <c r="W629" s="194"/>
      <c r="X629" s="194"/>
      <c r="Y629" s="194"/>
    </row>
    <row r="630" spans="1:50">
      <c r="A630" s="194"/>
      <c r="B630" s="194"/>
      <c r="C630" s="194"/>
      <c r="D630" s="194"/>
      <c r="E630" s="194"/>
      <c r="F630" s="194"/>
      <c r="G630" s="194"/>
      <c r="H630" s="194"/>
      <c r="I630" s="194"/>
      <c r="J630" s="194"/>
      <c r="K630" s="194"/>
      <c r="L630" s="194"/>
      <c r="M630" s="194"/>
      <c r="N630" s="194"/>
      <c r="W630" s="194"/>
      <c r="Y630" s="194"/>
    </row>
    <row r="631" spans="1:50">
      <c r="A631" s="194"/>
      <c r="B631" s="194"/>
      <c r="C631" s="194"/>
      <c r="D631" s="194"/>
      <c r="E631" s="194"/>
      <c r="F631" s="194"/>
      <c r="G631" s="194"/>
      <c r="H631" s="194"/>
      <c r="I631" s="194"/>
      <c r="J631" s="194"/>
      <c r="K631" s="194"/>
      <c r="L631" s="194"/>
      <c r="M631" s="194"/>
      <c r="N631" s="194"/>
      <c r="Y631" s="194"/>
    </row>
    <row r="632" spans="1:50">
      <c r="A632" s="194"/>
      <c r="B632" s="194"/>
      <c r="C632" s="194"/>
      <c r="D632" s="194"/>
      <c r="E632" s="194"/>
      <c r="F632" s="194"/>
      <c r="G632" s="194"/>
      <c r="H632" s="194"/>
      <c r="I632" s="194"/>
      <c r="J632" s="194"/>
      <c r="K632" s="194"/>
      <c r="L632" s="194"/>
      <c r="M632" s="194"/>
      <c r="N632" s="194"/>
    </row>
    <row r="633" spans="1:50">
      <c r="A633" s="194"/>
      <c r="B633" s="194"/>
      <c r="C633" s="194"/>
      <c r="D633" s="194"/>
      <c r="E633" s="194"/>
      <c r="F633" s="194"/>
      <c r="G633" s="194"/>
      <c r="H633" s="194"/>
      <c r="I633" s="194"/>
      <c r="J633" s="194"/>
      <c r="K633" s="194"/>
      <c r="L633" s="194"/>
      <c r="M633" s="194"/>
      <c r="N633" s="194"/>
    </row>
    <row r="634" spans="1:50">
      <c r="A634" s="194"/>
      <c r="B634" s="194"/>
      <c r="C634" s="194"/>
      <c r="D634" s="194"/>
      <c r="E634" s="194"/>
      <c r="F634" s="194"/>
      <c r="G634" s="194"/>
      <c r="H634" s="194"/>
      <c r="I634" s="194"/>
      <c r="J634" s="194"/>
      <c r="K634" s="194"/>
      <c r="L634" s="194"/>
      <c r="M634" s="194"/>
      <c r="N634" s="194"/>
    </row>
    <row r="635" spans="1:50">
      <c r="A635" s="194"/>
      <c r="B635" s="194"/>
      <c r="C635" s="194"/>
      <c r="D635" s="194"/>
      <c r="E635" s="194"/>
      <c r="F635" s="194"/>
      <c r="G635" s="194"/>
      <c r="H635" s="194"/>
      <c r="I635" s="194"/>
      <c r="J635" s="194"/>
      <c r="K635" s="194"/>
      <c r="L635" s="194"/>
      <c r="M635" s="194"/>
      <c r="N635" s="194"/>
    </row>
    <row r="636" spans="1:50">
      <c r="A636" s="194"/>
      <c r="B636" s="194"/>
      <c r="C636" s="194"/>
      <c r="D636" s="194"/>
      <c r="E636" s="194"/>
      <c r="F636" s="194"/>
      <c r="G636" s="194"/>
      <c r="H636" s="194"/>
      <c r="I636" s="194"/>
      <c r="J636" s="194"/>
      <c r="K636" s="194"/>
      <c r="L636" s="194"/>
      <c r="M636" s="194"/>
      <c r="N636" s="194"/>
    </row>
    <row r="637" spans="1:50">
      <c r="A637" s="194"/>
      <c r="B637" s="194"/>
      <c r="C637" s="194"/>
      <c r="D637" s="194"/>
      <c r="E637" s="194"/>
      <c r="F637" s="194"/>
      <c r="G637" s="194"/>
      <c r="H637" s="194"/>
      <c r="I637" s="194"/>
      <c r="J637" s="194"/>
      <c r="K637" s="194"/>
      <c r="L637" s="194"/>
      <c r="M637" s="194"/>
      <c r="N637" s="194"/>
    </row>
    <row r="638" spans="1:50">
      <c r="A638" s="194"/>
      <c r="B638" s="194"/>
      <c r="C638" s="194"/>
      <c r="D638" s="194"/>
      <c r="E638" s="194"/>
      <c r="F638" s="194"/>
      <c r="G638" s="194"/>
      <c r="H638" s="194"/>
      <c r="I638" s="194"/>
      <c r="J638" s="194"/>
      <c r="K638" s="194"/>
      <c r="L638" s="194"/>
      <c r="M638" s="194"/>
      <c r="N638" s="194"/>
    </row>
    <row r="639" spans="1:50">
      <c r="A639" s="194"/>
      <c r="B639" s="194"/>
      <c r="C639" s="194"/>
      <c r="D639" s="194"/>
      <c r="E639" s="194"/>
      <c r="F639" s="194"/>
      <c r="G639" s="194"/>
      <c r="H639" s="194"/>
      <c r="I639" s="194"/>
      <c r="J639" s="194"/>
      <c r="K639" s="194"/>
      <c r="L639" s="194"/>
      <c r="M639" s="194"/>
      <c r="N639" s="194"/>
    </row>
    <row r="640" spans="1:50">
      <c r="A640" s="194"/>
      <c r="B640" s="194"/>
      <c r="C640" s="194"/>
      <c r="D640" s="194"/>
      <c r="E640" s="194"/>
      <c r="F640" s="194"/>
      <c r="G640" s="194"/>
      <c r="H640" s="194"/>
      <c r="I640" s="194"/>
      <c r="J640" s="194"/>
      <c r="K640" s="194"/>
      <c r="L640" s="194"/>
      <c r="M640" s="194"/>
      <c r="N640" s="194"/>
    </row>
    <row r="641" spans="1:14">
      <c r="A641" s="194"/>
      <c r="B641" s="194"/>
      <c r="C641" s="194"/>
      <c r="D641" s="194"/>
      <c r="E641" s="194"/>
      <c r="F641" s="194"/>
      <c r="G641" s="194"/>
      <c r="H641" s="194"/>
      <c r="I641" s="194"/>
      <c r="J641" s="194"/>
      <c r="K641" s="194"/>
      <c r="L641" s="194"/>
      <c r="M641" s="194"/>
      <c r="N641" s="194"/>
    </row>
    <row r="642" spans="1:14">
      <c r="A642" s="194"/>
      <c r="B642" s="194"/>
      <c r="C642" s="194"/>
      <c r="D642" s="194"/>
      <c r="E642" s="194"/>
      <c r="F642" s="194"/>
      <c r="G642" s="194"/>
      <c r="H642" s="194"/>
      <c r="I642" s="194"/>
      <c r="J642" s="194"/>
      <c r="K642" s="194"/>
      <c r="L642" s="194"/>
      <c r="M642" s="194"/>
      <c r="N642" s="194"/>
    </row>
    <row r="643" spans="1:14">
      <c r="A643" s="194"/>
      <c r="B643" s="194"/>
      <c r="C643" s="194"/>
      <c r="D643" s="194"/>
      <c r="E643" s="194"/>
      <c r="F643" s="194"/>
      <c r="G643" s="194"/>
      <c r="H643" s="194"/>
      <c r="I643" s="194"/>
      <c r="J643" s="194"/>
      <c r="K643" s="194"/>
      <c r="L643" s="194"/>
      <c r="M643" s="194"/>
      <c r="N643" s="194"/>
    </row>
    <row r="644" spans="1:14">
      <c r="A644" s="194"/>
      <c r="B644" s="194"/>
      <c r="C644" s="194"/>
      <c r="D644" s="194"/>
      <c r="E644" s="194"/>
      <c r="F644" s="194"/>
      <c r="G644" s="194"/>
      <c r="H644" s="194"/>
      <c r="I644" s="194"/>
      <c r="J644" s="194"/>
      <c r="K644" s="194"/>
      <c r="L644" s="194"/>
      <c r="M644" s="194"/>
      <c r="N644" s="194"/>
    </row>
    <row r="645" spans="1:14">
      <c r="A645" s="194"/>
      <c r="B645" s="194"/>
      <c r="C645" s="194"/>
      <c r="D645" s="194"/>
      <c r="E645" s="194"/>
      <c r="F645" s="194"/>
      <c r="G645" s="194"/>
      <c r="H645" s="194"/>
      <c r="I645" s="194"/>
      <c r="J645" s="194"/>
      <c r="K645" s="194"/>
      <c r="L645" s="194"/>
      <c r="M645" s="194"/>
      <c r="N645" s="194"/>
    </row>
    <row r="646" spans="1:14">
      <c r="A646" s="194"/>
      <c r="B646" s="194"/>
      <c r="C646" s="194"/>
      <c r="D646" s="194"/>
      <c r="E646" s="194"/>
      <c r="F646" s="194"/>
      <c r="G646" s="194"/>
      <c r="H646" s="194"/>
      <c r="I646" s="194"/>
      <c r="J646" s="194"/>
      <c r="K646" s="194"/>
      <c r="L646" s="194"/>
      <c r="M646" s="194"/>
      <c r="N646" s="194"/>
    </row>
    <row r="647" spans="1:14">
      <c r="A647" s="194"/>
      <c r="B647" s="194"/>
      <c r="C647" s="194"/>
      <c r="D647" s="194"/>
      <c r="E647" s="194"/>
      <c r="F647" s="194"/>
      <c r="G647" s="194"/>
      <c r="H647" s="194"/>
      <c r="I647" s="194"/>
      <c r="J647" s="194"/>
      <c r="K647" s="194"/>
      <c r="L647" s="194"/>
      <c r="M647" s="194"/>
      <c r="N647" s="194"/>
    </row>
    <row r="648" spans="1:14">
      <c r="A648" s="194"/>
      <c r="B648" s="194"/>
      <c r="C648" s="194"/>
      <c r="D648" s="194"/>
      <c r="E648" s="194"/>
      <c r="F648" s="194"/>
      <c r="G648" s="194"/>
      <c r="H648" s="194"/>
      <c r="I648" s="194"/>
      <c r="J648" s="194"/>
      <c r="K648" s="194"/>
      <c r="L648" s="194"/>
      <c r="M648" s="194"/>
      <c r="N648" s="194"/>
    </row>
    <row r="649" spans="1:14">
      <c r="A649" s="194"/>
      <c r="B649" s="194"/>
      <c r="C649" s="194"/>
      <c r="D649" s="194"/>
      <c r="E649" s="194"/>
      <c r="F649" s="194"/>
      <c r="G649" s="194"/>
      <c r="H649" s="194"/>
      <c r="I649" s="194"/>
      <c r="J649" s="194"/>
      <c r="K649" s="194"/>
      <c r="L649" s="194"/>
      <c r="M649" s="194"/>
      <c r="N649" s="194"/>
    </row>
    <row r="650" spans="1:14">
      <c r="A650" s="194"/>
      <c r="B650" s="194"/>
      <c r="C650" s="194"/>
      <c r="D650" s="194"/>
      <c r="E650" s="194"/>
      <c r="F650" s="194"/>
      <c r="G650" s="194"/>
      <c r="H650" s="194"/>
      <c r="I650" s="194"/>
      <c r="J650" s="194"/>
      <c r="K650" s="194"/>
      <c r="L650" s="194"/>
      <c r="M650" s="194"/>
      <c r="N650" s="194"/>
    </row>
    <row r="651" spans="1:14">
      <c r="A651" s="194"/>
      <c r="B651" s="194"/>
      <c r="C651" s="194"/>
      <c r="D651" s="194"/>
      <c r="E651" s="194"/>
      <c r="F651" s="194"/>
      <c r="G651" s="194"/>
      <c r="H651" s="194"/>
      <c r="I651" s="194"/>
      <c r="J651" s="194"/>
      <c r="K651" s="194"/>
      <c r="L651" s="194"/>
      <c r="M651" s="194"/>
      <c r="N651" s="194"/>
    </row>
    <row r="652" spans="1:14">
      <c r="A652" s="194"/>
      <c r="B652" s="194"/>
      <c r="C652" s="194"/>
      <c r="D652" s="194"/>
      <c r="E652" s="194"/>
      <c r="F652" s="194"/>
      <c r="G652" s="194"/>
      <c r="H652" s="194"/>
      <c r="I652" s="194"/>
      <c r="J652" s="194"/>
      <c r="K652" s="194"/>
      <c r="L652" s="194"/>
      <c r="M652" s="194"/>
      <c r="N652" s="194"/>
    </row>
    <row r="653" spans="1:14">
      <c r="A653" s="194"/>
      <c r="B653" s="194"/>
      <c r="C653" s="194"/>
      <c r="D653" s="194"/>
      <c r="E653" s="194"/>
      <c r="F653" s="194"/>
      <c r="G653" s="194"/>
      <c r="H653" s="194"/>
      <c r="I653" s="194"/>
      <c r="J653" s="194"/>
      <c r="K653" s="194"/>
      <c r="L653" s="194"/>
      <c r="M653" s="194"/>
      <c r="N653" s="194"/>
    </row>
    <row r="654" spans="1:14">
      <c r="A654" s="194"/>
      <c r="B654" s="194"/>
      <c r="C654" s="194"/>
      <c r="D654" s="194"/>
      <c r="E654" s="194"/>
      <c r="F654" s="194"/>
      <c r="G654" s="194"/>
      <c r="H654" s="194"/>
      <c r="I654" s="194"/>
      <c r="J654" s="194"/>
      <c r="K654" s="194"/>
      <c r="L654" s="194"/>
      <c r="M654" s="194"/>
      <c r="N654" s="194"/>
    </row>
    <row r="655" spans="1:14">
      <c r="A655" s="194"/>
      <c r="B655" s="194"/>
      <c r="C655" s="194"/>
      <c r="D655" s="194"/>
      <c r="E655" s="194"/>
      <c r="F655" s="194"/>
      <c r="G655" s="194"/>
      <c r="H655" s="194"/>
      <c r="I655" s="194"/>
      <c r="J655" s="194"/>
      <c r="K655" s="194"/>
      <c r="L655" s="194"/>
      <c r="M655" s="194"/>
      <c r="N655" s="194"/>
    </row>
    <row r="656" spans="1:14">
      <c r="A656" s="194"/>
      <c r="B656" s="194"/>
      <c r="C656" s="194"/>
      <c r="D656" s="194"/>
      <c r="E656" s="194"/>
      <c r="F656" s="194"/>
      <c r="G656" s="194"/>
      <c r="H656" s="194"/>
      <c r="I656" s="194"/>
      <c r="J656" s="194"/>
      <c r="K656" s="194"/>
      <c r="L656" s="194"/>
      <c r="M656" s="194"/>
      <c r="N656" s="194"/>
    </row>
    <row r="657" spans="1:14">
      <c r="A657" s="194"/>
      <c r="B657" s="194"/>
      <c r="C657" s="194"/>
      <c r="D657" s="194"/>
      <c r="E657" s="194"/>
      <c r="F657" s="194"/>
      <c r="G657" s="194"/>
      <c r="H657" s="194"/>
      <c r="I657" s="194"/>
      <c r="J657" s="194"/>
      <c r="K657" s="194"/>
      <c r="L657" s="194"/>
      <c r="M657" s="194"/>
      <c r="N657" s="194"/>
    </row>
    <row r="658" spans="1:14">
      <c r="A658" s="194"/>
      <c r="B658" s="194"/>
      <c r="C658" s="194"/>
      <c r="D658" s="194"/>
      <c r="E658" s="194"/>
      <c r="F658" s="194"/>
      <c r="G658" s="194"/>
      <c r="H658" s="194"/>
      <c r="I658" s="194"/>
      <c r="J658" s="194"/>
      <c r="K658" s="194"/>
      <c r="L658" s="194"/>
      <c r="M658" s="194"/>
      <c r="N658" s="194"/>
    </row>
    <row r="659" spans="1:14">
      <c r="A659" s="194"/>
      <c r="B659" s="194"/>
      <c r="C659" s="194"/>
      <c r="D659" s="194"/>
      <c r="E659" s="194"/>
      <c r="F659" s="194"/>
      <c r="G659" s="194"/>
      <c r="H659" s="194"/>
      <c r="I659" s="194"/>
      <c r="J659" s="194"/>
      <c r="K659" s="194"/>
      <c r="L659" s="194"/>
      <c r="M659" s="194"/>
      <c r="N659" s="194"/>
    </row>
    <row r="660" spans="1:14">
      <c r="A660" s="194"/>
      <c r="B660" s="194"/>
      <c r="C660" s="194"/>
      <c r="D660" s="194"/>
      <c r="E660" s="194"/>
      <c r="F660" s="194"/>
      <c r="G660" s="194"/>
      <c r="H660" s="194"/>
      <c r="I660" s="194"/>
      <c r="J660" s="194"/>
      <c r="K660" s="194"/>
      <c r="L660" s="194"/>
      <c r="M660" s="194"/>
      <c r="N660" s="194"/>
    </row>
    <row r="661" spans="1:14">
      <c r="A661" s="194"/>
      <c r="B661" s="194"/>
      <c r="C661" s="194"/>
      <c r="D661" s="194"/>
      <c r="E661" s="194"/>
      <c r="F661" s="194"/>
      <c r="G661" s="194"/>
      <c r="H661" s="194"/>
      <c r="I661" s="194"/>
      <c r="J661" s="194"/>
      <c r="K661" s="194"/>
      <c r="L661" s="194"/>
      <c r="M661" s="194"/>
      <c r="N661" s="194"/>
    </row>
    <row r="662" spans="1:14">
      <c r="A662" s="194"/>
      <c r="B662" s="194"/>
      <c r="C662" s="194"/>
      <c r="D662" s="194"/>
      <c r="E662" s="194"/>
      <c r="F662" s="194"/>
      <c r="G662" s="194"/>
      <c r="H662" s="194"/>
      <c r="I662" s="194"/>
      <c r="J662" s="194"/>
      <c r="K662" s="194"/>
      <c r="L662" s="194"/>
      <c r="M662" s="194"/>
      <c r="N662" s="194"/>
    </row>
    <row r="663" spans="1:14">
      <c r="A663" s="194"/>
      <c r="B663" s="194"/>
      <c r="C663" s="194"/>
      <c r="D663" s="194"/>
      <c r="E663" s="194"/>
      <c r="F663" s="194"/>
      <c r="G663" s="194"/>
      <c r="H663" s="194"/>
      <c r="I663" s="194"/>
      <c r="J663" s="194"/>
      <c r="K663" s="194"/>
      <c r="L663" s="194"/>
      <c r="M663" s="194"/>
      <c r="N663" s="194"/>
    </row>
    <row r="664" spans="1:14">
      <c r="A664" s="194"/>
      <c r="B664" s="194"/>
      <c r="C664" s="194"/>
      <c r="D664" s="194"/>
      <c r="E664" s="194"/>
      <c r="F664" s="194"/>
      <c r="G664" s="194"/>
      <c r="H664" s="194"/>
      <c r="I664" s="194"/>
      <c r="J664" s="194"/>
      <c r="K664" s="194"/>
      <c r="L664" s="194"/>
      <c r="M664" s="194"/>
      <c r="N664" s="194"/>
    </row>
    <row r="665" spans="1:14">
      <c r="A665" s="194"/>
      <c r="B665" s="194"/>
      <c r="C665" s="194"/>
      <c r="D665" s="194"/>
      <c r="E665" s="194"/>
      <c r="F665" s="194"/>
      <c r="G665" s="194"/>
      <c r="H665" s="194"/>
      <c r="I665" s="194"/>
      <c r="J665" s="194"/>
      <c r="K665" s="194"/>
      <c r="L665" s="194"/>
      <c r="M665" s="194"/>
      <c r="N665" s="194"/>
    </row>
    <row r="666" spans="1:14">
      <c r="A666" s="194"/>
      <c r="B666" s="194"/>
      <c r="C666" s="194"/>
      <c r="D666" s="194"/>
      <c r="E666" s="194"/>
      <c r="F666" s="194"/>
      <c r="G666" s="194"/>
      <c r="H666" s="194"/>
      <c r="I666" s="194"/>
      <c r="J666" s="194"/>
      <c r="K666" s="194"/>
      <c r="L666" s="194"/>
      <c r="M666" s="194"/>
      <c r="N666" s="194"/>
    </row>
    <row r="667" spans="1:14">
      <c r="A667" s="194"/>
      <c r="B667" s="194"/>
      <c r="C667" s="194"/>
      <c r="D667" s="194"/>
      <c r="E667" s="194"/>
      <c r="F667" s="194"/>
      <c r="G667" s="194"/>
      <c r="H667" s="194"/>
      <c r="I667" s="194"/>
      <c r="J667" s="194"/>
      <c r="K667" s="194"/>
      <c r="L667" s="194"/>
      <c r="M667" s="194"/>
      <c r="N667" s="194"/>
    </row>
    <row r="668" spans="1:14">
      <c r="A668" s="194"/>
      <c r="B668" s="194"/>
      <c r="C668" s="194"/>
      <c r="D668" s="194"/>
      <c r="E668" s="194"/>
      <c r="F668" s="194"/>
      <c r="G668" s="194"/>
      <c r="H668" s="194"/>
      <c r="I668" s="194"/>
      <c r="J668" s="194"/>
      <c r="K668" s="194"/>
      <c r="L668" s="194"/>
      <c r="M668" s="194"/>
      <c r="N668" s="194"/>
    </row>
    <row r="669" spans="1:14">
      <c r="A669" s="194"/>
      <c r="B669" s="194"/>
      <c r="C669" s="194"/>
      <c r="D669" s="194"/>
      <c r="E669" s="194"/>
      <c r="F669" s="194"/>
      <c r="G669" s="194"/>
      <c r="H669" s="194"/>
      <c r="I669" s="194"/>
      <c r="J669" s="194"/>
      <c r="K669" s="194"/>
      <c r="L669" s="194"/>
      <c r="M669" s="194"/>
      <c r="N669" s="194"/>
    </row>
    <row r="670" spans="1:14">
      <c r="A670" s="194"/>
      <c r="B670" s="194"/>
      <c r="C670" s="194"/>
      <c r="D670" s="194"/>
      <c r="E670" s="194"/>
      <c r="F670" s="194"/>
      <c r="G670" s="194"/>
      <c r="H670" s="194"/>
      <c r="I670" s="194"/>
      <c r="J670" s="194"/>
      <c r="K670" s="194"/>
      <c r="L670" s="194"/>
      <c r="M670" s="194"/>
      <c r="N670" s="194"/>
    </row>
    <row r="671" spans="1:14">
      <c r="A671" s="194"/>
      <c r="B671" s="194"/>
      <c r="C671" s="194"/>
      <c r="D671" s="194"/>
      <c r="E671" s="194"/>
      <c r="F671" s="194"/>
      <c r="G671" s="194"/>
      <c r="H671" s="194"/>
      <c r="I671" s="194"/>
      <c r="J671" s="194"/>
      <c r="K671" s="194"/>
      <c r="L671" s="194"/>
      <c r="M671" s="194"/>
      <c r="N671" s="194"/>
    </row>
    <row r="672" spans="1:14">
      <c r="A672" s="194"/>
      <c r="B672" s="194"/>
      <c r="C672" s="194"/>
      <c r="D672" s="194"/>
      <c r="E672" s="194"/>
      <c r="F672" s="194"/>
      <c r="G672" s="194"/>
      <c r="H672" s="194"/>
      <c r="I672" s="194"/>
      <c r="J672" s="194"/>
      <c r="K672" s="194"/>
      <c r="L672" s="194"/>
      <c r="M672" s="194"/>
      <c r="N672" s="194"/>
    </row>
    <row r="673" spans="1:14">
      <c r="A673" s="194"/>
      <c r="B673" s="194"/>
      <c r="C673" s="194"/>
      <c r="D673" s="194"/>
      <c r="E673" s="194"/>
      <c r="F673" s="194"/>
      <c r="G673" s="194"/>
      <c r="H673" s="194"/>
      <c r="I673" s="194"/>
      <c r="J673" s="194"/>
      <c r="K673" s="194"/>
      <c r="L673" s="194"/>
      <c r="M673" s="194"/>
      <c r="N673" s="194"/>
    </row>
    <row r="674" spans="1:14">
      <c r="A674" s="194"/>
      <c r="B674" s="194"/>
      <c r="C674" s="194"/>
      <c r="D674" s="194"/>
      <c r="E674" s="194"/>
      <c r="F674" s="194"/>
      <c r="G674" s="194"/>
      <c r="H674" s="194"/>
      <c r="I674" s="194"/>
      <c r="J674" s="194"/>
      <c r="K674" s="194"/>
      <c r="L674" s="194"/>
      <c r="M674" s="194"/>
      <c r="N674" s="194"/>
    </row>
    <row r="675" spans="1:14">
      <c r="A675" s="194"/>
      <c r="B675" s="194"/>
      <c r="C675" s="194"/>
      <c r="D675" s="194"/>
      <c r="E675" s="194"/>
      <c r="F675" s="194"/>
      <c r="G675" s="194"/>
      <c r="H675" s="194"/>
      <c r="I675" s="194"/>
      <c r="J675" s="194"/>
      <c r="K675" s="194"/>
      <c r="L675" s="194"/>
      <c r="M675" s="194"/>
      <c r="N675" s="194"/>
    </row>
    <row r="676" spans="1:14">
      <c r="A676" s="194"/>
      <c r="B676" s="194"/>
      <c r="C676" s="194"/>
      <c r="D676" s="194"/>
      <c r="E676" s="194"/>
      <c r="F676" s="194"/>
      <c r="G676" s="194"/>
      <c r="H676" s="194"/>
      <c r="I676" s="194"/>
      <c r="J676" s="194"/>
      <c r="K676" s="194"/>
      <c r="L676" s="194"/>
      <c r="M676" s="194"/>
      <c r="N676" s="194"/>
    </row>
    <row r="677" spans="1:14">
      <c r="A677" s="194"/>
      <c r="B677" s="194"/>
      <c r="C677" s="194"/>
      <c r="D677" s="194"/>
      <c r="E677" s="194"/>
      <c r="F677" s="194"/>
      <c r="G677" s="194"/>
      <c r="H677" s="194"/>
      <c r="I677" s="194"/>
      <c r="J677" s="194"/>
      <c r="K677" s="194"/>
      <c r="L677" s="194"/>
      <c r="M677" s="194"/>
      <c r="N677" s="194"/>
    </row>
    <row r="678" spans="1:14">
      <c r="A678" s="194"/>
      <c r="B678" s="194"/>
      <c r="C678" s="194"/>
      <c r="D678" s="194"/>
      <c r="E678" s="194"/>
      <c r="F678" s="194"/>
      <c r="G678" s="194"/>
      <c r="H678" s="194"/>
      <c r="I678" s="194"/>
      <c r="J678" s="194"/>
      <c r="K678" s="194"/>
      <c r="L678" s="194"/>
      <c r="M678" s="194"/>
      <c r="N678" s="194"/>
    </row>
    <row r="679" spans="1:14">
      <c r="A679" s="194"/>
      <c r="B679" s="194"/>
      <c r="C679" s="194"/>
      <c r="D679" s="194"/>
      <c r="E679" s="194"/>
      <c r="F679" s="194"/>
      <c r="G679" s="194"/>
      <c r="H679" s="194"/>
      <c r="I679" s="194"/>
      <c r="J679" s="194"/>
      <c r="K679" s="194"/>
      <c r="L679" s="194"/>
      <c r="M679" s="194"/>
      <c r="N679" s="194"/>
    </row>
    <row r="680" spans="1:14">
      <c r="A680" s="194"/>
      <c r="B680" s="194"/>
      <c r="C680" s="194"/>
      <c r="D680" s="194"/>
      <c r="E680" s="194"/>
      <c r="F680" s="194"/>
      <c r="G680" s="194"/>
      <c r="H680" s="194"/>
      <c r="I680" s="194"/>
      <c r="J680" s="194"/>
      <c r="K680" s="194"/>
      <c r="L680" s="194"/>
      <c r="M680" s="194"/>
      <c r="N680" s="194"/>
    </row>
    <row r="681" spans="1:14">
      <c r="A681" s="194"/>
      <c r="B681" s="194"/>
      <c r="C681" s="194"/>
      <c r="D681" s="194"/>
      <c r="E681" s="194"/>
      <c r="F681" s="194"/>
      <c r="G681" s="194"/>
      <c r="H681" s="194"/>
      <c r="I681" s="194"/>
      <c r="J681" s="194"/>
      <c r="K681" s="194"/>
      <c r="L681" s="194"/>
      <c r="M681" s="194"/>
      <c r="N681" s="194"/>
    </row>
    <row r="682" spans="1:14">
      <c r="A682" s="194"/>
      <c r="B682" s="194"/>
      <c r="C682" s="194"/>
      <c r="D682" s="194"/>
      <c r="E682" s="194"/>
      <c r="F682" s="194"/>
      <c r="G682" s="194"/>
      <c r="H682" s="194"/>
      <c r="I682" s="194"/>
      <c r="J682" s="194"/>
      <c r="K682" s="194"/>
      <c r="L682" s="194"/>
      <c r="M682" s="194"/>
      <c r="N682" s="194"/>
    </row>
    <row r="683" spans="1:14">
      <c r="A683" s="194"/>
      <c r="B683" s="194"/>
      <c r="C683" s="194"/>
      <c r="D683" s="194"/>
      <c r="E683" s="194"/>
      <c r="F683" s="194"/>
      <c r="G683" s="194"/>
      <c r="H683" s="194"/>
      <c r="I683" s="194"/>
      <c r="J683" s="194"/>
      <c r="K683" s="194"/>
      <c r="L683" s="194"/>
      <c r="M683" s="194"/>
      <c r="N683" s="194"/>
    </row>
    <row r="684" spans="1:14">
      <c r="A684" s="194"/>
      <c r="B684" s="194"/>
      <c r="C684" s="194"/>
      <c r="D684" s="194"/>
      <c r="E684" s="194"/>
      <c r="F684" s="194"/>
      <c r="G684" s="194"/>
      <c r="H684" s="194"/>
      <c r="I684" s="194"/>
      <c r="J684" s="194"/>
      <c r="K684" s="194"/>
      <c r="L684" s="194"/>
      <c r="M684" s="194"/>
      <c r="N684" s="194"/>
    </row>
    <row r="685" spans="1:14">
      <c r="A685" s="194"/>
      <c r="B685" s="194"/>
      <c r="C685" s="194"/>
      <c r="D685" s="194"/>
      <c r="E685" s="194"/>
      <c r="F685" s="194"/>
      <c r="G685" s="194"/>
      <c r="H685" s="194"/>
      <c r="I685" s="194"/>
      <c r="J685" s="194"/>
      <c r="K685" s="194"/>
      <c r="L685" s="194"/>
      <c r="M685" s="194"/>
      <c r="N685" s="194"/>
    </row>
    <row r="686" spans="1:14">
      <c r="A686" s="194"/>
      <c r="B686" s="194"/>
      <c r="C686" s="194"/>
      <c r="D686" s="194"/>
      <c r="E686" s="194"/>
      <c r="F686" s="194"/>
      <c r="G686" s="194"/>
      <c r="H686" s="194"/>
      <c r="I686" s="194"/>
      <c r="J686" s="194"/>
      <c r="K686" s="194"/>
      <c r="L686" s="194"/>
      <c r="M686" s="194"/>
      <c r="N686" s="194"/>
    </row>
    <row r="687" spans="1:14">
      <c r="A687" s="194"/>
      <c r="B687" s="194"/>
      <c r="C687" s="194"/>
      <c r="D687" s="194"/>
      <c r="E687" s="194"/>
      <c r="F687" s="194"/>
      <c r="G687" s="194"/>
      <c r="H687" s="194"/>
      <c r="I687" s="194"/>
      <c r="J687" s="194"/>
      <c r="K687" s="194"/>
      <c r="L687" s="194"/>
      <c r="M687" s="194"/>
      <c r="N687" s="194"/>
    </row>
    <row r="688" spans="1:14">
      <c r="A688" s="194"/>
      <c r="B688" s="194"/>
      <c r="C688" s="194"/>
      <c r="D688" s="194"/>
      <c r="E688" s="194"/>
      <c r="F688" s="194"/>
      <c r="G688" s="194"/>
      <c r="H688" s="194"/>
      <c r="I688" s="194"/>
      <c r="J688" s="194"/>
      <c r="K688" s="194"/>
      <c r="L688" s="194"/>
      <c r="M688" s="194"/>
      <c r="N688" s="194"/>
    </row>
    <row r="689" spans="1:14">
      <c r="A689" s="194"/>
      <c r="B689" s="194"/>
      <c r="C689" s="194"/>
      <c r="D689" s="194"/>
      <c r="E689" s="194"/>
      <c r="F689" s="194"/>
      <c r="G689" s="194"/>
      <c r="H689" s="194"/>
      <c r="I689" s="194"/>
      <c r="J689" s="194"/>
      <c r="K689" s="194"/>
      <c r="L689" s="194"/>
      <c r="M689" s="194"/>
      <c r="N689" s="194"/>
    </row>
    <row r="690" spans="1:14">
      <c r="A690" s="194"/>
      <c r="B690" s="194"/>
      <c r="C690" s="194"/>
      <c r="D690" s="194"/>
      <c r="E690" s="194"/>
      <c r="F690" s="194"/>
      <c r="G690" s="194"/>
      <c r="H690" s="194"/>
      <c r="I690" s="194"/>
      <c r="J690" s="194"/>
      <c r="K690" s="194"/>
      <c r="L690" s="194"/>
      <c r="M690" s="194"/>
      <c r="N690" s="194"/>
    </row>
    <row r="691" spans="1:14">
      <c r="A691" s="194"/>
      <c r="B691" s="194"/>
      <c r="C691" s="194"/>
      <c r="D691" s="194"/>
      <c r="E691" s="194"/>
      <c r="F691" s="194"/>
      <c r="G691" s="194"/>
      <c r="H691" s="194"/>
      <c r="I691" s="194"/>
      <c r="J691" s="194"/>
      <c r="K691" s="194"/>
      <c r="L691" s="194"/>
      <c r="M691" s="194"/>
      <c r="N691" s="194"/>
    </row>
    <row r="692" spans="1:14">
      <c r="A692" s="194"/>
      <c r="B692" s="194"/>
      <c r="C692" s="194"/>
      <c r="D692" s="194"/>
      <c r="E692" s="194"/>
      <c r="F692" s="194"/>
      <c r="G692" s="194"/>
      <c r="H692" s="194"/>
      <c r="I692" s="194"/>
      <c r="J692" s="194"/>
      <c r="K692" s="194"/>
      <c r="L692" s="194"/>
      <c r="M692" s="194"/>
      <c r="N692" s="194"/>
    </row>
    <row r="693" spans="1:14">
      <c r="A693" s="194"/>
      <c r="B693" s="194"/>
      <c r="C693" s="194"/>
      <c r="D693" s="194"/>
      <c r="E693" s="194"/>
      <c r="F693" s="194"/>
      <c r="G693" s="194"/>
      <c r="H693" s="194"/>
      <c r="I693" s="194"/>
      <c r="J693" s="194"/>
      <c r="K693" s="194"/>
      <c r="L693" s="194"/>
      <c r="M693" s="194"/>
      <c r="N693" s="194"/>
    </row>
    <row r="694" spans="1:14">
      <c r="A694" s="194"/>
      <c r="B694" s="194"/>
      <c r="C694" s="194"/>
      <c r="D694" s="194"/>
      <c r="E694" s="194"/>
      <c r="F694" s="194"/>
      <c r="G694" s="194"/>
      <c r="H694" s="194"/>
      <c r="I694" s="194"/>
      <c r="J694" s="194"/>
      <c r="K694" s="194"/>
      <c r="L694" s="194"/>
      <c r="M694" s="194"/>
      <c r="N694" s="194"/>
    </row>
    <row r="695" spans="1:14">
      <c r="A695" s="194"/>
      <c r="B695" s="194"/>
      <c r="C695" s="194"/>
      <c r="D695" s="194"/>
      <c r="E695" s="194"/>
      <c r="F695" s="194"/>
      <c r="G695" s="194"/>
      <c r="H695" s="194"/>
      <c r="I695" s="194"/>
      <c r="J695" s="194"/>
      <c r="K695" s="194"/>
      <c r="L695" s="194"/>
      <c r="M695" s="194"/>
      <c r="N695" s="194"/>
    </row>
    <row r="696" spans="1:14">
      <c r="A696" s="194"/>
      <c r="B696" s="194"/>
      <c r="C696" s="194"/>
      <c r="D696" s="194"/>
      <c r="E696" s="194"/>
      <c r="F696" s="194"/>
      <c r="G696" s="194"/>
      <c r="H696" s="194"/>
      <c r="I696" s="194"/>
      <c r="J696" s="194"/>
      <c r="K696" s="194"/>
      <c r="L696" s="194"/>
      <c r="M696" s="194"/>
      <c r="N696" s="194"/>
    </row>
    <row r="697" spans="1:14">
      <c r="A697" s="194"/>
      <c r="B697" s="194"/>
      <c r="C697" s="194"/>
      <c r="D697" s="194"/>
      <c r="E697" s="194"/>
      <c r="F697" s="194"/>
      <c r="G697" s="194"/>
      <c r="H697" s="194"/>
      <c r="I697" s="194"/>
      <c r="J697" s="194"/>
      <c r="K697" s="194"/>
      <c r="L697" s="194"/>
      <c r="M697" s="194"/>
      <c r="N697" s="194"/>
    </row>
    <row r="698" spans="1:14">
      <c r="A698" s="194"/>
      <c r="B698" s="194"/>
      <c r="C698" s="194"/>
      <c r="D698" s="194"/>
      <c r="E698" s="194"/>
      <c r="F698" s="194"/>
      <c r="G698" s="194"/>
      <c r="H698" s="194"/>
      <c r="I698" s="194"/>
      <c r="J698" s="194"/>
      <c r="K698" s="194"/>
      <c r="L698" s="194"/>
      <c r="M698" s="194"/>
      <c r="N698" s="194"/>
    </row>
    <row r="699" spans="1:14">
      <c r="A699" s="194"/>
      <c r="B699" s="194"/>
      <c r="C699" s="194"/>
      <c r="D699" s="194"/>
      <c r="E699" s="194"/>
      <c r="F699" s="194"/>
      <c r="G699" s="194"/>
      <c r="H699" s="194"/>
      <c r="I699" s="194"/>
      <c r="J699" s="194"/>
      <c r="K699" s="194"/>
      <c r="L699" s="194"/>
      <c r="M699" s="194"/>
      <c r="N699" s="194"/>
    </row>
    <row r="700" spans="1:14">
      <c r="A700" s="194"/>
      <c r="B700" s="194"/>
      <c r="C700" s="194"/>
      <c r="D700" s="194"/>
      <c r="E700" s="194"/>
      <c r="F700" s="194"/>
      <c r="G700" s="194"/>
      <c r="H700" s="194"/>
      <c r="I700" s="194"/>
      <c r="J700" s="194"/>
      <c r="K700" s="194"/>
      <c r="L700" s="194"/>
      <c r="M700" s="194"/>
      <c r="N700" s="194"/>
    </row>
    <row r="701" spans="1:14">
      <c r="A701" s="194"/>
      <c r="B701" s="194"/>
      <c r="C701" s="194"/>
      <c r="D701" s="194"/>
      <c r="E701" s="194"/>
      <c r="F701" s="194"/>
      <c r="G701" s="194"/>
      <c r="H701" s="194"/>
      <c r="I701" s="194"/>
      <c r="J701" s="194"/>
      <c r="K701" s="194"/>
      <c r="L701" s="194"/>
      <c r="M701" s="194"/>
      <c r="N701" s="194"/>
    </row>
    <row r="702" spans="1:14">
      <c r="A702" s="194"/>
      <c r="B702" s="194"/>
      <c r="C702" s="194"/>
      <c r="D702" s="194"/>
      <c r="E702" s="194"/>
      <c r="F702" s="194"/>
      <c r="G702" s="194"/>
      <c r="H702" s="194"/>
      <c r="I702" s="194"/>
      <c r="J702" s="194"/>
      <c r="K702" s="194"/>
      <c r="L702" s="194"/>
      <c r="M702" s="194"/>
      <c r="N702" s="194"/>
    </row>
    <row r="703" spans="1:14">
      <c r="A703" s="194"/>
      <c r="B703" s="194"/>
      <c r="C703" s="194"/>
      <c r="D703" s="194"/>
      <c r="E703" s="194"/>
      <c r="F703" s="194"/>
      <c r="G703" s="194"/>
      <c r="H703" s="194"/>
      <c r="I703" s="194"/>
      <c r="J703" s="194"/>
      <c r="K703" s="194"/>
      <c r="L703" s="194"/>
      <c r="M703" s="194"/>
      <c r="N703" s="194"/>
    </row>
    <row r="704" spans="1:14">
      <c r="A704" s="194"/>
      <c r="B704" s="194"/>
      <c r="C704" s="194"/>
      <c r="D704" s="194"/>
      <c r="E704" s="194"/>
      <c r="F704" s="194"/>
      <c r="G704" s="194"/>
      <c r="H704" s="194"/>
      <c r="I704" s="194"/>
      <c r="J704" s="194"/>
      <c r="K704" s="194"/>
      <c r="L704" s="194"/>
      <c r="M704" s="194"/>
      <c r="N704" s="194"/>
    </row>
    <row r="705" spans="1:14">
      <c r="A705" s="194"/>
      <c r="B705" s="194"/>
      <c r="C705" s="194"/>
      <c r="D705" s="194"/>
      <c r="E705" s="194"/>
      <c r="F705" s="194"/>
      <c r="G705" s="194"/>
      <c r="H705" s="194"/>
      <c r="I705" s="194"/>
      <c r="J705" s="194"/>
      <c r="K705" s="194"/>
      <c r="L705" s="194"/>
      <c r="M705" s="194"/>
      <c r="N705" s="194"/>
    </row>
    <row r="706" spans="1:14">
      <c r="A706" s="194"/>
      <c r="B706" s="194"/>
      <c r="C706" s="194"/>
      <c r="D706" s="194"/>
      <c r="E706" s="194"/>
      <c r="F706" s="194"/>
      <c r="G706" s="194"/>
      <c r="H706" s="194"/>
      <c r="I706" s="194"/>
      <c r="J706" s="194"/>
      <c r="K706" s="194"/>
      <c r="L706" s="194"/>
      <c r="M706" s="194"/>
      <c r="N706" s="194"/>
    </row>
    <row r="707" spans="1:14">
      <c r="A707" s="194"/>
      <c r="B707" s="194"/>
      <c r="C707" s="194"/>
      <c r="D707" s="194"/>
      <c r="E707" s="194"/>
      <c r="F707" s="194"/>
      <c r="G707" s="194"/>
      <c r="H707" s="194"/>
      <c r="I707" s="194"/>
      <c r="J707" s="194"/>
      <c r="K707" s="194"/>
      <c r="L707" s="194"/>
      <c r="M707" s="194"/>
      <c r="N707" s="194"/>
    </row>
    <row r="708" spans="1:14">
      <c r="A708" s="194"/>
      <c r="B708" s="194"/>
      <c r="C708" s="194"/>
      <c r="D708" s="194"/>
      <c r="E708" s="194"/>
      <c r="F708" s="194"/>
      <c r="G708" s="194"/>
      <c r="H708" s="194"/>
      <c r="I708" s="194"/>
      <c r="J708" s="194"/>
      <c r="K708" s="194"/>
      <c r="L708" s="194"/>
      <c r="M708" s="194"/>
      <c r="N708" s="194"/>
    </row>
    <row r="709" spans="1:14">
      <c r="A709" s="194"/>
      <c r="B709" s="194"/>
      <c r="C709" s="194"/>
      <c r="D709" s="194"/>
      <c r="E709" s="194"/>
      <c r="F709" s="194"/>
      <c r="G709" s="194"/>
      <c r="H709" s="194"/>
      <c r="I709" s="194"/>
      <c r="J709" s="194"/>
      <c r="K709" s="194"/>
      <c r="L709" s="194"/>
      <c r="M709" s="194"/>
      <c r="N709" s="194"/>
    </row>
    <row r="710" spans="1:14">
      <c r="A710" s="194"/>
      <c r="B710" s="194"/>
      <c r="C710" s="194"/>
      <c r="D710" s="194"/>
      <c r="E710" s="194"/>
      <c r="F710" s="194"/>
      <c r="G710" s="194"/>
      <c r="H710" s="194"/>
      <c r="I710" s="194"/>
      <c r="J710" s="194"/>
      <c r="K710" s="194"/>
      <c r="L710" s="194"/>
      <c r="M710" s="194"/>
      <c r="N710" s="194"/>
    </row>
    <row r="711" spans="1:14">
      <c r="A711" s="194"/>
      <c r="B711" s="194"/>
      <c r="C711" s="194"/>
      <c r="D711" s="194"/>
      <c r="E711" s="194"/>
      <c r="F711" s="194"/>
      <c r="G711" s="194"/>
      <c r="H711" s="194"/>
      <c r="I711" s="194"/>
      <c r="J711" s="194"/>
      <c r="K711" s="194"/>
      <c r="L711" s="194"/>
      <c r="M711" s="194"/>
      <c r="N711" s="194"/>
    </row>
    <row r="712" spans="1:14">
      <c r="A712" s="194"/>
      <c r="B712" s="194"/>
      <c r="C712" s="194"/>
      <c r="D712" s="194"/>
      <c r="E712" s="194"/>
      <c r="F712" s="194"/>
      <c r="G712" s="194"/>
      <c r="H712" s="194"/>
      <c r="I712" s="194"/>
      <c r="J712" s="194"/>
      <c r="K712" s="194"/>
      <c r="L712" s="194"/>
      <c r="M712" s="194"/>
      <c r="N712" s="194"/>
    </row>
    <row r="713" spans="1:14">
      <c r="A713" s="194"/>
      <c r="B713" s="194"/>
      <c r="C713" s="194"/>
      <c r="D713" s="194"/>
      <c r="E713" s="194"/>
      <c r="F713" s="194"/>
      <c r="G713" s="194"/>
      <c r="H713" s="194"/>
      <c r="I713" s="194"/>
      <c r="J713" s="194"/>
      <c r="K713" s="194"/>
      <c r="L713" s="194"/>
      <c r="M713" s="194"/>
      <c r="N713" s="194"/>
    </row>
    <row r="714" spans="1:14">
      <c r="A714" s="194"/>
      <c r="B714" s="194"/>
      <c r="C714" s="194"/>
      <c r="D714" s="194"/>
      <c r="E714" s="194"/>
      <c r="F714" s="194"/>
      <c r="G714" s="194"/>
      <c r="H714" s="194"/>
      <c r="I714" s="194"/>
      <c r="J714" s="194"/>
      <c r="K714" s="194"/>
      <c r="L714" s="194"/>
      <c r="M714" s="194"/>
      <c r="N714" s="194"/>
    </row>
    <row r="715" spans="1:14">
      <c r="A715" s="194"/>
      <c r="B715" s="194"/>
      <c r="C715" s="194"/>
      <c r="D715" s="194"/>
      <c r="E715" s="194"/>
      <c r="F715" s="194"/>
      <c r="G715" s="194"/>
      <c r="H715" s="194"/>
      <c r="I715" s="194"/>
      <c r="J715" s="194"/>
      <c r="K715" s="194"/>
      <c r="L715" s="194"/>
      <c r="M715" s="194"/>
      <c r="N715" s="194"/>
    </row>
    <row r="716" spans="1:14">
      <c r="A716" s="194"/>
      <c r="B716" s="194"/>
      <c r="C716" s="194"/>
      <c r="D716" s="194"/>
      <c r="E716" s="194"/>
      <c r="F716" s="194"/>
      <c r="G716" s="194"/>
      <c r="H716" s="194"/>
      <c r="I716" s="194"/>
      <c r="J716" s="194"/>
      <c r="K716" s="194"/>
      <c r="L716" s="194"/>
      <c r="M716" s="194"/>
      <c r="N716" s="194"/>
    </row>
    <row r="717" spans="1:14">
      <c r="A717" s="194"/>
      <c r="B717" s="194"/>
      <c r="C717" s="194"/>
      <c r="D717" s="194"/>
      <c r="E717" s="194"/>
      <c r="F717" s="194"/>
      <c r="G717" s="194"/>
      <c r="H717" s="194"/>
      <c r="I717" s="194"/>
      <c r="J717" s="194"/>
      <c r="K717" s="194"/>
      <c r="L717" s="194"/>
      <c r="M717" s="194"/>
      <c r="N717" s="194"/>
    </row>
    <row r="718" spans="1:14">
      <c r="A718" s="194"/>
      <c r="B718" s="194"/>
      <c r="C718" s="194"/>
      <c r="D718" s="194"/>
      <c r="E718" s="194"/>
      <c r="F718" s="194"/>
      <c r="G718" s="194"/>
      <c r="H718" s="194"/>
      <c r="I718" s="194"/>
      <c r="J718" s="194"/>
      <c r="K718" s="194"/>
      <c r="L718" s="194"/>
      <c r="M718" s="194"/>
      <c r="N718" s="194"/>
    </row>
    <row r="719" spans="1:14">
      <c r="A719" s="194"/>
      <c r="B719" s="194"/>
      <c r="C719" s="194"/>
      <c r="D719" s="194"/>
      <c r="E719" s="194"/>
      <c r="F719" s="194"/>
      <c r="G719" s="194"/>
      <c r="H719" s="194"/>
      <c r="I719" s="194"/>
      <c r="J719" s="194"/>
      <c r="K719" s="194"/>
      <c r="L719" s="194"/>
      <c r="M719" s="194"/>
      <c r="N719" s="194"/>
    </row>
    <row r="720" spans="1:14">
      <c r="A720" s="194"/>
      <c r="B720" s="194"/>
      <c r="C720" s="194"/>
      <c r="D720" s="194"/>
      <c r="E720" s="194"/>
      <c r="F720" s="194"/>
      <c r="G720" s="194"/>
      <c r="H720" s="194"/>
      <c r="I720" s="194"/>
      <c r="J720" s="194"/>
      <c r="K720" s="194"/>
      <c r="L720" s="194"/>
      <c r="M720" s="194"/>
      <c r="N720" s="194"/>
    </row>
    <row r="721" spans="1:14">
      <c r="A721" s="194"/>
      <c r="B721" s="194"/>
      <c r="C721" s="194"/>
      <c r="D721" s="194"/>
      <c r="E721" s="194"/>
      <c r="F721" s="194"/>
      <c r="G721" s="194"/>
      <c r="H721" s="194"/>
      <c r="I721" s="194"/>
      <c r="J721" s="194"/>
      <c r="K721" s="194"/>
      <c r="L721" s="194"/>
      <c r="M721" s="194"/>
      <c r="N721" s="194"/>
    </row>
    <row r="722" spans="1:14">
      <c r="A722" s="194"/>
      <c r="B722" s="194"/>
      <c r="C722" s="194"/>
      <c r="D722" s="194"/>
      <c r="E722" s="194"/>
      <c r="F722" s="194"/>
      <c r="G722" s="194"/>
      <c r="H722" s="194"/>
      <c r="I722" s="194"/>
      <c r="J722" s="194"/>
      <c r="K722" s="194"/>
      <c r="L722" s="194"/>
      <c r="M722" s="194"/>
      <c r="N722" s="194"/>
    </row>
    <row r="723" spans="1:14">
      <c r="A723" s="194"/>
      <c r="B723" s="194"/>
      <c r="C723" s="194"/>
      <c r="D723" s="194"/>
      <c r="E723" s="194"/>
      <c r="F723" s="194"/>
      <c r="G723" s="194"/>
      <c r="H723" s="194"/>
      <c r="I723" s="194"/>
      <c r="J723" s="194"/>
      <c r="K723" s="194"/>
      <c r="L723" s="194"/>
      <c r="M723" s="194"/>
      <c r="N723" s="194"/>
    </row>
    <row r="724" spans="1:14">
      <c r="A724" s="194"/>
      <c r="B724" s="194"/>
      <c r="C724" s="194"/>
      <c r="D724" s="194"/>
      <c r="E724" s="194"/>
      <c r="F724" s="194"/>
      <c r="G724" s="194"/>
      <c r="H724" s="194"/>
      <c r="I724" s="194"/>
      <c r="J724" s="194"/>
      <c r="K724" s="194"/>
      <c r="L724" s="194"/>
      <c r="M724" s="194"/>
      <c r="N724" s="194"/>
    </row>
    <row r="725" spans="1:14">
      <c r="A725" s="194"/>
      <c r="B725" s="194"/>
      <c r="C725" s="194"/>
      <c r="D725" s="194"/>
      <c r="E725" s="194"/>
      <c r="F725" s="194"/>
      <c r="G725" s="194"/>
      <c r="H725" s="194"/>
      <c r="I725" s="194"/>
      <c r="J725" s="194"/>
      <c r="K725" s="194"/>
      <c r="L725" s="194"/>
      <c r="M725" s="194"/>
      <c r="N725" s="194"/>
    </row>
    <row r="726" spans="1:14">
      <c r="A726" s="194"/>
      <c r="B726" s="194"/>
      <c r="C726" s="194"/>
      <c r="D726" s="194"/>
      <c r="E726" s="194"/>
      <c r="F726" s="194"/>
      <c r="G726" s="194"/>
      <c r="H726" s="194"/>
      <c r="I726" s="194"/>
      <c r="J726" s="194"/>
      <c r="K726" s="194"/>
      <c r="L726" s="194"/>
      <c r="M726" s="194"/>
      <c r="N726" s="194"/>
    </row>
    <row r="727" spans="1:14">
      <c r="A727" s="194"/>
      <c r="B727" s="194"/>
      <c r="C727" s="194"/>
      <c r="D727" s="194"/>
      <c r="E727" s="194"/>
      <c r="F727" s="194"/>
      <c r="G727" s="194"/>
      <c r="H727" s="194"/>
      <c r="I727" s="194"/>
      <c r="J727" s="194"/>
      <c r="K727" s="194"/>
      <c r="L727" s="194"/>
      <c r="M727" s="194"/>
      <c r="N727" s="194"/>
    </row>
    <row r="728" spans="1:14">
      <c r="A728" s="194"/>
      <c r="B728" s="194"/>
      <c r="C728" s="194"/>
      <c r="D728" s="194"/>
      <c r="E728" s="194"/>
      <c r="F728" s="194"/>
      <c r="G728" s="194"/>
      <c r="H728" s="194"/>
      <c r="I728" s="194"/>
      <c r="J728" s="194"/>
      <c r="K728" s="194"/>
      <c r="L728" s="194"/>
      <c r="M728" s="194"/>
      <c r="N728" s="194"/>
    </row>
    <row r="729" spans="1:14">
      <c r="A729" s="194"/>
      <c r="B729" s="194"/>
      <c r="C729" s="194"/>
      <c r="D729" s="194"/>
      <c r="E729" s="194"/>
      <c r="F729" s="194"/>
      <c r="G729" s="194"/>
      <c r="H729" s="194"/>
      <c r="I729" s="194"/>
      <c r="J729" s="194"/>
      <c r="K729" s="194"/>
      <c r="L729" s="194"/>
      <c r="M729" s="194"/>
      <c r="N729" s="194"/>
    </row>
    <row r="730" spans="1:14">
      <c r="A730" s="194"/>
      <c r="B730" s="194"/>
      <c r="C730" s="194"/>
      <c r="D730" s="194"/>
      <c r="E730" s="194"/>
      <c r="F730" s="194"/>
      <c r="G730" s="194"/>
      <c r="H730" s="194"/>
      <c r="I730" s="194"/>
      <c r="J730" s="194"/>
      <c r="K730" s="194"/>
      <c r="L730" s="194"/>
      <c r="M730" s="194"/>
      <c r="N730" s="194"/>
    </row>
    <row r="731" spans="1:14">
      <c r="A731" s="194"/>
      <c r="B731" s="194"/>
      <c r="C731" s="194"/>
      <c r="D731" s="194"/>
      <c r="E731" s="194"/>
      <c r="F731" s="194"/>
      <c r="G731" s="194"/>
      <c r="H731" s="194"/>
      <c r="I731" s="194"/>
      <c r="J731" s="194"/>
      <c r="K731" s="194"/>
      <c r="L731" s="194"/>
      <c r="M731" s="194"/>
      <c r="N731" s="194"/>
    </row>
    <row r="732" spans="1:14">
      <c r="A732" s="194"/>
      <c r="B732" s="194"/>
      <c r="C732" s="194"/>
      <c r="D732" s="194"/>
      <c r="E732" s="194"/>
      <c r="F732" s="194"/>
      <c r="G732" s="194"/>
      <c r="H732" s="194"/>
      <c r="I732" s="194"/>
      <c r="J732" s="194"/>
      <c r="K732" s="194"/>
      <c r="L732" s="194"/>
      <c r="M732" s="194"/>
      <c r="N732" s="194"/>
    </row>
    <row r="733" spans="1:14">
      <c r="A733" s="194"/>
      <c r="B733" s="194"/>
      <c r="C733" s="194"/>
      <c r="D733" s="194"/>
      <c r="E733" s="194"/>
      <c r="F733" s="194"/>
      <c r="G733" s="194"/>
      <c r="H733" s="194"/>
      <c r="I733" s="194"/>
      <c r="J733" s="194"/>
      <c r="K733" s="194"/>
      <c r="L733" s="194"/>
      <c r="M733" s="194"/>
      <c r="N733" s="194"/>
    </row>
    <row r="734" spans="1:14">
      <c r="A734" s="194"/>
      <c r="B734" s="194"/>
      <c r="C734" s="194"/>
      <c r="D734" s="194"/>
      <c r="E734" s="194"/>
      <c r="F734" s="194"/>
      <c r="G734" s="194"/>
      <c r="H734" s="194"/>
      <c r="I734" s="194"/>
      <c r="J734" s="194"/>
      <c r="K734" s="194"/>
      <c r="L734" s="194"/>
      <c r="M734" s="194"/>
      <c r="N734" s="194"/>
    </row>
    <row r="735" spans="1:14">
      <c r="A735" s="194"/>
      <c r="B735" s="194"/>
      <c r="C735" s="194"/>
      <c r="D735" s="194"/>
      <c r="E735" s="194"/>
      <c r="F735" s="194"/>
      <c r="G735" s="194"/>
      <c r="H735" s="194"/>
      <c r="I735" s="194"/>
      <c r="J735" s="194"/>
      <c r="K735" s="194"/>
      <c r="L735" s="194"/>
      <c r="M735" s="194"/>
      <c r="N735" s="194"/>
    </row>
    <row r="736" spans="1:14">
      <c r="A736" s="194"/>
      <c r="B736" s="194"/>
      <c r="C736" s="194"/>
      <c r="D736" s="194"/>
      <c r="E736" s="194"/>
      <c r="F736" s="194"/>
      <c r="G736" s="194"/>
      <c r="H736" s="194"/>
      <c r="I736" s="194"/>
      <c r="J736" s="194"/>
      <c r="K736" s="194"/>
      <c r="L736" s="194"/>
      <c r="M736" s="194"/>
      <c r="N736" s="194"/>
    </row>
    <row r="737" spans="1:14">
      <c r="A737" s="194"/>
      <c r="B737" s="194"/>
      <c r="C737" s="194"/>
      <c r="D737" s="194"/>
      <c r="E737" s="194"/>
      <c r="F737" s="194"/>
      <c r="G737" s="194"/>
      <c r="H737" s="194"/>
      <c r="I737" s="194"/>
      <c r="J737" s="194"/>
      <c r="K737" s="194"/>
      <c r="L737" s="194"/>
      <c r="M737" s="194"/>
      <c r="N737" s="194"/>
    </row>
    <row r="738" spans="1:14">
      <c r="A738" s="194"/>
      <c r="B738" s="194"/>
      <c r="C738" s="194"/>
      <c r="D738" s="194"/>
      <c r="E738" s="194"/>
      <c r="F738" s="194"/>
      <c r="G738" s="194"/>
      <c r="H738" s="194"/>
      <c r="I738" s="194"/>
      <c r="J738" s="194"/>
      <c r="K738" s="194"/>
      <c r="L738" s="194"/>
      <c r="M738" s="194"/>
      <c r="N738" s="194"/>
    </row>
    <row r="739" spans="1:14">
      <c r="A739" s="194"/>
      <c r="B739" s="194"/>
      <c r="C739" s="194"/>
      <c r="D739" s="194"/>
      <c r="E739" s="194"/>
      <c r="F739" s="194"/>
      <c r="G739" s="194"/>
      <c r="H739" s="194"/>
      <c r="I739" s="194"/>
      <c r="J739" s="194"/>
      <c r="K739" s="194"/>
      <c r="L739" s="194"/>
      <c r="M739" s="194"/>
      <c r="N739" s="194"/>
    </row>
    <row r="740" spans="1:14">
      <c r="A740" s="194"/>
      <c r="B740" s="194"/>
      <c r="C740" s="194"/>
      <c r="D740" s="194"/>
      <c r="E740" s="194"/>
      <c r="F740" s="194"/>
      <c r="G740" s="194"/>
      <c r="H740" s="194"/>
      <c r="I740" s="194"/>
      <c r="J740" s="194"/>
      <c r="K740" s="194"/>
      <c r="L740" s="194"/>
      <c r="M740" s="194"/>
      <c r="N740" s="194"/>
    </row>
    <row r="741" spans="1:14">
      <c r="A741" s="194"/>
      <c r="B741" s="194"/>
      <c r="C741" s="194"/>
      <c r="D741" s="194"/>
      <c r="E741" s="194"/>
      <c r="F741" s="194"/>
      <c r="G741" s="194"/>
      <c r="H741" s="194"/>
      <c r="I741" s="194"/>
      <c r="J741" s="194"/>
      <c r="K741" s="194"/>
      <c r="L741" s="194"/>
      <c r="M741" s="194"/>
      <c r="N741" s="194"/>
    </row>
    <row r="742" spans="1:14">
      <c r="A742" s="194"/>
      <c r="B742" s="194"/>
      <c r="C742" s="194"/>
      <c r="D742" s="194"/>
      <c r="E742" s="194"/>
      <c r="F742" s="194"/>
      <c r="G742" s="194"/>
      <c r="H742" s="194"/>
      <c r="I742" s="194"/>
      <c r="J742" s="194"/>
      <c r="K742" s="194"/>
      <c r="L742" s="194"/>
      <c r="M742" s="194"/>
      <c r="N742" s="194"/>
    </row>
    <row r="743" spans="1:14">
      <c r="A743" s="194"/>
      <c r="B743" s="194"/>
      <c r="C743" s="194"/>
      <c r="D743" s="194"/>
      <c r="E743" s="194"/>
      <c r="F743" s="194"/>
      <c r="G743" s="194"/>
      <c r="H743" s="194"/>
      <c r="I743" s="194"/>
      <c r="J743" s="194"/>
      <c r="K743" s="194"/>
      <c r="L743" s="194"/>
      <c r="M743" s="194"/>
      <c r="N743" s="194"/>
    </row>
    <row r="744" spans="1:14">
      <c r="A744" s="194"/>
      <c r="B744" s="194"/>
      <c r="C744" s="194"/>
      <c r="D744" s="194"/>
      <c r="E744" s="194"/>
      <c r="F744" s="194"/>
      <c r="G744" s="194"/>
      <c r="H744" s="194"/>
      <c r="I744" s="194"/>
      <c r="J744" s="194"/>
      <c r="K744" s="194"/>
      <c r="L744" s="194"/>
      <c r="M744" s="194"/>
      <c r="N744" s="194"/>
    </row>
    <row r="745" spans="1:14">
      <c r="A745" s="194"/>
      <c r="B745" s="194"/>
      <c r="C745" s="194"/>
      <c r="D745" s="194"/>
      <c r="E745" s="194"/>
      <c r="F745" s="194"/>
      <c r="G745" s="194"/>
      <c r="H745" s="194"/>
      <c r="I745" s="194"/>
      <c r="J745" s="194"/>
      <c r="K745" s="194"/>
      <c r="L745" s="194"/>
      <c r="M745" s="194"/>
      <c r="N745" s="194"/>
    </row>
    <row r="746" spans="1:14">
      <c r="A746" s="194"/>
      <c r="B746" s="194"/>
      <c r="C746" s="194"/>
      <c r="D746" s="194"/>
      <c r="E746" s="194"/>
      <c r="F746" s="194"/>
      <c r="G746" s="194"/>
      <c r="H746" s="194"/>
      <c r="I746" s="194"/>
      <c r="J746" s="194"/>
      <c r="K746" s="194"/>
      <c r="L746" s="194"/>
      <c r="M746" s="194"/>
      <c r="N746" s="194"/>
    </row>
    <row r="747" spans="1:14">
      <c r="A747" s="194"/>
      <c r="B747" s="194"/>
      <c r="C747" s="194"/>
      <c r="D747" s="194"/>
      <c r="E747" s="194"/>
      <c r="F747" s="194"/>
      <c r="G747" s="194"/>
      <c r="H747" s="194"/>
      <c r="I747" s="194"/>
      <c r="J747" s="194"/>
      <c r="K747" s="194"/>
      <c r="L747" s="194"/>
      <c r="M747" s="194"/>
      <c r="N747" s="194"/>
    </row>
    <row r="748" spans="1:14">
      <c r="A748" s="194"/>
      <c r="B748" s="194"/>
      <c r="C748" s="194"/>
      <c r="D748" s="194"/>
      <c r="E748" s="194"/>
      <c r="F748" s="194"/>
      <c r="G748" s="194"/>
      <c r="H748" s="194"/>
      <c r="I748" s="194"/>
      <c r="J748" s="194"/>
      <c r="K748" s="194"/>
      <c r="L748" s="194"/>
      <c r="M748" s="194"/>
      <c r="N748" s="194"/>
    </row>
    <row r="749" spans="1:14">
      <c r="A749" s="194"/>
      <c r="B749" s="194"/>
      <c r="C749" s="194"/>
      <c r="D749" s="194"/>
      <c r="E749" s="194"/>
      <c r="F749" s="194"/>
      <c r="G749" s="194"/>
      <c r="H749" s="194"/>
      <c r="I749" s="194"/>
      <c r="J749" s="194"/>
      <c r="K749" s="194"/>
      <c r="L749" s="194"/>
      <c r="M749" s="194"/>
      <c r="N749" s="194"/>
    </row>
    <row r="750" spans="1:14">
      <c r="A750" s="194"/>
      <c r="B750" s="194"/>
      <c r="C750" s="194"/>
      <c r="D750" s="194"/>
      <c r="E750" s="194"/>
      <c r="F750" s="194"/>
      <c r="G750" s="194"/>
      <c r="H750" s="194"/>
      <c r="I750" s="194"/>
      <c r="J750" s="194"/>
      <c r="K750" s="194"/>
      <c r="L750" s="194"/>
      <c r="M750" s="194"/>
      <c r="N750" s="194"/>
    </row>
    <row r="751" spans="1:14">
      <c r="A751" s="194"/>
      <c r="B751" s="194"/>
      <c r="C751" s="194"/>
      <c r="D751" s="194"/>
      <c r="E751" s="194"/>
      <c r="F751" s="194"/>
      <c r="G751" s="194"/>
      <c r="H751" s="194"/>
      <c r="I751" s="194"/>
      <c r="J751" s="194"/>
      <c r="K751" s="194"/>
      <c r="L751" s="194"/>
      <c r="M751" s="194"/>
      <c r="N751" s="194"/>
    </row>
    <row r="752" spans="1:14">
      <c r="A752" s="194"/>
      <c r="B752" s="194"/>
      <c r="C752" s="194"/>
      <c r="D752" s="194"/>
      <c r="E752" s="194"/>
      <c r="F752" s="194"/>
      <c r="G752" s="194"/>
      <c r="H752" s="194"/>
      <c r="I752" s="194"/>
      <c r="J752" s="194"/>
      <c r="K752" s="194"/>
      <c r="L752" s="194"/>
      <c r="M752" s="194"/>
      <c r="N752" s="194"/>
    </row>
    <row r="753" spans="1:14">
      <c r="A753" s="194"/>
      <c r="B753" s="194"/>
      <c r="C753" s="194"/>
      <c r="D753" s="194"/>
      <c r="E753" s="194"/>
      <c r="F753" s="194"/>
      <c r="G753" s="194"/>
      <c r="H753" s="194"/>
      <c r="I753" s="194"/>
      <c r="J753" s="194"/>
      <c r="K753" s="194"/>
      <c r="L753" s="194"/>
      <c r="M753" s="194"/>
      <c r="N753" s="194"/>
    </row>
    <row r="754" spans="1:14">
      <c r="A754" s="194"/>
      <c r="B754" s="194"/>
      <c r="C754" s="194"/>
      <c r="D754" s="194"/>
      <c r="E754" s="194"/>
      <c r="F754" s="194"/>
      <c r="G754" s="194"/>
      <c r="H754" s="194"/>
      <c r="I754" s="194"/>
      <c r="J754" s="194"/>
      <c r="K754" s="194"/>
      <c r="L754" s="194"/>
      <c r="M754" s="194"/>
      <c r="N754" s="194"/>
    </row>
    <row r="755" spans="1:14">
      <c r="A755" s="194"/>
      <c r="B755" s="194"/>
      <c r="C755" s="194"/>
      <c r="D755" s="194"/>
      <c r="E755" s="194"/>
      <c r="F755" s="194"/>
      <c r="G755" s="194"/>
      <c r="H755" s="194"/>
      <c r="I755" s="194"/>
      <c r="J755" s="194"/>
      <c r="K755" s="194"/>
      <c r="L755" s="194"/>
      <c r="M755" s="194"/>
      <c r="N755" s="194"/>
    </row>
    <row r="756" spans="1:14">
      <c r="A756" s="194"/>
      <c r="B756" s="194"/>
      <c r="C756" s="194"/>
      <c r="D756" s="194"/>
      <c r="E756" s="194"/>
      <c r="F756" s="194"/>
      <c r="G756" s="194"/>
      <c r="H756" s="194"/>
      <c r="I756" s="194"/>
      <c r="J756" s="194"/>
      <c r="K756" s="194"/>
      <c r="L756" s="194"/>
      <c r="M756" s="194"/>
      <c r="N756" s="194"/>
    </row>
    <row r="757" spans="1:14">
      <c r="A757" s="194"/>
      <c r="B757" s="194"/>
      <c r="C757" s="194"/>
      <c r="D757" s="194"/>
      <c r="E757" s="194"/>
      <c r="F757" s="194"/>
      <c r="G757" s="194"/>
      <c r="H757" s="194"/>
      <c r="I757" s="194"/>
      <c r="J757" s="194"/>
      <c r="K757" s="194"/>
      <c r="L757" s="194"/>
      <c r="M757" s="194"/>
      <c r="N757" s="194"/>
    </row>
    <row r="758" spans="1:14">
      <c r="A758" s="194"/>
      <c r="B758" s="194"/>
      <c r="C758" s="194"/>
      <c r="D758" s="194"/>
      <c r="E758" s="194"/>
      <c r="F758" s="194"/>
      <c r="G758" s="194"/>
      <c r="H758" s="194"/>
      <c r="I758" s="194"/>
      <c r="J758" s="194"/>
      <c r="K758" s="194"/>
      <c r="L758" s="194"/>
      <c r="M758" s="194"/>
      <c r="N758" s="194"/>
    </row>
    <row r="759" spans="1:14">
      <c r="A759" s="194"/>
      <c r="B759" s="194"/>
      <c r="C759" s="194"/>
      <c r="D759" s="194"/>
      <c r="E759" s="194"/>
      <c r="F759" s="194"/>
      <c r="G759" s="194"/>
      <c r="H759" s="194"/>
      <c r="I759" s="194"/>
      <c r="J759" s="194"/>
      <c r="K759" s="194"/>
      <c r="L759" s="194"/>
      <c r="M759" s="194"/>
      <c r="N759" s="194"/>
    </row>
    <row r="760" spans="1:14">
      <c r="A760" s="194"/>
      <c r="B760" s="194"/>
      <c r="C760" s="194"/>
      <c r="D760" s="194"/>
      <c r="E760" s="194"/>
      <c r="F760" s="194"/>
      <c r="G760" s="194"/>
      <c r="H760" s="194"/>
      <c r="I760" s="194"/>
      <c r="J760" s="194"/>
      <c r="K760" s="194"/>
      <c r="L760" s="194"/>
      <c r="M760" s="194"/>
      <c r="N760" s="194"/>
    </row>
    <row r="761" spans="1:14">
      <c r="A761" s="194"/>
      <c r="B761" s="194"/>
      <c r="C761" s="194"/>
      <c r="D761" s="194"/>
      <c r="E761" s="194"/>
      <c r="F761" s="194"/>
      <c r="G761" s="194"/>
      <c r="H761" s="194"/>
      <c r="I761" s="194"/>
      <c r="J761" s="194"/>
      <c r="K761" s="194"/>
      <c r="L761" s="194"/>
      <c r="M761" s="194"/>
      <c r="N761" s="194"/>
    </row>
    <row r="762" spans="1:14">
      <c r="A762" s="194"/>
      <c r="B762" s="194"/>
      <c r="C762" s="194"/>
      <c r="D762" s="194"/>
      <c r="E762" s="194"/>
      <c r="F762" s="194"/>
      <c r="G762" s="194"/>
      <c r="H762" s="194"/>
      <c r="I762" s="194"/>
      <c r="J762" s="194"/>
      <c r="K762" s="194"/>
      <c r="L762" s="194"/>
      <c r="M762" s="194"/>
      <c r="N762" s="194"/>
    </row>
    <row r="763" spans="1:14">
      <c r="A763" s="194"/>
      <c r="B763" s="194"/>
      <c r="C763" s="194"/>
      <c r="D763" s="194"/>
      <c r="E763" s="194"/>
      <c r="F763" s="194"/>
      <c r="G763" s="194"/>
      <c r="H763" s="194"/>
      <c r="I763" s="194"/>
      <c r="J763" s="194"/>
      <c r="K763" s="194"/>
      <c r="L763" s="194"/>
      <c r="M763" s="194"/>
      <c r="N763" s="194"/>
    </row>
    <row r="764" spans="1:14">
      <c r="A764" s="194"/>
      <c r="B764" s="194"/>
      <c r="C764" s="194"/>
      <c r="D764" s="194"/>
      <c r="E764" s="194"/>
      <c r="F764" s="194"/>
      <c r="G764" s="194"/>
      <c r="H764" s="194"/>
      <c r="I764" s="194"/>
      <c r="J764" s="194"/>
      <c r="K764" s="194"/>
      <c r="L764" s="194"/>
      <c r="M764" s="194"/>
      <c r="N764" s="194"/>
    </row>
    <row r="765" spans="1:14">
      <c r="A765" s="194"/>
      <c r="B765" s="194"/>
      <c r="C765" s="194"/>
      <c r="D765" s="194"/>
      <c r="E765" s="194"/>
      <c r="F765" s="194"/>
      <c r="G765" s="194"/>
      <c r="H765" s="194"/>
      <c r="I765" s="194"/>
      <c r="J765" s="194"/>
      <c r="K765" s="194"/>
      <c r="L765" s="194"/>
      <c r="M765" s="194"/>
      <c r="N765" s="194"/>
    </row>
    <row r="766" spans="1:14">
      <c r="A766" s="194"/>
      <c r="B766" s="194"/>
      <c r="C766" s="194"/>
      <c r="D766" s="194"/>
      <c r="E766" s="194"/>
      <c r="F766" s="194"/>
      <c r="G766" s="194"/>
      <c r="H766" s="194"/>
      <c r="I766" s="194"/>
      <c r="J766" s="194"/>
      <c r="K766" s="194"/>
      <c r="L766" s="194"/>
      <c r="M766" s="194"/>
      <c r="N766" s="194"/>
    </row>
    <row r="767" spans="1:14">
      <c r="A767" s="194"/>
      <c r="B767" s="194"/>
      <c r="C767" s="194"/>
      <c r="D767" s="194"/>
      <c r="E767" s="194"/>
      <c r="F767" s="194"/>
      <c r="G767" s="194"/>
      <c r="H767" s="194"/>
      <c r="I767" s="194"/>
      <c r="J767" s="194"/>
      <c r="K767" s="194"/>
      <c r="L767" s="194"/>
      <c r="M767" s="194"/>
      <c r="N767" s="194"/>
    </row>
    <row r="768" spans="1:14">
      <c r="A768" s="194"/>
      <c r="B768" s="194"/>
      <c r="C768" s="194"/>
      <c r="D768" s="194"/>
      <c r="E768" s="194"/>
      <c r="F768" s="194"/>
      <c r="G768" s="194"/>
      <c r="H768" s="194"/>
      <c r="I768" s="194"/>
      <c r="J768" s="194"/>
      <c r="K768" s="194"/>
      <c r="L768" s="194"/>
      <c r="M768" s="194"/>
      <c r="N768" s="194"/>
    </row>
    <row r="769" spans="1:14">
      <c r="A769" s="194"/>
      <c r="B769" s="194"/>
      <c r="C769" s="194"/>
      <c r="D769" s="194"/>
      <c r="E769" s="194"/>
      <c r="F769" s="194"/>
      <c r="G769" s="194"/>
      <c r="H769" s="194"/>
      <c r="I769" s="194"/>
      <c r="J769" s="194"/>
      <c r="K769" s="194"/>
      <c r="L769" s="194"/>
      <c r="M769" s="194"/>
      <c r="N769" s="194"/>
    </row>
    <row r="770" spans="1:14">
      <c r="A770" s="194"/>
      <c r="B770" s="194"/>
      <c r="C770" s="194"/>
      <c r="D770" s="194"/>
      <c r="E770" s="194"/>
      <c r="F770" s="194"/>
      <c r="G770" s="194"/>
      <c r="H770" s="194"/>
      <c r="I770" s="194"/>
      <c r="J770" s="194"/>
      <c r="K770" s="194"/>
      <c r="L770" s="194"/>
      <c r="M770" s="194"/>
      <c r="N770" s="194"/>
    </row>
    <row r="771" spans="1:14">
      <c r="A771" s="194"/>
      <c r="B771" s="194"/>
      <c r="C771" s="194"/>
      <c r="D771" s="194"/>
      <c r="E771" s="194"/>
      <c r="F771" s="194"/>
      <c r="G771" s="194"/>
      <c r="H771" s="194"/>
      <c r="I771" s="194"/>
      <c r="J771" s="194"/>
      <c r="K771" s="194"/>
      <c r="L771" s="194"/>
      <c r="M771" s="194"/>
      <c r="N771" s="194"/>
    </row>
    <row r="772" spans="1:14">
      <c r="A772" s="194"/>
      <c r="B772" s="194"/>
      <c r="C772" s="194"/>
      <c r="D772" s="194"/>
      <c r="E772" s="194"/>
      <c r="F772" s="194"/>
      <c r="G772" s="194"/>
      <c r="H772" s="194"/>
      <c r="I772" s="194"/>
      <c r="J772" s="194"/>
      <c r="K772" s="194"/>
      <c r="L772" s="194"/>
      <c r="M772" s="194"/>
      <c r="N772" s="194"/>
    </row>
    <row r="773" spans="1:14">
      <c r="A773" s="194"/>
      <c r="B773" s="194"/>
      <c r="C773" s="194"/>
      <c r="D773" s="194"/>
      <c r="E773" s="194"/>
      <c r="F773" s="194"/>
      <c r="G773" s="194"/>
      <c r="H773" s="194"/>
      <c r="I773" s="194"/>
      <c r="J773" s="194"/>
      <c r="K773" s="194"/>
      <c r="L773" s="194"/>
      <c r="M773" s="194"/>
      <c r="N773" s="194"/>
    </row>
    <row r="774" spans="1:14">
      <c r="A774" s="194"/>
      <c r="B774" s="194"/>
      <c r="C774" s="194"/>
      <c r="D774" s="194"/>
      <c r="E774" s="194"/>
      <c r="F774" s="194"/>
      <c r="G774" s="194"/>
      <c r="H774" s="194"/>
      <c r="I774" s="194"/>
      <c r="J774" s="194"/>
      <c r="K774" s="194"/>
      <c r="L774" s="194"/>
      <c r="M774" s="194"/>
      <c r="N774" s="194"/>
    </row>
    <row r="775" spans="1:14">
      <c r="A775" s="194"/>
      <c r="B775" s="194"/>
      <c r="C775" s="194"/>
      <c r="D775" s="194"/>
      <c r="E775" s="194"/>
      <c r="F775" s="194"/>
      <c r="G775" s="194"/>
      <c r="H775" s="194"/>
      <c r="I775" s="194"/>
      <c r="J775" s="194"/>
      <c r="K775" s="194"/>
      <c r="L775" s="194"/>
      <c r="M775" s="194"/>
      <c r="N775" s="194"/>
    </row>
    <row r="776" spans="1:14">
      <c r="A776" s="194"/>
      <c r="B776" s="194"/>
      <c r="C776" s="194"/>
      <c r="D776" s="194"/>
      <c r="E776" s="194"/>
      <c r="F776" s="194"/>
      <c r="G776" s="194"/>
      <c r="H776" s="194"/>
      <c r="I776" s="194"/>
      <c r="J776" s="194"/>
      <c r="K776" s="194"/>
      <c r="L776" s="194"/>
      <c r="M776" s="194"/>
      <c r="N776" s="194"/>
    </row>
    <row r="777" spans="1:14">
      <c r="A777" s="194"/>
      <c r="B777" s="194"/>
      <c r="C777" s="194"/>
      <c r="D777" s="194"/>
      <c r="E777" s="194"/>
      <c r="F777" s="194"/>
      <c r="G777" s="194"/>
      <c r="H777" s="194"/>
      <c r="I777" s="194"/>
      <c r="J777" s="194"/>
      <c r="K777" s="194"/>
      <c r="L777" s="194"/>
      <c r="M777" s="194"/>
      <c r="N777" s="194"/>
    </row>
    <row r="778" spans="1:14">
      <c r="A778" s="194"/>
      <c r="B778" s="194"/>
      <c r="C778" s="194"/>
      <c r="D778" s="194"/>
      <c r="E778" s="194"/>
      <c r="F778" s="194"/>
      <c r="G778" s="194"/>
      <c r="H778" s="194"/>
      <c r="I778" s="194"/>
      <c r="J778" s="194"/>
      <c r="K778" s="194"/>
      <c r="L778" s="194"/>
      <c r="M778" s="194"/>
      <c r="N778" s="194"/>
    </row>
    <row r="779" spans="1:14">
      <c r="A779" s="194"/>
      <c r="B779" s="194"/>
      <c r="C779" s="194"/>
      <c r="D779" s="194"/>
      <c r="E779" s="194"/>
      <c r="F779" s="194"/>
      <c r="G779" s="194"/>
      <c r="H779" s="194"/>
      <c r="I779" s="194"/>
      <c r="J779" s="194"/>
      <c r="K779" s="194"/>
      <c r="L779" s="194"/>
      <c r="M779" s="194"/>
      <c r="N779" s="194"/>
    </row>
    <row r="780" spans="1:14">
      <c r="A780" s="194"/>
      <c r="B780" s="194"/>
      <c r="C780" s="194"/>
      <c r="D780" s="194"/>
      <c r="E780" s="194"/>
      <c r="F780" s="194"/>
      <c r="G780" s="194"/>
      <c r="H780" s="194"/>
      <c r="I780" s="194"/>
      <c r="J780" s="194"/>
      <c r="K780" s="194"/>
      <c r="L780" s="194"/>
      <c r="M780" s="194"/>
      <c r="N780" s="194"/>
    </row>
    <row r="781" spans="1:14">
      <c r="A781" s="194"/>
      <c r="B781" s="194"/>
      <c r="C781" s="194"/>
      <c r="D781" s="194"/>
      <c r="E781" s="194"/>
      <c r="F781" s="194"/>
      <c r="G781" s="194"/>
      <c r="H781" s="194"/>
      <c r="I781" s="194"/>
      <c r="J781" s="194"/>
      <c r="K781" s="194"/>
      <c r="L781" s="194"/>
      <c r="M781" s="194"/>
      <c r="N781" s="194"/>
    </row>
    <row r="782" spans="1:14">
      <c r="A782" s="194"/>
      <c r="B782" s="194"/>
      <c r="C782" s="194"/>
      <c r="D782" s="194"/>
      <c r="E782" s="194"/>
      <c r="F782" s="194"/>
      <c r="G782" s="194"/>
      <c r="H782" s="194"/>
      <c r="I782" s="194"/>
      <c r="J782" s="194"/>
      <c r="K782" s="194"/>
      <c r="L782" s="194"/>
      <c r="M782" s="194"/>
      <c r="N782" s="194"/>
    </row>
    <row r="783" spans="1:14">
      <c r="A783" s="194"/>
      <c r="B783" s="194"/>
      <c r="C783" s="194"/>
      <c r="D783" s="194"/>
      <c r="E783" s="194"/>
      <c r="F783" s="194"/>
      <c r="G783" s="194"/>
      <c r="H783" s="194"/>
      <c r="I783" s="194"/>
      <c r="J783" s="194"/>
      <c r="K783" s="194"/>
      <c r="L783" s="194"/>
      <c r="M783" s="194"/>
      <c r="N783" s="194"/>
    </row>
    <row r="784" spans="1:14">
      <c r="A784" s="194"/>
      <c r="B784" s="194"/>
      <c r="C784" s="194"/>
      <c r="D784" s="194"/>
      <c r="E784" s="194"/>
      <c r="F784" s="194"/>
      <c r="G784" s="194"/>
      <c r="H784" s="194"/>
      <c r="I784" s="194"/>
      <c r="J784" s="194"/>
      <c r="K784" s="194"/>
      <c r="L784" s="194"/>
      <c r="M784" s="194"/>
      <c r="N784" s="194"/>
    </row>
    <row r="785" spans="1:14">
      <c r="A785" s="194"/>
      <c r="B785" s="194"/>
      <c r="C785" s="194"/>
      <c r="D785" s="194"/>
      <c r="E785" s="194"/>
      <c r="F785" s="194"/>
      <c r="G785" s="194"/>
      <c r="H785" s="194"/>
      <c r="I785" s="194"/>
      <c r="J785" s="194"/>
      <c r="K785" s="194"/>
      <c r="L785" s="194"/>
      <c r="M785" s="194"/>
      <c r="N785" s="194"/>
    </row>
    <row r="786" spans="1:14">
      <c r="A786" s="194"/>
      <c r="B786" s="194"/>
      <c r="C786" s="194"/>
      <c r="D786" s="194"/>
      <c r="E786" s="194"/>
      <c r="F786" s="194"/>
      <c r="G786" s="194"/>
      <c r="H786" s="194"/>
      <c r="I786" s="194"/>
      <c r="J786" s="194"/>
      <c r="K786" s="194"/>
      <c r="L786" s="194"/>
      <c r="M786" s="194"/>
      <c r="N786" s="194"/>
    </row>
    <row r="787" spans="1:14">
      <c r="A787" s="194"/>
      <c r="B787" s="194"/>
      <c r="C787" s="194"/>
      <c r="D787" s="194"/>
      <c r="E787" s="194"/>
      <c r="F787" s="194"/>
      <c r="G787" s="194"/>
      <c r="H787" s="194"/>
      <c r="I787" s="194"/>
      <c r="J787" s="194"/>
      <c r="K787" s="194"/>
      <c r="L787" s="194"/>
      <c r="M787" s="194"/>
      <c r="N787" s="194"/>
    </row>
    <row r="788" spans="1:14">
      <c r="A788" s="194"/>
      <c r="B788" s="194"/>
      <c r="C788" s="194"/>
      <c r="D788" s="194"/>
      <c r="E788" s="194"/>
      <c r="F788" s="194"/>
      <c r="G788" s="194"/>
      <c r="H788" s="194"/>
      <c r="I788" s="194"/>
      <c r="J788" s="194"/>
      <c r="K788" s="194"/>
      <c r="L788" s="194"/>
      <c r="M788" s="194"/>
      <c r="N788" s="194"/>
    </row>
    <row r="789" spans="1:14">
      <c r="A789" s="194"/>
      <c r="B789" s="194"/>
      <c r="C789" s="194"/>
      <c r="D789" s="194"/>
      <c r="E789" s="194"/>
      <c r="F789" s="194"/>
      <c r="G789" s="194"/>
      <c r="H789" s="194"/>
      <c r="I789" s="194"/>
      <c r="J789" s="194"/>
      <c r="K789" s="194"/>
      <c r="L789" s="194"/>
      <c r="M789" s="194"/>
      <c r="N789" s="194"/>
    </row>
    <row r="790" spans="1:14">
      <c r="A790" s="194"/>
      <c r="B790" s="194"/>
      <c r="C790" s="194"/>
      <c r="D790" s="194"/>
      <c r="E790" s="194"/>
      <c r="F790" s="194"/>
      <c r="G790" s="194"/>
      <c r="H790" s="194"/>
      <c r="I790" s="194"/>
      <c r="J790" s="194"/>
      <c r="K790" s="194"/>
      <c r="L790" s="194"/>
      <c r="M790" s="194"/>
      <c r="N790" s="194"/>
    </row>
    <row r="791" spans="1:14">
      <c r="A791" s="194"/>
      <c r="B791" s="194"/>
      <c r="C791" s="194"/>
      <c r="D791" s="194"/>
      <c r="E791" s="194"/>
      <c r="F791" s="194"/>
      <c r="G791" s="194"/>
      <c r="H791" s="194"/>
      <c r="I791" s="194"/>
      <c r="J791" s="194"/>
      <c r="K791" s="194"/>
      <c r="L791" s="194"/>
      <c r="M791" s="194"/>
      <c r="N791" s="194"/>
    </row>
    <row r="792" spans="1:14">
      <c r="A792" s="194"/>
      <c r="B792" s="194"/>
      <c r="C792" s="194"/>
      <c r="D792" s="194"/>
      <c r="E792" s="194"/>
      <c r="F792" s="194"/>
      <c r="G792" s="194"/>
      <c r="H792" s="194"/>
      <c r="I792" s="194"/>
      <c r="J792" s="194"/>
      <c r="K792" s="194"/>
      <c r="L792" s="194"/>
      <c r="M792" s="194"/>
      <c r="N792" s="194"/>
    </row>
    <row r="793" spans="1:14">
      <c r="A793" s="194"/>
      <c r="B793" s="194"/>
      <c r="C793" s="194"/>
      <c r="D793" s="194"/>
      <c r="E793" s="194"/>
      <c r="F793" s="194"/>
      <c r="G793" s="194"/>
      <c r="H793" s="194"/>
      <c r="I793" s="194"/>
      <c r="J793" s="194"/>
      <c r="K793" s="194"/>
      <c r="L793" s="194"/>
      <c r="M793" s="194"/>
      <c r="N793" s="194"/>
    </row>
    <row r="794" spans="1:14">
      <c r="A794" s="194"/>
      <c r="B794" s="194"/>
      <c r="C794" s="194"/>
      <c r="D794" s="194"/>
      <c r="E794" s="194"/>
      <c r="F794" s="194"/>
      <c r="G794" s="194"/>
      <c r="H794" s="194"/>
      <c r="I794" s="194"/>
      <c r="J794" s="194"/>
      <c r="K794" s="194"/>
      <c r="L794" s="194"/>
      <c r="M794" s="194"/>
      <c r="N794" s="194"/>
    </row>
    <row r="795" spans="1:14">
      <c r="A795" s="194"/>
      <c r="B795" s="194"/>
      <c r="C795" s="194"/>
      <c r="D795" s="194"/>
      <c r="E795" s="194"/>
      <c r="F795" s="194"/>
      <c r="G795" s="194"/>
      <c r="H795" s="194"/>
      <c r="I795" s="194"/>
      <c r="J795" s="194"/>
      <c r="K795" s="194"/>
      <c r="L795" s="194"/>
      <c r="M795" s="194"/>
      <c r="N795" s="194"/>
    </row>
    <row r="796" spans="1:14">
      <c r="A796" s="194"/>
      <c r="B796" s="194"/>
      <c r="C796" s="194"/>
      <c r="D796" s="194"/>
      <c r="E796" s="194"/>
      <c r="F796" s="194"/>
      <c r="G796" s="194"/>
      <c r="H796" s="194"/>
      <c r="I796" s="194"/>
      <c r="J796" s="194"/>
      <c r="K796" s="194"/>
      <c r="L796" s="194"/>
      <c r="M796" s="194"/>
      <c r="N796" s="194"/>
    </row>
    <row r="797" spans="1:14">
      <c r="A797" s="194"/>
      <c r="B797" s="194"/>
      <c r="C797" s="194"/>
      <c r="D797" s="194"/>
      <c r="E797" s="194"/>
      <c r="F797" s="194"/>
      <c r="G797" s="194"/>
      <c r="H797" s="194"/>
      <c r="I797" s="194"/>
      <c r="J797" s="194"/>
      <c r="K797" s="194"/>
      <c r="L797" s="194"/>
      <c r="M797" s="194"/>
      <c r="N797" s="194"/>
    </row>
    <row r="798" spans="1:14">
      <c r="A798" s="194"/>
      <c r="B798" s="194"/>
      <c r="C798" s="194"/>
      <c r="D798" s="194"/>
      <c r="E798" s="194"/>
      <c r="F798" s="194"/>
      <c r="G798" s="194"/>
      <c r="H798" s="194"/>
      <c r="I798" s="194"/>
      <c r="J798" s="194"/>
      <c r="K798" s="194"/>
      <c r="L798" s="194"/>
      <c r="M798" s="194"/>
      <c r="N798" s="194"/>
    </row>
    <row r="799" spans="1:14">
      <c r="A799" s="194"/>
      <c r="B799" s="194"/>
      <c r="C799" s="194"/>
      <c r="D799" s="194"/>
      <c r="E799" s="194"/>
      <c r="F799" s="194"/>
      <c r="G799" s="194"/>
      <c r="H799" s="194"/>
      <c r="I799" s="194"/>
      <c r="J799" s="194"/>
      <c r="K799" s="194"/>
      <c r="L799" s="194"/>
      <c r="M799" s="194"/>
      <c r="N799" s="194"/>
    </row>
    <row r="800" spans="1:14">
      <c r="A800" s="194"/>
      <c r="B800" s="194"/>
      <c r="C800" s="194"/>
      <c r="D800" s="194"/>
      <c r="E800" s="194"/>
      <c r="F800" s="194"/>
      <c r="G800" s="194"/>
      <c r="H800" s="194"/>
      <c r="I800" s="194"/>
      <c r="J800" s="194"/>
      <c r="K800" s="194"/>
      <c r="L800" s="194"/>
      <c r="M800" s="194"/>
      <c r="N800" s="194"/>
    </row>
    <row r="801" spans="1:14">
      <c r="A801" s="194"/>
      <c r="B801" s="194"/>
      <c r="C801" s="194"/>
      <c r="D801" s="194"/>
      <c r="E801" s="194"/>
      <c r="F801" s="194"/>
      <c r="G801" s="194"/>
      <c r="H801" s="194"/>
      <c r="I801" s="194"/>
      <c r="J801" s="194"/>
      <c r="K801" s="194"/>
      <c r="L801" s="194"/>
      <c r="M801" s="194"/>
      <c r="N801" s="194"/>
    </row>
    <row r="802" spans="1:14">
      <c r="A802" s="194"/>
      <c r="B802" s="194"/>
      <c r="C802" s="194"/>
      <c r="D802" s="194"/>
      <c r="E802" s="194"/>
      <c r="F802" s="194"/>
      <c r="G802" s="194"/>
      <c r="H802" s="194"/>
      <c r="I802" s="194"/>
      <c r="J802" s="194"/>
      <c r="K802" s="194"/>
      <c r="L802" s="194"/>
      <c r="M802" s="194"/>
      <c r="N802" s="194"/>
    </row>
    <row r="803" spans="1:14">
      <c r="A803" s="194"/>
      <c r="B803" s="194"/>
      <c r="C803" s="194"/>
      <c r="D803" s="194"/>
      <c r="E803" s="194"/>
      <c r="F803" s="194"/>
      <c r="G803" s="194"/>
      <c r="H803" s="194"/>
      <c r="I803" s="194"/>
      <c r="J803" s="194"/>
      <c r="K803" s="194"/>
      <c r="L803" s="194"/>
      <c r="M803" s="194"/>
      <c r="N803" s="194"/>
    </row>
    <row r="804" spans="1:14">
      <c r="A804" s="194"/>
      <c r="B804" s="194"/>
      <c r="C804" s="194"/>
      <c r="D804" s="194"/>
      <c r="E804" s="194"/>
      <c r="F804" s="194"/>
      <c r="G804" s="194"/>
      <c r="H804" s="194"/>
      <c r="I804" s="194"/>
      <c r="J804" s="194"/>
      <c r="K804" s="194"/>
      <c r="L804" s="194"/>
      <c r="M804" s="194"/>
      <c r="N804" s="194"/>
    </row>
    <row r="805" spans="1:14">
      <c r="A805" s="194"/>
      <c r="B805" s="194"/>
      <c r="C805" s="194"/>
      <c r="D805" s="194"/>
      <c r="E805" s="194"/>
      <c r="F805" s="194"/>
      <c r="G805" s="194"/>
      <c r="H805" s="194"/>
      <c r="I805" s="194"/>
      <c r="J805" s="194"/>
      <c r="K805" s="194"/>
      <c r="L805" s="194"/>
      <c r="M805" s="194"/>
      <c r="N805" s="194"/>
    </row>
    <row r="806" spans="1:14">
      <c r="A806" s="194"/>
      <c r="B806" s="194"/>
      <c r="C806" s="194"/>
      <c r="D806" s="194"/>
      <c r="E806" s="194"/>
      <c r="F806" s="194"/>
      <c r="G806" s="194"/>
      <c r="H806" s="194"/>
      <c r="I806" s="194"/>
      <c r="J806" s="194"/>
      <c r="K806" s="194"/>
      <c r="L806" s="194"/>
      <c r="M806" s="194"/>
      <c r="N806" s="194"/>
    </row>
    <row r="807" spans="1:14">
      <c r="A807" s="194"/>
      <c r="B807" s="194"/>
      <c r="C807" s="194"/>
      <c r="D807" s="194"/>
      <c r="E807" s="194"/>
      <c r="F807" s="194"/>
      <c r="G807" s="194"/>
      <c r="H807" s="194"/>
      <c r="I807" s="194"/>
      <c r="J807" s="194"/>
      <c r="K807" s="194"/>
      <c r="L807" s="194"/>
      <c r="M807" s="194"/>
      <c r="N807" s="194"/>
    </row>
    <row r="808" spans="1:14">
      <c r="A808" s="194"/>
      <c r="B808" s="194"/>
      <c r="C808" s="194"/>
      <c r="D808" s="194"/>
      <c r="E808" s="194"/>
      <c r="F808" s="194"/>
      <c r="G808" s="194"/>
      <c r="H808" s="194"/>
      <c r="I808" s="194"/>
      <c r="J808" s="194"/>
      <c r="K808" s="194"/>
      <c r="L808" s="194"/>
      <c r="M808" s="194"/>
      <c r="N808" s="194"/>
    </row>
    <row r="809" spans="1:14">
      <c r="A809" s="194"/>
      <c r="B809" s="194"/>
      <c r="C809" s="194"/>
      <c r="D809" s="194"/>
      <c r="E809" s="194"/>
      <c r="F809" s="194"/>
      <c r="G809" s="194"/>
      <c r="H809" s="194"/>
      <c r="I809" s="194"/>
      <c r="J809" s="194"/>
      <c r="K809" s="194"/>
      <c r="L809" s="194"/>
      <c r="M809" s="194"/>
      <c r="N809" s="194"/>
    </row>
    <row r="810" spans="1:14">
      <c r="A810" s="194"/>
      <c r="B810" s="194"/>
      <c r="C810" s="194"/>
      <c r="D810" s="194"/>
      <c r="E810" s="194"/>
      <c r="F810" s="194"/>
      <c r="G810" s="194"/>
      <c r="H810" s="194"/>
      <c r="I810" s="194"/>
      <c r="J810" s="194"/>
      <c r="K810" s="194"/>
      <c r="L810" s="194"/>
      <c r="M810" s="194"/>
      <c r="N810" s="194"/>
    </row>
    <row r="811" spans="1:14">
      <c r="A811" s="194"/>
      <c r="B811" s="194"/>
      <c r="C811" s="194"/>
      <c r="D811" s="194"/>
      <c r="E811" s="194"/>
      <c r="F811" s="194"/>
      <c r="G811" s="194"/>
      <c r="H811" s="194"/>
      <c r="I811" s="194"/>
      <c r="J811" s="194"/>
      <c r="K811" s="194"/>
      <c r="L811" s="194"/>
      <c r="M811" s="194"/>
      <c r="N811" s="194"/>
    </row>
    <row r="812" spans="1:14">
      <c r="A812" s="194"/>
      <c r="B812" s="194"/>
      <c r="C812" s="194"/>
      <c r="D812" s="194"/>
      <c r="E812" s="194"/>
      <c r="F812" s="194"/>
      <c r="G812" s="194"/>
      <c r="H812" s="194"/>
      <c r="I812" s="194"/>
      <c r="J812" s="194"/>
      <c r="K812" s="194"/>
      <c r="L812" s="194"/>
      <c r="M812" s="194"/>
      <c r="N812" s="194"/>
    </row>
    <row r="813" spans="1:14">
      <c r="A813" s="194"/>
      <c r="B813" s="194"/>
      <c r="C813" s="194"/>
      <c r="D813" s="194"/>
      <c r="E813" s="194"/>
      <c r="F813" s="194"/>
      <c r="G813" s="194"/>
      <c r="H813" s="194"/>
      <c r="I813" s="194"/>
      <c r="J813" s="194"/>
      <c r="K813" s="194"/>
      <c r="L813" s="194"/>
      <c r="M813" s="194"/>
      <c r="N813" s="194"/>
    </row>
    <row r="814" spans="1:14">
      <c r="A814" s="194"/>
      <c r="B814" s="194"/>
      <c r="C814" s="194"/>
      <c r="D814" s="194"/>
      <c r="E814" s="194"/>
      <c r="F814" s="194"/>
      <c r="G814" s="194"/>
      <c r="H814" s="194"/>
      <c r="I814" s="194"/>
      <c r="J814" s="194"/>
      <c r="K814" s="194"/>
      <c r="L814" s="194"/>
      <c r="M814" s="194"/>
      <c r="N814" s="194"/>
    </row>
    <row r="815" spans="1:14">
      <c r="A815" s="194"/>
      <c r="B815" s="194"/>
      <c r="C815" s="194"/>
      <c r="D815" s="194"/>
      <c r="E815" s="194"/>
      <c r="F815" s="194"/>
      <c r="G815" s="194"/>
      <c r="H815" s="194"/>
      <c r="I815" s="194"/>
      <c r="J815" s="194"/>
      <c r="K815" s="194"/>
      <c r="L815" s="194"/>
      <c r="M815" s="194"/>
      <c r="N815" s="194"/>
    </row>
    <row r="816" spans="1:14">
      <c r="A816" s="194"/>
      <c r="B816" s="194"/>
      <c r="C816" s="194"/>
      <c r="D816" s="194"/>
      <c r="E816" s="194"/>
      <c r="F816" s="194"/>
      <c r="G816" s="194"/>
      <c r="H816" s="194"/>
      <c r="I816" s="194"/>
      <c r="J816" s="194"/>
      <c r="K816" s="194"/>
      <c r="L816" s="194"/>
      <c r="M816" s="194"/>
      <c r="N816" s="194"/>
    </row>
    <row r="817" spans="1:14">
      <c r="A817" s="194"/>
      <c r="B817" s="194"/>
      <c r="C817" s="194"/>
      <c r="D817" s="194"/>
      <c r="E817" s="194"/>
      <c r="F817" s="194"/>
      <c r="G817" s="194"/>
      <c r="H817" s="194"/>
      <c r="I817" s="194"/>
      <c r="J817" s="194"/>
      <c r="K817" s="194"/>
      <c r="L817" s="194"/>
      <c r="M817" s="194"/>
      <c r="N817" s="194"/>
    </row>
    <row r="818" spans="1:14">
      <c r="A818" s="194"/>
      <c r="B818" s="194"/>
      <c r="C818" s="194"/>
      <c r="D818" s="194"/>
      <c r="E818" s="194"/>
      <c r="F818" s="194"/>
      <c r="G818" s="194"/>
      <c r="H818" s="194"/>
      <c r="I818" s="194"/>
      <c r="J818" s="194"/>
      <c r="K818" s="194"/>
      <c r="L818" s="194"/>
      <c r="M818" s="194"/>
      <c r="N818" s="194"/>
    </row>
    <row r="819" spans="1:14">
      <c r="A819" s="194"/>
      <c r="B819" s="194"/>
      <c r="C819" s="194"/>
      <c r="D819" s="194"/>
      <c r="E819" s="194"/>
      <c r="F819" s="194"/>
      <c r="G819" s="194"/>
      <c r="H819" s="194"/>
      <c r="I819" s="194"/>
      <c r="J819" s="194"/>
      <c r="K819" s="194"/>
      <c r="L819" s="194"/>
      <c r="M819" s="194"/>
      <c r="N819" s="194"/>
    </row>
    <row r="820" spans="1:14">
      <c r="A820" s="194"/>
      <c r="B820" s="194"/>
      <c r="C820" s="194"/>
      <c r="D820" s="194"/>
      <c r="E820" s="194"/>
      <c r="F820" s="194"/>
      <c r="G820" s="194"/>
      <c r="H820" s="194"/>
      <c r="I820" s="194"/>
      <c r="J820" s="194"/>
      <c r="K820" s="194"/>
      <c r="L820" s="194"/>
      <c r="M820" s="194"/>
      <c r="N820" s="194"/>
    </row>
    <row r="821" spans="1:14">
      <c r="A821" s="194"/>
      <c r="B821" s="194"/>
      <c r="C821" s="194"/>
      <c r="D821" s="194"/>
      <c r="E821" s="194"/>
      <c r="F821" s="194"/>
      <c r="G821" s="194"/>
      <c r="H821" s="194"/>
      <c r="I821" s="194"/>
      <c r="J821" s="194"/>
      <c r="K821" s="194"/>
      <c r="L821" s="194"/>
      <c r="M821" s="194"/>
      <c r="N821" s="194"/>
    </row>
    <row r="822" spans="1:14">
      <c r="A822" s="194"/>
      <c r="B822" s="194"/>
      <c r="C822" s="194"/>
      <c r="D822" s="194"/>
      <c r="E822" s="194"/>
      <c r="F822" s="194"/>
      <c r="G822" s="194"/>
      <c r="H822" s="194"/>
      <c r="I822" s="194"/>
      <c r="J822" s="194"/>
      <c r="K822" s="194"/>
      <c r="L822" s="194"/>
      <c r="M822" s="194"/>
      <c r="N822" s="194"/>
    </row>
    <row r="823" spans="1:14">
      <c r="A823" s="194"/>
      <c r="B823" s="194"/>
      <c r="C823" s="194"/>
      <c r="D823" s="194"/>
      <c r="E823" s="194"/>
      <c r="F823" s="194"/>
      <c r="G823" s="194"/>
      <c r="H823" s="194"/>
      <c r="I823" s="194"/>
      <c r="J823" s="194"/>
      <c r="K823" s="194"/>
      <c r="L823" s="194"/>
      <c r="M823" s="194"/>
      <c r="N823" s="194"/>
    </row>
    <row r="824" spans="1:14">
      <c r="A824" s="194"/>
      <c r="B824" s="194"/>
      <c r="C824" s="194"/>
      <c r="D824" s="194"/>
      <c r="E824" s="194"/>
      <c r="F824" s="194"/>
      <c r="G824" s="194"/>
      <c r="H824" s="194"/>
      <c r="I824" s="194"/>
      <c r="J824" s="194"/>
      <c r="K824" s="194"/>
      <c r="L824" s="194"/>
      <c r="M824" s="194"/>
      <c r="N824" s="194"/>
    </row>
    <row r="825" spans="1:14">
      <c r="A825" s="194"/>
      <c r="B825" s="194"/>
      <c r="C825" s="194"/>
      <c r="D825" s="194"/>
      <c r="E825" s="194"/>
      <c r="F825" s="194"/>
      <c r="G825" s="194"/>
      <c r="H825" s="194"/>
      <c r="I825" s="194"/>
      <c r="J825" s="194"/>
      <c r="K825" s="194"/>
      <c r="L825" s="194"/>
      <c r="M825" s="194"/>
      <c r="N825" s="194"/>
    </row>
    <row r="826" spans="1:14">
      <c r="A826" s="194"/>
      <c r="B826" s="194"/>
      <c r="C826" s="194"/>
      <c r="D826" s="194"/>
      <c r="E826" s="194"/>
      <c r="F826" s="194"/>
      <c r="G826" s="194"/>
      <c r="H826" s="194"/>
      <c r="I826" s="194"/>
      <c r="J826" s="194"/>
      <c r="K826" s="194"/>
      <c r="L826" s="194"/>
      <c r="M826" s="194"/>
      <c r="N826" s="194"/>
    </row>
    <row r="827" spans="1:14">
      <c r="A827" s="194"/>
      <c r="B827" s="194"/>
      <c r="C827" s="194"/>
      <c r="D827" s="194"/>
      <c r="E827" s="194"/>
      <c r="F827" s="194"/>
      <c r="G827" s="194"/>
      <c r="H827" s="194"/>
      <c r="I827" s="194"/>
      <c r="J827" s="194"/>
      <c r="K827" s="194"/>
      <c r="L827" s="194"/>
      <c r="M827" s="194"/>
      <c r="N827" s="194"/>
    </row>
    <row r="828" spans="1:14">
      <c r="A828" s="194"/>
      <c r="B828" s="194"/>
      <c r="C828" s="194"/>
      <c r="D828" s="194"/>
      <c r="E828" s="194"/>
      <c r="F828" s="194"/>
      <c r="G828" s="194"/>
      <c r="H828" s="194"/>
      <c r="I828" s="194"/>
      <c r="J828" s="194"/>
      <c r="K828" s="194"/>
      <c r="L828" s="194"/>
      <c r="M828" s="194"/>
      <c r="N828" s="194"/>
    </row>
    <row r="829" spans="1:14">
      <c r="A829" s="194"/>
      <c r="B829" s="194"/>
      <c r="C829" s="194"/>
      <c r="D829" s="194"/>
      <c r="E829" s="194"/>
      <c r="F829" s="194"/>
      <c r="G829" s="194"/>
      <c r="H829" s="194"/>
      <c r="I829" s="194"/>
      <c r="J829" s="194"/>
      <c r="K829" s="194"/>
      <c r="L829" s="194"/>
      <c r="M829" s="194"/>
      <c r="N829" s="194"/>
    </row>
    <row r="830" spans="1:14">
      <c r="A830" s="194"/>
      <c r="B830" s="194"/>
      <c r="C830" s="194"/>
      <c r="D830" s="194"/>
      <c r="E830" s="194"/>
      <c r="F830" s="194"/>
      <c r="G830" s="194"/>
      <c r="H830" s="194"/>
      <c r="I830" s="194"/>
      <c r="J830" s="194"/>
      <c r="K830" s="194"/>
      <c r="L830" s="194"/>
      <c r="M830" s="194"/>
      <c r="N830" s="194"/>
    </row>
    <row r="831" spans="1:14">
      <c r="A831" s="194"/>
      <c r="B831" s="194"/>
      <c r="C831" s="194"/>
      <c r="D831" s="194"/>
      <c r="E831" s="194"/>
      <c r="F831" s="194"/>
      <c r="G831" s="194"/>
      <c r="H831" s="194"/>
      <c r="I831" s="194"/>
      <c r="J831" s="194"/>
      <c r="K831" s="194"/>
      <c r="L831" s="194"/>
      <c r="M831" s="194"/>
      <c r="N831" s="194"/>
    </row>
    <row r="832" spans="1:14">
      <c r="A832" s="194"/>
      <c r="B832" s="194"/>
      <c r="C832" s="194"/>
      <c r="D832" s="194"/>
      <c r="E832" s="194"/>
      <c r="F832" s="194"/>
      <c r="G832" s="194"/>
      <c r="H832" s="194"/>
      <c r="I832" s="194"/>
      <c r="J832" s="194"/>
      <c r="K832" s="194"/>
      <c r="L832" s="194"/>
      <c r="M832" s="194"/>
      <c r="N832" s="194"/>
    </row>
    <row r="833" spans="1:14">
      <c r="A833" s="194"/>
      <c r="B833" s="194"/>
      <c r="C833" s="194"/>
      <c r="D833" s="194"/>
      <c r="E833" s="194"/>
      <c r="F833" s="194"/>
      <c r="G833" s="194"/>
      <c r="H833" s="194"/>
      <c r="I833" s="194"/>
      <c r="J833" s="194"/>
      <c r="K833" s="194"/>
      <c r="L833" s="194"/>
      <c r="M833" s="194"/>
      <c r="N833" s="194"/>
    </row>
    <row r="834" spans="1:14">
      <c r="A834" s="194"/>
      <c r="B834" s="194"/>
      <c r="C834" s="194"/>
      <c r="D834" s="194"/>
      <c r="E834" s="194"/>
      <c r="F834" s="194"/>
      <c r="G834" s="194"/>
      <c r="H834" s="194"/>
      <c r="I834" s="194"/>
      <c r="J834" s="194"/>
      <c r="K834" s="194"/>
      <c r="L834" s="194"/>
      <c r="M834" s="194"/>
      <c r="N834" s="194"/>
    </row>
    <row r="835" spans="1:14">
      <c r="A835" s="194"/>
      <c r="B835" s="194"/>
      <c r="C835" s="194"/>
      <c r="D835" s="194"/>
      <c r="E835" s="194"/>
      <c r="F835" s="194"/>
      <c r="G835" s="194"/>
      <c r="H835" s="194"/>
      <c r="I835" s="194"/>
      <c r="J835" s="194"/>
      <c r="K835" s="194"/>
      <c r="L835" s="194"/>
      <c r="M835" s="194"/>
      <c r="N835" s="194"/>
    </row>
    <row r="836" spans="1:14">
      <c r="A836" s="194"/>
      <c r="B836" s="194"/>
      <c r="C836" s="194"/>
      <c r="D836" s="194"/>
      <c r="E836" s="194"/>
      <c r="F836" s="194"/>
      <c r="G836" s="194"/>
      <c r="H836" s="194"/>
      <c r="I836" s="194"/>
      <c r="J836" s="194"/>
      <c r="K836" s="194"/>
      <c r="L836" s="194"/>
      <c r="M836" s="194"/>
      <c r="N836" s="194"/>
    </row>
    <row r="837" spans="1:14">
      <c r="A837" s="194"/>
      <c r="B837" s="194"/>
      <c r="C837" s="194"/>
      <c r="D837" s="194"/>
      <c r="E837" s="194"/>
      <c r="F837" s="194"/>
      <c r="G837" s="194"/>
      <c r="H837" s="194"/>
      <c r="I837" s="194"/>
      <c r="J837" s="194"/>
      <c r="K837" s="194"/>
      <c r="L837" s="194"/>
      <c r="M837" s="194"/>
      <c r="N837" s="194"/>
    </row>
    <row r="838" spans="1:14">
      <c r="A838" s="194"/>
      <c r="B838" s="194"/>
      <c r="C838" s="194"/>
      <c r="D838" s="194"/>
      <c r="E838" s="194"/>
      <c r="F838" s="194"/>
      <c r="G838" s="194"/>
      <c r="H838" s="194"/>
      <c r="I838" s="194"/>
      <c r="J838" s="194"/>
      <c r="K838" s="194"/>
      <c r="L838" s="194"/>
      <c r="M838" s="194"/>
      <c r="N838" s="194"/>
    </row>
    <row r="839" spans="1:14">
      <c r="A839" s="194"/>
      <c r="B839" s="194"/>
      <c r="C839" s="194"/>
      <c r="D839" s="194"/>
      <c r="E839" s="194"/>
      <c r="F839" s="194"/>
      <c r="G839" s="194"/>
      <c r="H839" s="194"/>
      <c r="I839" s="194"/>
      <c r="J839" s="194"/>
      <c r="K839" s="194"/>
      <c r="L839" s="194"/>
      <c r="M839" s="194"/>
      <c r="N839" s="194"/>
    </row>
    <row r="840" spans="1:14">
      <c r="A840" s="194"/>
      <c r="B840" s="194"/>
      <c r="C840" s="194"/>
      <c r="D840" s="194"/>
      <c r="E840" s="194"/>
      <c r="F840" s="194"/>
      <c r="G840" s="194"/>
      <c r="H840" s="194"/>
      <c r="I840" s="194"/>
      <c r="J840" s="194"/>
      <c r="K840" s="194"/>
      <c r="L840" s="194"/>
      <c r="M840" s="194"/>
      <c r="N840" s="194"/>
    </row>
    <row r="841" spans="1:14">
      <c r="A841" s="194"/>
      <c r="B841" s="194"/>
      <c r="C841" s="194"/>
      <c r="D841" s="194"/>
      <c r="E841" s="194"/>
      <c r="F841" s="194"/>
      <c r="G841" s="194"/>
      <c r="H841" s="194"/>
      <c r="I841" s="194"/>
      <c r="J841" s="194"/>
      <c r="K841" s="194"/>
      <c r="L841" s="194"/>
      <c r="M841" s="194"/>
      <c r="N841" s="194"/>
    </row>
    <row r="842" spans="1:14">
      <c r="A842" s="194"/>
      <c r="B842" s="194"/>
      <c r="C842" s="194"/>
      <c r="D842" s="194"/>
      <c r="E842" s="194"/>
      <c r="F842" s="194"/>
      <c r="G842" s="194"/>
      <c r="H842" s="194"/>
      <c r="I842" s="194"/>
      <c r="J842" s="194"/>
      <c r="K842" s="194"/>
      <c r="L842" s="194"/>
      <c r="M842" s="194"/>
      <c r="N842" s="194"/>
    </row>
    <row r="843" spans="1:14">
      <c r="A843" s="194"/>
      <c r="B843" s="194"/>
      <c r="C843" s="194"/>
      <c r="D843" s="194"/>
      <c r="E843" s="194"/>
      <c r="F843" s="194"/>
      <c r="G843" s="194"/>
      <c r="H843" s="194"/>
      <c r="I843" s="194"/>
      <c r="J843" s="194"/>
      <c r="K843" s="194"/>
      <c r="L843" s="194"/>
      <c r="M843" s="194"/>
      <c r="N843" s="194"/>
    </row>
    <row r="844" spans="1:14">
      <c r="A844" s="194"/>
      <c r="B844" s="194"/>
      <c r="C844" s="194"/>
      <c r="D844" s="194"/>
      <c r="E844" s="194"/>
      <c r="F844" s="194"/>
      <c r="G844" s="194"/>
      <c r="H844" s="194"/>
      <c r="I844" s="194"/>
      <c r="J844" s="194"/>
      <c r="K844" s="194"/>
      <c r="L844" s="194"/>
      <c r="M844" s="194"/>
      <c r="N844" s="194"/>
    </row>
    <row r="845" spans="1:14">
      <c r="A845" s="194"/>
      <c r="B845" s="194"/>
      <c r="C845" s="194"/>
      <c r="D845" s="194"/>
      <c r="E845" s="194"/>
      <c r="F845" s="194"/>
      <c r="G845" s="194"/>
      <c r="H845" s="194"/>
      <c r="I845" s="194"/>
      <c r="J845" s="194"/>
      <c r="K845" s="194"/>
      <c r="L845" s="194"/>
      <c r="M845" s="194"/>
      <c r="N845" s="194"/>
    </row>
    <row r="846" spans="1:14">
      <c r="A846" s="194"/>
      <c r="B846" s="194"/>
      <c r="C846" s="194"/>
      <c r="D846" s="194"/>
      <c r="E846" s="194"/>
      <c r="F846" s="194"/>
      <c r="G846" s="194"/>
      <c r="H846" s="194"/>
      <c r="I846" s="194"/>
      <c r="J846" s="194"/>
      <c r="K846" s="194"/>
      <c r="L846" s="194"/>
      <c r="M846" s="194"/>
      <c r="N846" s="194"/>
    </row>
    <row r="847" spans="1:14">
      <c r="A847" s="194"/>
      <c r="B847" s="194"/>
      <c r="C847" s="194"/>
      <c r="D847" s="194"/>
      <c r="E847" s="194"/>
      <c r="F847" s="194"/>
      <c r="G847" s="194"/>
      <c r="H847" s="194"/>
      <c r="I847" s="194"/>
      <c r="J847" s="194"/>
      <c r="K847" s="194"/>
      <c r="L847" s="194"/>
      <c r="M847" s="194"/>
      <c r="N847" s="194"/>
    </row>
    <row r="848" spans="1:14">
      <c r="A848" s="194"/>
      <c r="B848" s="194"/>
      <c r="C848" s="194"/>
      <c r="D848" s="194"/>
      <c r="E848" s="194"/>
      <c r="F848" s="194"/>
      <c r="G848" s="194"/>
      <c r="H848" s="194"/>
      <c r="I848" s="194"/>
      <c r="J848" s="194"/>
      <c r="K848" s="194"/>
      <c r="L848" s="194"/>
      <c r="M848" s="194"/>
      <c r="N848" s="194"/>
    </row>
    <row r="849" spans="1:14">
      <c r="A849" s="194"/>
      <c r="B849" s="194"/>
      <c r="C849" s="194"/>
      <c r="D849" s="194"/>
      <c r="E849" s="194"/>
      <c r="F849" s="194"/>
      <c r="G849" s="194"/>
      <c r="H849" s="194"/>
      <c r="I849" s="194"/>
      <c r="J849" s="194"/>
      <c r="K849" s="194"/>
      <c r="L849" s="194"/>
      <c r="M849" s="194"/>
      <c r="N849" s="194"/>
    </row>
    <row r="850" spans="1:14">
      <c r="A850" s="194"/>
      <c r="B850" s="194"/>
      <c r="C850" s="194"/>
      <c r="D850" s="194"/>
      <c r="E850" s="194"/>
      <c r="F850" s="194"/>
      <c r="G850" s="194"/>
      <c r="H850" s="194"/>
      <c r="I850" s="194"/>
      <c r="J850" s="194"/>
      <c r="K850" s="194"/>
      <c r="L850" s="194"/>
      <c r="M850" s="194"/>
      <c r="N850" s="194"/>
    </row>
    <row r="851" spans="1:14">
      <c r="A851" s="194"/>
      <c r="B851" s="194"/>
      <c r="C851" s="194"/>
      <c r="D851" s="194"/>
      <c r="E851" s="194"/>
      <c r="F851" s="194"/>
      <c r="G851" s="194"/>
      <c r="H851" s="194"/>
      <c r="I851" s="194"/>
      <c r="J851" s="194"/>
      <c r="K851" s="194"/>
      <c r="L851" s="194"/>
      <c r="M851" s="194"/>
      <c r="N851" s="194"/>
    </row>
    <row r="852" spans="1:14">
      <c r="A852" s="194"/>
      <c r="B852" s="194"/>
      <c r="C852" s="194"/>
      <c r="D852" s="194"/>
      <c r="E852" s="194"/>
      <c r="F852" s="194"/>
      <c r="G852" s="194"/>
      <c r="H852" s="194"/>
      <c r="I852" s="194"/>
      <c r="J852" s="194"/>
      <c r="K852" s="194"/>
      <c r="L852" s="194"/>
      <c r="M852" s="194"/>
      <c r="N852" s="194"/>
    </row>
    <row r="853" spans="1:14">
      <c r="A853" s="194"/>
      <c r="B853" s="194"/>
      <c r="C853" s="194"/>
      <c r="D853" s="194"/>
      <c r="E853" s="194"/>
      <c r="F853" s="194"/>
      <c r="G853" s="194"/>
      <c r="H853" s="194"/>
      <c r="I853" s="194"/>
      <c r="J853" s="194"/>
      <c r="K853" s="194"/>
      <c r="L853" s="194"/>
      <c r="M853" s="194"/>
      <c r="N853" s="194"/>
    </row>
  </sheetData>
  <mergeCells count="11">
    <mergeCell ref="C20:D20"/>
    <mergeCell ref="K3:M3"/>
    <mergeCell ref="L4:M4"/>
    <mergeCell ref="K56:M56"/>
    <mergeCell ref="L57:M57"/>
    <mergeCell ref="K249:M249"/>
    <mergeCell ref="L250:M250"/>
    <mergeCell ref="K173:M173"/>
    <mergeCell ref="L174:M174"/>
    <mergeCell ref="K114:M114"/>
    <mergeCell ref="L115:M115"/>
  </mergeCells>
  <phoneticPr fontId="0" type="noConversion"/>
  <pageMargins left="0.25" right="0.25" top="0.75" bottom="0.5" header="0.3" footer="0.3"/>
  <pageSetup scale="58" fitToHeight="6" orientation="portrait" horizontalDpi="300" verticalDpi="300" r:id="rId1"/>
  <headerFooter alignWithMargins="0"/>
  <rowBreaks count="4" manualBreakCount="4">
    <brk id="53" max="12" man="1"/>
    <brk id="111" max="12" man="1"/>
    <brk id="170" max="12" man="1"/>
    <brk id="246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LGEE</vt:lpstr>
      <vt:lpstr>LGEE!Print_Area</vt:lpstr>
    </vt:vector>
  </TitlesOfParts>
  <Company>E.ON U.S.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O Rate Formual</dc:title>
  <dc:creator>Larry Monday</dc:creator>
  <cp:lastModifiedBy> Larry</cp:lastModifiedBy>
  <cp:lastPrinted>2011-05-03T12:20:15Z</cp:lastPrinted>
  <dcterms:created xsi:type="dcterms:W3CDTF">2006-05-24T14:58:53Z</dcterms:created>
  <dcterms:modified xsi:type="dcterms:W3CDTF">2011-05-03T12:22:41Z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