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RC Formula Rates\Attachment O\2014 Update\Protocol Documents\"/>
    </mc:Choice>
  </mc:AlternateContent>
  <bookViews>
    <workbookView xWindow="240" yWindow="135" windowWidth="20115" windowHeight="7935"/>
  </bookViews>
  <sheets>
    <sheet name="Reserve" sheetId="1" r:id="rId1"/>
    <sheet name="Accrual" sheetId="7" r:id="rId2"/>
  </sheets>
  <definedNames>
    <definedName name="_xlnm.Print_Titles" localSheetId="1">Accrual!$1:$3</definedName>
    <definedName name="_xlnm.Print_Titles" localSheetId="0">Reserve!$1:$5</definedName>
  </definedNames>
  <calcPr calcId="152511"/>
</workbook>
</file>

<file path=xl/calcChain.xml><?xml version="1.0" encoding="utf-8"?>
<calcChain xmlns="http://schemas.openxmlformats.org/spreadsheetml/2006/main">
  <c r="B95" i="7" l="1"/>
  <c r="B90" i="7"/>
  <c r="B88" i="7"/>
  <c r="B70" i="7" l="1"/>
  <c r="B50" i="7"/>
  <c r="B47" i="7"/>
  <c r="B46" i="7" s="1"/>
  <c r="B43" i="7"/>
  <c r="B41" i="7" s="1"/>
  <c r="B36" i="7"/>
  <c r="E33" i="1"/>
  <c r="E63" i="1"/>
  <c r="I58" i="1"/>
  <c r="H58" i="1"/>
  <c r="J58" i="1"/>
  <c r="B33" i="1"/>
  <c r="H59" i="1" l="1"/>
  <c r="H60" i="1" s="1"/>
  <c r="J59" i="1"/>
  <c r="J60" i="1" l="1"/>
  <c r="F31" i="7"/>
  <c r="E31" i="7"/>
  <c r="E32" i="7" s="1"/>
  <c r="D31" i="7"/>
  <c r="D32" i="7" s="1"/>
  <c r="G31" i="7"/>
  <c r="G32" i="7" s="1"/>
  <c r="F32" i="7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8" i="1"/>
  <c r="D32" i="1"/>
  <c r="D34" i="1" s="1"/>
  <c r="C32" i="1"/>
  <c r="C34" i="1" s="1"/>
  <c r="B32" i="1"/>
  <c r="B34" i="1" s="1"/>
  <c r="H32" i="1" l="1"/>
  <c r="H33" i="1" s="1"/>
  <c r="J32" i="1"/>
  <c r="J33" i="1" s="1"/>
  <c r="I32" i="1"/>
  <c r="I33" i="1" s="1"/>
  <c r="B102" i="7"/>
  <c r="D102" i="7" s="1"/>
  <c r="B101" i="7"/>
  <c r="B100" i="7"/>
  <c r="B99" i="7"/>
  <c r="B97" i="7"/>
  <c r="B96" i="7"/>
  <c r="B93" i="7"/>
  <c r="B86" i="7"/>
  <c r="B84" i="7"/>
  <c r="B80" i="7"/>
  <c r="B77" i="7"/>
  <c r="B89" i="7"/>
  <c r="B85" i="7"/>
  <c r="B81" i="7"/>
  <c r="B83" i="7" l="1"/>
  <c r="B35" i="7"/>
  <c r="B94" i="7"/>
  <c r="B69" i="7"/>
  <c r="B92" i="7"/>
  <c r="B79" i="7"/>
  <c r="B98" i="7"/>
  <c r="B82" i="7"/>
  <c r="B87" i="7"/>
  <c r="B76" i="7"/>
  <c r="D76" i="7" s="1"/>
  <c r="B91" i="7"/>
  <c r="B78" i="7"/>
  <c r="B106" i="7" l="1"/>
  <c r="B37" i="7"/>
  <c r="B71" i="7"/>
  <c r="B105" i="7"/>
  <c r="B107" i="7" l="1"/>
  <c r="E90" i="1"/>
  <c r="E88" i="1"/>
  <c r="E56" i="1"/>
  <c r="I59" i="1" s="1"/>
  <c r="I60" i="1" s="1"/>
  <c r="E85" i="1"/>
  <c r="E70" i="1"/>
  <c r="E39" i="1"/>
  <c r="E69" i="1" s="1"/>
  <c r="E84" i="1"/>
  <c r="E86" i="1" l="1"/>
  <c r="E89" i="1"/>
  <c r="E73" i="1"/>
  <c r="E81" i="1"/>
  <c r="E77" i="1"/>
  <c r="E68" i="1"/>
  <c r="E74" i="1"/>
  <c r="E76" i="1"/>
  <c r="E78" i="1"/>
  <c r="E79" i="1"/>
  <c r="E80" i="1"/>
  <c r="E82" i="1"/>
  <c r="E83" i="1"/>
  <c r="E87" i="1"/>
  <c r="E75" i="1"/>
  <c r="E72" i="1"/>
  <c r="E71" i="1"/>
  <c r="E32" i="1"/>
  <c r="E62" i="1"/>
  <c r="E64" i="1" s="1"/>
  <c r="E93" i="1" l="1"/>
  <c r="E34" i="1"/>
  <c r="E94" i="1"/>
  <c r="E95" i="1" l="1"/>
</calcChain>
</file>

<file path=xl/sharedStrings.xml><?xml version="1.0" encoding="utf-8"?>
<sst xmlns="http://schemas.openxmlformats.org/spreadsheetml/2006/main" count="207" uniqueCount="70">
  <si>
    <t>LGE</t>
  </si>
  <si>
    <t>Common General Plant</t>
  </si>
  <si>
    <r>
      <t xml:space="preserve">Common General Plant - </t>
    </r>
    <r>
      <rPr>
        <b/>
        <sz val="10"/>
        <color rgb="FFFF0000"/>
        <rFont val="Arial"/>
        <family val="2"/>
      </rPr>
      <t>ARO Child</t>
    </r>
  </si>
  <si>
    <t>Common General Plant Cars and Trucks</t>
  </si>
  <si>
    <t>Electric Distribution</t>
  </si>
  <si>
    <r>
      <t xml:space="preserve">Electric Distribution - </t>
    </r>
    <r>
      <rPr>
        <b/>
        <sz val="10"/>
        <color rgb="FFFF0000"/>
        <rFont val="Arial"/>
        <family val="2"/>
      </rPr>
      <t>ARO Child</t>
    </r>
  </si>
  <si>
    <t>Electric General Plant</t>
  </si>
  <si>
    <t>Electric Hydro Production</t>
  </si>
  <si>
    <r>
      <t xml:space="preserve">Electric Hydro Production - </t>
    </r>
    <r>
      <rPr>
        <b/>
        <sz val="10"/>
        <color rgb="FFFF0000"/>
        <rFont val="Arial"/>
        <family val="2"/>
      </rPr>
      <t>ARO Child</t>
    </r>
  </si>
  <si>
    <t>Electric Other Production</t>
  </si>
  <si>
    <r>
      <t xml:space="preserve">Electric Other Production - </t>
    </r>
    <r>
      <rPr>
        <b/>
        <sz val="10"/>
        <color rgb="FFFF0000"/>
        <rFont val="Arial"/>
        <family val="2"/>
      </rPr>
      <t>ARO Child</t>
    </r>
  </si>
  <si>
    <t>Electric Steam Production</t>
  </si>
  <si>
    <r>
      <t xml:space="preserve">Electric Steam Production - </t>
    </r>
    <r>
      <rPr>
        <b/>
        <sz val="10"/>
        <color rgb="FFFF0000"/>
        <rFont val="Arial"/>
        <family val="2"/>
      </rPr>
      <t>ARO Child</t>
    </r>
  </si>
  <si>
    <t>Electric Transmission</t>
  </si>
  <si>
    <r>
      <t xml:space="preserve">Electric Transmission - </t>
    </r>
    <r>
      <rPr>
        <b/>
        <sz val="10"/>
        <color rgb="FFFF0000"/>
        <rFont val="Arial"/>
        <family val="2"/>
      </rPr>
      <t>ARO Child</t>
    </r>
  </si>
  <si>
    <t>Gas Distribution</t>
  </si>
  <si>
    <r>
      <t xml:space="preserve">Gas Distribution - </t>
    </r>
    <r>
      <rPr>
        <b/>
        <sz val="10"/>
        <color rgb="FFFF0000"/>
        <rFont val="Arial"/>
        <family val="2"/>
      </rPr>
      <t>ARO Child</t>
    </r>
  </si>
  <si>
    <t>Gas General Plant</t>
  </si>
  <si>
    <t>Gas Storage</t>
  </si>
  <si>
    <r>
      <t xml:space="preserve">Gas Storage - </t>
    </r>
    <r>
      <rPr>
        <b/>
        <sz val="10"/>
        <color rgb="FFFF0000"/>
        <rFont val="Arial"/>
        <family val="2"/>
      </rPr>
      <t>ARO Child</t>
    </r>
  </si>
  <si>
    <t>Gas Stored Nonrecoverable</t>
  </si>
  <si>
    <t>Gas Transmission</t>
  </si>
  <si>
    <r>
      <t xml:space="preserve">Gas Transmission - </t>
    </r>
    <r>
      <rPr>
        <b/>
        <sz val="10"/>
        <color rgb="FFFF0000"/>
        <rFont val="Arial"/>
        <family val="2"/>
      </rPr>
      <t>ARO Child</t>
    </r>
  </si>
  <si>
    <t>Amortization</t>
  </si>
  <si>
    <t xml:space="preserve"> </t>
  </si>
  <si>
    <t>Non Utility Property</t>
  </si>
  <si>
    <t>Life Reserve</t>
  </si>
  <si>
    <t>COR Reserve</t>
  </si>
  <si>
    <t>Salvage Reserve</t>
  </si>
  <si>
    <t>Total Reserves</t>
  </si>
  <si>
    <t>Total Accrual Difference : Financial less Juris</t>
  </si>
  <si>
    <t>Total Reserve Difference : Financial less Juris</t>
  </si>
  <si>
    <t>Electric General Plant Cars and Trucks</t>
  </si>
  <si>
    <r>
      <t>Electric Other Production Trimble CT Pipeline</t>
    </r>
    <r>
      <rPr>
        <b/>
        <sz val="10"/>
        <color rgb="FFFF0000"/>
        <rFont val="Arial"/>
        <family val="2"/>
      </rPr>
      <t xml:space="preserve"> **</t>
    </r>
  </si>
  <si>
    <t>Non Utility Property (122)</t>
  </si>
  <si>
    <t>Non Utility Property (111)</t>
  </si>
  <si>
    <t>Financial Book-Accruals</t>
  </si>
  <si>
    <t>Juris Book-Accruals</t>
  </si>
  <si>
    <t>Financial Book less Juris Book - Accruals</t>
  </si>
  <si>
    <t>LGE Juris Book Accruals Total</t>
  </si>
  <si>
    <t>LGE Financial Book Accruals Total</t>
  </si>
  <si>
    <t>Check to plant report</t>
  </si>
  <si>
    <t>Amort</t>
  </si>
  <si>
    <t>Electric</t>
  </si>
  <si>
    <t>Gas</t>
  </si>
  <si>
    <t>Common</t>
  </si>
  <si>
    <t>plant report</t>
  </si>
  <si>
    <t>this schedule</t>
  </si>
  <si>
    <t>diff</t>
  </si>
  <si>
    <t>Financial Book Reserve</t>
  </si>
  <si>
    <t>LGE Financial Book Reserve Total</t>
  </si>
  <si>
    <t>Juris Book Reserve</t>
  </si>
  <si>
    <t>LGE Juris Book Reserve Total</t>
  </si>
  <si>
    <t>Financial Book less Juris Book Reserve</t>
  </si>
  <si>
    <t xml:space="preserve">LGE </t>
  </si>
  <si>
    <t>JURIS Reserve Differences</t>
  </si>
  <si>
    <t>JURIS Accrual Differences</t>
  </si>
  <si>
    <t>Amortization-Common</t>
  </si>
  <si>
    <t>Plant report check</t>
  </si>
  <si>
    <t>Difference</t>
  </si>
  <si>
    <t>power plant report</t>
  </si>
  <si>
    <t>Common General Plant Cars and Trucks (acct 392)</t>
  </si>
  <si>
    <r>
      <t xml:space="preserve">Electric General Plant Cars and Trucks </t>
    </r>
    <r>
      <rPr>
        <sz val="8"/>
        <color theme="1"/>
        <rFont val="Arial"/>
        <family val="2"/>
      </rPr>
      <t>(139210+139610)</t>
    </r>
  </si>
  <si>
    <t>PP report</t>
  </si>
  <si>
    <t>Math check</t>
  </si>
  <si>
    <t>Electric/</t>
  </si>
  <si>
    <t>Gas Split</t>
  </si>
  <si>
    <t>B-41 has a formula, so edit cell to input number.</t>
  </si>
  <si>
    <t>B-46has a formula, so edit cell to input number.</t>
  </si>
  <si>
    <t>B-50 has a formula, so edit cell to input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</si>
</sst>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8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B050"/>
      <name val="Calibri"/>
      <family val="2"/>
      <scheme val="minor"/>
    </font>
    <font>
      <sz val="8"/>
      <color theme="1"/>
      <name val="Arial"/>
      <family val="2"/>
    </font>
    <font>
      <sz val="8"/>
      <color rgb="FF00B050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6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4" fontId="0" fillId="0" borderId="0" xfId="0" applyNumberFormat="1"/>
    <xf numFmtId="0" fontId="4" fillId="2" borderId="0" xfId="0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0" fontId="6" fillId="0" borderId="1" xfId="0" applyFont="1" applyFill="1" applyBorder="1"/>
    <xf numFmtId="43" fontId="0" fillId="0" borderId="1" xfId="1" applyFont="1" applyBorder="1"/>
    <xf numFmtId="43" fontId="0" fillId="0" borderId="1" xfId="1" applyFont="1" applyFill="1" applyBorder="1"/>
    <xf numFmtId="4" fontId="0" fillId="0" borderId="0" xfId="0" applyNumberFormat="1" applyFill="1"/>
    <xf numFmtId="43" fontId="5" fillId="0" borderId="1" xfId="0" applyNumberFormat="1" applyFont="1" applyFill="1" applyBorder="1"/>
    <xf numFmtId="43" fontId="0" fillId="0" borderId="0" xfId="0" applyNumberFormat="1" applyBorder="1"/>
    <xf numFmtId="0" fontId="4" fillId="2" borderId="0" xfId="0" applyFont="1" applyFill="1" applyBorder="1"/>
    <xf numFmtId="43" fontId="0" fillId="0" borderId="0" xfId="0" applyNumberFormat="1"/>
    <xf numFmtId="0" fontId="6" fillId="0" borderId="1" xfId="0" quotePrefix="1" applyFont="1" applyFill="1" applyBorder="1" applyAlignment="1">
      <alignment horizontal="left"/>
    </xf>
    <xf numFmtId="4" fontId="5" fillId="0" borderId="0" xfId="0" quotePrefix="1" applyNumberFormat="1" applyFont="1" applyFill="1" applyAlignment="1">
      <alignment horizontal="center"/>
    </xf>
    <xf numFmtId="43" fontId="3" fillId="0" borderId="0" xfId="0" applyNumberFormat="1" applyFont="1" applyFill="1" applyBorder="1"/>
    <xf numFmtId="43" fontId="3" fillId="0" borderId="0" xfId="0" applyNumberFormat="1" applyFont="1" applyBorder="1"/>
    <xf numFmtId="4" fontId="8" fillId="0" borderId="0" xfId="0" quotePrefix="1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3" fontId="3" fillId="0" borderId="1" xfId="1" applyFont="1" applyBorder="1"/>
    <xf numFmtId="0" fontId="0" fillId="0" borderId="0" xfId="0" applyAlignment="1">
      <alignment horizontal="center"/>
    </xf>
    <xf numFmtId="43" fontId="0" fillId="3" borderId="1" xfId="1" applyFont="1" applyFill="1" applyBorder="1"/>
    <xf numFmtId="0" fontId="4" fillId="2" borderId="0" xfId="0" quotePrefix="1" applyFont="1" applyFill="1" applyBorder="1" applyAlignment="1">
      <alignment horizontal="left"/>
    </xf>
    <xf numFmtId="17" fontId="5" fillId="0" borderId="0" xfId="0" applyNumberFormat="1" applyFont="1" applyFill="1"/>
    <xf numFmtId="0" fontId="5" fillId="0" borderId="1" xfId="0" applyFont="1" applyFill="1" applyBorder="1"/>
    <xf numFmtId="43" fontId="3" fillId="0" borderId="1" xfId="0" applyNumberFormat="1" applyFont="1" applyBorder="1"/>
    <xf numFmtId="43" fontId="3" fillId="0" borderId="2" xfId="0" applyNumberFormat="1" applyFont="1" applyBorder="1"/>
    <xf numFmtId="0" fontId="4" fillId="2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4" fontId="11" fillId="4" borderId="0" xfId="0" applyNumberFormat="1" applyFont="1" applyFill="1"/>
    <xf numFmtId="43" fontId="11" fillId="4" borderId="0" xfId="1" applyFont="1" applyFill="1"/>
    <xf numFmtId="43" fontId="0" fillId="0" borderId="1" xfId="1" quotePrefix="1" applyFont="1" applyFill="1" applyBorder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43" fontId="2" fillId="0" borderId="0" xfId="1" applyFont="1" applyAlignment="1">
      <alignment horizontal="left"/>
    </xf>
    <xf numFmtId="43" fontId="9" fillId="0" borderId="0" xfId="1" applyFont="1" applyFill="1" applyAlignment="1">
      <alignment horizontal="left"/>
    </xf>
    <xf numFmtId="43" fontId="0" fillId="0" borderId="0" xfId="1" applyFont="1" applyBorder="1" applyAlignment="1">
      <alignment horizontal="center"/>
    </xf>
    <xf numFmtId="0" fontId="0" fillId="0" borderId="0" xfId="0" applyFill="1" applyBorder="1"/>
    <xf numFmtId="43" fontId="0" fillId="0" borderId="0" xfId="1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0" xfId="0" applyBorder="1"/>
    <xf numFmtId="43" fontId="13" fillId="0" borderId="0" xfId="1" applyFont="1" applyBorder="1" applyAlignment="1">
      <alignment horizontal="center"/>
    </xf>
    <xf numFmtId="0" fontId="11" fillId="4" borderId="0" xfId="0" applyFont="1" applyFill="1" applyBorder="1"/>
    <xf numFmtId="43" fontId="14" fillId="4" borderId="0" xfId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/>
    </xf>
    <xf numFmtId="43" fontId="11" fillId="4" borderId="0" xfId="1" applyFont="1" applyFill="1" applyBorder="1" applyAlignment="1">
      <alignment horizontal="center"/>
    </xf>
    <xf numFmtId="43" fontId="11" fillId="4" borderId="0" xfId="1" applyFont="1" applyFill="1" applyBorder="1"/>
    <xf numFmtId="43" fontId="15" fillId="4" borderId="3" xfId="1" applyFont="1" applyFill="1" applyBorder="1"/>
    <xf numFmtId="43" fontId="11" fillId="4" borderId="3" xfId="1" applyFont="1" applyFill="1" applyBorder="1"/>
    <xf numFmtId="0" fontId="11" fillId="4" borderId="0" xfId="0" applyFont="1" applyFill="1" applyAlignment="1">
      <alignment horizontal="right"/>
    </xf>
    <xf numFmtId="43" fontId="11" fillId="4" borderId="0" xfId="1" applyFont="1" applyFill="1" applyAlignment="1">
      <alignment horizontal="center"/>
    </xf>
    <xf numFmtId="43" fontId="11" fillId="0" borderId="0" xfId="1" applyFont="1" applyFill="1"/>
    <xf numFmtId="4" fontId="0" fillId="0" borderId="0" xfId="0" applyNumberFormat="1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/>
    <xf numFmtId="0" fontId="10" fillId="0" borderId="0" xfId="0" quotePrefix="1" applyFont="1" applyFill="1" applyAlignment="1">
      <alignment horizontal="right"/>
    </xf>
    <xf numFmtId="43" fontId="15" fillId="4" borderId="0" xfId="1" applyFont="1" applyFill="1"/>
    <xf numFmtId="43" fontId="15" fillId="0" borderId="0" xfId="1" applyFont="1" applyFill="1"/>
    <xf numFmtId="0" fontId="16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4" borderId="0" xfId="0" quotePrefix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3" fontId="16" fillId="0" borderId="0" xfId="0" applyNumberFormat="1" applyFont="1"/>
    <xf numFmtId="43" fontId="11" fillId="4" borderId="0" xfId="0" applyNumberFormat="1" applyFont="1" applyFill="1"/>
    <xf numFmtId="43" fontId="3" fillId="0" borderId="0" xfId="0" applyNumberFormat="1" applyFont="1"/>
    <xf numFmtId="9" fontId="0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43" fontId="20" fillId="4" borderId="0" xfId="0" applyNumberFormat="1" applyFont="1" applyFill="1"/>
    <xf numFmtId="4" fontId="0" fillId="0" borderId="0" xfId="0" quotePrefix="1" applyNumberFormat="1" applyAlignment="1">
      <alignment horizontal="left"/>
    </xf>
    <xf numFmtId="0" fontId="3" fillId="0" borderId="0" xfId="0" quotePrefix="1" applyFont="1" applyAlignment="1">
      <alignment horizontal="center"/>
    </xf>
    <xf numFmtId="14" fontId="3" fillId="0" borderId="0" xfId="0" quotePrefix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6E6A2"/>
      <color rgb="FFB8E08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5" zoomScaleNormal="100" workbookViewId="0">
      <pane xSplit="1" ySplit="1" topLeftCell="B64" activePane="bottomRight" state="frozen"/>
      <selection activeCell="A5" sqref="A5"/>
      <selection pane="topRight" activeCell="B5" sqref="B5"/>
      <selection pane="bottomLeft" activeCell="A6" sqref="A6"/>
      <selection pane="bottomRight" activeCell="G74" sqref="G74"/>
    </sheetView>
  </sheetViews>
  <sheetFormatPr defaultRowHeight="15" x14ac:dyDescent="0.25"/>
  <cols>
    <col min="1" max="1" width="48.85546875" bestFit="1" customWidth="1"/>
    <col min="2" max="2" width="18.140625" bestFit="1" customWidth="1"/>
    <col min="3" max="3" width="17.140625" customWidth="1"/>
    <col min="4" max="4" width="18.5703125" style="1" customWidth="1"/>
    <col min="5" max="5" width="18" bestFit="1" customWidth="1"/>
    <col min="6" max="6" width="2.42578125" customWidth="1"/>
    <col min="7" max="7" width="16.85546875" bestFit="1" customWidth="1"/>
    <col min="8" max="8" width="16.85546875" style="34" bestFit="1" customWidth="1"/>
    <col min="9" max="10" width="15.28515625" bestFit="1" customWidth="1"/>
  </cols>
  <sheetData>
    <row r="1" spans="1:9" x14ac:dyDescent="0.25">
      <c r="A1" s="73" t="s">
        <v>54</v>
      </c>
      <c r="B1" s="73"/>
      <c r="C1" s="73"/>
      <c r="D1" s="73"/>
      <c r="E1" s="73"/>
    </row>
    <row r="2" spans="1:9" x14ac:dyDescent="0.25">
      <c r="A2" s="73" t="s">
        <v>55</v>
      </c>
      <c r="B2" s="73"/>
      <c r="C2" s="73"/>
      <c r="D2" s="73"/>
      <c r="E2" s="73"/>
    </row>
    <row r="3" spans="1:9" x14ac:dyDescent="0.25">
      <c r="A3" s="74">
        <v>42004</v>
      </c>
      <c r="B3" s="74"/>
      <c r="C3" s="74"/>
      <c r="D3" s="74"/>
      <c r="E3" s="74"/>
    </row>
    <row r="4" spans="1:9" x14ac:dyDescent="0.25">
      <c r="A4" s="56"/>
      <c r="B4" s="56"/>
      <c r="C4" s="56"/>
      <c r="D4" s="56"/>
      <c r="E4" s="56"/>
    </row>
    <row r="5" spans="1:9" x14ac:dyDescent="0.25">
      <c r="B5" s="18" t="s">
        <v>26</v>
      </c>
      <c r="C5" s="18" t="s">
        <v>27</v>
      </c>
      <c r="D5" s="18" t="s">
        <v>28</v>
      </c>
      <c r="E5" s="19" t="s">
        <v>29</v>
      </c>
    </row>
    <row r="6" spans="1:9" x14ac:dyDescent="0.25">
      <c r="A6" s="28" t="s">
        <v>49</v>
      </c>
      <c r="B6" s="15"/>
    </row>
    <row r="7" spans="1:9" x14ac:dyDescent="0.25">
      <c r="A7" s="4"/>
      <c r="B7" s="5"/>
    </row>
    <row r="8" spans="1:9" x14ac:dyDescent="0.25">
      <c r="A8" s="6" t="s">
        <v>1</v>
      </c>
      <c r="B8" s="7">
        <v>95348815.939999998</v>
      </c>
      <c r="C8" s="7">
        <v>1128229.54</v>
      </c>
      <c r="D8" s="7">
        <v>276601.43</v>
      </c>
      <c r="E8" s="7">
        <f>B8+C8-D8</f>
        <v>96200444.049999997</v>
      </c>
    </row>
    <row r="9" spans="1:9" x14ac:dyDescent="0.25">
      <c r="A9" s="6" t="s">
        <v>2</v>
      </c>
      <c r="B9" s="22"/>
      <c r="C9" s="22"/>
      <c r="D9" s="22"/>
      <c r="E9" s="7">
        <f t="shared" ref="E9:E30" si="0">B9+C9-D9</f>
        <v>0</v>
      </c>
      <c r="G9" s="11"/>
      <c r="H9" s="39"/>
      <c r="I9" s="11"/>
    </row>
    <row r="10" spans="1:9" s="5" customFormat="1" x14ac:dyDescent="0.25">
      <c r="A10" s="6" t="s">
        <v>4</v>
      </c>
      <c r="B10" s="8">
        <v>326589509.31</v>
      </c>
      <c r="C10" s="33">
        <v>155252072.06999999</v>
      </c>
      <c r="D10" s="8">
        <v>20076243.84</v>
      </c>
      <c r="E10" s="7">
        <f t="shared" si="0"/>
        <v>461765337.54000002</v>
      </c>
      <c r="G10" s="40"/>
      <c r="H10" s="41"/>
      <c r="I10" s="40"/>
    </row>
    <row r="11" spans="1:9" s="5" customFormat="1" x14ac:dyDescent="0.25">
      <c r="A11" s="6" t="s">
        <v>5</v>
      </c>
      <c r="B11" s="8">
        <v>35113.82</v>
      </c>
      <c r="C11" s="22"/>
      <c r="D11" s="22"/>
      <c r="E11" s="7">
        <f t="shared" si="0"/>
        <v>35113.82</v>
      </c>
      <c r="G11" s="40"/>
      <c r="H11" s="41"/>
      <c r="I11" s="40"/>
    </row>
    <row r="12" spans="1:9" s="5" customFormat="1" x14ac:dyDescent="0.25">
      <c r="A12" s="6" t="s">
        <v>6</v>
      </c>
      <c r="B12" s="8">
        <v>12397518.08</v>
      </c>
      <c r="C12" s="8">
        <v>-3866.64</v>
      </c>
      <c r="D12" s="8">
        <v>148076.62</v>
      </c>
      <c r="E12" s="7">
        <f t="shared" si="0"/>
        <v>12245574.82</v>
      </c>
      <c r="G12" s="40"/>
      <c r="H12" s="41"/>
      <c r="I12" s="40"/>
    </row>
    <row r="13" spans="1:9" s="5" customFormat="1" x14ac:dyDescent="0.25">
      <c r="A13" s="6" t="s">
        <v>7</v>
      </c>
      <c r="B13" s="8">
        <v>13482821.5</v>
      </c>
      <c r="C13" s="8">
        <v>-1747986.11</v>
      </c>
      <c r="D13" s="8">
        <v>401838.01</v>
      </c>
      <c r="E13" s="7">
        <f t="shared" si="0"/>
        <v>11332997.380000001</v>
      </c>
      <c r="G13" s="40"/>
      <c r="H13" s="41"/>
      <c r="I13" s="40"/>
    </row>
    <row r="14" spans="1:9" s="5" customFormat="1" x14ac:dyDescent="0.25">
      <c r="A14" s="6" t="s">
        <v>8</v>
      </c>
      <c r="B14" s="8">
        <v>4900.9399999999996</v>
      </c>
      <c r="C14" s="22"/>
      <c r="D14" s="22"/>
      <c r="E14" s="7">
        <f t="shared" si="0"/>
        <v>4900.9399999999996</v>
      </c>
      <c r="G14" s="40"/>
      <c r="H14" s="41"/>
      <c r="I14" s="40"/>
    </row>
    <row r="15" spans="1:9" s="5" customFormat="1" x14ac:dyDescent="0.25">
      <c r="A15" s="6" t="s">
        <v>9</v>
      </c>
      <c r="B15" s="8">
        <v>88807487.780000001</v>
      </c>
      <c r="C15" s="8">
        <v>2846367.41</v>
      </c>
      <c r="D15" s="8">
        <v>134459.75</v>
      </c>
      <c r="E15" s="7">
        <f t="shared" si="0"/>
        <v>91519395.439999998</v>
      </c>
      <c r="G15" s="40"/>
      <c r="H15" s="41"/>
      <c r="I15" s="40"/>
    </row>
    <row r="16" spans="1:9" s="5" customFormat="1" x14ac:dyDescent="0.25">
      <c r="A16" s="6" t="s">
        <v>10</v>
      </c>
      <c r="B16" s="8">
        <v>3689.83</v>
      </c>
      <c r="C16" s="22"/>
      <c r="D16" s="22"/>
      <c r="E16" s="7">
        <f t="shared" si="0"/>
        <v>3689.83</v>
      </c>
      <c r="G16" s="40"/>
      <c r="H16" s="41"/>
      <c r="I16" s="40"/>
    </row>
    <row r="17" spans="1:10" s="5" customFormat="1" x14ac:dyDescent="0.25">
      <c r="A17" s="6" t="s">
        <v>11</v>
      </c>
      <c r="B17" s="8">
        <v>1205949908.98</v>
      </c>
      <c r="C17" s="8">
        <v>123956495.45</v>
      </c>
      <c r="D17" s="8">
        <v>27757076.449999999</v>
      </c>
      <c r="E17" s="7">
        <f t="shared" si="0"/>
        <v>1302149327.98</v>
      </c>
      <c r="G17" s="40"/>
      <c r="H17" s="41"/>
      <c r="I17" s="40"/>
    </row>
    <row r="18" spans="1:10" s="5" customFormat="1" x14ac:dyDescent="0.25">
      <c r="A18" s="6" t="s">
        <v>12</v>
      </c>
      <c r="B18" s="8">
        <v>10713861.99</v>
      </c>
      <c r="C18" s="22"/>
      <c r="D18" s="22"/>
      <c r="E18" s="7">
        <f t="shared" si="0"/>
        <v>10713861.99</v>
      </c>
      <c r="G18" s="40"/>
      <c r="H18" s="41"/>
      <c r="I18" s="40"/>
    </row>
    <row r="19" spans="1:10" s="5" customFormat="1" x14ac:dyDescent="0.25">
      <c r="A19" s="6" t="s">
        <v>13</v>
      </c>
      <c r="B19" s="8">
        <v>129626721.42</v>
      </c>
      <c r="C19" s="8">
        <v>27104683.68</v>
      </c>
      <c r="D19" s="8">
        <v>6620077.1900000004</v>
      </c>
      <c r="E19" s="7">
        <f t="shared" si="0"/>
        <v>150111327.91</v>
      </c>
      <c r="G19" s="40"/>
      <c r="H19" s="41"/>
      <c r="I19" s="40"/>
    </row>
    <row r="20" spans="1:10" s="5" customFormat="1" x14ac:dyDescent="0.25">
      <c r="A20" s="6" t="s">
        <v>14</v>
      </c>
      <c r="B20" s="8">
        <v>19345.169999999998</v>
      </c>
      <c r="C20" s="22"/>
      <c r="D20" s="22"/>
      <c r="E20" s="7">
        <f t="shared" si="0"/>
        <v>19345.169999999998</v>
      </c>
      <c r="G20" s="42"/>
      <c r="H20" s="41"/>
      <c r="I20" s="40"/>
    </row>
    <row r="21" spans="1:10" s="5" customFormat="1" x14ac:dyDescent="0.25">
      <c r="A21" s="6" t="s">
        <v>15</v>
      </c>
      <c r="B21" s="8">
        <v>152449680.24000001</v>
      </c>
      <c r="C21" s="8">
        <v>72866569.670000002</v>
      </c>
      <c r="D21" s="8">
        <v>4219873.96</v>
      </c>
      <c r="E21" s="7">
        <f t="shared" si="0"/>
        <v>221096375.95000002</v>
      </c>
      <c r="G21" s="40"/>
      <c r="H21" s="41"/>
      <c r="I21" s="40"/>
    </row>
    <row r="22" spans="1:10" s="5" customFormat="1" x14ac:dyDescent="0.25">
      <c r="A22" s="6" t="s">
        <v>16</v>
      </c>
      <c r="B22" s="8">
        <v>1051687.46</v>
      </c>
      <c r="C22" s="22"/>
      <c r="D22" s="22"/>
      <c r="E22" s="7">
        <f t="shared" si="0"/>
        <v>1051687.46</v>
      </c>
      <c r="G22" s="40"/>
      <c r="H22" s="41"/>
      <c r="I22" s="40"/>
    </row>
    <row r="23" spans="1:10" s="5" customFormat="1" x14ac:dyDescent="0.25">
      <c r="A23" s="6" t="s">
        <v>17</v>
      </c>
      <c r="B23" s="8">
        <v>5697802.7999999998</v>
      </c>
      <c r="C23" s="8">
        <v>-7.09</v>
      </c>
      <c r="D23" s="8">
        <v>235613.37</v>
      </c>
      <c r="E23" s="7">
        <f t="shared" si="0"/>
        <v>5462182.3399999999</v>
      </c>
      <c r="G23" s="40"/>
      <c r="H23" s="41"/>
      <c r="I23" s="40"/>
    </row>
    <row r="24" spans="1:10" s="5" customFormat="1" x14ac:dyDescent="0.25">
      <c r="A24" s="6" t="s">
        <v>18</v>
      </c>
      <c r="B24" s="8">
        <v>34209911.869999997</v>
      </c>
      <c r="C24" s="8">
        <v>1725533.1</v>
      </c>
      <c r="D24" s="8">
        <v>373012.53</v>
      </c>
      <c r="E24" s="7">
        <f t="shared" si="0"/>
        <v>35562432.439999998</v>
      </c>
      <c r="G24" s="40"/>
      <c r="H24" s="41"/>
      <c r="I24" s="40"/>
    </row>
    <row r="25" spans="1:10" s="5" customFormat="1" x14ac:dyDescent="0.25">
      <c r="A25" s="6" t="s">
        <v>19</v>
      </c>
      <c r="B25" s="8">
        <v>720242</v>
      </c>
      <c r="C25" s="22"/>
      <c r="D25" s="22"/>
      <c r="E25" s="7">
        <f t="shared" si="0"/>
        <v>720242</v>
      </c>
      <c r="G25" s="40"/>
      <c r="H25" s="41"/>
      <c r="I25" s="40"/>
    </row>
    <row r="26" spans="1:10" ht="17.25" x14ac:dyDescent="0.4">
      <c r="A26" s="6" t="s">
        <v>20</v>
      </c>
      <c r="B26" s="22"/>
      <c r="C26" s="22"/>
      <c r="D26" s="22"/>
      <c r="E26" s="7">
        <f t="shared" si="0"/>
        <v>0</v>
      </c>
      <c r="G26" s="43"/>
      <c r="H26" s="44"/>
      <c r="I26" s="43"/>
    </row>
    <row r="27" spans="1:10" x14ac:dyDescent="0.25">
      <c r="A27" s="6" t="s">
        <v>21</v>
      </c>
      <c r="B27" s="7">
        <v>9513501.1300000008</v>
      </c>
      <c r="C27" s="7">
        <v>2088830.68</v>
      </c>
      <c r="D27" s="7">
        <v>235982.82</v>
      </c>
      <c r="E27" s="7">
        <f t="shared" si="0"/>
        <v>11366348.99</v>
      </c>
      <c r="G27" s="43"/>
      <c r="H27" s="39"/>
      <c r="I27" s="43"/>
    </row>
    <row r="28" spans="1:10" x14ac:dyDescent="0.25">
      <c r="A28" s="6" t="s">
        <v>22</v>
      </c>
      <c r="B28" s="7">
        <v>257710.35</v>
      </c>
      <c r="C28" s="22"/>
      <c r="D28" s="22"/>
      <c r="E28" s="7">
        <f t="shared" si="0"/>
        <v>257710.35</v>
      </c>
      <c r="G28" s="11"/>
      <c r="H28" s="39"/>
      <c r="I28" s="43"/>
    </row>
    <row r="29" spans="1:10" x14ac:dyDescent="0.25">
      <c r="A29" s="6" t="s">
        <v>23</v>
      </c>
      <c r="B29" s="7">
        <v>38870282.990000002</v>
      </c>
      <c r="C29" s="22"/>
      <c r="D29" s="22"/>
      <c r="E29" s="7">
        <f t="shared" si="0"/>
        <v>38870282.990000002</v>
      </c>
      <c r="G29" s="43"/>
      <c r="H29" s="39"/>
      <c r="I29" s="43"/>
    </row>
    <row r="30" spans="1:10" x14ac:dyDescent="0.25">
      <c r="A30" s="14" t="s">
        <v>25</v>
      </c>
      <c r="B30" s="7">
        <v>63361.86</v>
      </c>
      <c r="C30" s="22"/>
      <c r="D30" s="22"/>
      <c r="E30" s="7">
        <f t="shared" si="0"/>
        <v>63361.86</v>
      </c>
      <c r="G30" s="45"/>
      <c r="H30" s="46" t="s">
        <v>43</v>
      </c>
      <c r="I30" s="46" t="s">
        <v>44</v>
      </c>
      <c r="J30" s="46" t="s">
        <v>45</v>
      </c>
    </row>
    <row r="31" spans="1:10" x14ac:dyDescent="0.25">
      <c r="D31" s="9"/>
      <c r="G31" s="47" t="s">
        <v>46</v>
      </c>
      <c r="H31" s="48">
        <v>2039900872.8199999</v>
      </c>
      <c r="I31" s="49">
        <v>275516979.52999997</v>
      </c>
      <c r="J31" s="32">
        <v>96263805.909999996</v>
      </c>
    </row>
    <row r="32" spans="1:10" s="5" customFormat="1" x14ac:dyDescent="0.25">
      <c r="A32" s="29" t="s">
        <v>50</v>
      </c>
      <c r="B32" s="10">
        <f>SUM(B8:B31)</f>
        <v>2125813875.46</v>
      </c>
      <c r="C32" s="10">
        <f>SUM(C8:C31)</f>
        <v>385216921.76000005</v>
      </c>
      <c r="D32" s="10">
        <f>SUM(D8:D31)</f>
        <v>60478855.969999999</v>
      </c>
      <c r="E32" s="10">
        <f>SUM(E8:E31)</f>
        <v>2450551941.25</v>
      </c>
      <c r="G32" s="47" t="s">
        <v>47</v>
      </c>
      <c r="H32" s="50">
        <f>SUM(E10:E20)</f>
        <v>2039900872.8200002</v>
      </c>
      <c r="I32" s="51">
        <f>SUM(E21:E28)</f>
        <v>275516979.53000003</v>
      </c>
      <c r="J32" s="51">
        <f>E8+E30</f>
        <v>96263805.909999996</v>
      </c>
    </row>
    <row r="33" spans="1:10" s="5" customFormat="1" x14ac:dyDescent="0.25">
      <c r="A33" s="30" t="s">
        <v>41</v>
      </c>
      <c r="B33" s="31">
        <f>38870282.99+2086943592.47</f>
        <v>2125813875.46</v>
      </c>
      <c r="C33" s="31">
        <v>385216921.75999999</v>
      </c>
      <c r="D33" s="31">
        <v>60478855.969999999</v>
      </c>
      <c r="E33" s="31">
        <f>2411681658.26+38870282.99</f>
        <v>2450551941.25</v>
      </c>
      <c r="G33" s="52" t="s">
        <v>48</v>
      </c>
      <c r="H33" s="53">
        <f>H31-H32</f>
        <v>0</v>
      </c>
      <c r="I33" s="53">
        <f>I31-I32</f>
        <v>0</v>
      </c>
      <c r="J33" s="53">
        <f>J31-J32</f>
        <v>0</v>
      </c>
    </row>
    <row r="34" spans="1:10" s="5" customFormat="1" x14ac:dyDescent="0.25">
      <c r="A34" s="4"/>
      <c r="B34" s="32">
        <f>B32-B33</f>
        <v>0</v>
      </c>
      <c r="C34" s="32">
        <f>C32-C33</f>
        <v>0</v>
      </c>
      <c r="D34" s="32">
        <f>D32-D33</f>
        <v>0</v>
      </c>
      <c r="E34" s="32">
        <f>E32-E33</f>
        <v>0</v>
      </c>
      <c r="H34" s="35"/>
    </row>
    <row r="35" spans="1:10" s="5" customFormat="1" x14ac:dyDescent="0.25">
      <c r="A35" s="4"/>
      <c r="B35" s="54"/>
      <c r="C35" s="54"/>
      <c r="D35" s="54"/>
      <c r="E35" s="54"/>
      <c r="H35" s="35"/>
    </row>
    <row r="36" spans="1:10" x14ac:dyDescent="0.25">
      <c r="A36" s="28" t="s">
        <v>51</v>
      </c>
      <c r="B36" s="3"/>
      <c r="D36" s="9"/>
    </row>
    <row r="37" spans="1:10" x14ac:dyDescent="0.25">
      <c r="A37" s="4"/>
      <c r="B37" s="5"/>
    </row>
    <row r="38" spans="1:10" x14ac:dyDescent="0.25">
      <c r="A38" s="6" t="s">
        <v>1</v>
      </c>
      <c r="B38" s="7"/>
      <c r="C38" s="7"/>
      <c r="D38" s="7"/>
      <c r="E38" s="7">
        <v>99238559.590000004</v>
      </c>
    </row>
    <row r="39" spans="1:10" x14ac:dyDescent="0.25">
      <c r="A39" s="6" t="s">
        <v>2</v>
      </c>
      <c r="B39" s="7"/>
      <c r="C39" s="22"/>
      <c r="D39" s="22"/>
      <c r="E39" s="22">
        <f t="shared" ref="E39:E56" si="1">SUM(B39:D39)</f>
        <v>0</v>
      </c>
    </row>
    <row r="40" spans="1:10" s="5" customFormat="1" x14ac:dyDescent="0.25">
      <c r="A40" s="6" t="s">
        <v>4</v>
      </c>
      <c r="B40" s="8"/>
      <c r="C40" s="8"/>
      <c r="D40" s="8"/>
      <c r="E40" s="7">
        <v>455777956.64999998</v>
      </c>
      <c r="H40" s="35"/>
    </row>
    <row r="41" spans="1:10" s="5" customFormat="1" x14ac:dyDescent="0.25">
      <c r="A41" s="6" t="s">
        <v>5</v>
      </c>
      <c r="B41" s="8"/>
      <c r="C41" s="22"/>
      <c r="D41" s="22"/>
      <c r="E41" s="7">
        <v>35113.82</v>
      </c>
      <c r="H41" s="35"/>
    </row>
    <row r="42" spans="1:10" s="5" customFormat="1" x14ac:dyDescent="0.25">
      <c r="A42" s="6" t="s">
        <v>6</v>
      </c>
      <c r="B42" s="8"/>
      <c r="C42" s="8"/>
      <c r="D42" s="8"/>
      <c r="E42" s="7">
        <v>12532060.58</v>
      </c>
      <c r="H42" s="35"/>
    </row>
    <row r="43" spans="1:10" s="5" customFormat="1" x14ac:dyDescent="0.25">
      <c r="A43" s="6" t="s">
        <v>7</v>
      </c>
      <c r="B43" s="8"/>
      <c r="C43" s="8"/>
      <c r="D43" s="8"/>
      <c r="E43" s="7">
        <v>9323085.8499999996</v>
      </c>
      <c r="H43" s="35"/>
    </row>
    <row r="44" spans="1:10" s="5" customFormat="1" x14ac:dyDescent="0.25">
      <c r="A44" s="6" t="s">
        <v>8</v>
      </c>
      <c r="B44" s="8"/>
      <c r="C44" s="22"/>
      <c r="D44" s="22"/>
      <c r="E44" s="7">
        <v>4900.9399999999996</v>
      </c>
      <c r="H44" s="35"/>
    </row>
    <row r="45" spans="1:10" s="5" customFormat="1" x14ac:dyDescent="0.25">
      <c r="A45" s="6" t="s">
        <v>9</v>
      </c>
      <c r="B45" s="8"/>
      <c r="C45" s="8"/>
      <c r="D45" s="8"/>
      <c r="E45" s="7">
        <v>88760960.010000005</v>
      </c>
      <c r="H45" s="35"/>
    </row>
    <row r="46" spans="1:10" s="5" customFormat="1" x14ac:dyDescent="0.25">
      <c r="A46" s="6" t="s">
        <v>10</v>
      </c>
      <c r="B46" s="8"/>
      <c r="C46" s="22"/>
      <c r="D46" s="22"/>
      <c r="E46" s="7">
        <v>3689.83</v>
      </c>
      <c r="H46" s="35"/>
    </row>
    <row r="47" spans="1:10" s="5" customFormat="1" x14ac:dyDescent="0.25">
      <c r="A47" s="6" t="s">
        <v>11</v>
      </c>
      <c r="B47" s="8"/>
      <c r="C47" s="8"/>
      <c r="D47" s="8"/>
      <c r="E47" s="7">
        <v>1326373741.6800001</v>
      </c>
      <c r="H47" s="35"/>
    </row>
    <row r="48" spans="1:10" s="5" customFormat="1" x14ac:dyDescent="0.25">
      <c r="A48" s="6" t="s">
        <v>12</v>
      </c>
      <c r="B48" s="8"/>
      <c r="C48" s="22"/>
      <c r="D48" s="22"/>
      <c r="E48" s="7">
        <v>10713861.99</v>
      </c>
      <c r="H48" s="35"/>
    </row>
    <row r="49" spans="1:10" s="5" customFormat="1" x14ac:dyDescent="0.25">
      <c r="A49" s="6" t="s">
        <v>13</v>
      </c>
      <c r="B49" s="8"/>
      <c r="C49" s="8"/>
      <c r="D49" s="8"/>
      <c r="E49" s="7">
        <v>150126523.30000001</v>
      </c>
      <c r="H49" s="35"/>
    </row>
    <row r="50" spans="1:10" s="5" customFormat="1" x14ac:dyDescent="0.25">
      <c r="A50" s="6" t="s">
        <v>14</v>
      </c>
      <c r="B50" s="8"/>
      <c r="C50" s="22"/>
      <c r="D50" s="22"/>
      <c r="E50" s="7">
        <v>19345.169999999998</v>
      </c>
      <c r="H50" s="35"/>
    </row>
    <row r="51" spans="1:10" s="5" customFormat="1" x14ac:dyDescent="0.25">
      <c r="A51" s="6" t="s">
        <v>15</v>
      </c>
      <c r="B51" s="8"/>
      <c r="C51" s="8"/>
      <c r="D51" s="8"/>
      <c r="E51" s="7">
        <v>218018858.16</v>
      </c>
      <c r="H51" s="35"/>
    </row>
    <row r="52" spans="1:10" s="5" customFormat="1" x14ac:dyDescent="0.25">
      <c r="A52" s="6" t="s">
        <v>16</v>
      </c>
      <c r="B52" s="8"/>
      <c r="C52" s="22"/>
      <c r="D52" s="22"/>
      <c r="E52" s="7">
        <v>1051678.95</v>
      </c>
      <c r="H52" s="35"/>
    </row>
    <row r="53" spans="1:10" s="5" customFormat="1" x14ac:dyDescent="0.25">
      <c r="A53" s="6" t="s">
        <v>17</v>
      </c>
      <c r="B53" s="8"/>
      <c r="C53" s="8"/>
      <c r="D53" s="8"/>
      <c r="E53" s="7">
        <v>5705214.6900000004</v>
      </c>
      <c r="H53" s="35"/>
    </row>
    <row r="54" spans="1:10" s="5" customFormat="1" x14ac:dyDescent="0.25">
      <c r="A54" s="6" t="s">
        <v>18</v>
      </c>
      <c r="B54" s="8"/>
      <c r="C54" s="8"/>
      <c r="D54" s="8"/>
      <c r="E54" s="7">
        <v>34819774.710000001</v>
      </c>
      <c r="H54" s="35"/>
    </row>
    <row r="55" spans="1:10" s="5" customFormat="1" x14ac:dyDescent="0.25">
      <c r="A55" s="6" t="s">
        <v>19</v>
      </c>
      <c r="B55" s="8"/>
      <c r="C55" s="22"/>
      <c r="D55" s="22"/>
      <c r="E55" s="7">
        <v>720013.73</v>
      </c>
      <c r="H55" s="35"/>
    </row>
    <row r="56" spans="1:10" x14ac:dyDescent="0.25">
      <c r="A56" s="6" t="s">
        <v>20</v>
      </c>
      <c r="B56" s="22"/>
      <c r="C56" s="22"/>
      <c r="D56" s="22"/>
      <c r="E56" s="22">
        <f t="shared" si="1"/>
        <v>0</v>
      </c>
    </row>
    <row r="57" spans="1:10" x14ac:dyDescent="0.25">
      <c r="A57" s="6" t="s">
        <v>21</v>
      </c>
      <c r="B57" s="7"/>
      <c r="C57" s="7"/>
      <c r="D57" s="7"/>
      <c r="E57" s="7">
        <v>11089172.220000001</v>
      </c>
      <c r="G57" s="45"/>
      <c r="H57" s="46" t="s">
        <v>43</v>
      </c>
      <c r="I57" s="46" t="s">
        <v>44</v>
      </c>
      <c r="J57" s="46" t="s">
        <v>45</v>
      </c>
    </row>
    <row r="58" spans="1:10" x14ac:dyDescent="0.25">
      <c r="A58" s="6" t="s">
        <v>22</v>
      </c>
      <c r="B58" s="7"/>
      <c r="C58" s="22"/>
      <c r="D58" s="22"/>
      <c r="E58" s="7">
        <v>257615.61</v>
      </c>
      <c r="G58" s="64" t="s">
        <v>60</v>
      </c>
      <c r="H58" s="48">
        <f>2297789075.86-244117836.04</f>
        <v>2053671239.8200002</v>
      </c>
      <c r="I58" s="49">
        <f>305601752.54-33939424.47</f>
        <v>271662328.07000005</v>
      </c>
      <c r="J58" s="32">
        <f>160989943.32-19139026.81</f>
        <v>141850916.50999999</v>
      </c>
    </row>
    <row r="59" spans="1:10" x14ac:dyDescent="0.25">
      <c r="A59" s="6" t="s">
        <v>23</v>
      </c>
      <c r="B59" s="7"/>
      <c r="C59" s="22"/>
      <c r="D59" s="22"/>
      <c r="E59" s="7">
        <v>42548995.219999999</v>
      </c>
      <c r="G59" s="47" t="s">
        <v>47</v>
      </c>
      <c r="H59" s="50">
        <f>SUM(E40:E50)</f>
        <v>2053671239.8200002</v>
      </c>
      <c r="I59" s="51">
        <f>SUM(E51:E58)</f>
        <v>271662328.06999999</v>
      </c>
      <c r="J59" s="51">
        <f>E38+E59+E60</f>
        <v>141850916.50999999</v>
      </c>
    </row>
    <row r="60" spans="1:10" x14ac:dyDescent="0.25">
      <c r="A60" s="14" t="s">
        <v>25</v>
      </c>
      <c r="B60" s="7"/>
      <c r="C60" s="22"/>
      <c r="D60" s="22"/>
      <c r="E60" s="7">
        <v>63361.7</v>
      </c>
      <c r="G60" s="52" t="s">
        <v>48</v>
      </c>
      <c r="H60" s="53">
        <f>H58-H59</f>
        <v>0</v>
      </c>
      <c r="I60" s="53">
        <f>I58-I59</f>
        <v>0</v>
      </c>
      <c r="J60" s="53">
        <f>J58-J59</f>
        <v>0</v>
      </c>
    </row>
    <row r="61" spans="1:10" x14ac:dyDescent="0.25">
      <c r="D61" s="9"/>
    </row>
    <row r="62" spans="1:10" x14ac:dyDescent="0.25">
      <c r="A62" s="29" t="s">
        <v>52</v>
      </c>
      <c r="B62" s="16"/>
      <c r="C62" s="5"/>
      <c r="D62" s="9"/>
      <c r="E62" s="10">
        <f>SUM(E38:E61)</f>
        <v>2467184484.3999996</v>
      </c>
    </row>
    <row r="63" spans="1:10" x14ac:dyDescent="0.25">
      <c r="A63" s="65" t="s">
        <v>63</v>
      </c>
      <c r="B63" s="62"/>
      <c r="C63" s="62"/>
      <c r="D63" s="63"/>
      <c r="E63" s="32">
        <f>305601752.54-33939424.47+160989943.32-19139026.81+2297789075.86-244117836.04</f>
        <v>2467184484.4000001</v>
      </c>
    </row>
    <row r="64" spans="1:10" x14ac:dyDescent="0.25">
      <c r="A64" s="65" t="s">
        <v>59</v>
      </c>
      <c r="B64" s="62"/>
      <c r="C64" s="62"/>
      <c r="D64" s="63"/>
      <c r="E64" s="32">
        <f>E62-E63</f>
        <v>0</v>
      </c>
    </row>
    <row r="65" spans="1:7" x14ac:dyDescent="0.25">
      <c r="A65" s="65"/>
      <c r="B65" s="62"/>
      <c r="C65" s="62"/>
      <c r="D65" s="63"/>
      <c r="E65" s="54"/>
    </row>
    <row r="66" spans="1:7" x14ac:dyDescent="0.25">
      <c r="A66" s="28" t="s">
        <v>53</v>
      </c>
      <c r="B66" s="3"/>
    </row>
    <row r="67" spans="1:7" x14ac:dyDescent="0.25">
      <c r="A67" s="4"/>
      <c r="B67" s="5"/>
    </row>
    <row r="68" spans="1:7" x14ac:dyDescent="0.25">
      <c r="A68" s="6" t="s">
        <v>1</v>
      </c>
      <c r="B68" s="7"/>
      <c r="C68" s="7"/>
      <c r="D68" s="7"/>
      <c r="E68" s="20">
        <f>E8-E38</f>
        <v>-3038115.5400000066</v>
      </c>
      <c r="G68" s="36"/>
    </row>
    <row r="69" spans="1:7" x14ac:dyDescent="0.25">
      <c r="A69" s="6" t="s">
        <v>2</v>
      </c>
      <c r="B69" s="7"/>
      <c r="C69" s="7"/>
      <c r="D69" s="7"/>
      <c r="E69" s="7">
        <f t="shared" ref="E69" si="2">E9-E39</f>
        <v>0</v>
      </c>
      <c r="G69" s="37"/>
    </row>
    <row r="70" spans="1:7" s="5" customFormat="1" x14ac:dyDescent="0.25">
      <c r="A70" s="6" t="s">
        <v>4</v>
      </c>
      <c r="B70" s="7"/>
      <c r="C70" s="7"/>
      <c r="D70" s="7"/>
      <c r="E70" s="20">
        <f t="shared" ref="E70" si="3">E10-E40</f>
        <v>5987380.8900000453</v>
      </c>
      <c r="G70" s="36"/>
    </row>
    <row r="71" spans="1:7" s="5" customFormat="1" x14ac:dyDescent="0.25">
      <c r="A71" s="6" t="s">
        <v>5</v>
      </c>
      <c r="B71" s="7"/>
      <c r="C71" s="7"/>
      <c r="D71" s="7"/>
      <c r="E71" s="7">
        <f t="shared" ref="E71" si="4">E11-E41</f>
        <v>0</v>
      </c>
      <c r="G71" s="37"/>
    </row>
    <row r="72" spans="1:7" s="5" customFormat="1" x14ac:dyDescent="0.25">
      <c r="A72" s="6" t="s">
        <v>6</v>
      </c>
      <c r="B72" s="7"/>
      <c r="C72" s="7"/>
      <c r="D72" s="7"/>
      <c r="E72" s="20">
        <f t="shared" ref="E72" si="5">E12-E42</f>
        <v>-286485.75999999978</v>
      </c>
      <c r="G72" s="36"/>
    </row>
    <row r="73" spans="1:7" s="5" customFormat="1" x14ac:dyDescent="0.25">
      <c r="A73" s="6" t="s">
        <v>7</v>
      </c>
      <c r="B73" s="7"/>
      <c r="C73" s="7"/>
      <c r="D73" s="7"/>
      <c r="E73" s="20">
        <f t="shared" ref="E73" si="6">E13-E43</f>
        <v>2009911.5300000012</v>
      </c>
      <c r="G73" s="36"/>
    </row>
    <row r="74" spans="1:7" s="5" customFormat="1" x14ac:dyDescent="0.25">
      <c r="A74" s="6" t="s">
        <v>8</v>
      </c>
      <c r="B74" s="7"/>
      <c r="C74" s="7"/>
      <c r="D74" s="7"/>
      <c r="E74" s="7">
        <f t="shared" ref="E74" si="7">E14-E44</f>
        <v>0</v>
      </c>
      <c r="G74" s="37"/>
    </row>
    <row r="75" spans="1:7" s="5" customFormat="1" x14ac:dyDescent="0.25">
      <c r="A75" s="6" t="s">
        <v>9</v>
      </c>
      <c r="B75" s="7"/>
      <c r="C75" s="7"/>
      <c r="D75" s="7"/>
      <c r="E75" s="20">
        <f t="shared" ref="E75" si="8">E15-E45</f>
        <v>2758435.4299999923</v>
      </c>
      <c r="G75" s="36"/>
    </row>
    <row r="76" spans="1:7" s="5" customFormat="1" x14ac:dyDescent="0.25">
      <c r="A76" s="6" t="s">
        <v>10</v>
      </c>
      <c r="B76" s="7"/>
      <c r="C76" s="7"/>
      <c r="D76" s="7"/>
      <c r="E76" s="7">
        <f t="shared" ref="E76" si="9">E16-E46</f>
        <v>0</v>
      </c>
      <c r="G76" s="37"/>
    </row>
    <row r="77" spans="1:7" s="5" customFormat="1" x14ac:dyDescent="0.25">
      <c r="A77" s="6" t="s">
        <v>11</v>
      </c>
      <c r="B77" s="7"/>
      <c r="C77" s="7"/>
      <c r="D77" s="7"/>
      <c r="E77" s="20">
        <f t="shared" ref="E77" si="10">E17-E47</f>
        <v>-24224413.700000048</v>
      </c>
      <c r="G77" s="36"/>
    </row>
    <row r="78" spans="1:7" s="5" customFormat="1" x14ac:dyDescent="0.25">
      <c r="A78" s="6" t="s">
        <v>12</v>
      </c>
      <c r="B78" s="7"/>
      <c r="C78" s="7"/>
      <c r="D78" s="7"/>
      <c r="E78" s="7">
        <f t="shared" ref="E78" si="11">E18-E48</f>
        <v>0</v>
      </c>
      <c r="G78" s="37"/>
    </row>
    <row r="79" spans="1:7" s="5" customFormat="1" x14ac:dyDescent="0.25">
      <c r="A79" s="6" t="s">
        <v>13</v>
      </c>
      <c r="B79" s="7"/>
      <c r="C79" s="7"/>
      <c r="D79" s="7"/>
      <c r="E79" s="20">
        <f t="shared" ref="E79" si="12">E19-E49</f>
        <v>-15195.390000015497</v>
      </c>
      <c r="G79" s="36"/>
    </row>
    <row r="80" spans="1:7" s="5" customFormat="1" x14ac:dyDescent="0.25">
      <c r="A80" s="6" t="s">
        <v>14</v>
      </c>
      <c r="B80" s="7"/>
      <c r="C80" s="7"/>
      <c r="D80" s="7"/>
      <c r="E80" s="7">
        <f t="shared" ref="E80" si="13">E20-E50</f>
        <v>0</v>
      </c>
      <c r="G80" s="37"/>
    </row>
    <row r="81" spans="1:7" s="5" customFormat="1" x14ac:dyDescent="0.25">
      <c r="A81" s="6" t="s">
        <v>15</v>
      </c>
      <c r="B81" s="7"/>
      <c r="C81" s="7"/>
      <c r="D81" s="7"/>
      <c r="E81" s="7">
        <f t="shared" ref="E81" si="14">E21-E51</f>
        <v>3077517.7900000215</v>
      </c>
      <c r="G81" s="38"/>
    </row>
    <row r="82" spans="1:7" s="5" customFormat="1" x14ac:dyDescent="0.25">
      <c r="A82" s="6" t="s">
        <v>16</v>
      </c>
      <c r="B82" s="7"/>
      <c r="C82" s="7"/>
      <c r="D82" s="7"/>
      <c r="E82" s="7">
        <f t="shared" ref="E82" si="15">E22-E52</f>
        <v>8.5100000000093132</v>
      </c>
      <c r="G82" s="37"/>
    </row>
    <row r="83" spans="1:7" s="5" customFormat="1" x14ac:dyDescent="0.25">
      <c r="A83" s="6" t="s">
        <v>17</v>
      </c>
      <c r="B83" s="7"/>
      <c r="C83" s="7"/>
      <c r="D83" s="7"/>
      <c r="E83" s="7">
        <f t="shared" ref="E83" si="16">E23-E53</f>
        <v>-243032.35000000056</v>
      </c>
      <c r="G83" s="38"/>
    </row>
    <row r="84" spans="1:7" s="5" customFormat="1" x14ac:dyDescent="0.25">
      <c r="A84" s="6" t="s">
        <v>18</v>
      </c>
      <c r="B84" s="7"/>
      <c r="C84" s="7"/>
      <c r="D84" s="7"/>
      <c r="E84" s="7">
        <f t="shared" ref="E84" si="17">E24-E54</f>
        <v>742657.72999999672</v>
      </c>
      <c r="G84" s="38"/>
    </row>
    <row r="85" spans="1:7" s="5" customFormat="1" x14ac:dyDescent="0.25">
      <c r="A85" s="6" t="s">
        <v>19</v>
      </c>
      <c r="B85" s="7"/>
      <c r="C85" s="7"/>
      <c r="D85" s="7"/>
      <c r="E85" s="7">
        <f t="shared" ref="E85" si="18">E25-E55</f>
        <v>228.27000000001863</v>
      </c>
      <c r="G85" s="37"/>
    </row>
    <row r="86" spans="1:7" x14ac:dyDescent="0.25">
      <c r="A86" s="6" t="s">
        <v>20</v>
      </c>
      <c r="B86" s="7"/>
      <c r="C86" s="7"/>
      <c r="D86" s="7"/>
      <c r="E86" s="7">
        <f t="shared" ref="E86" si="19">E26-E56</f>
        <v>0</v>
      </c>
      <c r="G86" s="37"/>
    </row>
    <row r="87" spans="1:7" x14ac:dyDescent="0.25">
      <c r="A87" s="6" t="s">
        <v>21</v>
      </c>
      <c r="B87" s="7"/>
      <c r="C87" s="7"/>
      <c r="D87" s="7"/>
      <c r="E87" s="7">
        <f t="shared" ref="E87" si="20">E27-E57</f>
        <v>277176.76999999955</v>
      </c>
      <c r="G87" s="38"/>
    </row>
    <row r="88" spans="1:7" x14ac:dyDescent="0.25">
      <c r="A88" s="6" t="s">
        <v>22</v>
      </c>
      <c r="B88" s="7"/>
      <c r="C88" s="7"/>
      <c r="D88" s="7"/>
      <c r="E88" s="7">
        <f t="shared" ref="E88" si="21">E28-E58</f>
        <v>94.740000000019791</v>
      </c>
      <c r="G88" s="37"/>
    </row>
    <row r="89" spans="1:7" x14ac:dyDescent="0.25">
      <c r="A89" s="6" t="s">
        <v>23</v>
      </c>
      <c r="B89" s="7"/>
      <c r="C89" s="7"/>
      <c r="D89" s="7"/>
      <c r="E89" s="20">
        <f t="shared" ref="E89" si="22">E29-E59</f>
        <v>-3678712.2299999967</v>
      </c>
      <c r="G89" s="36"/>
    </row>
    <row r="90" spans="1:7" x14ac:dyDescent="0.25">
      <c r="A90" s="14" t="s">
        <v>25</v>
      </c>
      <c r="B90" s="7"/>
      <c r="C90" s="7"/>
      <c r="D90" s="7"/>
      <c r="E90" s="7">
        <f t="shared" ref="E90" si="23">E30-E60</f>
        <v>0.16000000000349246</v>
      </c>
      <c r="G90" s="38"/>
    </row>
    <row r="91" spans="1:7" x14ac:dyDescent="0.25">
      <c r="B91" s="11" t="s">
        <v>24</v>
      </c>
    </row>
    <row r="93" spans="1:7" x14ac:dyDescent="0.25">
      <c r="A93" s="23" t="s">
        <v>31</v>
      </c>
      <c r="B93" s="17"/>
      <c r="E93" s="10">
        <f>SUM(E68:E90)</f>
        <v>-16632543.150000008</v>
      </c>
    </row>
    <row r="94" spans="1:7" x14ac:dyDescent="0.25">
      <c r="A94" s="61" t="s">
        <v>64</v>
      </c>
      <c r="E94" s="67">
        <f>E32-E62</f>
        <v>-16632543.149999619</v>
      </c>
    </row>
    <row r="95" spans="1:7" x14ac:dyDescent="0.25">
      <c r="A95" s="61" t="s">
        <v>59</v>
      </c>
      <c r="E95" s="67">
        <f>E93-E94</f>
        <v>-3.8929283618927002E-7</v>
      </c>
    </row>
    <row r="97" spans="1:2" x14ac:dyDescent="0.25">
      <c r="A97" s="5"/>
      <c r="B97" s="13" t="s">
        <v>24</v>
      </c>
    </row>
    <row r="99" spans="1:2" x14ac:dyDescent="0.25">
      <c r="B99" s="66"/>
    </row>
    <row r="100" spans="1:2" x14ac:dyDescent="0.25">
      <c r="B100" s="66"/>
    </row>
  </sheetData>
  <mergeCells count="3">
    <mergeCell ref="A1:E1"/>
    <mergeCell ref="A2:E2"/>
    <mergeCell ref="A3:E3"/>
  </mergeCells>
  <pageMargins left="0.7" right="0.7" top="0.75" bottom="0.75" header="0.3" footer="0.3"/>
  <pageSetup scale="65" fitToHeight="3" orientation="landscape" r:id="rId1"/>
  <headerFooter>
    <oddFooter>&amp;L&amp;Z&amp;F&amp;A
&amp;D &amp;T</oddFooter>
  </headerFooter>
  <rowBreaks count="2" manualBreakCount="2">
    <brk id="34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Normal="100" workbookViewId="0">
      <selection activeCell="C68" sqref="C68"/>
    </sheetView>
  </sheetViews>
  <sheetFormatPr defaultRowHeight="15" x14ac:dyDescent="0.25"/>
  <cols>
    <col min="1" max="1" width="48.85546875" bestFit="1" customWidth="1"/>
    <col min="2" max="2" width="15.42578125" customWidth="1"/>
    <col min="3" max="3" width="10.85546875" style="1" customWidth="1"/>
    <col min="4" max="4" width="14" bestFit="1" customWidth="1"/>
    <col min="5" max="5" width="12.5703125" bestFit="1" customWidth="1"/>
    <col min="6" max="7" width="11.7109375" bestFit="1" customWidth="1"/>
  </cols>
  <sheetData>
    <row r="1" spans="1:4" x14ac:dyDescent="0.25">
      <c r="A1" s="73" t="s">
        <v>0</v>
      </c>
      <c r="B1" s="73"/>
    </row>
    <row r="2" spans="1:4" x14ac:dyDescent="0.25">
      <c r="A2" s="73" t="s">
        <v>56</v>
      </c>
      <c r="B2" s="73"/>
      <c r="C2" s="57"/>
      <c r="D2" s="57"/>
    </row>
    <row r="3" spans="1:4" x14ac:dyDescent="0.25">
      <c r="A3" s="74">
        <v>42004</v>
      </c>
      <c r="B3" s="74"/>
    </row>
    <row r="5" spans="1:4" x14ac:dyDescent="0.25">
      <c r="A5" s="28" t="s">
        <v>36</v>
      </c>
      <c r="B5" s="2"/>
    </row>
    <row r="6" spans="1:4" x14ac:dyDescent="0.25">
      <c r="A6" s="4"/>
      <c r="B6" s="24"/>
    </row>
    <row r="7" spans="1:4" x14ac:dyDescent="0.25">
      <c r="A7" s="6" t="s">
        <v>1</v>
      </c>
      <c r="B7" s="7">
        <v>11527694.869999999</v>
      </c>
    </row>
    <row r="8" spans="1:4" x14ac:dyDescent="0.25">
      <c r="A8" s="6" t="s">
        <v>2</v>
      </c>
      <c r="B8" s="7">
        <v>101347.72</v>
      </c>
    </row>
    <row r="9" spans="1:4" s="5" customFormat="1" ht="15.75" customHeight="1" x14ac:dyDescent="0.25">
      <c r="A9" s="6" t="s">
        <v>3</v>
      </c>
      <c r="B9" s="8">
        <v>38223.919999999998</v>
      </c>
      <c r="C9" s="9"/>
    </row>
    <row r="10" spans="1:4" s="5" customFormat="1" x14ac:dyDescent="0.25">
      <c r="A10" s="6" t="s">
        <v>4</v>
      </c>
      <c r="B10" s="8">
        <v>29802764.949999999</v>
      </c>
      <c r="C10" s="9"/>
    </row>
    <row r="11" spans="1:4" s="5" customFormat="1" x14ac:dyDescent="0.25">
      <c r="A11" s="6" t="s">
        <v>5</v>
      </c>
      <c r="B11" s="8">
        <v>18690.03</v>
      </c>
      <c r="C11" s="9"/>
    </row>
    <row r="12" spans="1:4" s="5" customFormat="1" x14ac:dyDescent="0.25">
      <c r="A12" s="6" t="s">
        <v>6</v>
      </c>
      <c r="B12" s="8">
        <v>631357.96</v>
      </c>
      <c r="C12" s="9"/>
    </row>
    <row r="13" spans="1:4" s="5" customFormat="1" x14ac:dyDescent="0.25">
      <c r="A13" s="6" t="s">
        <v>32</v>
      </c>
      <c r="B13" s="8">
        <v>277499.2</v>
      </c>
      <c r="C13" s="9"/>
    </row>
    <row r="14" spans="1:4" s="5" customFormat="1" x14ac:dyDescent="0.25">
      <c r="A14" s="6" t="s">
        <v>7</v>
      </c>
      <c r="B14" s="8">
        <v>2084479.79</v>
      </c>
      <c r="C14" s="9"/>
    </row>
    <row r="15" spans="1:4" s="5" customFormat="1" x14ac:dyDescent="0.25">
      <c r="A15" s="6" t="s">
        <v>8</v>
      </c>
      <c r="B15" s="8">
        <v>638.88</v>
      </c>
      <c r="C15" s="9"/>
    </row>
    <row r="16" spans="1:4" s="5" customFormat="1" x14ac:dyDescent="0.25">
      <c r="A16" s="6" t="s">
        <v>9</v>
      </c>
      <c r="B16" s="8">
        <v>10198463.609999999</v>
      </c>
      <c r="C16" s="9"/>
    </row>
    <row r="17" spans="1:7" s="5" customFormat="1" x14ac:dyDescent="0.25">
      <c r="A17" s="25" t="s">
        <v>33</v>
      </c>
      <c r="B17" s="8">
        <v>67026.600000000006</v>
      </c>
      <c r="C17" s="9"/>
    </row>
    <row r="18" spans="1:7" s="5" customFormat="1" x14ac:dyDescent="0.25">
      <c r="A18" s="6" t="s">
        <v>10</v>
      </c>
      <c r="B18" s="8">
        <v>633.25</v>
      </c>
      <c r="C18" s="9"/>
    </row>
    <row r="19" spans="1:7" s="5" customFormat="1" x14ac:dyDescent="0.25">
      <c r="A19" s="6" t="s">
        <v>11</v>
      </c>
      <c r="B19" s="8">
        <v>63368554.689999998</v>
      </c>
      <c r="C19" s="9"/>
    </row>
    <row r="20" spans="1:7" s="5" customFormat="1" x14ac:dyDescent="0.25">
      <c r="A20" s="6" t="s">
        <v>12</v>
      </c>
      <c r="B20" s="8">
        <v>4136485.68</v>
      </c>
      <c r="C20" s="9"/>
    </row>
    <row r="21" spans="1:7" s="5" customFormat="1" x14ac:dyDescent="0.25">
      <c r="A21" s="6" t="s">
        <v>13</v>
      </c>
      <c r="B21" s="8">
        <v>6429067.2199999997</v>
      </c>
      <c r="C21" s="9"/>
    </row>
    <row r="22" spans="1:7" s="5" customFormat="1" x14ac:dyDescent="0.25">
      <c r="A22" s="6" t="s">
        <v>14</v>
      </c>
      <c r="B22" s="8">
        <v>5251.32</v>
      </c>
      <c r="C22" s="9"/>
    </row>
    <row r="23" spans="1:7" s="5" customFormat="1" x14ac:dyDescent="0.25">
      <c r="A23" s="6" t="s">
        <v>15</v>
      </c>
      <c r="B23" s="8">
        <v>20134201.52</v>
      </c>
      <c r="C23" s="9"/>
    </row>
    <row r="24" spans="1:7" s="5" customFormat="1" x14ac:dyDescent="0.25">
      <c r="A24" s="6" t="s">
        <v>16</v>
      </c>
      <c r="B24" s="8">
        <v>464472.04</v>
      </c>
      <c r="C24" s="9"/>
    </row>
    <row r="25" spans="1:7" s="5" customFormat="1" x14ac:dyDescent="0.25">
      <c r="A25" s="6" t="s">
        <v>17</v>
      </c>
      <c r="B25" s="8">
        <v>463970.52</v>
      </c>
      <c r="C25" s="9"/>
    </row>
    <row r="26" spans="1:7" s="5" customFormat="1" x14ac:dyDescent="0.25">
      <c r="A26" s="6" t="s">
        <v>18</v>
      </c>
      <c r="B26" s="8">
        <v>2526459.86</v>
      </c>
      <c r="C26" s="9"/>
    </row>
    <row r="27" spans="1:7" s="5" customFormat="1" x14ac:dyDescent="0.25">
      <c r="A27" s="6" t="s">
        <v>19</v>
      </c>
      <c r="B27" s="8">
        <v>313726.02</v>
      </c>
      <c r="C27" s="9"/>
    </row>
    <row r="28" spans="1:7" x14ac:dyDescent="0.25">
      <c r="A28" s="6" t="s">
        <v>20</v>
      </c>
      <c r="B28" s="7">
        <v>0</v>
      </c>
    </row>
    <row r="29" spans="1:7" x14ac:dyDescent="0.25">
      <c r="A29" s="6" t="s">
        <v>21</v>
      </c>
      <c r="B29" s="8">
        <v>308815.65999999997</v>
      </c>
      <c r="C29" s="45"/>
      <c r="D29" s="46" t="s">
        <v>43</v>
      </c>
      <c r="E29" s="46" t="s">
        <v>44</v>
      </c>
      <c r="F29" s="46" t="s">
        <v>45</v>
      </c>
      <c r="G29" s="46" t="s">
        <v>42</v>
      </c>
    </row>
    <row r="30" spans="1:7" x14ac:dyDescent="0.25">
      <c r="A30" s="6" t="s">
        <v>22</v>
      </c>
      <c r="B30" s="7">
        <v>160152.59</v>
      </c>
      <c r="C30" s="47" t="s">
        <v>46</v>
      </c>
      <c r="D30" s="48">
        <v>117020913.18000001</v>
      </c>
      <c r="E30" s="49">
        <v>24371798.210000001</v>
      </c>
      <c r="F30" s="32">
        <v>11667266.51</v>
      </c>
      <c r="G30" s="32">
        <v>9488708.6600000001</v>
      </c>
    </row>
    <row r="31" spans="1:7" x14ac:dyDescent="0.25">
      <c r="A31" s="6" t="s">
        <v>34</v>
      </c>
      <c r="B31" s="7">
        <v>0</v>
      </c>
      <c r="C31" s="47" t="s">
        <v>47</v>
      </c>
      <c r="D31" s="50">
        <f>SUM(B10:B22)</f>
        <v>117020913.18000001</v>
      </c>
      <c r="E31" s="51">
        <f>SUM(B23:B30)</f>
        <v>24371798.209999997</v>
      </c>
      <c r="F31" s="51">
        <f>SUM(B7:B9)</f>
        <v>11667266.51</v>
      </c>
      <c r="G31" s="51">
        <f>SUM(B32:B33)</f>
        <v>9488708.6600000001</v>
      </c>
    </row>
    <row r="32" spans="1:7" x14ac:dyDescent="0.25">
      <c r="A32" s="14" t="s">
        <v>57</v>
      </c>
      <c r="B32" s="7">
        <v>0</v>
      </c>
      <c r="C32" s="52" t="s">
        <v>48</v>
      </c>
      <c r="D32" s="53">
        <f>D30-D31</f>
        <v>0</v>
      </c>
      <c r="E32" s="53">
        <f>E30-E31</f>
        <v>0</v>
      </c>
      <c r="F32" s="53">
        <f>F30-F31</f>
        <v>0</v>
      </c>
      <c r="G32" s="53">
        <f>G30-G31</f>
        <v>0</v>
      </c>
    </row>
    <row r="33" spans="1:3" x14ac:dyDescent="0.25">
      <c r="A33" s="14" t="s">
        <v>23</v>
      </c>
      <c r="B33" s="7">
        <v>9488708.6600000001</v>
      </c>
      <c r="C33" s="9"/>
    </row>
    <row r="34" spans="1:3" x14ac:dyDescent="0.25">
      <c r="C34" s="9"/>
    </row>
    <row r="35" spans="1:3" s="5" customFormat="1" x14ac:dyDescent="0.25">
      <c r="A35" s="29" t="s">
        <v>40</v>
      </c>
      <c r="B35" s="10">
        <f>SUM(B7:B34)</f>
        <v>162548686.56000003</v>
      </c>
      <c r="C35" s="9"/>
    </row>
    <row r="36" spans="1:3" s="5" customFormat="1" x14ac:dyDescent="0.25">
      <c r="A36" s="58" t="s">
        <v>58</v>
      </c>
      <c r="B36" s="59">
        <f>162548686.56</f>
        <v>162548686.56</v>
      </c>
      <c r="C36" s="9"/>
    </row>
    <row r="37" spans="1:3" s="5" customFormat="1" x14ac:dyDescent="0.25">
      <c r="A37" s="30" t="s">
        <v>59</v>
      </c>
      <c r="B37" s="59">
        <f>B35-B36</f>
        <v>0</v>
      </c>
      <c r="C37" s="9"/>
    </row>
    <row r="38" spans="1:3" s="5" customFormat="1" x14ac:dyDescent="0.25">
      <c r="A38" s="30"/>
      <c r="B38" s="60"/>
      <c r="C38" s="9"/>
    </row>
    <row r="39" spans="1:3" x14ac:dyDescent="0.25">
      <c r="A39" s="28" t="s">
        <v>37</v>
      </c>
      <c r="B39" s="2"/>
      <c r="C39" s="9"/>
    </row>
    <row r="40" spans="1:3" x14ac:dyDescent="0.25">
      <c r="A40" s="4"/>
      <c r="B40" s="24"/>
      <c r="C40" s="9"/>
    </row>
    <row r="41" spans="1:3" x14ac:dyDescent="0.25">
      <c r="A41" s="6" t="s">
        <v>1</v>
      </c>
      <c r="B41" s="7">
        <f>13304956.73-B43</f>
        <v>13261471.630000001</v>
      </c>
      <c r="C41" s="1" t="s">
        <v>67</v>
      </c>
    </row>
    <row r="42" spans="1:3" x14ac:dyDescent="0.25">
      <c r="A42" s="6" t="s">
        <v>2</v>
      </c>
      <c r="B42" s="7">
        <v>101347.72</v>
      </c>
    </row>
    <row r="43" spans="1:3" s="5" customFormat="1" x14ac:dyDescent="0.25">
      <c r="A43" s="14" t="s">
        <v>61</v>
      </c>
      <c r="B43" s="8">
        <f>41279.26+2205.84</f>
        <v>43485.100000000006</v>
      </c>
      <c r="C43" s="9"/>
    </row>
    <row r="44" spans="1:3" s="5" customFormat="1" x14ac:dyDescent="0.25">
      <c r="A44" s="6" t="s">
        <v>4</v>
      </c>
      <c r="B44" s="8">
        <v>26692512.789999999</v>
      </c>
      <c r="C44" s="9"/>
    </row>
    <row r="45" spans="1:3" s="5" customFormat="1" x14ac:dyDescent="0.25">
      <c r="A45" s="6" t="s">
        <v>5</v>
      </c>
      <c r="B45" s="8">
        <v>18690.03</v>
      </c>
      <c r="C45" s="9"/>
    </row>
    <row r="46" spans="1:3" s="5" customFormat="1" x14ac:dyDescent="0.25">
      <c r="A46" s="6" t="s">
        <v>6</v>
      </c>
      <c r="B46" s="8">
        <f>1034472.35-B47</f>
        <v>567459.09</v>
      </c>
      <c r="C46" s="72" t="s">
        <v>68</v>
      </c>
    </row>
    <row r="47" spans="1:3" s="5" customFormat="1" x14ac:dyDescent="0.25">
      <c r="A47" s="14" t="s">
        <v>62</v>
      </c>
      <c r="B47" s="8">
        <f>417343.86+49669.4</f>
        <v>467013.26</v>
      </c>
      <c r="C47" s="9"/>
    </row>
    <row r="48" spans="1:3" s="5" customFormat="1" x14ac:dyDescent="0.25">
      <c r="A48" s="6" t="s">
        <v>7</v>
      </c>
      <c r="B48" s="8">
        <v>864551.21</v>
      </c>
      <c r="C48" s="9"/>
    </row>
    <row r="49" spans="1:3" s="5" customFormat="1" x14ac:dyDescent="0.25">
      <c r="A49" s="6" t="s">
        <v>8</v>
      </c>
      <c r="B49" s="8">
        <v>638.88</v>
      </c>
      <c r="C49" s="9"/>
    </row>
    <row r="50" spans="1:3" s="5" customFormat="1" x14ac:dyDescent="0.25">
      <c r="A50" s="6" t="s">
        <v>9</v>
      </c>
      <c r="B50" s="8">
        <f>8882139.28-B51</f>
        <v>8818313.9199999999</v>
      </c>
      <c r="C50" s="72" t="s">
        <v>69</v>
      </c>
    </row>
    <row r="51" spans="1:3" s="5" customFormat="1" x14ac:dyDescent="0.25">
      <c r="A51" s="25" t="s">
        <v>33</v>
      </c>
      <c r="B51" s="8">
        <v>63825.36</v>
      </c>
      <c r="C51" s="9"/>
    </row>
    <row r="52" spans="1:3" s="5" customFormat="1" x14ac:dyDescent="0.25">
      <c r="A52" s="6" t="s">
        <v>10</v>
      </c>
      <c r="B52" s="8">
        <v>633.25</v>
      </c>
      <c r="C52" s="9"/>
    </row>
    <row r="53" spans="1:3" s="5" customFormat="1" x14ac:dyDescent="0.25">
      <c r="A53" s="6" t="s">
        <v>11</v>
      </c>
      <c r="B53" s="8">
        <v>75798425.310000002</v>
      </c>
      <c r="C53" s="9"/>
    </row>
    <row r="54" spans="1:3" x14ac:dyDescent="0.25">
      <c r="A54" s="6" t="s">
        <v>12</v>
      </c>
      <c r="B54" s="8">
        <v>4136485.68</v>
      </c>
    </row>
    <row r="55" spans="1:3" x14ac:dyDescent="0.25">
      <c r="A55" s="6" t="s">
        <v>13</v>
      </c>
      <c r="B55" s="8">
        <v>6470860.7400000002</v>
      </c>
    </row>
    <row r="56" spans="1:3" x14ac:dyDescent="0.25">
      <c r="A56" s="6" t="s">
        <v>14</v>
      </c>
      <c r="B56" s="8">
        <v>5251.32</v>
      </c>
    </row>
    <row r="57" spans="1:3" x14ac:dyDescent="0.25">
      <c r="A57" s="6" t="s">
        <v>15</v>
      </c>
      <c r="B57" s="8">
        <v>18546503.420000002</v>
      </c>
    </row>
    <row r="58" spans="1:3" x14ac:dyDescent="0.25">
      <c r="A58" s="6" t="s">
        <v>16</v>
      </c>
      <c r="B58" s="8">
        <v>464472.43</v>
      </c>
    </row>
    <row r="59" spans="1:3" x14ac:dyDescent="0.25">
      <c r="A59" s="6" t="s">
        <v>17</v>
      </c>
      <c r="B59" s="8">
        <v>583408.09</v>
      </c>
    </row>
    <row r="60" spans="1:3" x14ac:dyDescent="0.25">
      <c r="A60" s="6" t="s">
        <v>18</v>
      </c>
      <c r="B60" s="8">
        <v>1986949.42</v>
      </c>
    </row>
    <row r="61" spans="1:3" x14ac:dyDescent="0.25">
      <c r="A61" s="6" t="s">
        <v>19</v>
      </c>
      <c r="B61" s="8">
        <v>313497.75</v>
      </c>
    </row>
    <row r="62" spans="1:3" x14ac:dyDescent="0.25">
      <c r="A62" s="6" t="s">
        <v>20</v>
      </c>
      <c r="B62" s="7">
        <v>0</v>
      </c>
    </row>
    <row r="63" spans="1:3" x14ac:dyDescent="0.25">
      <c r="A63" s="6" t="s">
        <v>21</v>
      </c>
      <c r="B63" s="7">
        <v>145065.65</v>
      </c>
    </row>
    <row r="64" spans="1:3" x14ac:dyDescent="0.25">
      <c r="A64" s="6" t="s">
        <v>22</v>
      </c>
      <c r="B64" s="7">
        <v>160121.12</v>
      </c>
      <c r="C64"/>
    </row>
    <row r="65" spans="1:4" x14ac:dyDescent="0.25">
      <c r="A65" s="6" t="s">
        <v>34</v>
      </c>
      <c r="B65" s="7">
        <v>0</v>
      </c>
      <c r="C65"/>
    </row>
    <row r="66" spans="1:4" x14ac:dyDescent="0.25">
      <c r="A66" s="6" t="s">
        <v>35</v>
      </c>
      <c r="B66" s="7">
        <v>0</v>
      </c>
      <c r="C66"/>
    </row>
    <row r="67" spans="1:4" x14ac:dyDescent="0.25">
      <c r="A67" s="6" t="s">
        <v>23</v>
      </c>
      <c r="B67" s="7">
        <v>11663254.939999999</v>
      </c>
      <c r="C67"/>
    </row>
    <row r="69" spans="1:4" x14ac:dyDescent="0.25">
      <c r="A69" s="29" t="s">
        <v>39</v>
      </c>
      <c r="B69" s="26">
        <f>SUM(B41:B68)</f>
        <v>171174238.11000004</v>
      </c>
      <c r="C69"/>
    </row>
    <row r="70" spans="1:4" x14ac:dyDescent="0.25">
      <c r="A70" s="65" t="s">
        <v>63</v>
      </c>
      <c r="B70" s="32">
        <f>25069559.39+123904660.84+22200017.88</f>
        <v>171174238.11000001</v>
      </c>
    </row>
    <row r="71" spans="1:4" x14ac:dyDescent="0.25">
      <c r="A71" s="65" t="s">
        <v>59</v>
      </c>
      <c r="B71" s="32">
        <f>B69-B70</f>
        <v>0</v>
      </c>
    </row>
    <row r="72" spans="1:4" s="5" customFormat="1" x14ac:dyDescent="0.25">
      <c r="A72" s="65"/>
      <c r="B72" s="54"/>
      <c r="C72" s="9"/>
    </row>
    <row r="74" spans="1:4" x14ac:dyDescent="0.25">
      <c r="A74" s="28" t="s">
        <v>38</v>
      </c>
      <c r="B74" s="2"/>
      <c r="C74" s="21" t="s">
        <v>65</v>
      </c>
    </row>
    <row r="75" spans="1:4" x14ac:dyDescent="0.25">
      <c r="A75" s="4"/>
      <c r="B75" s="24"/>
      <c r="C75" s="70" t="s">
        <v>66</v>
      </c>
    </row>
    <row r="76" spans="1:4" x14ac:dyDescent="0.25">
      <c r="A76" s="6" t="s">
        <v>1</v>
      </c>
      <c r="B76" s="20">
        <f t="shared" ref="B76:B102" si="0">B7-B41</f>
        <v>-1733776.7600000016</v>
      </c>
      <c r="C76" s="69">
        <v>0.7</v>
      </c>
      <c r="D76" s="68">
        <f>B76*C76</f>
        <v>-1213643.732000001</v>
      </c>
    </row>
    <row r="77" spans="1:4" x14ac:dyDescent="0.25">
      <c r="A77" s="6" t="s">
        <v>2</v>
      </c>
      <c r="B77" s="7">
        <f t="shared" si="0"/>
        <v>0</v>
      </c>
      <c r="C77" s="21"/>
    </row>
    <row r="78" spans="1:4" x14ac:dyDescent="0.25">
      <c r="A78" s="6" t="s">
        <v>3</v>
      </c>
      <c r="B78" s="7">
        <f t="shared" si="0"/>
        <v>-5261.1800000000076</v>
      </c>
      <c r="C78" s="21"/>
    </row>
    <row r="79" spans="1:4" x14ac:dyDescent="0.25">
      <c r="A79" s="6" t="s">
        <v>4</v>
      </c>
      <c r="B79" s="7">
        <f t="shared" si="0"/>
        <v>3110252.16</v>
      </c>
      <c r="C79" s="21"/>
    </row>
    <row r="80" spans="1:4" x14ac:dyDescent="0.25">
      <c r="A80" s="6" t="s">
        <v>5</v>
      </c>
      <c r="B80" s="7">
        <f t="shared" si="0"/>
        <v>0</v>
      </c>
      <c r="C80" s="21"/>
    </row>
    <row r="81" spans="1:3" x14ac:dyDescent="0.25">
      <c r="A81" s="6" t="s">
        <v>6</v>
      </c>
      <c r="B81" s="20">
        <f t="shared" si="0"/>
        <v>63898.869999999995</v>
      </c>
      <c r="C81" s="21"/>
    </row>
    <row r="82" spans="1:3" x14ac:dyDescent="0.25">
      <c r="A82" s="6" t="s">
        <v>32</v>
      </c>
      <c r="B82" s="7">
        <f t="shared" si="0"/>
        <v>-189514.06</v>
      </c>
      <c r="C82" s="21"/>
    </row>
    <row r="83" spans="1:3" x14ac:dyDescent="0.25">
      <c r="A83" s="6" t="s">
        <v>7</v>
      </c>
      <c r="B83" s="7">
        <f t="shared" si="0"/>
        <v>1219928.58</v>
      </c>
      <c r="C83" s="21"/>
    </row>
    <row r="84" spans="1:3" x14ac:dyDescent="0.25">
      <c r="A84" s="6" t="s">
        <v>8</v>
      </c>
      <c r="B84" s="7">
        <f t="shared" si="0"/>
        <v>0</v>
      </c>
      <c r="C84" s="21"/>
    </row>
    <row r="85" spans="1:3" x14ac:dyDescent="0.25">
      <c r="A85" s="6" t="s">
        <v>9</v>
      </c>
      <c r="B85" s="7">
        <f t="shared" si="0"/>
        <v>1380149.6899999995</v>
      </c>
      <c r="C85" s="21"/>
    </row>
    <row r="86" spans="1:3" x14ac:dyDescent="0.25">
      <c r="A86" s="25" t="s">
        <v>33</v>
      </c>
      <c r="B86" s="7">
        <f t="shared" si="0"/>
        <v>3201.2400000000052</v>
      </c>
      <c r="C86" s="21"/>
    </row>
    <row r="87" spans="1:3" x14ac:dyDescent="0.25">
      <c r="A87" s="6" t="s">
        <v>10</v>
      </c>
      <c r="B87" s="7">
        <f t="shared" si="0"/>
        <v>0</v>
      </c>
      <c r="C87" s="21"/>
    </row>
    <row r="88" spans="1:3" x14ac:dyDescent="0.25">
      <c r="A88" s="6" t="s">
        <v>11</v>
      </c>
      <c r="B88" s="7">
        <f t="shared" si="0"/>
        <v>-12429870.620000005</v>
      </c>
      <c r="C88" s="21"/>
    </row>
    <row r="89" spans="1:3" x14ac:dyDescent="0.25">
      <c r="A89" s="6" t="s">
        <v>12</v>
      </c>
      <c r="B89" s="7">
        <f t="shared" si="0"/>
        <v>0</v>
      </c>
      <c r="C89" s="21"/>
    </row>
    <row r="90" spans="1:3" x14ac:dyDescent="0.25">
      <c r="A90" s="6" t="s">
        <v>13</v>
      </c>
      <c r="B90" s="20">
        <f t="shared" si="0"/>
        <v>-41793.520000000484</v>
      </c>
      <c r="C90" s="21"/>
    </row>
    <row r="91" spans="1:3" x14ac:dyDescent="0.25">
      <c r="A91" s="6" t="s">
        <v>14</v>
      </c>
      <c r="B91" s="7">
        <f t="shared" si="0"/>
        <v>0</v>
      </c>
      <c r="C91" s="21"/>
    </row>
    <row r="92" spans="1:3" x14ac:dyDescent="0.25">
      <c r="A92" s="6" t="s">
        <v>15</v>
      </c>
      <c r="B92" s="7">
        <f t="shared" si="0"/>
        <v>1587698.0999999978</v>
      </c>
      <c r="C92" s="21"/>
    </row>
    <row r="93" spans="1:3" x14ac:dyDescent="0.25">
      <c r="A93" s="6" t="s">
        <v>16</v>
      </c>
      <c r="B93" s="7">
        <f t="shared" si="0"/>
        <v>-0.39000000001396984</v>
      </c>
      <c r="C93" s="21"/>
    </row>
    <row r="94" spans="1:3" x14ac:dyDescent="0.25">
      <c r="A94" s="6" t="s">
        <v>17</v>
      </c>
      <c r="B94" s="7">
        <f t="shared" si="0"/>
        <v>-119437.56999999995</v>
      </c>
      <c r="C94" s="21"/>
    </row>
    <row r="95" spans="1:3" x14ac:dyDescent="0.25">
      <c r="A95" s="6" t="s">
        <v>18</v>
      </c>
      <c r="B95" s="7">
        <f t="shared" si="0"/>
        <v>539510.43999999994</v>
      </c>
      <c r="C95" s="21"/>
    </row>
    <row r="96" spans="1:3" x14ac:dyDescent="0.25">
      <c r="A96" s="6" t="s">
        <v>19</v>
      </c>
      <c r="B96" s="7">
        <f t="shared" si="0"/>
        <v>228.27000000001863</v>
      </c>
      <c r="C96" s="55"/>
    </row>
    <row r="97" spans="1:4" x14ac:dyDescent="0.25">
      <c r="A97" s="6" t="s">
        <v>20</v>
      </c>
      <c r="B97" s="7">
        <f t="shared" si="0"/>
        <v>0</v>
      </c>
      <c r="C97" s="55"/>
    </row>
    <row r="98" spans="1:4" x14ac:dyDescent="0.25">
      <c r="A98" s="6" t="s">
        <v>21</v>
      </c>
      <c r="B98" s="7">
        <f t="shared" si="0"/>
        <v>163750.00999999998</v>
      </c>
      <c r="C98" s="55"/>
    </row>
    <row r="99" spans="1:4" x14ac:dyDescent="0.25">
      <c r="A99" s="6" t="s">
        <v>22</v>
      </c>
      <c r="B99" s="7">
        <f t="shared" si="0"/>
        <v>31.470000000001164</v>
      </c>
      <c r="C99" s="55"/>
    </row>
    <row r="100" spans="1:4" x14ac:dyDescent="0.25">
      <c r="A100" s="6" t="s">
        <v>34</v>
      </c>
      <c r="B100" s="7">
        <f t="shared" si="0"/>
        <v>0</v>
      </c>
      <c r="C100" s="55"/>
    </row>
    <row r="101" spans="1:4" x14ac:dyDescent="0.25">
      <c r="A101" s="6" t="s">
        <v>35</v>
      </c>
      <c r="B101" s="7">
        <f t="shared" si="0"/>
        <v>0</v>
      </c>
      <c r="C101" s="55"/>
    </row>
    <row r="102" spans="1:4" x14ac:dyDescent="0.25">
      <c r="A102" s="6" t="s">
        <v>23</v>
      </c>
      <c r="B102" s="20">
        <f t="shared" si="0"/>
        <v>-2174546.2799999993</v>
      </c>
      <c r="C102" s="69">
        <v>0.7</v>
      </c>
      <c r="D102" s="68">
        <f>B102*C102</f>
        <v>-1522182.3959999995</v>
      </c>
    </row>
    <row r="105" spans="1:4" ht="15.75" thickBot="1" x14ac:dyDescent="0.3">
      <c r="A105" s="12" t="s">
        <v>30</v>
      </c>
      <c r="B105" s="27">
        <f t="shared" ref="B105" si="1">SUM(B76:B104)</f>
        <v>-8625551.5500000082</v>
      </c>
    </row>
    <row r="106" spans="1:4" ht="15.75" thickTop="1" x14ac:dyDescent="0.25">
      <c r="A106" s="61" t="s">
        <v>64</v>
      </c>
      <c r="B106" s="71">
        <f>B35-B69</f>
        <v>-8625551.5500000119</v>
      </c>
    </row>
    <row r="107" spans="1:4" x14ac:dyDescent="0.25">
      <c r="A107" s="61" t="s">
        <v>59</v>
      </c>
      <c r="B107" s="71">
        <f>B105-B106</f>
        <v>0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77" fitToHeight="3" orientation="landscape" r:id="rId1"/>
  <headerFooter>
    <oddFooter>&amp;L&amp;Z&amp;F&amp;A
&amp;D &amp;T</oddFooter>
  </headerFooter>
  <rowBreaks count="2" manualBreakCount="2">
    <brk id="37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Reserve</vt:lpstr>
      <vt:lpstr>Accrual</vt:lpstr>
      <vt:lpstr>Accrual!Print_Titles</vt:lpstr>
      <vt:lpstr>Reserve!Print_Titles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Wiseman, Sara</dc:creator>
  <cp:lastModifiedBy>Foxworthy, Carol</cp:lastModifiedBy>
  <cp:lastPrinted>2015-01-26T22:03:47Z</cp:lastPrinted>
  <dcterms:created xsi:type="dcterms:W3CDTF">2014-10-25T13:54:08Z</dcterms:created>
  <dcterms:modified xsi:type="dcterms:W3CDTF">2015-05-29T19:17:46Z</dcterms:modified>
</cp:coreProperties>
</file>