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755" windowHeight="11565"/>
  </bookViews>
  <sheets>
    <sheet name="Att O Pg 1 of 5 " sheetId="1" r:id="rId1"/>
    <sheet name="Att O Pg 2 of 5" sheetId="2" r:id="rId2"/>
    <sheet name="Att O Pg 3 of 5" sheetId="3" r:id="rId3"/>
    <sheet name="Att O Pg 4 of 5" sheetId="4" r:id="rId4"/>
    <sheet name="Att O Pg 5 of 5" sheetId="5" r:id="rId5"/>
    <sheet name="Sch 1" sheetId="6" r:id="rId6"/>
  </sheets>
  <definedNames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localSheetId="4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localSheetId="4" hidden="1">#REF!</definedName>
    <definedName name="__123Graph_C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localSheetId="4" hidden="1">#REF!</definedName>
    <definedName name="__123Graph_E" hidden="1">#REF!</definedName>
    <definedName name="__123Graph_F" localSheetId="1" hidden="1">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0" hidden="1">'Att O Pg 1 of 5 '!$E$12:$E$52</definedName>
    <definedName name="_xlnm._FilterDatabase" localSheetId="1" hidden="1">'Att O Pg 2 of 5'!#REF!</definedName>
    <definedName name="_xlnm._FilterDatabase" localSheetId="2" hidden="1">'Att O Pg 3 of 5'!#REF!</definedName>
    <definedName name="_xlnm._FilterDatabase" localSheetId="3" hidden="1">'Att O Pg 4 of 5'!#REF!</definedName>
    <definedName name="_xlnm._FilterDatabase" localSheetId="4" hidden="1">'Att O Pg 5 of 5'!#REF!</definedName>
    <definedName name="_xlnm._FilterDatabase" localSheetId="5" hidden="1">'Sch 1'!$E$22:$E$51</definedName>
    <definedName name="_xlnm.Print_Area" localSheetId="0">'Att O Pg 1 of 5 '!$A$10:$M$49</definedName>
    <definedName name="_xlnm.Print_Area" localSheetId="1">'Att O Pg 2 of 5'!$A$1:$M$58</definedName>
    <definedName name="_xlnm.Print_Area" localSheetId="2">'Att O Pg 3 of 5'!$A$1:$M$60</definedName>
    <definedName name="_xlnm.Print_Area" localSheetId="3">'Att O Pg 4 of 5'!$A$1:$M$68</definedName>
    <definedName name="_xlnm.Print_Area" localSheetId="4">'Att O Pg 5 of 5'!$A$1:$M$63</definedName>
    <definedName name="_xlnm.Print_Area" localSheetId="5">'Sch 1'!$A$3:$D$33</definedName>
    <definedName name="_xlnm.Print_Titles" localSheetId="0">'Att O Pg 1 of 5 '!$1:$9</definedName>
    <definedName name="_xlnm.Print_Titles" localSheetId="1">'Att O Pg 2 of 5'!#REF!</definedName>
    <definedName name="_xlnm.Print_Titles" localSheetId="3">'Att O Pg 4 of 5'!#REF!</definedName>
    <definedName name="_xlnm.Print_Titles" localSheetId="4">'Att O Pg 5 of 5'!#REF!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26" i="6" l="1"/>
  <c r="D21" i="6"/>
  <c r="D28" i="6" s="1"/>
  <c r="E9" i="5"/>
  <c r="C68" i="4"/>
  <c r="J68" i="4"/>
  <c r="E18" i="1" s="1"/>
  <c r="J61" i="4"/>
  <c r="J62" i="4" s="1"/>
  <c r="H54" i="4"/>
  <c r="H53" i="4"/>
  <c r="J49" i="4"/>
  <c r="J51" i="4"/>
  <c r="E55" i="4" s="1"/>
  <c r="E56" i="4" s="1"/>
  <c r="E42" i="4"/>
  <c r="H40" i="4" s="1"/>
  <c r="J38" i="4"/>
  <c r="H34" i="4"/>
  <c r="H33" i="4"/>
  <c r="E35" i="4"/>
  <c r="E9" i="4"/>
  <c r="E49" i="3"/>
  <c r="E53" i="3" s="1"/>
  <c r="G39" i="3"/>
  <c r="D39" i="3"/>
  <c r="G35" i="3"/>
  <c r="D35" i="3"/>
  <c r="E41" i="3"/>
  <c r="C29" i="3"/>
  <c r="E30" i="3"/>
  <c r="C27" i="3"/>
  <c r="J23" i="3"/>
  <c r="G21" i="3"/>
  <c r="G19" i="3"/>
  <c r="G20" i="3" s="1"/>
  <c r="J17" i="3"/>
  <c r="J21" i="4"/>
  <c r="G49" i="2"/>
  <c r="J46" i="2"/>
  <c r="G45" i="2"/>
  <c r="G43" i="2"/>
  <c r="A43" i="2"/>
  <c r="A44" i="2" s="1"/>
  <c r="A42" i="2"/>
  <c r="E47" i="2"/>
  <c r="A41" i="2"/>
  <c r="E40" i="2"/>
  <c r="D37" i="2"/>
  <c r="D36" i="2"/>
  <c r="C36" i="2"/>
  <c r="D35" i="2"/>
  <c r="C35" i="2"/>
  <c r="D34" i="2"/>
  <c r="C34" i="2"/>
  <c r="D33" i="2"/>
  <c r="E32" i="2"/>
  <c r="D32" i="2"/>
  <c r="D29" i="2"/>
  <c r="G28" i="2"/>
  <c r="C28" i="2"/>
  <c r="G27" i="2"/>
  <c r="C27" i="2"/>
  <c r="H26" i="2"/>
  <c r="G26" i="2"/>
  <c r="E29" i="2"/>
  <c r="C26" i="2"/>
  <c r="C25" i="2"/>
  <c r="C33" i="2" s="1"/>
  <c r="H24" i="2"/>
  <c r="C24" i="2"/>
  <c r="C32" i="2" s="1"/>
  <c r="D21" i="2"/>
  <c r="E36" i="2"/>
  <c r="E35" i="2"/>
  <c r="E34" i="2"/>
  <c r="J13" i="4"/>
  <c r="E21" i="2"/>
  <c r="E9" i="2"/>
  <c r="E9" i="3" s="1"/>
  <c r="J48" i="1"/>
  <c r="J47" i="1"/>
  <c r="J35" i="1"/>
  <c r="D24" i="1"/>
  <c r="D21" i="1"/>
  <c r="G18" i="1"/>
  <c r="G19" i="1" s="1"/>
  <c r="G20" i="1" s="1"/>
  <c r="D18" i="1"/>
  <c r="E17" i="1"/>
  <c r="D17" i="1"/>
  <c r="D13" i="1"/>
  <c r="J6" i="5"/>
  <c r="J25" i="4" l="1"/>
  <c r="J23" i="4"/>
  <c r="J53" i="4"/>
  <c r="A47" i="2"/>
  <c r="A45" i="2"/>
  <c r="A46" i="2"/>
  <c r="J55" i="4"/>
  <c r="J16" i="4"/>
  <c r="J18" i="4" s="1"/>
  <c r="D30" i="6"/>
  <c r="D32" i="6" s="1"/>
  <c r="D33" i="6" s="1"/>
  <c r="F55" i="4"/>
  <c r="F54" i="4"/>
  <c r="J54" i="4" s="1"/>
  <c r="F53" i="4"/>
  <c r="E33" i="2"/>
  <c r="E37" i="2" s="1"/>
  <c r="E24" i="3"/>
  <c r="E52" i="2" s="1"/>
  <c r="E55" i="2" s="1"/>
  <c r="H31" i="4"/>
  <c r="J26" i="4" l="1"/>
  <c r="H17" i="1"/>
  <c r="J17" i="1" s="1"/>
  <c r="J21" i="1" s="1"/>
  <c r="F32" i="4"/>
  <c r="H32" i="4" s="1"/>
  <c r="H17" i="2"/>
  <c r="H20" i="1"/>
  <c r="J20" i="1" s="1"/>
  <c r="H19" i="1"/>
  <c r="J19" i="1" s="1"/>
  <c r="H18" i="1"/>
  <c r="J18" i="1" s="1"/>
  <c r="J56" i="4"/>
  <c r="H35" i="4"/>
  <c r="J35" i="4" s="1"/>
  <c r="E57" i="2"/>
  <c r="A49" i="2"/>
  <c r="A52" i="2" s="1"/>
  <c r="A53" i="2" s="1"/>
  <c r="A54" i="2" s="1"/>
  <c r="A55" i="2" s="1"/>
  <c r="A57" i="2" s="1"/>
  <c r="C57" i="2"/>
  <c r="H35" i="3" l="1"/>
  <c r="J35" i="3" s="1"/>
  <c r="J40" i="4"/>
  <c r="L40" i="4" s="1"/>
  <c r="H34" i="3"/>
  <c r="J34" i="3" s="1"/>
  <c r="H20" i="3"/>
  <c r="J20" i="3" s="1"/>
  <c r="H19" i="3"/>
  <c r="J19" i="3" s="1"/>
  <c r="H18" i="3"/>
  <c r="J18" i="3" s="1"/>
  <c r="H19" i="2"/>
  <c r="H28" i="3"/>
  <c r="J28" i="3" s="1"/>
  <c r="E46" i="3"/>
  <c r="E56" i="3"/>
  <c r="H25" i="2"/>
  <c r="H45" i="2"/>
  <c r="J45" i="2" s="1"/>
  <c r="J17" i="2"/>
  <c r="H27" i="3"/>
  <c r="J27" i="3" s="1"/>
  <c r="J27" i="4"/>
  <c r="E59" i="3" l="1"/>
  <c r="H22" i="3"/>
  <c r="J22" i="3" s="1"/>
  <c r="H20" i="2"/>
  <c r="H29" i="3"/>
  <c r="J29" i="3" s="1"/>
  <c r="J30" i="3" s="1"/>
  <c r="E52" i="3"/>
  <c r="E54" i="3" s="1"/>
  <c r="H16" i="3"/>
  <c r="J16" i="3" s="1"/>
  <c r="J24" i="3" s="1"/>
  <c r="J52" i="2" s="1"/>
  <c r="H21" i="3"/>
  <c r="J21" i="3" s="1"/>
  <c r="H53" i="2"/>
  <c r="J53" i="2" s="1"/>
  <c r="H49" i="2"/>
  <c r="J49" i="2" s="1"/>
  <c r="J25" i="2"/>
  <c r="J33" i="2" s="1"/>
  <c r="H27" i="2"/>
  <c r="J27" i="2" s="1"/>
  <c r="J19" i="2"/>
  <c r="J35" i="2" s="1"/>
  <c r="J20" i="2" l="1"/>
  <c r="H28" i="2"/>
  <c r="J28" i="2" s="1"/>
  <c r="J21" i="2"/>
  <c r="H21" i="2" s="1"/>
  <c r="J29" i="2"/>
  <c r="H39" i="3" l="1"/>
  <c r="J39" i="3" s="1"/>
  <c r="H40" i="3"/>
  <c r="J40" i="3" s="1"/>
  <c r="H37" i="3"/>
  <c r="J37" i="3" s="1"/>
  <c r="H54" i="2"/>
  <c r="J54" i="2" s="1"/>
  <c r="J55" i="2" s="1"/>
  <c r="J36" i="2"/>
  <c r="J37" i="2" s="1"/>
  <c r="H37" i="2" s="1"/>
  <c r="H53" i="3" l="1"/>
  <c r="J53" i="3" s="1"/>
  <c r="H41" i="2"/>
  <c r="J41" i="3"/>
  <c r="H42" i="2" l="1"/>
  <c r="J41" i="2"/>
  <c r="H43" i="2" l="1"/>
  <c r="J43" i="2" s="1"/>
  <c r="H44" i="2"/>
  <c r="J44" i="2" s="1"/>
  <c r="J42" i="2"/>
  <c r="J47" i="2" s="1"/>
  <c r="J57" i="2" s="1"/>
  <c r="J56" i="3" s="1"/>
  <c r="J52" i="3" l="1"/>
  <c r="J54" i="3" s="1"/>
  <c r="J59" i="3" s="1"/>
  <c r="J13" i="1" s="1"/>
  <c r="J24" i="1" s="1"/>
  <c r="E37" i="1" s="1"/>
  <c r="E42" i="1" l="1"/>
  <c r="E43" i="1" s="1"/>
  <c r="E44" i="1" s="1"/>
  <c r="J42" i="1"/>
  <c r="J43" i="1" s="1"/>
  <c r="J44" i="1" s="1"/>
  <c r="E38" i="1"/>
</calcChain>
</file>

<file path=xl/sharedStrings.xml><?xml version="1.0" encoding="utf-8"?>
<sst xmlns="http://schemas.openxmlformats.org/spreadsheetml/2006/main" count="487" uniqueCount="362">
  <si>
    <t>The LG&amp;E Companies</t>
  </si>
  <si>
    <t>First Revised Sheet No. 634</t>
  </si>
  <si>
    <t>FERC Electric Tariff, Second Revised Volume No. 1</t>
  </si>
  <si>
    <t>Attachment O</t>
  </si>
  <si>
    <t xml:space="preserve">Rates Applicable to Network Transmission customers other than EKPC </t>
  </si>
  <si>
    <t>page 1 of 5</t>
  </si>
  <si>
    <t>(Gross Virginia Networked Transmission facilities removed)</t>
  </si>
  <si>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</si>
  <si>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</si>
  <si>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</si>
  <si>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</si>
  <si>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LG&amp;E Energy LLC</t>
  </si>
  <si>
    <t>Line</t>
  </si>
  <si>
    <t>Allocated</t>
  </si>
  <si>
    <t>No.</t>
  </si>
  <si>
    <t>Amount</t>
  </si>
  <si>
    <t>GROSS REVENUE REQUIREMENT</t>
  </si>
  <si>
    <t xml:space="preserve">REVENUE CREDITS </t>
  </si>
  <si>
    <t>(Note T)</t>
  </si>
  <si>
    <t>Total</t>
  </si>
  <si>
    <t>Allocator</t>
  </si>
  <si>
    <t xml:space="preserve">  Account No. 454</t>
  </si>
  <si>
    <t>TP</t>
  </si>
  <si>
    <t xml:space="preserve">  Account No. 456</t>
  </si>
  <si>
    <t xml:space="preserve">  Revenues from Grandfathered Interzonal Transactions</t>
  </si>
  <si>
    <t xml:space="preserve">  Revenues from service provided by LG&amp;E Energy at a discount</t>
  </si>
  <si>
    <t>TOTAL REVENUE CREDITS</t>
  </si>
  <si>
    <t>NET REVENUE REQUIREMENT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</si>
  <si>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</si>
  <si>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</si>
  <si>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</si>
  <si>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</si>
  <si>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</si>
  <si>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</si>
  <si>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</si>
  <si>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</si>
  <si>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</si>
  <si>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</si>
  <si>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Demands from service over one year provided by LG&amp;E Energy LLC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</si>
  <si>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</si>
  <si>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</si>
  <si>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</si>
  <si>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</si>
  <si>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</si>
  <si>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</si>
  <si>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</si>
  <si>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</si>
  <si>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</si>
  <si>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</si>
  <si>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18 / 5; line 18 / 7)</t>
  </si>
  <si>
    <t>Capped at weekly rate</t>
  </si>
  <si>
    <t>Point-To-Point Rate ($/MWh)</t>
  </si>
  <si>
    <t>(line 19 / 16; line 19 / 24</t>
  </si>
  <si>
    <t>Capped at weekly</t>
  </si>
  <si>
    <t xml:space="preserve"> times 1,000)</t>
  </si>
  <si>
    <t>and daily rates</t>
  </si>
  <si>
    <t>FERC Annual Charge($/MWh)</t>
  </si>
  <si>
    <t xml:space="preserve">          (Note E)</t>
  </si>
  <si>
    <t>Short Term</t>
  </si>
  <si>
    <t>Long Term</t>
  </si>
  <si>
    <t>Third Revised Sheet No. 635</t>
  </si>
  <si>
    <t>Page 2 of 5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</si>
  <si>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</si>
  <si>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</si>
  <si>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</si>
  <si>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</si>
  <si>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</si>
  <si>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</si>
  <si>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</si>
  <si>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</si>
  <si>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</si>
  <si>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</si>
  <si>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</si>
  <si>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</si>
  <si>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</si>
  <si>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</si>
  <si>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</si>
  <si>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</si>
  <si>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</si>
  <si>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</si>
  <si>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</si>
  <si>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</si>
  <si>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</si>
  <si>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TOTAL GROSS PLANT</t>
  </si>
  <si>
    <t>GP=</t>
  </si>
  <si>
    <t>ACCUMULATED DEPRECIATION</t>
  </si>
  <si>
    <t>TOTAL ACCUM. DEPRECIATION</t>
  </si>
  <si>
    <t>NET PLANT IN SERVICE</t>
  </si>
  <si>
    <t>TOTAL NET PLANT</t>
  </si>
  <si>
    <t>NP=</t>
  </si>
  <si>
    <t>ADJUSTMENTS TO RATE BASE       (Note F)</t>
  </si>
  <si>
    <t xml:space="preserve">  Account No. 281 (enter negative)</t>
  </si>
  <si>
    <t xml:space="preserve">  Account No. 282 (enter negative)</t>
  </si>
  <si>
    <t>NP</t>
  </si>
  <si>
    <t xml:space="preserve">  Account No. 283 (enter negative)</t>
  </si>
  <si>
    <t xml:space="preserve">  Account No. 190 </t>
  </si>
  <si>
    <t xml:space="preserve">  Account No. 255 (enter negative)</t>
  </si>
  <si>
    <t xml:space="preserve">  Network Upgrade (enter negative)</t>
  </si>
  <si>
    <t>LSE Direct Assignment (enter negative)</t>
  </si>
  <si>
    <t>TOTAL ADJUSTMENTS  (sum lines 19- 23b)</t>
  </si>
  <si>
    <t xml:space="preserve">LAND HELD FOR FUTURE USE </t>
  </si>
  <si>
    <t>WORKING CAPITAL  (Note H)</t>
  </si>
  <si>
    <t xml:space="preserve">  CWC  </t>
  </si>
  <si>
    <t>calculated</t>
  </si>
  <si>
    <t xml:space="preserve">  Materials &amp; Supplies  (Note G)</t>
  </si>
  <si>
    <t>TE</t>
  </si>
  <si>
    <t xml:space="preserve">  Prepayments (Account 165)</t>
  </si>
  <si>
    <t>GP</t>
  </si>
  <si>
    <t>TOTAL WORKING CAPITAL (sum lines 26 - 28)</t>
  </si>
  <si>
    <t>First Revised Sheet No. 636</t>
  </si>
  <si>
    <t>page 3 of 5</t>
  </si>
  <si>
    <t>O&amp;M</t>
  </si>
  <si>
    <t xml:space="preserve">  Transmission </t>
  </si>
  <si>
    <t xml:space="preserve">     Less Account 565</t>
  </si>
  <si>
    <t xml:space="preserve">  A&amp;G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</si>
  <si>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</si>
  <si>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</si>
  <si>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</si>
  <si>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</si>
  <si>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</si>
  <si>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2, 4, 5)</t>
  </si>
  <si>
    <t>DEPRECIATION EXPENSE</t>
  </si>
  <si>
    <t>336.7.f</t>
  </si>
  <si>
    <r>
      <t xml:space="preserve">  General </t>
    </r>
    <r>
      <rPr>
        <sz val="12"/>
        <color rgb="FFFF0000"/>
        <rFont val="Times New Roman"/>
        <family val="1"/>
      </rPr>
      <t>and Intangible</t>
    </r>
  </si>
  <si>
    <r>
      <t>336.10.f</t>
    </r>
    <r>
      <rPr>
        <sz val="12"/>
        <color rgb="FFFF0000"/>
        <rFont val="Times New Roman"/>
        <family val="1"/>
      </rPr>
      <t xml:space="preserve"> &amp; 336.1.f</t>
    </r>
  </si>
  <si>
    <t>336.11.f</t>
  </si>
  <si>
    <t>TOTAL DEPRECIATION (Sum lines 9 - 11 less 9a and 11a)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</si>
  <si>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</si>
  <si>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</si>
  <si>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</si>
  <si>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</si>
  <si>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</si>
  <si>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</si>
  <si>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</si>
  <si>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</si>
  <si>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</si>
  <si>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</si>
  <si>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</si>
  <si>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</si>
  <si>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</si>
  <si>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</si>
  <si>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</si>
  <si>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</si>
  <si>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</si>
  <si>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</si>
  <si>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</si>
  <si>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</si>
  <si>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</si>
  <si>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</si>
  <si>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</si>
  <si>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</si>
  <si>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</si>
  <si>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</si>
  <si>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</si>
  <si>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Third Revised Sheet No.  637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</si>
  <si>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</si>
  <si>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</si>
  <si>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</si>
  <si>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</si>
  <si>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r>
      <t xml:space="preserve">Less </t>
    </r>
    <r>
      <rPr>
        <sz val="12"/>
        <rFont val="Times New Roman"/>
        <family val="1"/>
      </rPr>
      <t>transmission plant excluded from LG&amp;E Energy LLC rates       (Note M)</t>
    </r>
  </si>
  <si>
    <t>Less transmission plant included in OATT Ancillary Services    (Note N )</t>
  </si>
  <si>
    <t>Transmission plant included in LG&amp;E Energy LLC rates  (line 1 less lines 2 &amp; 3)</t>
  </si>
  <si>
    <t>Percentage of transmission plant included in LG&amp;E Energy LLC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</si>
  <si>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</si>
  <si>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</si>
  <si>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</si>
  <si>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</si>
  <si>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</si>
  <si>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</si>
  <si>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LG&amp;E Energy LLC Rates (line 5)</t>
  </si>
  <si>
    <t>Percentage of transmission expenses included in LG&amp;E Energy LLC Rates (line 9 times line 10)</t>
  </si>
  <si>
    <t>TE=</t>
  </si>
  <si>
    <t>WAGES &amp; SALARY ALLOCATOR   (W&amp;S)</t>
  </si>
  <si>
    <t>Form 1 Reference</t>
  </si>
  <si>
    <t>$</t>
  </si>
  <si>
    <t>Allocation</t>
  </si>
  <si>
    <t>354.18.b</t>
  </si>
  <si>
    <t>354.19.b</t>
  </si>
  <si>
    <t>354.20.b</t>
  </si>
  <si>
    <t>W&amp;S Allocator</t>
  </si>
  <si>
    <t xml:space="preserve">  Other</t>
  </si>
  <si>
    <t>354.21,22,23.b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</si>
  <si>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</si>
  <si>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</si>
  <si>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</si>
  <si>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</si>
  <si>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</si>
  <si>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</si>
  <si>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</si>
  <si>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</si>
  <si>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</si>
  <si>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</si>
  <si>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</si>
  <si>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</si>
  <si>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</si>
  <si>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</si>
  <si>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</si>
  <si>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</si>
  <si>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</si>
  <si>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67.c)</t>
  </si>
  <si>
    <t>Preferred Dividends (118.29c) (positive number)</t>
  </si>
  <si>
    <t>Development of Common Stock:</t>
  </si>
  <si>
    <t>Proprietary Capital (112.15.d)</t>
  </si>
  <si>
    <t xml:space="preserve">Less Preferred Stock (line 28) </t>
  </si>
  <si>
    <t>Less Account 216.1 &amp; 219 (112.12.d, 112.15.d)  (enter negative)</t>
  </si>
  <si>
    <t>Common Stock</t>
  </si>
  <si>
    <t>(sum lines 23-25)</t>
  </si>
  <si>
    <t>%</t>
  </si>
  <si>
    <t>(Note P)</t>
  </si>
  <si>
    <t>Weighted</t>
  </si>
  <si>
    <t xml:space="preserve">  Long Term Debt (112, sum of 18.c through 21.c)</t>
  </si>
  <si>
    <t>=WCLTD</t>
  </si>
  <si>
    <t xml:space="preserve">  Preferred Stock  (112.3.d)</t>
  </si>
  <si>
    <t xml:space="preserve">  Common Stock  (line 26)</t>
  </si>
  <si>
    <t>Total  (sum lines 27-29)</t>
  </si>
  <si>
    <t>=R</t>
  </si>
  <si>
    <t>REVENUE CREDITS</t>
  </si>
  <si>
    <t>ACCOUNT 447 (SALES FOR RESALE)</t>
  </si>
  <si>
    <t>(310-311)</t>
  </si>
  <si>
    <t>(Note Q)</t>
  </si>
  <si>
    <t>Load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</si>
  <si>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</si>
  <si>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</si>
  <si>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</si>
  <si>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</si>
  <si>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</si>
  <si>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</si>
  <si>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</si>
  <si>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</si>
  <si>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Third Revised Sheet No. 638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</si>
  <si>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</si>
  <si>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</si>
  <si>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</si>
  <si>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</si>
  <si>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</si>
  <si>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</si>
  <si>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r>
      <t>Peak as reported on page</t>
    </r>
    <r>
      <rPr>
        <sz val="14"/>
        <color rgb="FFFF0000"/>
        <rFont val="Times New Roman"/>
        <family val="1"/>
      </rPr>
      <t xml:space="preserve"> 400, column e</t>
    </r>
    <r>
      <rPr>
        <sz val="14"/>
        <rFont val="Times New Roman"/>
        <family val="1"/>
      </rPr>
      <t xml:space="preserve"> of Form 1 at the time of the ISO coincident monthly peaks.</t>
    </r>
  </si>
  <si>
    <t>B</t>
  </si>
  <si>
    <t>Labeled LF, LU, IF, IU on pages 310-311 of Form 1at the time of the ISO coincident monthly peaks.</t>
  </si>
  <si>
    <t>C</t>
  </si>
  <si>
    <r>
      <rPr>
        <sz val="14"/>
        <color rgb="FFFF0000"/>
        <rFont val="Times New Roman"/>
        <family val="1"/>
      </rPr>
      <t>Peak as reported on page 400, column f</t>
    </r>
    <r>
      <rPr>
        <sz val="14"/>
        <rFont val="Times New Roman"/>
        <family val="1"/>
      </rPr>
      <t xml:space="preserve"> of Form 1 at the time of the ISO coincident monthly peaks.</t>
    </r>
  </si>
  <si>
    <t>D</t>
  </si>
  <si>
    <t>Labeled LF on page 328 of Form 1 at the time of the ISO coincident monthly peaks.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</si>
  <si>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</si>
  <si>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</si>
  <si>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</si>
  <si>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</si>
  <si>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</si>
  <si>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</si>
  <si>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</si>
  <si>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</si>
  <si>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</si>
  <si>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</si>
  <si>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</si>
  <si>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</si>
  <si>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</si>
  <si>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</si>
  <si>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</si>
  <si>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</si>
  <si>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</si>
  <si>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</si>
  <si>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</si>
  <si>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</si>
  <si>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</si>
  <si>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</si>
  <si>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</si>
  <si>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</si>
  <si>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</si>
  <si>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</si>
  <si>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</si>
  <si>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</si>
  <si>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</si>
  <si>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</si>
  <si>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</si>
  <si>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</si>
  <si>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</si>
  <si>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Removes dollar amount of transmission expenses included in the OATT ancillary services rates, including all of Account No. 561.</t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</si>
  <si>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</si>
  <si>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</si>
  <si>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</si>
  <si>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</si>
  <si>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</si>
  <si>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</si>
  <si>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</si>
  <si>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</si>
  <si>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</si>
  <si>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</si>
  <si>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</si>
  <si>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</si>
  <si>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</si>
  <si>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</si>
  <si>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</si>
  <si>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</si>
  <si>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</si>
  <si>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</si>
  <si>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</si>
  <si>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</si>
  <si>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4"/>
        <rFont val="Times New Roman"/>
        <family val="1"/>
      </rPr>
      <t>not</t>
    </r>
    <r>
      <rPr>
        <sz val="14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</si>
  <si>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</si>
  <si>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</si>
  <si>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</si>
  <si>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</si>
  <si>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</si>
  <si>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</si>
  <si>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</si>
  <si>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 entry shall be the annual total of the quarterly values reported at Form 1, 330.x.n.</t>
  </si>
  <si>
    <t>V</t>
  </si>
  <si>
    <t>LG&amp;E's Account 255 Investment Tax Credit is above the line; no rate base adjustment is required because customers receive the benefit of</t>
  </si>
  <si>
    <t>amortization; KU's 15% tax credit is 100% production related.</t>
  </si>
  <si>
    <t>KENTUCKY UTILITIES COMPANY</t>
  </si>
  <si>
    <t>SCHEDULE 1 FORMULA DEVELOPMENT</t>
  </si>
  <si>
    <t>Line No</t>
  </si>
  <si>
    <t>Description</t>
  </si>
  <si>
    <t>Reference</t>
  </si>
  <si>
    <t>Expense</t>
  </si>
  <si>
    <t>Form 1 Page</t>
  </si>
  <si>
    <t>Load Dispatching</t>
  </si>
  <si>
    <t>Load Dispatch-Reliability</t>
  </si>
  <si>
    <t>Load Dispatch-Monitor &amp; Operate Transmission System</t>
  </si>
  <si>
    <t>Load Dispatch-Transmission Service and Scheduling</t>
  </si>
  <si>
    <t>Scheduling, System Control &amp; Dispatch Services</t>
  </si>
  <si>
    <t>Reliability, Planning &amp; Standards Development</t>
  </si>
  <si>
    <t>Transmission Service Studies</t>
  </si>
  <si>
    <t>Generation Interconnection Studies</t>
  </si>
  <si>
    <t>Reliability, Planning &amp; Standards Development Services</t>
  </si>
  <si>
    <t>Sum of O&amp;M Expenses</t>
  </si>
  <si>
    <t>Revenue</t>
  </si>
  <si>
    <t>Scheduling System Control &amp; Dispatch</t>
  </si>
  <si>
    <t>Revenue from Network &amp; Long Term</t>
  </si>
  <si>
    <t>Short-Term and Non-Firm Revenue</t>
  </si>
  <si>
    <t>line 11 + line 12</t>
  </si>
  <si>
    <t>Revenue Requirement</t>
  </si>
  <si>
    <t>line 10 - line 13</t>
  </si>
  <si>
    <t>Transmission System 12 CP</t>
  </si>
  <si>
    <t>Att. O, pg 1, line 15</t>
  </si>
  <si>
    <t>Annual Schedule 1 Rate</t>
  </si>
  <si>
    <t>line 14 / line 15</t>
  </si>
  <si>
    <t>Monthly rate</t>
  </si>
  <si>
    <t>line 16 / 12</t>
  </si>
  <si>
    <t>For the 12 months ended 12/31/2012</t>
  </si>
  <si>
    <t>205.46.g</t>
  </si>
  <si>
    <t>207.58.g</t>
  </si>
  <si>
    <t>207.75.g</t>
  </si>
  <si>
    <t>205.5.g &amp; 207.99.g</t>
  </si>
  <si>
    <t>356.1</t>
  </si>
  <si>
    <t>219.20,22,24.c</t>
  </si>
  <si>
    <t>219.25.c</t>
  </si>
  <si>
    <t>219.26.c</t>
  </si>
  <si>
    <t>219.28.c &amp; 200.21.c</t>
  </si>
  <si>
    <t>273.8.k</t>
  </si>
  <si>
    <t>275.2.k</t>
  </si>
  <si>
    <t>277.9.k net of purchase accounting adjustments</t>
  </si>
  <si>
    <t>234.8.c net of purchase accounting adjustments</t>
  </si>
  <si>
    <t>267.8.h</t>
  </si>
  <si>
    <t>214.various.d  (Note G)</t>
  </si>
  <si>
    <t>227.8.c &amp; 227.16.c</t>
  </si>
  <si>
    <t>111.57.c</t>
  </si>
  <si>
    <t>321.112.b less retail only amounts</t>
  </si>
  <si>
    <t>321.96.b</t>
  </si>
  <si>
    <t>323.19.b</t>
  </si>
  <si>
    <t>356</t>
  </si>
  <si>
    <t>Plus CBM Capacity withheld from P-T-P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</si>
</sst>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_(&quot;$&quot;* #,##0_);_(&quot;$&quot;* \(#,##0\);_(&quot;$&quot;* &quot;-&quot;??_);_(@_)"/>
    <numFmt numFmtId="167" formatCode="_(* #,##0_);_(* \(#,##0\);_(* &quot;-&quot;??_);_(@_)"/>
    <numFmt numFmtId="168" formatCode="#,##0.000"/>
    <numFmt numFmtId="169" formatCode="_(* #,##0.000_);_(* \(#,##0.000\);_(* &quot;-&quot;??_);_(@_)"/>
    <numFmt numFmtId="170" formatCode="&quot;$&quot;#,##0.000"/>
    <numFmt numFmtId="171" formatCode="&quot;$&quot;#,##0"/>
    <numFmt numFmtId="172" formatCode="#,##0.00000"/>
    <numFmt numFmtId="173" formatCode="0.000%"/>
    <numFmt numFmtId="174" formatCode="#,##0.0"/>
    <numFmt numFmtId="175" formatCode="#,##0.0000"/>
    <numFmt numFmtId="176" formatCode="_(* #,##0.00000_);_(* \(#,##0.00000\);_(* &quot;-&quot;??_);_(@_)"/>
    <numFmt numFmtId="177" formatCode="0.0000"/>
    <numFmt numFmtId="178" formatCode="_-* #,##0.00\ [$€]_-;\-* #,##0.00\ [$€]_-;_-* &quot;-&quot;??\ [$€]_-;_-@_-"/>
    <numFmt numFmtId="179" formatCode="0\ 00\ 000\ 000"/>
    <numFmt numFmtId="180" formatCode="[$-409]d\-mmm\-yy;@"/>
    <numFmt numFmtId="181" formatCode="&quot;$&quot;#,##0\ ;\(&quot;$&quot;#,##0\)"/>
    <numFmt numFmtId="182" formatCode="#,##0.00;[Red]\(#,##0.00\)"/>
    <numFmt numFmtId="183" formatCode="0_);\(0\)"/>
  </numFmts>
  <fonts count="72" x14ac:knownFonts="1">
    <font>
      <sz val="10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7"/>
      <name val="Times New Roman"/>
      <family val="1"/>
    </font>
    <font>
      <u val="singleAccounting"/>
      <sz val="12"/>
      <name val="Times New Roman"/>
      <family val="1"/>
    </font>
    <font>
      <u val="doubleAccounting"/>
      <sz val="12"/>
      <name val="Times New Roman"/>
      <family val="1"/>
    </font>
    <font>
      <sz val="16"/>
      <name val="Times New Roman"/>
      <family val="1"/>
    </font>
    <font>
      <sz val="11"/>
      <color rgb="FF0000FF"/>
      <name val="Times New Roman"/>
      <family val="1"/>
    </font>
    <font>
      <sz val="11"/>
      <name val="Times New Roman"/>
      <family val="1"/>
    </font>
    <font>
      <sz val="12"/>
      <color rgb="FF0000FF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17"/>
      <name val="Times New Roman"/>
      <family val="1"/>
    </font>
    <font>
      <sz val="14"/>
      <color rgb="FFFF0000"/>
      <name val="Times New Roman"/>
      <family val="1"/>
    </font>
    <font>
      <u/>
      <sz val="14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u val="singleAccounting"/>
      <sz val="8"/>
      <name val="Times New Roman"/>
      <family val="1"/>
    </font>
    <font>
      <u val="doub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Times New Roman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8"/>
      <color indexed="8"/>
      <name val="Wingdings"/>
      <charset val="2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57">
    <xf numFmtId="37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2" fillId="0" borderId="0"/>
    <xf numFmtId="178" fontId="5" fillId="2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10" applyNumberFormat="0" applyAlignment="0" applyProtection="0"/>
    <xf numFmtId="0" fontId="30" fillId="18" borderId="11" applyNumberFormat="0" applyAlignment="0" applyProtection="0"/>
    <xf numFmtId="179" fontId="31" fillId="0" borderId="6" applyBorder="0">
      <alignment horizontal="center" vertical="center"/>
    </xf>
    <xf numFmtId="180" fontId="32" fillId="19" borderId="0">
      <alignment horizontal="left"/>
    </xf>
    <xf numFmtId="180" fontId="33" fillId="19" borderId="0">
      <alignment horizontal="right"/>
    </xf>
    <xf numFmtId="180" fontId="34" fillId="17" borderId="0">
      <alignment horizontal="center"/>
    </xf>
    <xf numFmtId="180" fontId="33" fillId="19" borderId="0">
      <alignment horizontal="right"/>
    </xf>
    <xf numFmtId="180" fontId="35" fillId="17" borderId="0">
      <alignment horizontal="left"/>
    </xf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5" fillId="20" borderId="12" applyNumberFormat="0" applyFont="0" applyAlignment="0">
      <protection locked="0"/>
    </xf>
    <xf numFmtId="178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8" fontId="40" fillId="0" borderId="0" applyProtection="0"/>
    <xf numFmtId="178" fontId="2" fillId="0" borderId="0" applyProtection="0"/>
    <xf numFmtId="178" fontId="41" fillId="0" borderId="0" applyProtection="0"/>
    <xf numFmtId="178" fontId="42" fillId="0" borderId="0" applyProtection="0"/>
    <xf numFmtId="178" fontId="5" fillId="0" borderId="0" applyProtection="0"/>
    <xf numFmtId="178" fontId="40" fillId="0" borderId="0" applyProtection="0"/>
    <xf numFmtId="178" fontId="43" fillId="0" borderId="0" applyProtection="0"/>
    <xf numFmtId="2" fontId="5" fillId="0" borderId="0" applyFont="0" applyFill="0" applyBorder="0" applyAlignment="0" applyProtection="0"/>
    <xf numFmtId="0" fontId="44" fillId="7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10" applyNumberFormat="0" applyAlignment="0" applyProtection="0"/>
    <xf numFmtId="180" fontId="32" fillId="19" borderId="0">
      <alignment horizontal="left"/>
    </xf>
    <xf numFmtId="180" fontId="49" fillId="17" borderId="0">
      <alignment horizontal="left"/>
    </xf>
    <xf numFmtId="0" fontId="50" fillId="0" borderId="16" applyNumberFormat="0" applyFill="0" applyAlignment="0" applyProtection="0"/>
    <xf numFmtId="0" fontId="51" fillId="8" borderId="0" applyNumberFormat="0" applyBorder="0" applyAlignment="0" applyProtection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1" fillId="0" borderId="0"/>
    <xf numFmtId="0" fontId="2" fillId="5" borderId="17" applyNumberFormat="0" applyFont="0" applyAlignment="0" applyProtection="0"/>
    <xf numFmtId="0" fontId="52" fillId="17" borderId="18" applyNumberFormat="0" applyAlignment="0" applyProtection="0"/>
    <xf numFmtId="182" fontId="53" fillId="17" borderId="0">
      <alignment horizontal="right"/>
    </xf>
    <xf numFmtId="40" fontId="54" fillId="21" borderId="0">
      <alignment horizontal="right"/>
    </xf>
    <xf numFmtId="180" fontId="55" fillId="22" borderId="0">
      <alignment horizontal="center"/>
    </xf>
    <xf numFmtId="180" fontId="32" fillId="23" borderId="0"/>
    <xf numFmtId="180" fontId="56" fillId="17" borderId="0" applyBorder="0">
      <alignment horizontal="centerContinuous"/>
    </xf>
    <xf numFmtId="180" fontId="57" fillId="23" borderId="0" applyBorder="0">
      <alignment horizontal="centerContinuous"/>
    </xf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183" fontId="13" fillId="24" borderId="19">
      <alignment horizontal="left"/>
    </xf>
    <xf numFmtId="178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178" fontId="59" fillId="0" borderId="1">
      <alignment horizontal="center"/>
    </xf>
    <xf numFmtId="3" fontId="58" fillId="0" borderId="0" applyFont="0" applyFill="0" applyBorder="0" applyAlignment="0" applyProtection="0"/>
    <xf numFmtId="178" fontId="58" fillId="25" borderId="0" applyNumberFormat="0" applyFont="0" applyBorder="0" applyAlignment="0" applyProtection="0"/>
    <xf numFmtId="180" fontId="49" fillId="8" borderId="0">
      <alignment horizontal="center"/>
    </xf>
    <xf numFmtId="49" fontId="60" fillId="17" borderId="0">
      <alignment horizontal="center"/>
    </xf>
    <xf numFmtId="180" fontId="33" fillId="19" borderId="0">
      <alignment horizontal="center"/>
    </xf>
    <xf numFmtId="180" fontId="33" fillId="19" borderId="0">
      <alignment horizontal="centerContinuous"/>
    </xf>
    <xf numFmtId="180" fontId="61" fillId="17" borderId="0">
      <alignment horizontal="left"/>
    </xf>
    <xf numFmtId="49" fontId="61" fillId="17" borderId="0">
      <alignment horizontal="center"/>
    </xf>
    <xf numFmtId="180" fontId="32" fillId="19" borderId="0">
      <alignment horizontal="left"/>
    </xf>
    <xf numFmtId="49" fontId="61" fillId="17" borderId="0">
      <alignment horizontal="left"/>
    </xf>
    <xf numFmtId="180" fontId="32" fillId="19" borderId="0">
      <alignment horizontal="centerContinuous"/>
    </xf>
    <xf numFmtId="180" fontId="32" fillId="19" borderId="0">
      <alignment horizontal="right"/>
    </xf>
    <xf numFmtId="49" fontId="49" fillId="17" borderId="0">
      <alignment horizontal="left"/>
    </xf>
    <xf numFmtId="180" fontId="33" fillId="19" borderId="0">
      <alignment horizontal="right"/>
    </xf>
    <xf numFmtId="180" fontId="61" fillId="6" borderId="0">
      <alignment horizontal="center"/>
    </xf>
    <xf numFmtId="180" fontId="62" fillId="6" borderId="0">
      <alignment horizontal="center"/>
    </xf>
    <xf numFmtId="4" fontId="40" fillId="26" borderId="20" applyNumberFormat="0" applyProtection="0">
      <alignment vertical="center"/>
    </xf>
    <xf numFmtId="4" fontId="63" fillId="26" borderId="21" applyNumberFormat="0" applyProtection="0">
      <alignment vertical="center"/>
    </xf>
    <xf numFmtId="4" fontId="40" fillId="26" borderId="20" applyNumberFormat="0" applyProtection="0">
      <alignment horizontal="left" vertical="center" indent="1"/>
    </xf>
    <xf numFmtId="178" fontId="40" fillId="27" borderId="21" applyNumberFormat="0" applyProtection="0">
      <alignment horizontal="left" vertical="top" indent="1"/>
    </xf>
    <xf numFmtId="4" fontId="40" fillId="23" borderId="0" applyNumberFormat="0" applyProtection="0">
      <alignment horizontal="left" vertical="center" indent="1"/>
    </xf>
    <xf numFmtId="4" fontId="5" fillId="26" borderId="21" applyNumberFormat="0" applyProtection="0">
      <alignment horizontal="right" vertical="center"/>
    </xf>
    <xf numFmtId="4" fontId="64" fillId="28" borderId="21" applyNumberFormat="0" applyProtection="0">
      <alignment horizontal="right" vertical="center"/>
    </xf>
    <xf numFmtId="4" fontId="64" fillId="29" borderId="21" applyNumberFormat="0" applyProtection="0">
      <alignment horizontal="right" vertical="center"/>
    </xf>
    <xf numFmtId="4" fontId="5" fillId="8" borderId="21" applyNumberFormat="0" applyProtection="0">
      <alignment horizontal="right" vertical="center"/>
    </xf>
    <xf numFmtId="4" fontId="5" fillId="3" borderId="21" applyNumberFormat="0" applyProtection="0">
      <alignment horizontal="right" vertical="center"/>
    </xf>
    <xf numFmtId="4" fontId="5" fillId="9" borderId="21" applyNumberFormat="0" applyProtection="0">
      <alignment horizontal="right" vertical="center"/>
    </xf>
    <xf numFmtId="4" fontId="64" fillId="15" borderId="21" applyNumberFormat="0" applyProtection="0">
      <alignment horizontal="right" vertical="center"/>
    </xf>
    <xf numFmtId="4" fontId="64" fillId="30" borderId="21" applyNumberFormat="0" applyProtection="0">
      <alignment horizontal="right" vertical="center"/>
    </xf>
    <xf numFmtId="4" fontId="5" fillId="14" borderId="21" applyNumberFormat="0" applyProtection="0">
      <alignment horizontal="right" vertical="center"/>
    </xf>
    <xf numFmtId="4" fontId="40" fillId="31" borderId="0" applyNumberFormat="0" applyProtection="0">
      <alignment horizontal="left" vertical="center" indent="1"/>
    </xf>
    <xf numFmtId="4" fontId="5" fillId="10" borderId="0" applyNumberFormat="0" applyProtection="0">
      <alignment horizontal="left" vertical="center" indent="1"/>
    </xf>
    <xf numFmtId="4" fontId="60" fillId="32" borderId="0" applyNumberFormat="0" applyProtection="0">
      <alignment horizontal="left" vertical="center" indent="1"/>
    </xf>
    <xf numFmtId="4" fontId="5" fillId="10" borderId="20" applyNumberFormat="0" applyProtection="0">
      <alignment horizontal="right" vertical="center"/>
    </xf>
    <xf numFmtId="4" fontId="5" fillId="10" borderId="0" applyNumberFormat="0" applyProtection="0">
      <alignment horizontal="left" vertical="center" indent="1"/>
    </xf>
    <xf numFmtId="4" fontId="5" fillId="27" borderId="0" applyNumberFormat="0" applyProtection="0">
      <alignment horizontal="left" vertical="center" indent="1"/>
    </xf>
    <xf numFmtId="178" fontId="5" fillId="10" borderId="20" applyNumberFormat="0" applyProtection="0">
      <alignment horizontal="left" vertical="center" indent="1"/>
    </xf>
    <xf numFmtId="178" fontId="5" fillId="10" borderId="21" applyNumberFormat="0" applyProtection="0">
      <alignment horizontal="left" vertical="top" indent="1"/>
    </xf>
    <xf numFmtId="178" fontId="5" fillId="10" borderId="20" applyNumberFormat="0" applyProtection="0">
      <alignment horizontal="left" vertical="center" indent="1"/>
    </xf>
    <xf numFmtId="178" fontId="5" fillId="10" borderId="21" applyNumberFormat="0" applyProtection="0">
      <alignment horizontal="left" vertical="top" indent="1"/>
    </xf>
    <xf numFmtId="178" fontId="5" fillId="10" borderId="20" applyNumberFormat="0" applyProtection="0">
      <alignment horizontal="left" vertical="center" indent="1"/>
    </xf>
    <xf numFmtId="178" fontId="5" fillId="10" borderId="21" applyNumberFormat="0" applyProtection="0">
      <alignment horizontal="left" vertical="top" indent="1"/>
    </xf>
    <xf numFmtId="178" fontId="5" fillId="10" borderId="20" applyNumberFormat="0" applyProtection="0">
      <alignment horizontal="left" vertical="center" indent="1"/>
    </xf>
    <xf numFmtId="178" fontId="5" fillId="10" borderId="21" applyNumberFormat="0" applyProtection="0">
      <alignment horizontal="left" vertical="top" indent="1"/>
    </xf>
    <xf numFmtId="4" fontId="53" fillId="33" borderId="21" applyNumberFormat="0" applyProtection="0">
      <alignment vertical="center"/>
    </xf>
    <xf numFmtId="4" fontId="65" fillId="33" borderId="21" applyNumberFormat="0" applyProtection="0">
      <alignment vertical="center"/>
    </xf>
    <xf numFmtId="4" fontId="5" fillId="10" borderId="21" applyNumberFormat="0" applyProtection="0">
      <alignment horizontal="left" vertical="center" indent="1"/>
    </xf>
    <xf numFmtId="178" fontId="5" fillId="10" borderId="21" applyNumberFormat="0" applyProtection="0">
      <alignment horizontal="left" vertical="top" indent="1"/>
    </xf>
    <xf numFmtId="4" fontId="5" fillId="34" borderId="20" applyNumberFormat="0" applyProtection="0">
      <alignment horizontal="right" vertical="center"/>
    </xf>
    <xf numFmtId="4" fontId="40" fillId="34" borderId="20" applyNumberFormat="0" applyProtection="0">
      <alignment horizontal="right" vertical="center"/>
    </xf>
    <xf numFmtId="4" fontId="5" fillId="10" borderId="20" applyNumberFormat="0" applyProtection="0">
      <alignment horizontal="left" vertical="center" indent="1"/>
    </xf>
    <xf numFmtId="178" fontId="5" fillId="10" borderId="20" applyNumberFormat="0" applyProtection="0">
      <alignment horizontal="left" vertical="top" indent="1"/>
    </xf>
    <xf numFmtId="4" fontId="66" fillId="0" borderId="0" applyNumberFormat="0" applyProtection="0">
      <alignment horizontal="left" vertical="center" indent="1"/>
    </xf>
    <xf numFmtId="4" fontId="5" fillId="0" borderId="21" applyNumberFormat="0" applyProtection="0">
      <alignment horizontal="right" vertical="center"/>
    </xf>
    <xf numFmtId="178" fontId="5" fillId="0" borderId="22" applyNumberFormat="0" applyFont="0" applyFill="0" applyBorder="0" applyAlignment="0" applyProtection="0"/>
    <xf numFmtId="178" fontId="5" fillId="0" borderId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178" fontId="69" fillId="0" borderId="0"/>
    <xf numFmtId="180" fontId="70" fillId="17" borderId="0">
      <alignment horizontal="center"/>
    </xf>
    <xf numFmtId="0" fontId="50" fillId="0" borderId="0" applyNumberFormat="0" applyFill="0" applyBorder="0" applyAlignment="0" applyProtection="0"/>
  </cellStyleXfs>
  <cellXfs count="360">
    <xf numFmtId="37" fontId="0" fillId="0" borderId="0" xfId="0"/>
    <xf numFmtId="164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right"/>
    </xf>
    <xf numFmtId="0" fontId="4" fillId="0" borderId="0" xfId="0" applyNumberFormat="1" applyFont="1" applyFill="1" applyAlignment="1" applyProtection="1"/>
    <xf numFmtId="0" fontId="4" fillId="0" borderId="0" xfId="0" quotePrefix="1" applyNumberFormat="1" applyFont="1" applyFill="1" applyAlignment="1" applyProtection="1">
      <alignment horizontal="left"/>
    </xf>
    <xf numFmtId="0" fontId="3" fillId="0" borderId="0" xfId="0" quotePrefix="1" applyNumberFormat="1" applyFont="1" applyFill="1" applyAlignment="1" applyProtection="1">
      <alignment horizontal="left"/>
    </xf>
    <xf numFmtId="3" fontId="3" fillId="0" borderId="0" xfId="0" applyNumberFormat="1" applyFont="1" applyFill="1" applyAlignment="1" applyProtection="1"/>
    <xf numFmtId="49" fontId="3" fillId="0" borderId="0" xfId="0" applyNumberFormat="1" applyFont="1" applyFill="1" applyProtection="1"/>
    <xf numFmtId="0" fontId="3" fillId="0" borderId="1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Protection="1"/>
    <xf numFmtId="42" fontId="3" fillId="0" borderId="0" xfId="0" applyNumberFormat="1" applyFont="1" applyFill="1" applyProtection="1"/>
    <xf numFmtId="0" fontId="3" fillId="0" borderId="1" xfId="0" applyNumberFormat="1" applyFont="1" applyFill="1" applyBorder="1" applyAlignment="1" applyProtection="1">
      <alignment horizontal="centerContinuous"/>
    </xf>
    <xf numFmtId="165" fontId="3" fillId="0" borderId="0" xfId="0" applyNumberFormat="1" applyFont="1" applyFill="1" applyAlignment="1" applyProtection="1"/>
    <xf numFmtId="166" fontId="3" fillId="0" borderId="0" xfId="2" applyNumberFormat="1" applyFont="1" applyFill="1" applyAlignment="1" applyProtection="1"/>
    <xf numFmtId="167" fontId="3" fillId="0" borderId="0" xfId="1" applyNumberFormat="1" applyFont="1" applyFill="1" applyAlignment="1" applyProtection="1"/>
    <xf numFmtId="3" fontId="3" fillId="0" borderId="0" xfId="0" applyNumberFormat="1" applyFont="1" applyFill="1" applyBorder="1" applyProtection="1"/>
    <xf numFmtId="0" fontId="6" fillId="0" borderId="0" xfId="0" applyNumberFormat="1" applyFont="1" applyFill="1" applyProtection="1"/>
    <xf numFmtId="167" fontId="7" fillId="0" borderId="0" xfId="1" applyNumberFormat="1" applyFont="1" applyFill="1" applyBorder="1" applyAlignment="1" applyProtection="1"/>
    <xf numFmtId="37" fontId="0" fillId="0" borderId="0" xfId="0" applyProtection="1"/>
    <xf numFmtId="3" fontId="3" fillId="0" borderId="0" xfId="0" applyNumberFormat="1" applyFont="1" applyFill="1" applyAlignment="1" applyProtection="1">
      <alignment horizontal="fill"/>
    </xf>
    <xf numFmtId="42" fontId="8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Alignment="1" applyProtection="1"/>
    <xf numFmtId="3" fontId="3" fillId="0" borderId="1" xfId="0" applyNumberFormat="1" applyFont="1" applyFill="1" applyBorder="1" applyProtection="1"/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Protection="1"/>
    <xf numFmtId="168" fontId="3" fillId="0" borderId="4" xfId="0" applyNumberFormat="1" applyFont="1" applyFill="1" applyBorder="1" applyProtection="1"/>
    <xf numFmtId="168" fontId="9" fillId="0" borderId="0" xfId="0" applyNumberFormat="1" applyFont="1" applyFill="1" applyProtection="1"/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Protection="1"/>
    <xf numFmtId="168" fontId="3" fillId="0" borderId="6" xfId="0" applyNumberFormat="1" applyFont="1" applyFill="1" applyBorder="1" applyProtection="1"/>
    <xf numFmtId="10" fontId="3" fillId="0" borderId="0" xfId="0" applyNumberFormat="1" applyFont="1" applyFill="1" applyProtection="1"/>
    <xf numFmtId="168" fontId="3" fillId="0" borderId="0" xfId="0" applyNumberFormat="1" applyFont="1" applyFill="1" applyProtection="1"/>
    <xf numFmtId="168" fontId="3" fillId="0" borderId="6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169" fontId="3" fillId="0" borderId="0" xfId="1" applyNumberFormat="1" applyFont="1" applyFill="1" applyAlignment="1" applyProtection="1"/>
    <xf numFmtId="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horizontal="left"/>
    </xf>
    <xf numFmtId="168" fontId="3" fillId="0" borderId="9" xfId="0" applyNumberFormat="1" applyFont="1" applyFill="1" applyBorder="1" applyProtection="1"/>
    <xf numFmtId="170" fontId="3" fillId="0" borderId="0" xfId="0" applyNumberFormat="1" applyFont="1" applyFill="1" applyProtection="1"/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left"/>
    </xf>
    <xf numFmtId="166" fontId="3" fillId="0" borderId="0" xfId="2" applyNumberFormat="1" applyFont="1" applyFill="1" applyBorder="1" applyProtection="1"/>
    <xf numFmtId="0" fontId="3" fillId="0" borderId="0" xfId="0" applyNumberFormat="1" applyFont="1" applyFill="1" applyBorder="1" applyAlignment="1" applyProtection="1"/>
    <xf numFmtId="167" fontId="3" fillId="0" borderId="0" xfId="1" applyNumberFormat="1" applyFont="1" applyFill="1" applyBorder="1" applyProtection="1"/>
    <xf numFmtId="3" fontId="10" fillId="0" borderId="0" xfId="0" applyNumberFormat="1" applyFont="1" applyFill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NumberFormat="1" applyFont="1" applyFill="1" applyBorder="1" applyProtection="1"/>
    <xf numFmtId="3" fontId="10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167" fontId="3" fillId="0" borderId="0" xfId="0" applyNumberFormat="1" applyFont="1" applyFill="1" applyBorder="1" applyProtection="1"/>
    <xf numFmtId="10" fontId="3" fillId="0" borderId="0" xfId="3" applyNumberFormat="1" applyFont="1" applyFill="1" applyBorder="1" applyProtection="1"/>
    <xf numFmtId="166" fontId="3" fillId="0" borderId="0" xfId="0" applyNumberFormat="1" applyFont="1" applyFill="1" applyBorder="1" applyProtection="1"/>
    <xf numFmtId="168" fontId="3" fillId="0" borderId="0" xfId="0" applyNumberFormat="1" applyFont="1" applyFill="1" applyBorder="1" applyProtection="1"/>
    <xf numFmtId="168" fontId="9" fillId="0" borderId="0" xfId="0" applyNumberFormat="1" applyFont="1" applyFill="1" applyBorder="1" applyProtection="1"/>
    <xf numFmtId="10" fontId="3" fillId="0" borderId="0" xfId="0" applyNumberFormat="1" applyFont="1" applyFill="1" applyBorder="1" applyProtection="1"/>
    <xf numFmtId="3" fontId="3" fillId="0" borderId="0" xfId="0" quotePrefix="1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 applyProtection="1"/>
    <xf numFmtId="168" fontId="3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/>
    <xf numFmtId="170" fontId="3" fillId="0" borderId="0" xfId="0" applyNumberFormat="1" applyFont="1" applyFill="1" applyBorder="1" applyAlignment="1" applyProtection="1"/>
    <xf numFmtId="167" fontId="12" fillId="0" borderId="0" xfId="1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center"/>
    </xf>
    <xf numFmtId="171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Protection="1"/>
    <xf numFmtId="164" fontId="13" fillId="0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center"/>
    </xf>
    <xf numFmtId="38" fontId="3" fillId="0" borderId="0" xfId="0" applyNumberFormat="1" applyFont="1" applyFill="1" applyBorder="1" applyProtection="1"/>
    <xf numFmtId="38" fontId="3" fillId="0" borderId="0" xfId="0" applyNumberFormat="1" applyFont="1" applyFill="1" applyBorder="1" applyAlignment="1" applyProtection="1"/>
    <xf numFmtId="170" fontId="3" fillId="0" borderId="0" xfId="0" applyNumberFormat="1" applyFont="1" applyFill="1" applyBorder="1" applyProtection="1"/>
    <xf numFmtId="171" fontId="3" fillId="0" borderId="0" xfId="0" applyNumberFormat="1" applyFont="1" applyFill="1" applyBorder="1" applyProtection="1"/>
    <xf numFmtId="1" fontId="3" fillId="0" borderId="0" xfId="0" applyNumberFormat="1" applyFont="1" applyFill="1" applyBorder="1" applyProtection="1"/>
    <xf numFmtId="3" fontId="6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/>
    <xf numFmtId="171" fontId="3" fillId="0" borderId="0" xfId="0" applyNumberFormat="1" applyFont="1" applyFill="1" applyBorder="1" applyAlignment="1" applyProtection="1"/>
    <xf numFmtId="164" fontId="1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Protection="1"/>
    <xf numFmtId="0" fontId="14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Protection="1"/>
    <xf numFmtId="3" fontId="9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/>
    <xf numFmtId="0" fontId="6" fillId="0" borderId="0" xfId="0" applyNumberFormat="1" applyFont="1" applyFill="1" applyBorder="1" applyProtection="1"/>
    <xf numFmtId="10" fontId="14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Protection="1"/>
    <xf numFmtId="10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/>
    <xf numFmtId="164" fontId="2" fillId="0" borderId="0" xfId="0" applyNumberFormat="1" applyFont="1" applyFill="1" applyAlignment="1" applyProtection="1"/>
    <xf numFmtId="164" fontId="3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right"/>
    </xf>
    <xf numFmtId="3" fontId="3" fillId="0" borderId="0" xfId="0" applyNumberFormat="1" applyFont="1" applyAlignment="1" applyProtection="1"/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3" fontId="4" fillId="0" borderId="0" xfId="0" applyNumberFormat="1" applyFont="1" applyAlignment="1" applyProtection="1"/>
    <xf numFmtId="0" fontId="11" fillId="0" borderId="0" xfId="0" applyNumberFormat="1" applyFont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0" borderId="0" xfId="0" applyNumberFormat="1" applyFont="1" applyAlignment="1" applyProtection="1"/>
    <xf numFmtId="164" fontId="3" fillId="0" borderId="0" xfId="0" applyNumberFormat="1" applyFont="1" applyFill="1" applyBorder="1" applyAlignment="1" applyProtection="1">
      <alignment horizontal="centerContinuous"/>
    </xf>
    <xf numFmtId="164" fontId="3" fillId="0" borderId="0" xfId="0" applyNumberFormat="1" applyFont="1" applyFill="1" applyBorder="1" applyAlignment="1" applyProtection="1">
      <alignment wrapText="1"/>
    </xf>
    <xf numFmtId="164" fontId="3" fillId="0" borderId="0" xfId="0" quotePrefix="1" applyNumberFormat="1" applyFont="1" applyFill="1" applyBorder="1" applyAlignment="1" applyProtection="1">
      <alignment horizontal="left" wrapText="1"/>
    </xf>
    <xf numFmtId="3" fontId="3" fillId="0" borderId="0" xfId="0" quotePrefix="1" applyNumberFormat="1" applyFont="1" applyAlignment="1" applyProtection="1">
      <alignment horizontal="left"/>
    </xf>
    <xf numFmtId="172" fontId="3" fillId="0" borderId="0" xfId="0" applyNumberFormat="1" applyFont="1" applyAlignment="1" applyProtection="1"/>
    <xf numFmtId="167" fontId="3" fillId="0" borderId="0" xfId="1" applyNumberFormat="1" applyFont="1" applyBorder="1" applyAlignment="1" applyProtection="1"/>
    <xf numFmtId="164" fontId="3" fillId="0" borderId="0" xfId="0" quotePrefix="1" applyNumberFormat="1" applyFont="1" applyFill="1" applyBorder="1" applyAlignment="1" applyProtection="1">
      <alignment horizontal="left"/>
    </xf>
    <xf numFmtId="166" fontId="12" fillId="0" borderId="0" xfId="2" applyNumberFormat="1" applyFont="1" applyFill="1" applyBorder="1" applyAlignment="1" applyProtection="1"/>
    <xf numFmtId="166" fontId="3" fillId="0" borderId="0" xfId="2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167" fontId="7" fillId="0" borderId="0" xfId="1" applyNumberFormat="1" applyFont="1" applyBorder="1" applyAlignment="1" applyProtection="1"/>
    <xf numFmtId="0" fontId="3" fillId="0" borderId="0" xfId="0" quotePrefix="1" applyNumberFormat="1" applyFont="1" applyAlignment="1" applyProtection="1">
      <alignment horizontal="left"/>
    </xf>
    <xf numFmtId="166" fontId="3" fillId="0" borderId="0" xfId="2" applyNumberFormat="1" applyFont="1" applyBorder="1" applyAlignment="1" applyProtection="1"/>
    <xf numFmtId="165" fontId="3" fillId="0" borderId="0" xfId="0" applyNumberFormat="1" applyFont="1" applyAlignment="1" applyProtection="1">
      <alignment horizontal="right"/>
    </xf>
    <xf numFmtId="173" fontId="3" fillId="0" borderId="0" xfId="0" applyNumberFormat="1" applyFont="1" applyAlignment="1" applyProtection="1">
      <alignment horizontal="center"/>
    </xf>
    <xf numFmtId="3" fontId="3" fillId="0" borderId="0" xfId="0" quotePrefix="1" applyNumberFormat="1" applyFont="1" applyFill="1" applyBorder="1" applyAlignment="1" applyProtection="1">
      <alignment horizontal="center"/>
    </xf>
    <xf numFmtId="172" fontId="3" fillId="0" borderId="0" xfId="0" quotePrefix="1" applyNumberFormat="1" applyFont="1" applyAlignment="1" applyProtection="1">
      <alignment horizontal="right"/>
    </xf>
    <xf numFmtId="0" fontId="3" fillId="0" borderId="0" xfId="0" quotePrefix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fill"/>
    </xf>
    <xf numFmtId="3" fontId="3" fillId="0" borderId="0" xfId="0" quotePrefix="1" applyNumberFormat="1" applyFont="1" applyFill="1" applyBorder="1" applyAlignment="1" applyProtection="1">
      <alignment horizontal="left"/>
    </xf>
    <xf numFmtId="9" fontId="3" fillId="0" borderId="0" xfId="3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fill"/>
    </xf>
    <xf numFmtId="172" fontId="3" fillId="0" borderId="0" xfId="0" applyNumberFormat="1" applyFont="1" applyFill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center"/>
    </xf>
    <xf numFmtId="3" fontId="3" fillId="0" borderId="0" xfId="0" quotePrefix="1" applyNumberFormat="1" applyFont="1" applyAlignment="1" applyProtection="1">
      <alignment horizontal="left" wrapText="1"/>
    </xf>
    <xf numFmtId="173" fontId="3" fillId="0" borderId="0" xfId="0" applyNumberFormat="1" applyFont="1" applyFill="1" applyBorder="1" applyAlignment="1" applyProtection="1">
      <alignment horizontal="left"/>
    </xf>
    <xf numFmtId="172" fontId="3" fillId="0" borderId="0" xfId="0" applyNumberFormat="1" applyFont="1" applyBorder="1" applyAlignment="1" applyProtection="1"/>
    <xf numFmtId="171" fontId="12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left"/>
    </xf>
    <xf numFmtId="167" fontId="15" fillId="0" borderId="0" xfId="1" applyNumberFormat="1" applyFont="1" applyFill="1" applyBorder="1" applyAlignment="1" applyProtection="1"/>
    <xf numFmtId="167" fontId="15" fillId="0" borderId="0" xfId="1" applyNumberFormat="1" applyFont="1" applyBorder="1" applyAlignment="1" applyProtection="1"/>
    <xf numFmtId="166" fontId="16" fillId="0" borderId="0" xfId="2" applyNumberFormat="1" applyFont="1" applyBorder="1" applyAlignment="1" applyProtection="1"/>
    <xf numFmtId="164" fontId="3" fillId="0" borderId="0" xfId="0" applyNumberFormat="1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/>
    <xf numFmtId="164" fontId="3" fillId="0" borderId="0" xfId="0" applyNumberFormat="1" applyFont="1" applyFill="1" applyAlignment="1"/>
    <xf numFmtId="0" fontId="3" fillId="0" borderId="0" xfId="0" applyNumberFormat="1" applyFont="1" applyAlignment="1">
      <alignment horizontal="right"/>
    </xf>
    <xf numFmtId="0" fontId="3" fillId="0" borderId="0" xfId="0" quotePrefix="1" applyNumberFormat="1" applyFont="1" applyFill="1" applyAlignment="1" applyProtection="1">
      <alignment horizontal="left"/>
      <protection locked="0"/>
    </xf>
    <xf numFmtId="3" fontId="3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/>
    </xf>
    <xf numFmtId="0" fontId="3" fillId="0" borderId="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0" fontId="11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Protection="1">
      <protection locked="0"/>
    </xf>
    <xf numFmtId="0" fontId="17" fillId="0" borderId="0" xfId="0" applyNumberFormat="1" applyFont="1" applyAlignment="1">
      <alignment horizontal="center"/>
    </xf>
    <xf numFmtId="3" fontId="17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8" fontId="3" fillId="0" borderId="0" xfId="0" applyNumberFormat="1" applyFont="1" applyFill="1" applyAlignment="1"/>
    <xf numFmtId="164" fontId="3" fillId="0" borderId="0" xfId="0" quotePrefix="1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3" fontId="0" fillId="0" borderId="0" xfId="0" quotePrefix="1" applyNumberFormat="1" applyFont="1" applyAlignment="1" applyProtection="1">
      <alignment horizontal="left" wrapText="1"/>
    </xf>
    <xf numFmtId="167" fontId="3" fillId="0" borderId="0" xfId="1" applyNumberFormat="1" applyFont="1" applyFill="1" applyBorder="1" applyAlignment="1"/>
    <xf numFmtId="172" fontId="3" fillId="0" borderId="0" xfId="0" applyNumberFormat="1" applyFont="1" applyAlignment="1"/>
    <xf numFmtId="167" fontId="3" fillId="0" borderId="0" xfId="1" applyNumberFormat="1" applyFont="1" applyBorder="1" applyAlignment="1"/>
    <xf numFmtId="3" fontId="6" fillId="0" borderId="0" xfId="0" applyNumberFormat="1" applyFont="1" applyAlignment="1"/>
    <xf numFmtId="0" fontId="6" fillId="0" borderId="0" xfId="0" applyNumberFormat="1" applyFont="1" applyFill="1" applyAlignment="1"/>
    <xf numFmtId="3" fontId="3" fillId="0" borderId="0" xfId="0" applyNumberFormat="1" applyFont="1" applyFill="1" applyAlignment="1"/>
    <xf numFmtId="164" fontId="12" fillId="0" borderId="0" xfId="0" applyNumberFormat="1" applyFont="1" applyFill="1" applyAlignment="1"/>
    <xf numFmtId="3" fontId="0" fillId="0" borderId="0" xfId="0" quotePrefix="1" applyNumberFormat="1" applyFont="1" applyAlignment="1" applyProtection="1">
      <alignment horizontal="left"/>
    </xf>
    <xf numFmtId="0" fontId="3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/>
    <xf numFmtId="0" fontId="6" fillId="0" borderId="0" xfId="0" applyNumberFormat="1" applyFont="1" applyAlignment="1"/>
    <xf numFmtId="174" fontId="3" fillId="0" borderId="0" xfId="0" applyNumberFormat="1" applyFont="1" applyFill="1" applyAlignment="1">
      <alignment horizontal="left"/>
    </xf>
    <xf numFmtId="167" fontId="15" fillId="0" borderId="0" xfId="1" applyNumberFormat="1" applyFont="1" applyFill="1" applyBorder="1" applyAlignment="1"/>
    <xf numFmtId="167" fontId="7" fillId="0" borderId="0" xfId="1" applyNumberFormat="1" applyFont="1" applyBorder="1" applyAlignment="1"/>
    <xf numFmtId="166" fontId="3" fillId="0" borderId="0" xfId="2" applyNumberFormat="1" applyFont="1" applyBorder="1" applyAlignment="1"/>
    <xf numFmtId="0" fontId="3" fillId="0" borderId="0" xfId="0" applyNumberFormat="1" applyFont="1" applyAlignment="1">
      <alignment horizontal="fill"/>
    </xf>
    <xf numFmtId="3" fontId="3" fillId="0" borderId="0" xfId="0" quotePrefix="1" applyNumberFormat="1" applyFont="1" applyAlignment="1">
      <alignment horizontal="left"/>
    </xf>
    <xf numFmtId="173" fontId="3" fillId="0" borderId="0" xfId="0" applyNumberFormat="1" applyFont="1" applyAlignment="1">
      <alignment horizontal="center"/>
    </xf>
    <xf numFmtId="0" fontId="3" fillId="0" borderId="0" xfId="0" quotePrefix="1" applyNumberFormat="1" applyFont="1" applyAlignment="1">
      <alignment horizontal="left"/>
    </xf>
    <xf numFmtId="167" fontId="7" fillId="0" borderId="0" xfId="1" applyNumberFormat="1" applyFont="1" applyFill="1" applyBorder="1" applyAlignment="1"/>
    <xf numFmtId="9" fontId="3" fillId="0" borderId="0" xfId="3" applyFont="1" applyAlignment="1"/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quotePrefix="1" applyNumberFormat="1" applyFont="1" applyAlignment="1"/>
    <xf numFmtId="173" fontId="3" fillId="0" borderId="0" xfId="0" applyNumberFormat="1" applyFont="1" applyAlignment="1">
      <alignment horizontal="left"/>
    </xf>
    <xf numFmtId="10" fontId="3" fillId="0" borderId="0" xfId="3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10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173" fontId="3" fillId="0" borderId="0" xfId="0" applyNumberFormat="1" applyFont="1" applyAlignment="1" applyProtection="1">
      <alignment horizontal="left"/>
      <protection locked="0"/>
    </xf>
    <xf numFmtId="166" fontId="3" fillId="0" borderId="0" xfId="2" applyNumberFormat="1" applyFont="1" applyFill="1" applyBorder="1" applyAlignment="1">
      <alignment horizontal="right"/>
    </xf>
    <xf numFmtId="175" fontId="3" fillId="0" borderId="0" xfId="0" applyNumberFormat="1" applyFont="1" applyAlignment="1"/>
    <xf numFmtId="166" fontId="3" fillId="0" borderId="0" xfId="2" applyNumberFormat="1" applyFont="1" applyFill="1" applyBorder="1" applyAlignment="1"/>
    <xf numFmtId="166" fontId="8" fillId="0" borderId="0" xfId="2" applyNumberFormat="1" applyFont="1" applyBorder="1" applyAlignment="1"/>
    <xf numFmtId="164" fontId="2" fillId="0" borderId="0" xfId="0" applyNumberFormat="1" applyFont="1" applyAlignment="1"/>
    <xf numFmtId="164" fontId="2" fillId="0" borderId="0" xfId="0" applyNumberFormat="1" applyFont="1" applyFill="1" applyAlignment="1"/>
    <xf numFmtId="0" fontId="4" fillId="0" borderId="0" xfId="0" applyNumberFormat="1" applyFont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/>
    <xf numFmtId="0" fontId="19" fillId="0" borderId="0" xfId="0" applyNumberFormat="1" applyFont="1"/>
    <xf numFmtId="0" fontId="3" fillId="0" borderId="1" xfId="0" applyNumberFormat="1" applyFont="1" applyFill="1" applyBorder="1" applyProtection="1">
      <protection locked="0"/>
    </xf>
    <xf numFmtId="0" fontId="3" fillId="0" borderId="1" xfId="0" applyNumberFormat="1" applyFont="1" applyFill="1" applyBorder="1"/>
    <xf numFmtId="3" fontId="3" fillId="0" borderId="1" xfId="0" applyNumberFormat="1" applyFont="1" applyFill="1" applyBorder="1" applyAlignment="1"/>
    <xf numFmtId="0" fontId="3" fillId="0" borderId="0" xfId="0" applyNumberFormat="1" applyFont="1" applyFill="1" applyProtection="1">
      <protection locked="0"/>
    </xf>
    <xf numFmtId="49" fontId="3" fillId="0" borderId="0" xfId="0" applyNumberFormat="1" applyFont="1" applyFill="1"/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center"/>
    </xf>
    <xf numFmtId="176" fontId="3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72" fontId="3" fillId="0" borderId="0" xfId="0" applyNumberFormat="1" applyFont="1" applyFill="1" applyAlignment="1"/>
    <xf numFmtId="164" fontId="6" fillId="0" borderId="0" xfId="0" applyNumberFormat="1" applyFont="1" applyFill="1" applyBorder="1"/>
    <xf numFmtId="172" fontId="3" fillId="0" borderId="0" xfId="0" applyNumberFormat="1" applyFont="1" applyFill="1"/>
    <xf numFmtId="165" fontId="3" fillId="0" borderId="0" xfId="0" applyNumberFormat="1" applyFont="1" applyFill="1"/>
    <xf numFmtId="164" fontId="6" fillId="0" borderId="0" xfId="0" applyNumberFormat="1" applyFont="1" applyFill="1" applyBorder="1" applyAlignment="1">
      <alignment horizontal="left" wrapText="1"/>
    </xf>
    <xf numFmtId="3" fontId="3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"/>
    </xf>
    <xf numFmtId="167" fontId="3" fillId="0" borderId="0" xfId="1" applyNumberFormat="1" applyFont="1" applyFill="1" applyAlignment="1"/>
    <xf numFmtId="4" fontId="3" fillId="0" borderId="0" xfId="0" applyNumberFormat="1" applyFont="1" applyAlignment="1"/>
    <xf numFmtId="167" fontId="3" fillId="0" borderId="0" xfId="1" applyNumberFormat="1" applyFont="1" applyAlignment="1"/>
    <xf numFmtId="3" fontId="3" fillId="0" borderId="0" xfId="0" applyNumberFormat="1" applyFon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3" fontId="6" fillId="0" borderId="0" xfId="0" applyNumberFormat="1" applyFont="1" applyFill="1" applyBorder="1" applyAlignment="1"/>
    <xf numFmtId="165" fontId="3" fillId="0" borderId="0" xfId="0" applyNumberFormat="1" applyFont="1" applyAlignment="1" applyProtection="1">
      <alignment horizontal="center"/>
      <protection locked="0"/>
    </xf>
    <xf numFmtId="167" fontId="12" fillId="0" borderId="0" xfId="1" applyNumberFormat="1" applyFont="1" applyFill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164" fontId="3" fillId="0" borderId="0" xfId="0" applyNumberFormat="1" applyFont="1" applyFill="1" applyAlignment="1">
      <alignment horizontal="center"/>
    </xf>
    <xf numFmtId="166" fontId="3" fillId="0" borderId="0" xfId="2" applyNumberFormat="1" applyFont="1" applyFill="1" applyAlignment="1"/>
    <xf numFmtId="3" fontId="3" fillId="0" borderId="0" xfId="0" quotePrefix="1" applyNumberFormat="1" applyFont="1" applyFill="1" applyAlignment="1"/>
    <xf numFmtId="42" fontId="3" fillId="0" borderId="0" xfId="0" applyNumberFormat="1" applyFont="1" applyFill="1" applyAlignment="1"/>
    <xf numFmtId="0" fontId="3" fillId="0" borderId="0" xfId="0" quotePrefix="1" applyNumberFormat="1" applyFont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protection locked="0"/>
    </xf>
    <xf numFmtId="3" fontId="3" fillId="0" borderId="0" xfId="0" quotePrefix="1" applyNumberFormat="1" applyFont="1" applyFill="1" applyAlignment="1">
      <alignment horizontal="left"/>
    </xf>
    <xf numFmtId="164" fontId="3" fillId="0" borderId="0" xfId="0" applyNumberFormat="1" applyFont="1" applyAlignment="1">
      <alignment horizontal="center"/>
    </xf>
    <xf numFmtId="166" fontId="3" fillId="0" borderId="0" xfId="2" applyNumberFormat="1" applyFont="1" applyAlignment="1"/>
    <xf numFmtId="10" fontId="3" fillId="0" borderId="0" xfId="0" applyNumberFormat="1" applyFont="1" applyAlignment="1"/>
    <xf numFmtId="177" fontId="3" fillId="0" borderId="0" xfId="0" applyNumberFormat="1" applyFont="1" applyAlignment="1"/>
    <xf numFmtId="9" fontId="3" fillId="0" borderId="0" xfId="0" applyNumberFormat="1" applyFont="1" applyAlignment="1"/>
    <xf numFmtId="177" fontId="3" fillId="0" borderId="0" xfId="0" applyNumberFormat="1" applyFont="1" applyFill="1" applyAlignment="1"/>
    <xf numFmtId="177" fontId="3" fillId="0" borderId="1" xfId="0" applyNumberFormat="1" applyFont="1" applyBorder="1" applyAlignment="1"/>
    <xf numFmtId="171" fontId="12" fillId="0" borderId="0" xfId="0" applyNumberFormat="1" applyFont="1" applyFill="1" applyAlignment="1"/>
    <xf numFmtId="0" fontId="13" fillId="0" borderId="0" xfId="0" applyNumberFormat="1" applyFont="1" applyProtection="1">
      <protection locked="0"/>
    </xf>
    <xf numFmtId="164" fontId="13" fillId="0" borderId="0" xfId="0" applyNumberFormat="1" applyFont="1" applyAlignment="1"/>
    <xf numFmtId="38" fontId="3" fillId="0" borderId="0" xfId="0" applyNumberFormat="1" applyFont="1" applyFill="1" applyBorder="1" applyProtection="1">
      <protection locked="0"/>
    </xf>
    <xf numFmtId="38" fontId="3" fillId="0" borderId="0" xfId="0" applyNumberFormat="1" applyFont="1" applyAlignment="1" applyProtection="1"/>
    <xf numFmtId="164" fontId="3" fillId="0" borderId="1" xfId="0" applyNumberFormat="1" applyFont="1" applyBorder="1" applyAlignment="1"/>
    <xf numFmtId="0" fontId="3" fillId="0" borderId="1" xfId="0" applyNumberFormat="1" applyFont="1" applyBorder="1"/>
    <xf numFmtId="0" fontId="3" fillId="0" borderId="1" xfId="0" applyNumberFormat="1" applyFont="1" applyBorder="1" applyProtection="1">
      <protection locked="0"/>
    </xf>
    <xf numFmtId="38" fontId="3" fillId="0" borderId="1" xfId="0" applyNumberFormat="1" applyFont="1" applyFill="1" applyBorder="1" applyProtection="1">
      <protection locked="0"/>
    </xf>
    <xf numFmtId="38" fontId="3" fillId="0" borderId="0" xfId="0" applyNumberFormat="1" applyFont="1" applyAlignment="1"/>
    <xf numFmtId="170" fontId="3" fillId="0" borderId="0" xfId="0" applyNumberFormat="1" applyFont="1" applyProtection="1">
      <protection locked="0"/>
    </xf>
    <xf numFmtId="1" fontId="3" fillId="0" borderId="0" xfId="0" applyNumberFormat="1" applyFont="1" applyFill="1" applyProtection="1"/>
    <xf numFmtId="168" fontId="3" fillId="0" borderId="0" xfId="0" applyNumberFormat="1" applyFont="1" applyProtection="1">
      <protection locked="0"/>
    </xf>
    <xf numFmtId="1" fontId="3" fillId="0" borderId="0" xfId="0" applyNumberFormat="1" applyFont="1" applyFill="1" applyAlignment="1" applyProtection="1"/>
    <xf numFmtId="171" fontId="3" fillId="0" borderId="0" xfId="0" applyNumberFormat="1" applyFont="1" applyFill="1" applyBorder="1" applyAlignment="1" applyProtection="1">
      <protection locked="0"/>
    </xf>
    <xf numFmtId="164" fontId="12" fillId="0" borderId="0" xfId="0" applyNumberFormat="1" applyFont="1" applyAlignment="1"/>
    <xf numFmtId="0" fontId="3" fillId="0" borderId="1" xfId="0" applyNumberFormat="1" applyFont="1" applyBorder="1" applyAlignment="1" applyProtection="1">
      <protection locked="0"/>
    </xf>
    <xf numFmtId="171" fontId="3" fillId="0" borderId="1" xfId="0" applyNumberFormat="1" applyFont="1" applyFill="1" applyBorder="1" applyAlignment="1" applyProtection="1"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6" fillId="0" borderId="0" xfId="0" applyNumberFormat="1" applyFont="1" applyAlignment="1">
      <alignment horizontal="left"/>
    </xf>
    <xf numFmtId="164" fontId="3" fillId="0" borderId="0" xfId="0" applyNumberFormat="1" applyFont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14" fillId="0" borderId="0" xfId="0" quotePrefix="1" applyNumberFormat="1" applyFont="1" applyFill="1" applyAlignment="1" applyProtection="1">
      <alignment horizontal="left"/>
      <protection locked="0"/>
    </xf>
    <xf numFmtId="0" fontId="14" fillId="0" borderId="0" xfId="0" applyNumberFormat="1" applyFont="1" applyFill="1" applyProtection="1">
      <protection locked="0"/>
    </xf>
    <xf numFmtId="3" fontId="14" fillId="0" borderId="0" xfId="0" applyNumberFormat="1" applyFont="1" applyFill="1" applyAlignment="1"/>
    <xf numFmtId="0" fontId="9" fillId="0" borderId="0" xfId="0" applyNumberFormat="1" applyFont="1" applyFill="1" applyProtection="1">
      <protection locked="0"/>
    </xf>
    <xf numFmtId="3" fontId="9" fillId="0" borderId="0" xfId="0" applyNumberFormat="1" applyFont="1" applyFill="1" applyAlignment="1"/>
    <xf numFmtId="0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protection locked="0"/>
    </xf>
    <xf numFmtId="3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/>
    <xf numFmtId="0" fontId="6" fillId="0" borderId="0" xfId="0" applyNumberFormat="1" applyFont="1" applyFill="1"/>
    <xf numFmtId="0" fontId="6" fillId="0" borderId="0" xfId="0" applyNumberFormat="1" applyFont="1" applyFill="1" applyAlignment="1" applyProtection="1">
      <alignment horizontal="left"/>
      <protection locked="0"/>
    </xf>
    <xf numFmtId="0" fontId="14" fillId="0" borderId="0" xfId="0" applyNumberFormat="1" applyFont="1" applyFill="1"/>
    <xf numFmtId="10" fontId="3" fillId="0" borderId="0" xfId="0" applyNumberFormat="1" applyFont="1" applyFill="1"/>
    <xf numFmtId="0" fontId="2" fillId="0" borderId="0" xfId="0" applyNumberFormat="1" applyFont="1" applyFill="1"/>
    <xf numFmtId="10" fontId="2" fillId="0" borderId="0" xfId="0" applyNumberFormat="1" applyFont="1" applyFill="1"/>
    <xf numFmtId="37" fontId="2" fillId="0" borderId="0" xfId="4"/>
    <xf numFmtId="37" fontId="22" fillId="0" borderId="0" xfId="0" applyFont="1" applyAlignment="1">
      <alignment horizontal="center" wrapText="1"/>
    </xf>
    <xf numFmtId="37" fontId="22" fillId="0" borderId="0" xfId="0" applyFont="1" applyAlignment="1">
      <alignment horizontal="center"/>
    </xf>
    <xf numFmtId="37" fontId="22" fillId="0" borderId="0" xfId="0" applyFont="1"/>
    <xf numFmtId="37" fontId="0" fillId="0" borderId="0" xfId="4" quotePrefix="1" applyFont="1" applyAlignment="1">
      <alignment horizontal="left"/>
    </xf>
    <xf numFmtId="37" fontId="22" fillId="0" borderId="0" xfId="0" applyFont="1" applyFill="1" applyAlignment="1">
      <alignment horizontal="center"/>
    </xf>
    <xf numFmtId="37" fontId="23" fillId="0" borderId="0" xfId="0" applyFont="1" applyAlignment="1">
      <alignment horizontal="center" wrapText="1"/>
    </xf>
    <xf numFmtId="37" fontId="23" fillId="0" borderId="0" xfId="0" applyFont="1" applyAlignment="1">
      <alignment horizontal="center"/>
    </xf>
    <xf numFmtId="37" fontId="22" fillId="0" borderId="0" xfId="0" applyFont="1" applyFill="1"/>
    <xf numFmtId="37" fontId="22" fillId="0" borderId="0" xfId="0" applyFont="1" applyAlignment="1">
      <alignment wrapText="1"/>
    </xf>
    <xf numFmtId="37" fontId="2" fillId="0" borderId="0" xfId="4" quotePrefix="1"/>
    <xf numFmtId="37" fontId="22" fillId="0" borderId="0" xfId="0" quotePrefix="1" applyFont="1" applyAlignment="1">
      <alignment horizontal="center"/>
    </xf>
    <xf numFmtId="167" fontId="22" fillId="0" borderId="0" xfId="1" applyNumberFormat="1" applyFont="1"/>
    <xf numFmtId="37" fontId="22" fillId="0" borderId="0" xfId="0" applyFont="1" applyAlignment="1">
      <alignment horizontal="left" wrapText="1" indent="1"/>
    </xf>
    <xf numFmtId="37" fontId="22" fillId="0" borderId="0" xfId="0" applyFont="1" applyFill="1" applyAlignment="1">
      <alignment horizontal="left" wrapText="1" indent="1"/>
    </xf>
    <xf numFmtId="167" fontId="22" fillId="0" borderId="0" xfId="1" applyNumberFormat="1" applyFont="1" applyFill="1"/>
    <xf numFmtId="167" fontId="22" fillId="0" borderId="0" xfId="0" applyNumberFormat="1" applyFont="1"/>
    <xf numFmtId="37" fontId="22" fillId="0" borderId="0" xfId="0" quotePrefix="1" applyFont="1" applyFill="1" applyAlignment="1">
      <alignment horizontal="left" wrapText="1" indent="1"/>
    </xf>
    <xf numFmtId="37" fontId="22" fillId="0" borderId="0" xfId="0" quotePrefix="1" applyFont="1" applyFill="1" applyAlignment="1">
      <alignment horizontal="center"/>
    </xf>
    <xf numFmtId="37" fontId="22" fillId="0" borderId="0" xfId="0" applyFont="1" applyFill="1" applyAlignment="1">
      <alignment horizontal="left"/>
    </xf>
    <xf numFmtId="177" fontId="22" fillId="0" borderId="0" xfId="0" applyNumberFormat="1" applyFont="1" applyFill="1"/>
    <xf numFmtId="37" fontId="22" fillId="0" borderId="0" xfId="0" applyFont="1" applyFill="1" applyBorder="1" applyAlignment="1">
      <alignment horizontal="left" wrapText="1" indent="1"/>
    </xf>
    <xf numFmtId="37" fontId="22" fillId="0" borderId="0" xfId="0" quotePrefix="1" applyFont="1" applyFill="1" applyBorder="1" applyAlignment="1">
      <alignment horizontal="center"/>
    </xf>
    <xf numFmtId="37" fontId="22" fillId="0" borderId="0" xfId="0" applyFont="1" applyFill="1" applyBorder="1"/>
    <xf numFmtId="167" fontId="22" fillId="0" borderId="0" xfId="1" applyNumberFormat="1" applyFont="1" applyFill="1" applyBorder="1"/>
    <xf numFmtId="37" fontId="22" fillId="0" borderId="0" xfId="0" quotePrefix="1" applyFont="1" applyFill="1" applyBorder="1" applyAlignment="1">
      <alignment horizontal="left" wrapText="1" indent="1"/>
    </xf>
    <xf numFmtId="37" fontId="22" fillId="0" borderId="0" xfId="0" applyFont="1" applyFill="1" applyBorder="1" applyAlignment="1">
      <alignment horizontal="left"/>
    </xf>
    <xf numFmtId="167" fontId="23" fillId="0" borderId="0" xfId="1" applyNumberFormat="1" applyFont="1" applyFill="1"/>
    <xf numFmtId="3" fontId="22" fillId="0" borderId="0" xfId="0" applyNumberFormat="1" applyFont="1" applyFill="1"/>
    <xf numFmtId="167" fontId="24" fillId="0" borderId="0" xfId="1" applyNumberFormat="1" applyFont="1" applyFill="1"/>
    <xf numFmtId="37" fontId="22" fillId="0" borderId="1" xfId="0" applyFont="1" applyFill="1" applyBorder="1" applyAlignment="1">
      <alignment wrapText="1"/>
    </xf>
    <xf numFmtId="37" fontId="22" fillId="0" borderId="1" xfId="0" applyFont="1" applyFill="1" applyBorder="1"/>
    <xf numFmtId="3" fontId="25" fillId="0" borderId="1" xfId="0" applyNumberFormat="1" applyFont="1" applyFill="1" applyBorder="1"/>
    <xf numFmtId="37" fontId="22" fillId="0" borderId="0" xfId="0" applyFont="1" applyFill="1" applyAlignment="1">
      <alignment wrapText="1"/>
    </xf>
    <xf numFmtId="3" fontId="23" fillId="0" borderId="0" xfId="0" applyNumberFormat="1" applyFont="1" applyFill="1"/>
    <xf numFmtId="37" fontId="22" fillId="0" borderId="0" xfId="0" quotePrefix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protection locked="0"/>
    </xf>
    <xf numFmtId="171" fontId="3" fillId="0" borderId="0" xfId="0" applyNumberFormat="1" applyFont="1" applyFill="1" applyProtection="1">
      <protection locked="0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10" fontId="14" fillId="0" borderId="0" xfId="0" applyNumberFormat="1" applyFont="1" applyFill="1" applyProtection="1">
      <protection locked="0"/>
    </xf>
    <xf numFmtId="164" fontId="14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right"/>
    </xf>
    <xf numFmtId="3" fontId="3" fillId="0" borderId="0" xfId="0" quotePrefix="1" applyNumberFormat="1" applyFont="1" applyFill="1" applyBorder="1" applyAlignment="1" applyProtection="1">
      <alignment horizontal="left" wrapText="1"/>
    </xf>
    <xf numFmtId="3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Alignment="1" applyProtection="1">
      <alignment horizontal="right"/>
    </xf>
    <xf numFmtId="0" fontId="3" fillId="0" borderId="0" xfId="0" quotePrefix="1" applyNumberFormat="1" applyFont="1" applyAlignment="1" applyProtection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quotePrefix="1" applyNumberFormat="1" applyFont="1" applyAlignment="1">
      <alignment horizontal="right"/>
    </xf>
    <xf numFmtId="0" fontId="3" fillId="0" borderId="0" xfId="0" applyNumberFormat="1" applyFont="1" applyFill="1" applyAlignment="1">
      <alignment horizontal="right"/>
    </xf>
    <xf numFmtId="3" fontId="71" fillId="35" borderId="0" xfId="0" applyNumberFormat="1" applyFont="1" applyFill="1" applyBorder="1"/>
    <xf numFmtId="0" fontId="3" fillId="35" borderId="0" xfId="0" applyNumberFormat="1" applyFont="1" applyFill="1"/>
  </cellXfs>
  <cellStyles count="157">
    <cellStyle name="_Row1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deEingabe" xfId="33"/>
    <cellStyle name="ColumnAttributeAbovePrompt" xfId="34"/>
    <cellStyle name="ColumnAttributePrompt" xfId="35"/>
    <cellStyle name="ColumnAttributeValue" xfId="36"/>
    <cellStyle name="ColumnHeadingPrompt" xfId="37"/>
    <cellStyle name="ColumnHeadingValue" xfId="38"/>
    <cellStyle name="Comma" xfId="1" builtinId="3"/>
    <cellStyle name="Comma 12" xfId="39"/>
    <cellStyle name="Comma 13" xfId="40"/>
    <cellStyle name="Comma 2" xfId="41"/>
    <cellStyle name="Comma 2 2" xfId="42"/>
    <cellStyle name="Comma 3" xfId="43"/>
    <cellStyle name="Comma 4" xfId="44"/>
    <cellStyle name="Comma0" xfId="45"/>
    <cellStyle name="Currency" xfId="2" builtinId="4"/>
    <cellStyle name="Currency 2" xfId="46"/>
    <cellStyle name="Currency 2 2" xfId="47"/>
    <cellStyle name="Currency 3" xfId="48"/>
    <cellStyle name="Currency 4" xfId="49"/>
    <cellStyle name="Currency0" xfId="50"/>
    <cellStyle name="Date" xfId="51"/>
    <cellStyle name="Eingabe" xfId="52"/>
    <cellStyle name="Euro" xfId="53"/>
    <cellStyle name="Explanatory Text 2" xfId="54"/>
    <cellStyle name="F2" xfId="55"/>
    <cellStyle name="F3" xfId="56"/>
    <cellStyle name="F4" xfId="57"/>
    <cellStyle name="F5" xfId="58"/>
    <cellStyle name="F6" xfId="59"/>
    <cellStyle name="F7" xfId="60"/>
    <cellStyle name="F8" xfId="61"/>
    <cellStyle name="Fixed" xfId="62"/>
    <cellStyle name="Good 2" xfId="63"/>
    <cellStyle name="Heading 1 2" xfId="64"/>
    <cellStyle name="Heading 2 2" xfId="65"/>
    <cellStyle name="Heading 3 2" xfId="66"/>
    <cellStyle name="Heading 4 2" xfId="67"/>
    <cellStyle name="Input 2" xfId="68"/>
    <cellStyle name="LineItemPrompt" xfId="69"/>
    <cellStyle name="LineItemValue" xfId="70"/>
    <cellStyle name="Linked Cell 2" xfId="71"/>
    <cellStyle name="Neutral 2" xfId="72"/>
    <cellStyle name="Normal" xfId="0" builtinId="0"/>
    <cellStyle name="Normal 2" xfId="73"/>
    <cellStyle name="Normal 2 2" xfId="74"/>
    <cellStyle name="Normal 2 3" xfId="75"/>
    <cellStyle name="Normal 3" xfId="76"/>
    <cellStyle name="Normal 3 2" xfId="77"/>
    <cellStyle name="Normal 4" xfId="78"/>
    <cellStyle name="Normal 5" xfId="79"/>
    <cellStyle name="Normal 6" xfId="80"/>
    <cellStyle name="Normal_FINAL Billing Comparison and Facilities Charges" xfId="4"/>
    <cellStyle name="Note 2" xfId="81"/>
    <cellStyle name="Output 2" xfId="82"/>
    <cellStyle name="OUTPUT AMOUNTS" xfId="83"/>
    <cellStyle name="Output Amounts 2" xfId="84"/>
    <cellStyle name="OUTPUT COLUMN HEADINGS" xfId="85"/>
    <cellStyle name="OUTPUT LINE ITEMS" xfId="86"/>
    <cellStyle name="OUTPUT REPORT HEADING" xfId="87"/>
    <cellStyle name="OUTPUT REPORT TITLE" xfId="88"/>
    <cellStyle name="Percent" xfId="3" builtinId="5"/>
    <cellStyle name="Percent 2" xfId="89"/>
    <cellStyle name="Percent 3" xfId="90"/>
    <cellStyle name="Project Overview Data Entry" xfId="91"/>
    <cellStyle name="PSChar" xfId="92"/>
    <cellStyle name="PSDate" xfId="93"/>
    <cellStyle name="PSDec" xfId="94"/>
    <cellStyle name="PSHeading" xfId="95"/>
    <cellStyle name="PSInt" xfId="96"/>
    <cellStyle name="PSSpacer" xfId="97"/>
    <cellStyle name="ReportTitlePrompt" xfId="98"/>
    <cellStyle name="ReportTitleValue" xfId="99"/>
    <cellStyle name="RowAcctAbovePrompt" xfId="100"/>
    <cellStyle name="RowAcctSOBAbovePrompt" xfId="101"/>
    <cellStyle name="RowAcctSOBValue" xfId="102"/>
    <cellStyle name="RowAcctValue" xfId="103"/>
    <cellStyle name="RowAttrAbovePrompt" xfId="104"/>
    <cellStyle name="RowAttrValue" xfId="105"/>
    <cellStyle name="RowColSetAbovePrompt" xfId="106"/>
    <cellStyle name="RowColSetLeftPrompt" xfId="107"/>
    <cellStyle name="RowColSetValue" xfId="108"/>
    <cellStyle name="RowLeftPrompt" xfId="109"/>
    <cellStyle name="SampleUsingFormatMask" xfId="110"/>
    <cellStyle name="SampleWithNoFormatMask" xfId="111"/>
    <cellStyle name="SAPBEXaggData" xfId="112"/>
    <cellStyle name="SAPBEXaggDataEmph" xfId="113"/>
    <cellStyle name="SAPBEXaggItem" xfId="114"/>
    <cellStyle name="SAPBEXaggItemX" xfId="115"/>
    <cellStyle name="SAPBEXchaText" xfId="116"/>
    <cellStyle name="SAPBEXexcBad7" xfId="117"/>
    <cellStyle name="SAPBEXexcBad8" xfId="118"/>
    <cellStyle name="SAPBEXexcBad9" xfId="119"/>
    <cellStyle name="SAPBEXexcCritical4" xfId="120"/>
    <cellStyle name="SAPBEXexcCritical5" xfId="121"/>
    <cellStyle name="SAPBEXexcCritical6" xfId="122"/>
    <cellStyle name="SAPBEXexcGood1" xfId="123"/>
    <cellStyle name="SAPBEXexcGood2" xfId="124"/>
    <cellStyle name="SAPBEXexcGood3" xfId="125"/>
    <cellStyle name="SAPBEXfilterDrill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1" xfId="134"/>
    <cellStyle name="SAPBEXHLevel1X" xfId="135"/>
    <cellStyle name="SAPBEXHLevel2" xfId="136"/>
    <cellStyle name="SAPBEXHLevel2X" xfId="137"/>
    <cellStyle name="SAPBEXHLevel3" xfId="138"/>
    <cellStyle name="SAPBEXHLevel3X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Emph" xfId="145"/>
    <cellStyle name="SAPBEXstdItem" xfId="146"/>
    <cellStyle name="SAPBEXstdItemX" xfId="147"/>
    <cellStyle name="SAPBEXtitle" xfId="148"/>
    <cellStyle name="SAPBEXundefined" xfId="149"/>
    <cellStyle name="SAPLocked" xfId="150"/>
    <cellStyle name="Standard_CORE_20040805_Movement types_Sets_V0.1_e" xfId="151"/>
    <cellStyle name="Title 2" xfId="152"/>
    <cellStyle name="Total 2" xfId="153"/>
    <cellStyle name="Undefiniert" xfId="154"/>
    <cellStyle name="UploadThisRowValue" xfId="155"/>
    <cellStyle name="Warning Text 2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U351"/>
  <sheetViews>
    <sheetView tabSelected="1" workbookViewId="0"/>
  </sheetViews>
  <sheetFormatPr defaultRowHeight="15.75" x14ac:dyDescent="0.2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9.33203125" style="1" customWidth="1"/>
    <col min="12" max="12" width="11.6640625" style="1" customWidth="1"/>
    <col min="13" max="13" width="2.83203125" style="1" customWidth="1"/>
    <col min="14" max="14" width="41" style="1" customWidth="1"/>
    <col min="15" max="15" width="48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25">
      <c r="A1" s="1" t="s">
        <v>0</v>
      </c>
      <c r="C1" s="2"/>
      <c r="D1" s="2"/>
      <c r="E1" s="3"/>
      <c r="F1" s="2"/>
      <c r="G1" s="2"/>
      <c r="H1" s="2"/>
      <c r="I1" s="4"/>
      <c r="J1" s="5"/>
      <c r="K1" s="5"/>
      <c r="L1" s="5"/>
      <c r="M1" s="6" t="s">
        <v>1</v>
      </c>
      <c r="N1" s="4"/>
      <c r="O1" s="4"/>
      <c r="P1" s="4"/>
    </row>
    <row r="2" spans="1:16" x14ac:dyDescent="0.25">
      <c r="A2" s="1" t="s">
        <v>2</v>
      </c>
      <c r="C2" s="2"/>
      <c r="D2" s="2"/>
      <c r="E2" s="3"/>
      <c r="F2" s="2"/>
      <c r="G2" s="2"/>
      <c r="H2" s="2"/>
      <c r="I2" s="4"/>
      <c r="J2" s="6"/>
      <c r="K2" s="6"/>
      <c r="L2" s="6"/>
      <c r="M2" s="6"/>
      <c r="N2" s="4"/>
      <c r="O2" s="4"/>
      <c r="P2" s="4"/>
    </row>
    <row r="3" spans="1:16" x14ac:dyDescent="0.25">
      <c r="C3" s="2"/>
      <c r="D3" s="2"/>
      <c r="E3" s="3"/>
      <c r="F3" s="2"/>
      <c r="G3" s="2"/>
      <c r="H3" s="2"/>
      <c r="I3" s="4"/>
      <c r="J3" s="4"/>
      <c r="K3" s="350" t="s">
        <v>3</v>
      </c>
      <c r="L3" s="350"/>
      <c r="M3" s="350"/>
      <c r="N3" s="4"/>
      <c r="O3" s="4"/>
      <c r="P3" s="4"/>
    </row>
    <row r="4" spans="1:16" x14ac:dyDescent="0.25">
      <c r="C4" s="7" t="s">
        <v>4</v>
      </c>
      <c r="D4" s="2"/>
      <c r="E4" s="3"/>
      <c r="F4" s="2"/>
      <c r="G4" s="2"/>
      <c r="H4" s="2"/>
      <c r="I4" s="4"/>
      <c r="J4" s="4"/>
      <c r="K4" s="4"/>
      <c r="L4" s="350" t="s">
        <v>5</v>
      </c>
      <c r="M4" s="350"/>
      <c r="N4" s="4"/>
      <c r="O4" s="4"/>
      <c r="P4" s="4"/>
    </row>
    <row r="5" spans="1:16" x14ac:dyDescent="0.25">
      <c r="C5" s="8" t="s">
        <v>6</v>
      </c>
      <c r="D5" s="2"/>
      <c r="E5" s="3"/>
      <c r="F5" s="2"/>
      <c r="G5" s="2"/>
      <c r="H5" s="2"/>
      <c r="I5" s="4"/>
      <c r="J5" s="4"/>
      <c r="K5" s="4"/>
      <c r="L5" s="4"/>
      <c r="M5" s="4"/>
      <c r="N5" s="4"/>
      <c r="O5" s="4"/>
      <c r="P5" s="4"/>
    </row>
    <row r="6" spans="1:16" x14ac:dyDescent="0.25">
      <c r="C6" s="2" t="s">
        <v>7</v>
      </c>
      <c r="D6" s="2"/>
      <c r="E6" s="3" t="s">
        <v>8</v>
      </c>
      <c r="F6" s="2"/>
      <c r="G6" s="2"/>
      <c r="H6" s="2"/>
      <c r="I6" s="4"/>
      <c r="J6" s="9" t="s">
        <v>339</v>
      </c>
      <c r="K6" s="4"/>
      <c r="L6" s="4"/>
      <c r="M6" s="4"/>
      <c r="N6" s="4"/>
      <c r="O6" s="5"/>
      <c r="P6" s="4"/>
    </row>
    <row r="7" spans="1:16" x14ac:dyDescent="0.25">
      <c r="C7" s="2"/>
      <c r="D7" s="10" t="s">
        <v>9</v>
      </c>
      <c r="E7" s="10" t="s">
        <v>10</v>
      </c>
      <c r="F7" s="10"/>
      <c r="G7" s="10"/>
      <c r="H7" s="10"/>
      <c r="I7" s="4"/>
      <c r="J7" s="4"/>
      <c r="K7" s="4"/>
      <c r="L7" s="4"/>
      <c r="M7" s="4"/>
      <c r="N7" s="4"/>
      <c r="O7" s="4"/>
      <c r="P7" s="4"/>
    </row>
    <row r="8" spans="1:16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/>
      <c r="C9" s="4"/>
      <c r="D9" s="4"/>
      <c r="E9" s="11" t="s">
        <v>11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5"/>
      <c r="C10" s="4"/>
      <c r="D10" s="4"/>
      <c r="E10" s="1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5" t="s">
        <v>12</v>
      </c>
      <c r="C11" s="4"/>
      <c r="D11" s="4"/>
      <c r="E11" s="11"/>
      <c r="F11" s="4"/>
      <c r="G11" s="4"/>
      <c r="H11" s="4"/>
      <c r="I11" s="4"/>
      <c r="J11" s="5" t="s">
        <v>13</v>
      </c>
      <c r="K11" s="4"/>
      <c r="L11" s="4"/>
      <c r="M11" s="4"/>
      <c r="N11" s="4"/>
      <c r="O11" s="4"/>
      <c r="P11" s="4"/>
    </row>
    <row r="12" spans="1:16" ht="16.5" thickBot="1" x14ac:dyDescent="0.3">
      <c r="A12" s="12" t="s">
        <v>14</v>
      </c>
      <c r="C12" s="4"/>
      <c r="D12" s="4"/>
      <c r="E12" s="4"/>
      <c r="F12" s="4"/>
      <c r="G12" s="4"/>
      <c r="H12" s="4"/>
      <c r="I12" s="4"/>
      <c r="J12" s="12" t="s">
        <v>15</v>
      </c>
      <c r="K12" s="4"/>
      <c r="L12" s="4"/>
      <c r="M12" s="4"/>
      <c r="N12" s="4"/>
      <c r="O12" s="4"/>
      <c r="P12" s="4"/>
    </row>
    <row r="13" spans="1:16" x14ac:dyDescent="0.25">
      <c r="A13" s="5">
        <v>1</v>
      </c>
      <c r="C13" s="9" t="s">
        <v>16</v>
      </c>
      <c r="D13" s="4" t="str">
        <f>"("&amp;'Att O Pg 3 of 5'!L4&amp;", line "&amp;'Att O Pg 3 of 5'!$A$59&amp;")"</f>
        <v>(page 3 of 5, line 29)</v>
      </c>
      <c r="E13" s="13"/>
      <c r="F13" s="4"/>
      <c r="G13" s="4"/>
      <c r="H13" s="4"/>
      <c r="I13" s="4"/>
      <c r="J13" s="14">
        <f>'Att O Pg 3 of 5'!$J$59</f>
        <v>112943438.00500001</v>
      </c>
      <c r="K13" s="4"/>
      <c r="L13" s="4"/>
      <c r="M13" s="4"/>
      <c r="N13" s="4"/>
      <c r="O13" s="4"/>
      <c r="P13" s="4"/>
    </row>
    <row r="14" spans="1:16" x14ac:dyDescent="0.25">
      <c r="A14" s="5"/>
      <c r="C14" s="4"/>
      <c r="D14" s="4"/>
      <c r="E14" s="4"/>
      <c r="F14" s="4"/>
      <c r="G14" s="4"/>
      <c r="H14" s="4"/>
      <c r="I14" s="4"/>
      <c r="J14" s="13"/>
      <c r="K14" s="4"/>
      <c r="L14" s="4"/>
      <c r="M14" s="4"/>
      <c r="N14" s="4"/>
      <c r="O14" s="4"/>
      <c r="P14" s="4"/>
    </row>
    <row r="15" spans="1:16" x14ac:dyDescent="0.25">
      <c r="A15" s="5"/>
      <c r="C15" s="4"/>
      <c r="D15" s="4"/>
      <c r="E15" s="4"/>
      <c r="F15" s="4"/>
      <c r="G15" s="4"/>
      <c r="H15" s="4"/>
      <c r="I15" s="4"/>
      <c r="J15" s="13"/>
      <c r="K15" s="4"/>
      <c r="L15" s="4"/>
      <c r="M15" s="4"/>
      <c r="N15" s="4"/>
      <c r="O15" s="4"/>
      <c r="P15" s="4"/>
    </row>
    <row r="16" spans="1:16" ht="16.5" thickBot="1" x14ac:dyDescent="0.3">
      <c r="A16" s="5" t="s">
        <v>9</v>
      </c>
      <c r="C16" s="2" t="s">
        <v>17</v>
      </c>
      <c r="D16" s="10" t="s">
        <v>18</v>
      </c>
      <c r="E16" s="12" t="s">
        <v>19</v>
      </c>
      <c r="F16" s="10"/>
      <c r="G16" s="15" t="s">
        <v>20</v>
      </c>
      <c r="H16" s="15"/>
      <c r="I16" s="4"/>
      <c r="J16" s="13"/>
      <c r="K16" s="4"/>
      <c r="L16" s="4"/>
      <c r="M16" s="4"/>
      <c r="N16" s="4"/>
      <c r="O16" s="4"/>
      <c r="P16" s="4"/>
    </row>
    <row r="17" spans="1:16" x14ac:dyDescent="0.25">
      <c r="A17" s="5">
        <v>2</v>
      </c>
      <c r="C17" s="2" t="s">
        <v>21</v>
      </c>
      <c r="D17" s="10" t="str">
        <f>"("&amp;'Att O Pg 4 of 5'!L4&amp;", line "&amp;'Att O Pg 4 of 5'!$A$64&amp;")"</f>
        <v>(Page 4 of 5, line 34)</v>
      </c>
      <c r="E17" s="10">
        <f>'Att O Pg 4 of 5'!$J$64+0.001</f>
        <v>1E-3</v>
      </c>
      <c r="F17" s="10"/>
      <c r="G17" s="10" t="s">
        <v>22</v>
      </c>
      <c r="H17" s="16">
        <f>'Att O Pg 4 of 5'!$J$18</f>
        <v>0.95389999999999997</v>
      </c>
      <c r="I17" s="10"/>
      <c r="J17" s="17">
        <f>+H17*E17</f>
        <v>9.5390000000000004E-4</v>
      </c>
      <c r="K17" s="4"/>
      <c r="L17" s="4"/>
      <c r="M17" s="4"/>
      <c r="N17" s="4"/>
      <c r="O17" s="4"/>
      <c r="P17" s="4"/>
    </row>
    <row r="18" spans="1:16" x14ac:dyDescent="0.25">
      <c r="A18" s="5">
        <v>3</v>
      </c>
      <c r="C18" s="2" t="s">
        <v>23</v>
      </c>
      <c r="D18" s="10" t="str">
        <f>"("&amp;'Att O Pg 4 of 5'!$L$4&amp;", line "&amp;'Att O Pg 4 of 5'!$A$68&amp;")"</f>
        <v>(Page 4 of 5, line 37)</v>
      </c>
      <c r="E18" s="10">
        <f>'Att O Pg 4 of 5'!$J$68</f>
        <v>5662240</v>
      </c>
      <c r="F18" s="10"/>
      <c r="G18" s="10" t="str">
        <f t="shared" ref="G18:G20" si="0">+G17</f>
        <v>TP</v>
      </c>
      <c r="H18" s="16">
        <f>'Att O Pg 4 of 5'!$J$18</f>
        <v>0.95389999999999997</v>
      </c>
      <c r="I18" s="10"/>
      <c r="J18" s="18">
        <f>+H18*E18</f>
        <v>5401210.7359999996</v>
      </c>
      <c r="K18" s="4"/>
      <c r="L18" s="4"/>
      <c r="M18" s="4"/>
      <c r="N18" s="4"/>
      <c r="O18" s="4"/>
      <c r="P18" s="4"/>
    </row>
    <row r="19" spans="1:16" x14ac:dyDescent="0.25">
      <c r="A19" s="5">
        <v>4</v>
      </c>
      <c r="C19" s="19" t="s">
        <v>24</v>
      </c>
      <c r="D19" s="10"/>
      <c r="E19" s="10">
        <v>1E-3</v>
      </c>
      <c r="F19" s="10"/>
      <c r="G19" s="10" t="str">
        <f t="shared" si="0"/>
        <v>TP</v>
      </c>
      <c r="H19" s="16">
        <f>'Att O Pg 4 of 5'!$J$18</f>
        <v>0.95389999999999997</v>
      </c>
      <c r="I19" s="10"/>
      <c r="J19" s="18">
        <f>+H19*E19</f>
        <v>9.5390000000000004E-4</v>
      </c>
      <c r="K19" s="4"/>
      <c r="L19" s="4"/>
      <c r="M19" s="4"/>
      <c r="N19" s="4"/>
      <c r="P19" s="20"/>
    </row>
    <row r="20" spans="1:16" ht="18" x14ac:dyDescent="0.4">
      <c r="A20" s="5">
        <v>5</v>
      </c>
      <c r="C20" s="351" t="s">
        <v>25</v>
      </c>
      <c r="D20" s="352"/>
      <c r="E20" s="10">
        <v>1E-3</v>
      </c>
      <c r="F20" s="10"/>
      <c r="G20" s="10" t="str">
        <f t="shared" si="0"/>
        <v>TP</v>
      </c>
      <c r="H20" s="16">
        <f>'Att O Pg 4 of 5'!$J$18</f>
        <v>0.95389999999999997</v>
      </c>
      <c r="I20" s="10"/>
      <c r="J20" s="21">
        <f>+H20*E20</f>
        <v>9.5390000000000004E-4</v>
      </c>
      <c r="K20" s="22"/>
      <c r="L20" s="4"/>
      <c r="M20" s="4"/>
      <c r="N20" s="4"/>
      <c r="P20" s="20"/>
    </row>
    <row r="21" spans="1:16" x14ac:dyDescent="0.25">
      <c r="A21" s="5">
        <v>6</v>
      </c>
      <c r="C21" s="9" t="s">
        <v>26</v>
      </c>
      <c r="D21" s="4" t="str">
        <f>"(sum of lines "&amp;$A$17&amp;" - "&amp;$A$20&amp;")"</f>
        <v>(sum of lines 2 - 5)</v>
      </c>
      <c r="E21" s="23" t="s">
        <v>9</v>
      </c>
      <c r="F21" s="10"/>
      <c r="G21" s="10"/>
      <c r="H21" s="16"/>
      <c r="I21" s="10"/>
      <c r="J21" s="17">
        <f>SUM(J17:J20)</f>
        <v>5401210.7388616987</v>
      </c>
      <c r="K21" s="4"/>
      <c r="L21" s="4"/>
      <c r="M21" s="4"/>
      <c r="N21" s="4"/>
      <c r="P21" s="4"/>
    </row>
    <row r="22" spans="1:16" x14ac:dyDescent="0.25">
      <c r="A22" s="5"/>
      <c r="D22" s="4"/>
      <c r="E22" s="10" t="s">
        <v>9</v>
      </c>
      <c r="F22" s="4"/>
      <c r="G22" s="4"/>
      <c r="H22" s="16"/>
      <c r="I22" s="4"/>
      <c r="K22" s="4"/>
      <c r="L22" s="4"/>
      <c r="M22" s="4"/>
      <c r="N22" s="4"/>
      <c r="P22" s="4"/>
    </row>
    <row r="23" spans="1:16" x14ac:dyDescent="0.25">
      <c r="A23" s="5"/>
      <c r="C23" s="2"/>
      <c r="D23" s="4"/>
      <c r="J23" s="10"/>
      <c r="K23" s="4"/>
      <c r="L23" s="4"/>
      <c r="M23" s="4"/>
      <c r="N23" s="4"/>
      <c r="P23" s="4"/>
    </row>
    <row r="24" spans="1:16" ht="18" x14ac:dyDescent="0.4">
      <c r="A24" s="5">
        <v>7</v>
      </c>
      <c r="C24" s="2" t="s">
        <v>27</v>
      </c>
      <c r="D24" s="4" t="str">
        <f>"(line "&amp;$A$13&amp;" minus line "&amp;$A$21&amp;")"</f>
        <v>(line 1 minus line 6)</v>
      </c>
      <c r="E24" s="23" t="s">
        <v>9</v>
      </c>
      <c r="F24" s="10"/>
      <c r="G24" s="10"/>
      <c r="H24" s="10"/>
      <c r="I24" s="10"/>
      <c r="J24" s="24">
        <f>J13-J21</f>
        <v>107542227.26613832</v>
      </c>
      <c r="K24" s="4"/>
      <c r="L24" s="4"/>
      <c r="M24" s="4"/>
      <c r="N24" s="4"/>
      <c r="P24" s="4"/>
    </row>
    <row r="25" spans="1:16" x14ac:dyDescent="0.25">
      <c r="A25" s="5"/>
      <c r="D25" s="4"/>
      <c r="E25" s="23"/>
      <c r="F25" s="10"/>
      <c r="G25" s="10"/>
      <c r="H25" s="10"/>
      <c r="I25" s="10"/>
      <c r="K25" s="4"/>
      <c r="L25" s="4"/>
      <c r="M25" s="4"/>
      <c r="N25" s="4"/>
      <c r="P25" s="4"/>
    </row>
    <row r="26" spans="1:16" x14ac:dyDescent="0.25">
      <c r="A26" s="5"/>
      <c r="D26" s="10"/>
      <c r="J26" s="10"/>
      <c r="K26" s="4"/>
      <c r="L26" s="4"/>
      <c r="M26" s="4"/>
      <c r="N26" s="4"/>
      <c r="P26" s="4"/>
    </row>
    <row r="27" spans="1:16" x14ac:dyDescent="0.25">
      <c r="A27" s="5"/>
      <c r="C27" s="2" t="s">
        <v>28</v>
      </c>
      <c r="D27" s="4"/>
      <c r="E27" s="13"/>
      <c r="F27" s="4"/>
      <c r="G27" s="4"/>
      <c r="H27" s="4"/>
      <c r="I27" s="4"/>
      <c r="J27" s="13"/>
      <c r="K27" s="4"/>
      <c r="L27" s="4"/>
      <c r="M27" s="4"/>
      <c r="N27" s="4"/>
      <c r="P27" s="4"/>
    </row>
    <row r="28" spans="1:16" x14ac:dyDescent="0.25">
      <c r="A28" s="5">
        <v>8</v>
      </c>
      <c r="C28" s="2" t="s">
        <v>29</v>
      </c>
      <c r="E28" s="13"/>
      <c r="F28" s="4"/>
      <c r="G28" s="4"/>
      <c r="H28" s="4" t="s">
        <v>30</v>
      </c>
      <c r="I28" s="4"/>
      <c r="J28" s="13">
        <v>5633000</v>
      </c>
      <c r="K28" s="4"/>
      <c r="L28" s="4"/>
      <c r="M28" s="4"/>
      <c r="P28" s="25"/>
    </row>
    <row r="29" spans="1:16" x14ac:dyDescent="0.25">
      <c r="A29" s="5">
        <v>9</v>
      </c>
      <c r="C29" s="2" t="s">
        <v>31</v>
      </c>
      <c r="D29" s="10"/>
      <c r="E29" s="10"/>
      <c r="F29" s="10"/>
      <c r="G29" s="10"/>
      <c r="H29" s="10" t="s">
        <v>32</v>
      </c>
      <c r="I29" s="10"/>
      <c r="J29" s="13">
        <v>0</v>
      </c>
      <c r="K29" s="4"/>
      <c r="L29" s="4"/>
      <c r="M29" s="4"/>
      <c r="O29" s="4"/>
      <c r="P29" s="4"/>
    </row>
    <row r="30" spans="1:16" x14ac:dyDescent="0.25">
      <c r="A30" s="5">
        <v>10</v>
      </c>
      <c r="C30" s="19" t="s">
        <v>33</v>
      </c>
      <c r="D30" s="4"/>
      <c r="E30" s="4"/>
      <c r="F30" s="4"/>
      <c r="H30" s="4" t="s">
        <v>34</v>
      </c>
      <c r="I30" s="4"/>
      <c r="J30" s="13">
        <v>679000</v>
      </c>
      <c r="K30" s="4"/>
      <c r="L30" s="4"/>
      <c r="M30" s="4"/>
      <c r="O30" s="4"/>
      <c r="P30" s="4"/>
    </row>
    <row r="31" spans="1:16" x14ac:dyDescent="0.25">
      <c r="A31" s="5">
        <v>11</v>
      </c>
      <c r="C31" s="2" t="s">
        <v>35</v>
      </c>
      <c r="D31" s="4"/>
      <c r="E31" s="4"/>
      <c r="F31" s="4"/>
      <c r="H31" s="4" t="s">
        <v>36</v>
      </c>
      <c r="I31" s="4"/>
      <c r="J31" s="19">
        <v>0</v>
      </c>
      <c r="K31" s="4"/>
      <c r="L31" s="4"/>
      <c r="M31" s="4"/>
      <c r="O31" s="4"/>
      <c r="P31" s="4"/>
    </row>
    <row r="32" spans="1:16" x14ac:dyDescent="0.25">
      <c r="A32" s="5">
        <v>12</v>
      </c>
      <c r="C32" s="19" t="s">
        <v>37</v>
      </c>
      <c r="D32" s="4"/>
      <c r="E32" s="4"/>
      <c r="F32" s="4"/>
      <c r="G32" s="4"/>
      <c r="H32" s="4"/>
      <c r="I32" s="4"/>
      <c r="J32" s="19">
        <v>453000</v>
      </c>
      <c r="K32" s="4"/>
      <c r="L32" s="4"/>
      <c r="M32" s="4"/>
      <c r="O32" s="4"/>
      <c r="P32" s="4"/>
    </row>
    <row r="33" spans="1:16" x14ac:dyDescent="0.25">
      <c r="A33" s="5">
        <v>13</v>
      </c>
      <c r="C33" s="358" t="s">
        <v>361</v>
      </c>
      <c r="D33" s="359"/>
      <c r="E33" s="4"/>
      <c r="F33" s="4"/>
      <c r="G33" s="4"/>
      <c r="H33" s="4"/>
      <c r="I33" s="4"/>
      <c r="J33" s="19">
        <v>0</v>
      </c>
      <c r="K33" s="4"/>
      <c r="L33" s="4"/>
      <c r="M33" s="4"/>
      <c r="O33" s="4"/>
      <c r="P33" s="4"/>
    </row>
    <row r="34" spans="1:16" ht="16.5" thickBot="1" x14ac:dyDescent="0.3">
      <c r="A34" s="5">
        <v>14</v>
      </c>
      <c r="C34" s="19" t="s">
        <v>38</v>
      </c>
      <c r="D34" s="4"/>
      <c r="E34" s="4"/>
      <c r="F34" s="4"/>
      <c r="G34" s="4"/>
      <c r="H34" s="4"/>
      <c r="I34" s="4"/>
      <c r="J34" s="26">
        <v>-324000</v>
      </c>
      <c r="K34" s="4"/>
      <c r="L34" s="4"/>
      <c r="M34" s="4"/>
      <c r="O34" s="4"/>
      <c r="P34" s="4"/>
    </row>
    <row r="35" spans="1:16" x14ac:dyDescent="0.25">
      <c r="A35" s="5">
        <v>15</v>
      </c>
      <c r="C35" s="2" t="s">
        <v>39</v>
      </c>
      <c r="D35" s="4"/>
      <c r="E35" s="4"/>
      <c r="F35" s="4"/>
      <c r="G35" s="4"/>
      <c r="H35" s="4"/>
      <c r="I35" s="4"/>
      <c r="J35" s="13">
        <f>SUM(J28:J34)</f>
        <v>6441000</v>
      </c>
      <c r="K35" s="4"/>
      <c r="L35" s="4"/>
      <c r="M35" s="4"/>
      <c r="N35" s="4"/>
      <c r="O35" s="4"/>
      <c r="P35" s="4"/>
    </row>
    <row r="36" spans="1:16" x14ac:dyDescent="0.25">
      <c r="A36" s="5"/>
      <c r="C36" s="2"/>
      <c r="D36" s="4"/>
      <c r="E36" s="4"/>
      <c r="F36" s="4"/>
      <c r="G36" s="4"/>
      <c r="H36" s="4"/>
      <c r="I36" s="4"/>
      <c r="J36" s="13"/>
      <c r="K36" s="4"/>
      <c r="L36" s="4"/>
      <c r="M36" s="4"/>
      <c r="O36" s="4"/>
      <c r="P36" s="4"/>
    </row>
    <row r="37" spans="1:16" ht="20.25" x14ac:dyDescent="0.3">
      <c r="A37" s="5">
        <v>16</v>
      </c>
      <c r="C37" s="27" t="s">
        <v>40</v>
      </c>
      <c r="D37" s="28" t="s">
        <v>41</v>
      </c>
      <c r="E37" s="29">
        <f>IF(J35&gt;0,ROUND(J24/J35,3),0)</f>
        <v>16.696999999999999</v>
      </c>
      <c r="F37" s="30"/>
      <c r="G37" s="4"/>
      <c r="H37" s="4"/>
      <c r="I37" s="4"/>
      <c r="K37" s="4"/>
      <c r="L37" s="4"/>
      <c r="M37" s="4"/>
      <c r="N37" s="4"/>
      <c r="O37" s="4"/>
      <c r="P37" s="4"/>
    </row>
    <row r="38" spans="1:16" x14ac:dyDescent="0.25">
      <c r="A38" s="5">
        <v>17</v>
      </c>
      <c r="C38" s="31" t="s">
        <v>42</v>
      </c>
      <c r="D38" s="32" t="s">
        <v>43</v>
      </c>
      <c r="E38" s="33">
        <f>E37/12</f>
        <v>1.3914166666666665</v>
      </c>
      <c r="G38" s="34"/>
      <c r="H38" s="35"/>
      <c r="I38" s="4"/>
      <c r="K38" s="4"/>
      <c r="L38" s="4"/>
      <c r="M38" s="4"/>
      <c r="N38" s="35"/>
      <c r="O38" s="4"/>
      <c r="P38" s="4"/>
    </row>
    <row r="39" spans="1:16" x14ac:dyDescent="0.25">
      <c r="A39" s="5"/>
      <c r="C39" s="31"/>
      <c r="D39" s="32"/>
      <c r="E39" s="33"/>
      <c r="F39" s="35"/>
      <c r="G39" s="4"/>
      <c r="H39" s="4"/>
      <c r="I39" s="4"/>
      <c r="K39" s="4"/>
      <c r="L39" s="4"/>
      <c r="M39" s="4"/>
      <c r="N39" s="4"/>
      <c r="O39" s="4"/>
      <c r="P39" s="4"/>
    </row>
    <row r="40" spans="1:16" x14ac:dyDescent="0.25">
      <c r="A40" s="5"/>
      <c r="C40" s="31"/>
      <c r="D40" s="32"/>
      <c r="E40" s="36" t="s">
        <v>44</v>
      </c>
      <c r="F40" s="4"/>
      <c r="G40" s="4"/>
      <c r="H40" s="4"/>
      <c r="I40" s="4"/>
      <c r="J40" s="37" t="s">
        <v>45</v>
      </c>
      <c r="K40" s="4"/>
      <c r="L40" s="4"/>
      <c r="M40" s="4"/>
      <c r="N40" s="4"/>
      <c r="O40" s="4"/>
      <c r="P40" s="4"/>
    </row>
    <row r="41" spans="1:16" x14ac:dyDescent="0.25">
      <c r="A41" s="5"/>
      <c r="C41" s="31"/>
      <c r="D41" s="32"/>
      <c r="E41" s="33"/>
      <c r="F41" s="4"/>
      <c r="G41" s="4"/>
      <c r="H41" s="4"/>
      <c r="I41" s="4"/>
      <c r="K41" s="4"/>
      <c r="L41" s="4"/>
      <c r="M41" s="4"/>
      <c r="N41" s="4"/>
      <c r="O41" s="4"/>
      <c r="P41" s="4"/>
    </row>
    <row r="42" spans="1:16" x14ac:dyDescent="0.25">
      <c r="A42" s="5">
        <v>18</v>
      </c>
      <c r="C42" s="31" t="s">
        <v>46</v>
      </c>
      <c r="D42" s="38" t="s">
        <v>47</v>
      </c>
      <c r="E42" s="33">
        <f>E37/52</f>
        <v>0.32109615384615381</v>
      </c>
      <c r="F42" s="4"/>
      <c r="G42" s="4"/>
      <c r="H42" s="4"/>
      <c r="I42" s="4"/>
      <c r="J42" s="39">
        <f>E37/52</f>
        <v>0.32109615384615381</v>
      </c>
      <c r="K42" s="4"/>
      <c r="L42" s="4"/>
      <c r="M42" s="4"/>
      <c r="N42" s="4"/>
      <c r="O42" s="4"/>
      <c r="P42" s="4"/>
    </row>
    <row r="43" spans="1:16" x14ac:dyDescent="0.25">
      <c r="A43" s="5">
        <v>19</v>
      </c>
      <c r="C43" s="31" t="s">
        <v>48</v>
      </c>
      <c r="D43" s="38" t="s">
        <v>49</v>
      </c>
      <c r="E43" s="33">
        <f>E42/5</f>
        <v>6.4219230769230765E-2</v>
      </c>
      <c r="F43" s="4" t="s">
        <v>50</v>
      </c>
      <c r="H43" s="4"/>
      <c r="I43" s="4"/>
      <c r="J43" s="39">
        <f>J42/7</f>
        <v>4.5870879120879116E-2</v>
      </c>
      <c r="K43" s="4"/>
      <c r="L43" s="4"/>
      <c r="M43" s="4"/>
      <c r="N43" s="4"/>
      <c r="O43" s="4"/>
      <c r="P43" s="4"/>
    </row>
    <row r="44" spans="1:16" x14ac:dyDescent="0.25">
      <c r="A44" s="5">
        <v>20</v>
      </c>
      <c r="C44" s="40" t="s">
        <v>51</v>
      </c>
      <c r="D44" s="41" t="s">
        <v>52</v>
      </c>
      <c r="E44" s="42">
        <f>E43/16*1000</f>
        <v>4.0137019230769226</v>
      </c>
      <c r="F44" s="4" t="s">
        <v>53</v>
      </c>
      <c r="H44" s="4"/>
      <c r="I44" s="4"/>
      <c r="J44" s="39">
        <f>J43/24*1000</f>
        <v>1.9112866300366298</v>
      </c>
      <c r="K44" s="4"/>
      <c r="L44" s="4" t="s">
        <v>9</v>
      </c>
      <c r="M44" s="4"/>
      <c r="N44" s="4"/>
      <c r="O44" s="4"/>
      <c r="P44" s="4"/>
    </row>
    <row r="45" spans="1:16" x14ac:dyDescent="0.25">
      <c r="A45" s="5"/>
      <c r="C45" s="2"/>
      <c r="D45" s="4" t="s">
        <v>54</v>
      </c>
      <c r="E45" s="4"/>
      <c r="F45" s="4" t="s">
        <v>55</v>
      </c>
      <c r="H45" s="4"/>
      <c r="I45" s="4"/>
      <c r="K45" s="4"/>
      <c r="L45" s="4" t="s">
        <v>9</v>
      </c>
      <c r="M45" s="4"/>
      <c r="N45" s="4"/>
      <c r="O45" s="4"/>
      <c r="P45" s="4"/>
    </row>
    <row r="46" spans="1:16" x14ac:dyDescent="0.25">
      <c r="A46" s="5"/>
      <c r="C46" s="2"/>
      <c r="D46" s="4"/>
      <c r="E46" s="4"/>
      <c r="F46" s="4"/>
      <c r="H46" s="4"/>
      <c r="I46" s="4"/>
      <c r="K46" s="4"/>
      <c r="L46" s="4" t="s">
        <v>9</v>
      </c>
      <c r="M46" s="4"/>
      <c r="N46" s="4"/>
      <c r="O46" s="4"/>
      <c r="P46" s="4"/>
    </row>
    <row r="47" spans="1:16" x14ac:dyDescent="0.25">
      <c r="A47" s="5">
        <v>21</v>
      </c>
      <c r="C47" s="2" t="s">
        <v>56</v>
      </c>
      <c r="D47" s="4" t="s">
        <v>57</v>
      </c>
      <c r="E47" s="43">
        <v>0</v>
      </c>
      <c r="F47" s="43" t="s">
        <v>58</v>
      </c>
      <c r="G47" s="43"/>
      <c r="H47" s="43"/>
      <c r="I47" s="43"/>
      <c r="J47" s="43">
        <f>E47</f>
        <v>0</v>
      </c>
      <c r="K47" s="43" t="s">
        <v>58</v>
      </c>
      <c r="L47" s="4"/>
      <c r="M47" s="4"/>
      <c r="N47" s="4"/>
      <c r="O47" s="4"/>
      <c r="P47" s="4"/>
    </row>
    <row r="48" spans="1:16" x14ac:dyDescent="0.25">
      <c r="A48" s="5">
        <v>22</v>
      </c>
      <c r="C48" s="2"/>
      <c r="D48" s="4"/>
      <c r="E48" s="43">
        <v>0</v>
      </c>
      <c r="F48" s="43" t="s">
        <v>59</v>
      </c>
      <c r="G48" s="43"/>
      <c r="H48" s="43"/>
      <c r="I48" s="43"/>
      <c r="J48" s="43">
        <f>E48</f>
        <v>0</v>
      </c>
      <c r="K48" s="43" t="s">
        <v>59</v>
      </c>
      <c r="L48" s="4"/>
      <c r="M48" s="4"/>
      <c r="N48" s="4"/>
      <c r="O48" s="4"/>
      <c r="P48" s="4"/>
    </row>
    <row r="49" spans="1:21" x14ac:dyDescent="0.25">
      <c r="K49" s="4"/>
      <c r="L49" s="4"/>
      <c r="M49" s="4"/>
      <c r="N49" s="4"/>
      <c r="O49" s="4"/>
      <c r="P49" s="4"/>
    </row>
    <row r="50" spans="1:21" x14ac:dyDescent="0.25">
      <c r="A50" s="44"/>
      <c r="B50" s="45"/>
      <c r="C50" s="46"/>
      <c r="D50" s="45"/>
      <c r="E50" s="45"/>
      <c r="F50" s="45"/>
      <c r="G50" s="45"/>
      <c r="H50" s="45"/>
      <c r="I50" s="45"/>
      <c r="J50" s="19"/>
      <c r="K50" s="32"/>
      <c r="L50" s="32"/>
      <c r="M50" s="32"/>
      <c r="N50" s="4"/>
      <c r="O50" s="4"/>
      <c r="P50" s="4"/>
    </row>
    <row r="51" spans="1:21" x14ac:dyDescent="0.25">
      <c r="A51" s="44"/>
      <c r="B51" s="45"/>
      <c r="C51" s="46"/>
      <c r="D51" s="32"/>
      <c r="E51" s="32"/>
      <c r="F51" s="32"/>
      <c r="G51" s="32"/>
      <c r="H51" s="32"/>
      <c r="I51" s="32"/>
      <c r="J51" s="47"/>
      <c r="K51" s="32"/>
      <c r="L51" s="32"/>
      <c r="M51" s="32"/>
      <c r="N51" s="4"/>
      <c r="O51" s="4"/>
      <c r="P51" s="4"/>
    </row>
    <row r="52" spans="1:21" x14ac:dyDescent="0.25">
      <c r="A52" s="44"/>
      <c r="B52" s="45"/>
      <c r="C52" s="48"/>
      <c r="D52" s="32"/>
      <c r="E52" s="32"/>
      <c r="F52" s="32"/>
      <c r="G52" s="32"/>
      <c r="H52" s="32"/>
      <c r="I52" s="32"/>
      <c r="J52" s="49"/>
      <c r="K52" s="32"/>
      <c r="L52" s="32"/>
      <c r="M52" s="32"/>
      <c r="N52" s="4"/>
      <c r="O52" s="4"/>
      <c r="P52" s="4"/>
    </row>
    <row r="53" spans="1:21" x14ac:dyDescent="0.25">
      <c r="A53" s="44"/>
      <c r="B53" s="45"/>
      <c r="C53" s="46"/>
      <c r="D53" s="32"/>
      <c r="E53" s="32"/>
      <c r="F53" s="32"/>
      <c r="G53" s="32"/>
      <c r="H53" s="32"/>
      <c r="I53" s="32"/>
      <c r="J53" s="49"/>
      <c r="K53" s="32"/>
      <c r="L53" s="32"/>
      <c r="M53" s="32"/>
      <c r="N53" s="4"/>
      <c r="O53" s="4"/>
      <c r="P53" s="50"/>
    </row>
    <row r="54" spans="1:21" s="45" customFormat="1" x14ac:dyDescent="0.25">
      <c r="A54" s="44"/>
      <c r="C54" s="46"/>
      <c r="D54" s="48"/>
      <c r="E54" s="38"/>
      <c r="F54" s="48"/>
      <c r="G54" s="48"/>
      <c r="H54" s="48"/>
      <c r="I54" s="32"/>
      <c r="J54" s="49"/>
      <c r="K54" s="44"/>
      <c r="L54" s="44"/>
      <c r="M54" s="51"/>
      <c r="N54" s="32"/>
      <c r="O54" s="52"/>
      <c r="P54" s="53"/>
    </row>
    <row r="55" spans="1:21" s="45" customFormat="1" x14ac:dyDescent="0.25">
      <c r="A55" s="44"/>
      <c r="C55" s="46"/>
      <c r="D55" s="32"/>
      <c r="E55" s="32"/>
      <c r="F55" s="32"/>
      <c r="G55" s="32"/>
      <c r="H55" s="32"/>
      <c r="I55" s="32"/>
      <c r="J55" s="49"/>
      <c r="K55" s="51"/>
      <c r="L55" s="51"/>
      <c r="M55" s="51"/>
      <c r="N55" s="32"/>
      <c r="O55" s="32"/>
      <c r="P55" s="54"/>
    </row>
    <row r="56" spans="1:21" s="45" customFormat="1" x14ac:dyDescent="0.25">
      <c r="A56" s="44"/>
      <c r="C56" s="46"/>
      <c r="D56" s="48"/>
      <c r="E56" s="38"/>
      <c r="F56" s="48"/>
      <c r="G56" s="48"/>
      <c r="H56" s="48"/>
      <c r="I56" s="32"/>
      <c r="J56" s="55"/>
      <c r="K56" s="349"/>
      <c r="L56" s="349"/>
      <c r="M56" s="349"/>
      <c r="N56" s="32"/>
      <c r="O56" s="32"/>
      <c r="P56" s="53"/>
    </row>
    <row r="57" spans="1:21" s="45" customFormat="1" x14ac:dyDescent="0.25">
      <c r="A57" s="44"/>
      <c r="C57" s="46"/>
      <c r="D57" s="48"/>
      <c r="E57" s="38"/>
      <c r="F57" s="48"/>
      <c r="G57" s="48"/>
      <c r="H57" s="48"/>
      <c r="I57" s="32"/>
      <c r="J57" s="56"/>
      <c r="K57" s="51"/>
      <c r="L57" s="51"/>
      <c r="M57" s="51"/>
      <c r="N57" s="32"/>
      <c r="O57" s="32"/>
      <c r="P57" s="53"/>
    </row>
    <row r="58" spans="1:21" s="45" customFormat="1" x14ac:dyDescent="0.25">
      <c r="A58" s="44"/>
      <c r="C58" s="46"/>
      <c r="D58" s="48"/>
      <c r="E58" s="38"/>
      <c r="F58" s="48"/>
      <c r="G58" s="48"/>
      <c r="H58" s="48"/>
      <c r="I58" s="32"/>
      <c r="J58" s="49"/>
      <c r="K58" s="51"/>
      <c r="L58" s="51"/>
      <c r="M58" s="51"/>
      <c r="N58" s="32"/>
      <c r="O58" s="32"/>
      <c r="P58" s="53"/>
    </row>
    <row r="59" spans="1:21" s="45" customFormat="1" x14ac:dyDescent="0.25">
      <c r="A59" s="44"/>
      <c r="C59" s="46"/>
      <c r="D59" s="48"/>
      <c r="E59" s="38"/>
      <c r="F59" s="48"/>
      <c r="G59" s="48"/>
      <c r="H59" s="48"/>
      <c r="I59" s="32"/>
      <c r="J59" s="57"/>
      <c r="K59" s="32"/>
      <c r="L59" s="349"/>
      <c r="M59" s="349"/>
      <c r="N59" s="32"/>
      <c r="O59" s="32"/>
      <c r="P59" s="53"/>
    </row>
    <row r="60" spans="1:21" s="45" customFormat="1" x14ac:dyDescent="0.25">
      <c r="C60" s="48"/>
      <c r="D60" s="48"/>
      <c r="E60" s="38"/>
      <c r="F60" s="48"/>
      <c r="G60" s="48"/>
      <c r="H60" s="48"/>
      <c r="I60" s="32"/>
      <c r="J60" s="32"/>
      <c r="K60" s="32"/>
      <c r="L60" s="51"/>
      <c r="M60" s="51"/>
      <c r="N60" s="32"/>
      <c r="O60" s="32"/>
      <c r="P60" s="54"/>
    </row>
    <row r="61" spans="1:21" s="45" customFormat="1" ht="20.25" x14ac:dyDescent="0.3">
      <c r="A61" s="44"/>
      <c r="C61" s="48"/>
      <c r="D61" s="46"/>
      <c r="E61" s="58"/>
      <c r="F61" s="59"/>
      <c r="G61" s="32"/>
      <c r="H61" s="32"/>
      <c r="I61" s="32"/>
      <c r="K61" s="32"/>
      <c r="L61" s="32"/>
      <c r="M61" s="32"/>
      <c r="N61" s="32"/>
      <c r="O61" s="32"/>
      <c r="P61" s="32"/>
    </row>
    <row r="62" spans="1:21" s="45" customFormat="1" x14ac:dyDescent="0.25">
      <c r="A62" s="44"/>
      <c r="C62" s="48"/>
      <c r="D62" s="46"/>
      <c r="E62" s="58"/>
      <c r="G62" s="60"/>
      <c r="H62" s="58"/>
      <c r="I62" s="32"/>
      <c r="K62" s="61"/>
      <c r="M62" s="62"/>
      <c r="N62" s="62"/>
      <c r="O62" s="62"/>
      <c r="P62" s="44"/>
      <c r="Q62" s="63"/>
      <c r="R62" s="64"/>
      <c r="S62" s="64"/>
      <c r="T62" s="64"/>
      <c r="U62" s="64"/>
    </row>
    <row r="63" spans="1:21" s="45" customFormat="1" x14ac:dyDescent="0.25">
      <c r="A63" s="44"/>
      <c r="C63" s="48"/>
      <c r="D63" s="32"/>
      <c r="E63" s="58"/>
      <c r="F63" s="58"/>
      <c r="G63" s="32"/>
      <c r="H63" s="32"/>
      <c r="I63" s="32"/>
      <c r="K63" s="62"/>
      <c r="M63" s="62"/>
      <c r="N63" s="62"/>
      <c r="O63" s="62"/>
      <c r="P63" s="44"/>
      <c r="Q63" s="63"/>
      <c r="R63" s="64"/>
      <c r="S63" s="64"/>
      <c r="T63" s="64"/>
      <c r="U63" s="64"/>
    </row>
    <row r="64" spans="1:21" s="45" customFormat="1" x14ac:dyDescent="0.25">
      <c r="A64" s="44"/>
      <c r="C64" s="48"/>
      <c r="D64" s="32"/>
      <c r="E64" s="65"/>
      <c r="F64" s="32"/>
      <c r="G64" s="32"/>
      <c r="H64" s="32"/>
      <c r="I64" s="32"/>
      <c r="J64" s="63"/>
      <c r="K64" s="62"/>
      <c r="M64" s="62"/>
      <c r="N64" s="62"/>
      <c r="O64" s="61"/>
      <c r="P64" s="66"/>
      <c r="Q64" s="66"/>
      <c r="R64" s="64"/>
      <c r="S64" s="64"/>
      <c r="T64" s="64"/>
      <c r="U64" s="64"/>
    </row>
    <row r="65" spans="1:21" s="45" customFormat="1" x14ac:dyDescent="0.25">
      <c r="A65" s="44"/>
      <c r="C65" s="48"/>
      <c r="D65" s="32"/>
      <c r="E65" s="58"/>
      <c r="F65" s="32"/>
      <c r="G65" s="32"/>
      <c r="H65" s="32"/>
      <c r="I65" s="32"/>
      <c r="K65" s="61"/>
      <c r="M65" s="62"/>
      <c r="N65" s="62"/>
      <c r="O65" s="61"/>
      <c r="P65" s="66"/>
      <c r="Q65" s="66"/>
      <c r="R65" s="64"/>
      <c r="S65" s="64"/>
      <c r="T65" s="64"/>
      <c r="U65" s="64"/>
    </row>
    <row r="66" spans="1:21" s="45" customFormat="1" x14ac:dyDescent="0.25">
      <c r="A66" s="44"/>
      <c r="C66" s="48"/>
      <c r="D66" s="38"/>
      <c r="E66" s="58"/>
      <c r="F66" s="32"/>
      <c r="G66" s="32"/>
      <c r="H66" s="32"/>
      <c r="I66" s="32"/>
      <c r="J66" s="67"/>
      <c r="M66" s="62"/>
      <c r="N66" s="62"/>
      <c r="O66" s="61"/>
      <c r="P66" s="66"/>
      <c r="Q66" s="66"/>
      <c r="R66" s="64"/>
      <c r="S66" s="64"/>
      <c r="T66" s="64"/>
      <c r="U66" s="64"/>
    </row>
    <row r="67" spans="1:21" s="45" customFormat="1" x14ac:dyDescent="0.25">
      <c r="A67" s="44"/>
      <c r="C67" s="48"/>
      <c r="D67" s="38"/>
      <c r="E67" s="58"/>
      <c r="F67" s="32"/>
      <c r="H67" s="32"/>
      <c r="I67" s="32"/>
      <c r="J67" s="67"/>
      <c r="L67" s="62"/>
      <c r="M67" s="62"/>
      <c r="N67" s="62"/>
      <c r="O67" s="61"/>
      <c r="P67" s="62"/>
      <c r="Q67" s="62"/>
      <c r="R67" s="68"/>
      <c r="S67" s="64"/>
      <c r="T67" s="68"/>
      <c r="U67" s="68"/>
    </row>
    <row r="68" spans="1:21" s="45" customFormat="1" x14ac:dyDescent="0.25">
      <c r="A68" s="44"/>
      <c r="C68" s="48"/>
      <c r="D68" s="38"/>
      <c r="E68" s="58"/>
      <c r="F68" s="32"/>
      <c r="H68" s="32"/>
      <c r="I68" s="32"/>
      <c r="J68" s="67"/>
      <c r="K68" s="32"/>
      <c r="L68" s="32"/>
      <c r="M68" s="62"/>
      <c r="N68" s="69"/>
      <c r="P68" s="66"/>
      <c r="Q68" s="70"/>
    </row>
    <row r="69" spans="1:21" s="45" customFormat="1" x14ac:dyDescent="0.25">
      <c r="A69" s="44"/>
      <c r="C69" s="48"/>
      <c r="D69" s="32"/>
      <c r="E69" s="32"/>
      <c r="F69" s="32"/>
      <c r="H69" s="32"/>
      <c r="I69" s="32"/>
      <c r="K69" s="44"/>
      <c r="O69" s="62"/>
      <c r="P69" s="62"/>
      <c r="Q69" s="62"/>
    </row>
    <row r="70" spans="1:21" s="45" customFormat="1" x14ac:dyDescent="0.25">
      <c r="A70" s="44"/>
      <c r="C70" s="48"/>
      <c r="D70" s="32"/>
      <c r="E70" s="32"/>
      <c r="F70" s="32"/>
      <c r="G70" s="32"/>
      <c r="H70" s="71"/>
      <c r="I70" s="72"/>
      <c r="O70" s="62"/>
      <c r="P70" s="73"/>
      <c r="Q70" s="69"/>
    </row>
    <row r="71" spans="1:21" s="45" customFormat="1" x14ac:dyDescent="0.25">
      <c r="A71" s="44"/>
      <c r="D71" s="32"/>
      <c r="E71" s="32"/>
      <c r="G71" s="32"/>
      <c r="I71" s="72"/>
      <c r="J71" s="74"/>
      <c r="K71" s="75"/>
      <c r="O71" s="62"/>
      <c r="P71" s="48"/>
    </row>
    <row r="72" spans="1:21" s="45" customFormat="1" x14ac:dyDescent="0.25">
      <c r="A72" s="44"/>
      <c r="D72" s="32"/>
      <c r="F72" s="32"/>
      <c r="G72" s="32"/>
      <c r="H72" s="32"/>
      <c r="I72" s="32"/>
      <c r="J72" s="74"/>
      <c r="K72" s="75"/>
      <c r="O72" s="62"/>
      <c r="P72" s="48"/>
    </row>
    <row r="73" spans="1:21" s="45" customFormat="1" x14ac:dyDescent="0.25">
      <c r="A73" s="44"/>
      <c r="D73" s="32"/>
      <c r="F73" s="32"/>
      <c r="G73" s="32"/>
      <c r="H73" s="32"/>
      <c r="I73" s="32"/>
      <c r="J73" s="74"/>
      <c r="K73" s="75"/>
      <c r="O73" s="62"/>
      <c r="P73" s="48"/>
    </row>
    <row r="74" spans="1:21" s="45" customFormat="1" x14ac:dyDescent="0.25">
      <c r="A74" s="44"/>
      <c r="D74" s="32"/>
      <c r="F74" s="32"/>
      <c r="G74" s="32"/>
      <c r="H74" s="76"/>
      <c r="I74" s="32"/>
      <c r="J74" s="77"/>
      <c r="L74" s="78"/>
      <c r="M74" s="62"/>
      <c r="N74" s="69"/>
      <c r="O74" s="62"/>
      <c r="P74" s="48"/>
    </row>
    <row r="75" spans="1:21" s="45" customFormat="1" x14ac:dyDescent="0.25">
      <c r="A75" s="44"/>
      <c r="C75" s="48"/>
      <c r="D75" s="32"/>
      <c r="F75" s="32"/>
      <c r="G75" s="32"/>
      <c r="H75" s="58"/>
      <c r="I75" s="32"/>
      <c r="J75" s="77"/>
      <c r="L75" s="78"/>
      <c r="M75" s="62"/>
      <c r="N75" s="69"/>
      <c r="O75" s="62"/>
      <c r="P75" s="48"/>
    </row>
    <row r="76" spans="1:21" s="45" customFormat="1" x14ac:dyDescent="0.25">
      <c r="A76" s="44"/>
      <c r="D76" s="32"/>
      <c r="E76" s="32"/>
      <c r="F76" s="32"/>
      <c r="G76" s="32"/>
      <c r="H76" s="32"/>
      <c r="I76" s="32"/>
      <c r="J76" s="77"/>
      <c r="L76" s="78"/>
      <c r="M76" s="62"/>
      <c r="N76" s="69"/>
      <c r="O76" s="62"/>
      <c r="P76" s="79"/>
    </row>
    <row r="77" spans="1:21" s="45" customFormat="1" x14ac:dyDescent="0.25">
      <c r="C77" s="48"/>
      <c r="D77" s="32"/>
      <c r="E77" s="32"/>
      <c r="F77" s="32"/>
      <c r="G77" s="32"/>
      <c r="H77" s="32"/>
      <c r="I77" s="32"/>
      <c r="L77" s="80"/>
      <c r="M77" s="62"/>
      <c r="N77" s="69"/>
      <c r="O77" s="32"/>
      <c r="P77" s="69"/>
    </row>
    <row r="78" spans="1:21" s="45" customFormat="1" x14ac:dyDescent="0.25">
      <c r="A78" s="44"/>
      <c r="C78" s="48"/>
      <c r="D78" s="62"/>
      <c r="E78" s="62"/>
      <c r="F78" s="62"/>
      <c r="G78" s="62"/>
      <c r="H78" s="62"/>
      <c r="I78" s="62"/>
      <c r="J78" s="81"/>
      <c r="K78" s="62"/>
      <c r="L78" s="80"/>
      <c r="M78" s="62"/>
      <c r="N78" s="69"/>
      <c r="O78" s="32"/>
      <c r="P78" s="82"/>
      <c r="Q78" s="82"/>
    </row>
    <row r="79" spans="1:21" s="45" customFormat="1" x14ac:dyDescent="0.25">
      <c r="A79" s="44"/>
      <c r="C79" s="48"/>
      <c r="D79" s="32"/>
      <c r="E79" s="32"/>
      <c r="F79" s="32"/>
      <c r="G79" s="32"/>
      <c r="H79" s="32"/>
      <c r="I79" s="32"/>
      <c r="J79" s="81"/>
      <c r="L79" s="83"/>
      <c r="M79" s="32"/>
      <c r="N79" s="44"/>
      <c r="O79" s="32"/>
      <c r="P79" s="79"/>
    </row>
    <row r="80" spans="1:21" s="45" customFormat="1" x14ac:dyDescent="0.25">
      <c r="A80" s="44"/>
      <c r="D80" s="44"/>
      <c r="E80" s="62"/>
      <c r="F80" s="62"/>
      <c r="G80" s="62"/>
      <c r="H80" s="62"/>
      <c r="I80" s="32"/>
      <c r="J80" s="81"/>
      <c r="K80" s="62"/>
      <c r="L80" s="62"/>
      <c r="M80" s="32"/>
      <c r="N80" s="44"/>
      <c r="O80" s="32"/>
      <c r="P80" s="79"/>
    </row>
    <row r="81" spans="1:16" s="45" customFormat="1" x14ac:dyDescent="0.25">
      <c r="C81" s="48"/>
      <c r="D81" s="48"/>
      <c r="E81" s="38"/>
      <c r="F81" s="48"/>
      <c r="G81" s="48"/>
      <c r="H81" s="48"/>
      <c r="I81" s="32"/>
      <c r="J81" s="44"/>
      <c r="K81" s="44"/>
      <c r="L81" s="44"/>
      <c r="M81" s="51"/>
      <c r="N81" s="32"/>
      <c r="O81" s="32"/>
      <c r="P81" s="48"/>
    </row>
    <row r="82" spans="1:16" s="45" customFormat="1" x14ac:dyDescent="0.25">
      <c r="C82" s="48"/>
      <c r="D82" s="48"/>
      <c r="E82" s="38"/>
      <c r="F82" s="48"/>
      <c r="G82" s="48"/>
      <c r="H82" s="48"/>
      <c r="I82" s="32"/>
      <c r="J82" s="51"/>
      <c r="K82" s="51"/>
      <c r="L82" s="51"/>
      <c r="M82" s="51"/>
      <c r="N82" s="32"/>
      <c r="O82" s="32"/>
      <c r="P82" s="32"/>
    </row>
    <row r="83" spans="1:16" s="45" customFormat="1" x14ac:dyDescent="0.25">
      <c r="C83" s="48"/>
      <c r="D83" s="48"/>
      <c r="E83" s="38"/>
      <c r="F83" s="48"/>
      <c r="G83" s="48"/>
      <c r="H83" s="48"/>
      <c r="I83" s="32"/>
      <c r="J83" s="32"/>
      <c r="K83" s="349"/>
      <c r="L83" s="349"/>
      <c r="M83" s="349"/>
      <c r="N83" s="32"/>
      <c r="O83" s="32"/>
      <c r="P83" s="32"/>
    </row>
    <row r="84" spans="1:16" s="45" customFormat="1" x14ac:dyDescent="0.25">
      <c r="C84" s="48"/>
      <c r="D84" s="48"/>
      <c r="E84" s="38"/>
      <c r="F84" s="48"/>
      <c r="G84" s="48"/>
      <c r="H84" s="48"/>
      <c r="I84" s="32"/>
      <c r="J84" s="32"/>
      <c r="K84" s="32"/>
      <c r="L84" s="349"/>
      <c r="M84" s="349"/>
      <c r="N84" s="32"/>
      <c r="O84" s="32"/>
      <c r="P84" s="32"/>
    </row>
    <row r="85" spans="1:16" s="45" customFormat="1" x14ac:dyDescent="0.25">
      <c r="C85" s="48"/>
      <c r="D85" s="48"/>
      <c r="E85" s="38"/>
      <c r="F85" s="48"/>
      <c r="G85" s="48"/>
      <c r="H85" s="48"/>
      <c r="I85" s="32"/>
      <c r="J85" s="32"/>
      <c r="K85" s="32"/>
      <c r="L85" s="51"/>
      <c r="M85" s="51"/>
      <c r="N85" s="32"/>
      <c r="O85" s="32"/>
      <c r="P85" s="32"/>
    </row>
    <row r="86" spans="1:16" s="45" customFormat="1" x14ac:dyDescent="0.25">
      <c r="C86" s="48"/>
      <c r="D86" s="48"/>
      <c r="E86" s="38"/>
      <c r="F86" s="48"/>
      <c r="G86" s="48"/>
      <c r="H86" s="48"/>
      <c r="I86" s="32"/>
      <c r="J86" s="32"/>
      <c r="K86" s="32"/>
      <c r="L86" s="32"/>
      <c r="M86" s="32"/>
      <c r="N86" s="32"/>
      <c r="O86" s="32"/>
      <c r="P86" s="32"/>
    </row>
    <row r="87" spans="1:16" s="45" customFormat="1" x14ac:dyDescent="0.25">
      <c r="C87" s="48"/>
      <c r="D87" s="62"/>
      <c r="E87" s="62"/>
      <c r="F87" s="62"/>
      <c r="G87" s="62"/>
      <c r="H87" s="62"/>
      <c r="I87" s="32"/>
      <c r="J87" s="32"/>
      <c r="K87" s="32"/>
      <c r="L87" s="32"/>
      <c r="M87" s="32"/>
      <c r="N87" s="32"/>
      <c r="O87" s="32"/>
      <c r="P87" s="32"/>
    </row>
    <row r="88" spans="1:16" s="45" customFormat="1" x14ac:dyDescent="0.25">
      <c r="A88" s="44"/>
      <c r="B88" s="32"/>
      <c r="D88" s="44"/>
      <c r="E88" s="62"/>
      <c r="F88" s="62"/>
      <c r="G88" s="62"/>
      <c r="H88" s="62"/>
      <c r="I88" s="32"/>
      <c r="J88" s="77"/>
      <c r="L88" s="62"/>
      <c r="M88" s="32"/>
      <c r="N88" s="44"/>
      <c r="O88" s="32"/>
      <c r="P88" s="32"/>
    </row>
    <row r="89" spans="1:16" s="45" customFormat="1" x14ac:dyDescent="0.25">
      <c r="A89" s="44"/>
      <c r="B89" s="32"/>
      <c r="D89" s="44"/>
      <c r="E89" s="62"/>
      <c r="F89" s="62"/>
      <c r="G89" s="62"/>
      <c r="H89" s="62"/>
      <c r="I89" s="32"/>
      <c r="J89" s="77"/>
      <c r="L89" s="62"/>
      <c r="M89" s="32"/>
      <c r="N89" s="44"/>
      <c r="O89" s="32"/>
      <c r="P89" s="32"/>
    </row>
    <row r="90" spans="1:16" s="45" customFormat="1" x14ac:dyDescent="0.25">
      <c r="A90" s="44"/>
      <c r="B90" s="32"/>
      <c r="D90" s="44"/>
      <c r="E90" s="62"/>
      <c r="F90" s="62"/>
      <c r="G90" s="62"/>
      <c r="H90" s="62"/>
      <c r="I90" s="32"/>
      <c r="J90" s="77"/>
      <c r="L90" s="62"/>
      <c r="M90" s="32"/>
      <c r="N90" s="44"/>
      <c r="O90" s="32"/>
      <c r="P90" s="32"/>
    </row>
    <row r="91" spans="1:16" s="45" customFormat="1" ht="20.25" x14ac:dyDescent="0.3">
      <c r="A91" s="84"/>
      <c r="B91" s="85"/>
      <c r="C91" s="86"/>
      <c r="D91" s="84"/>
      <c r="E91" s="87"/>
      <c r="F91" s="87"/>
      <c r="G91" s="87"/>
      <c r="H91" s="87"/>
      <c r="I91" s="85"/>
      <c r="J91" s="87"/>
      <c r="K91" s="88"/>
      <c r="L91" s="89"/>
      <c r="M91" s="88"/>
      <c r="N91" s="84"/>
      <c r="O91" s="32"/>
      <c r="P91" s="32"/>
    </row>
    <row r="92" spans="1:16" s="45" customFormat="1" ht="20.25" x14ac:dyDescent="0.3">
      <c r="A92" s="84"/>
      <c r="B92" s="85"/>
      <c r="C92" s="86"/>
      <c r="D92" s="84"/>
      <c r="E92" s="87"/>
      <c r="F92" s="87"/>
      <c r="G92" s="87"/>
      <c r="H92" s="87"/>
      <c r="I92" s="85"/>
      <c r="J92" s="87"/>
      <c r="K92" s="88"/>
      <c r="L92" s="89"/>
      <c r="M92" s="88"/>
      <c r="N92" s="84"/>
      <c r="O92" s="32"/>
      <c r="P92" s="32"/>
    </row>
    <row r="93" spans="1:16" s="45" customFormat="1" ht="20.25" x14ac:dyDescent="0.3">
      <c r="A93" s="84"/>
      <c r="B93" s="85"/>
      <c r="C93" s="86"/>
      <c r="D93" s="85"/>
      <c r="E93" s="87"/>
      <c r="F93" s="87"/>
      <c r="G93" s="87"/>
      <c r="H93" s="87"/>
      <c r="I93" s="85"/>
      <c r="J93" s="87"/>
      <c r="K93" s="88"/>
      <c r="L93" s="89"/>
      <c r="M93" s="88"/>
      <c r="N93" s="84"/>
      <c r="O93" s="32"/>
      <c r="P93" s="32"/>
    </row>
    <row r="94" spans="1:16" s="45" customFormat="1" ht="20.25" x14ac:dyDescent="0.3">
      <c r="A94" s="84"/>
      <c r="B94" s="85"/>
      <c r="C94" s="86"/>
      <c r="D94" s="85"/>
      <c r="E94" s="87"/>
      <c r="F94" s="87"/>
      <c r="G94" s="87"/>
      <c r="H94" s="87"/>
      <c r="I94" s="85"/>
      <c r="J94" s="87"/>
      <c r="K94" s="88"/>
      <c r="L94" s="89"/>
      <c r="M94" s="88"/>
      <c r="N94" s="84"/>
      <c r="O94" s="32"/>
      <c r="P94" s="32"/>
    </row>
    <row r="95" spans="1:16" s="45" customFormat="1" ht="20.25" x14ac:dyDescent="0.3">
      <c r="A95" s="84"/>
      <c r="B95" s="85"/>
      <c r="C95" s="86"/>
      <c r="D95" s="85"/>
      <c r="E95" s="87"/>
      <c r="F95" s="87"/>
      <c r="G95" s="87"/>
      <c r="H95" s="87"/>
      <c r="I95" s="85"/>
      <c r="J95" s="87"/>
      <c r="K95" s="88"/>
      <c r="L95" s="89"/>
      <c r="M95" s="88"/>
      <c r="N95" s="84"/>
      <c r="O95" s="32"/>
      <c r="P95" s="32"/>
    </row>
    <row r="96" spans="1:16" s="45" customFormat="1" ht="20.25" x14ac:dyDescent="0.3">
      <c r="A96" s="84"/>
      <c r="B96" s="85"/>
      <c r="C96" s="86"/>
      <c r="D96" s="85"/>
      <c r="E96" s="87"/>
      <c r="F96" s="87"/>
      <c r="G96" s="87"/>
      <c r="H96" s="87"/>
      <c r="I96" s="85"/>
      <c r="J96" s="87"/>
      <c r="K96" s="88"/>
      <c r="L96" s="89"/>
      <c r="M96" s="88"/>
      <c r="N96" s="84"/>
      <c r="O96" s="32"/>
      <c r="P96" s="32"/>
    </row>
    <row r="97" spans="1:17" s="45" customFormat="1" ht="20.25" x14ac:dyDescent="0.3">
      <c r="A97" s="84"/>
      <c r="B97" s="85"/>
      <c r="C97" s="86"/>
      <c r="D97" s="85"/>
      <c r="E97" s="85"/>
      <c r="F97" s="85"/>
      <c r="G97" s="85"/>
      <c r="H97" s="85"/>
      <c r="I97" s="85"/>
      <c r="J97" s="87"/>
      <c r="K97" s="88"/>
      <c r="L97" s="88"/>
      <c r="M97" s="88"/>
      <c r="N97" s="90"/>
      <c r="O97" s="32"/>
      <c r="P97" s="32"/>
    </row>
    <row r="98" spans="1:17" s="45" customFormat="1" ht="20.25" x14ac:dyDescent="0.3">
      <c r="A98" s="84"/>
      <c r="B98" s="85"/>
      <c r="C98" s="86"/>
      <c r="D98" s="85"/>
      <c r="E98" s="85"/>
      <c r="F98" s="85"/>
      <c r="G98" s="85"/>
      <c r="H98" s="85"/>
      <c r="I98" s="85"/>
      <c r="J98" s="87"/>
      <c r="K98" s="88"/>
      <c r="L98" s="88"/>
      <c r="M98" s="88"/>
      <c r="N98" s="90"/>
      <c r="O98" s="32"/>
      <c r="P98" s="32"/>
    </row>
    <row r="99" spans="1:17" s="45" customFormat="1" ht="20.25" x14ac:dyDescent="0.3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8"/>
      <c r="L99" s="88"/>
      <c r="M99" s="88"/>
      <c r="N99" s="84"/>
      <c r="O99" s="32"/>
      <c r="P99" s="32"/>
    </row>
    <row r="100" spans="1:17" s="45" customFormat="1" ht="20.25" x14ac:dyDescent="0.3">
      <c r="A100" s="84"/>
      <c r="B100" s="85"/>
      <c r="C100" s="85"/>
      <c r="D100" s="85"/>
      <c r="E100" s="85"/>
      <c r="F100" s="85"/>
      <c r="G100" s="85"/>
      <c r="H100" s="85"/>
      <c r="I100" s="85"/>
      <c r="J100" s="85"/>
      <c r="K100" s="88"/>
      <c r="L100" s="88"/>
      <c r="M100" s="88"/>
      <c r="N100" s="84"/>
      <c r="O100" s="32"/>
      <c r="P100" s="32"/>
    </row>
    <row r="101" spans="1:17" s="45" customFormat="1" ht="20.25" x14ac:dyDescent="0.3">
      <c r="A101" s="84"/>
      <c r="B101" s="85"/>
      <c r="C101" s="85"/>
      <c r="D101" s="85"/>
      <c r="E101" s="85"/>
      <c r="F101" s="85"/>
      <c r="G101" s="85"/>
      <c r="H101" s="85"/>
      <c r="I101" s="85"/>
      <c r="J101" s="85"/>
      <c r="K101" s="88"/>
      <c r="L101" s="88"/>
      <c r="M101" s="88"/>
      <c r="N101" s="84"/>
      <c r="O101" s="32"/>
      <c r="P101" s="32"/>
    </row>
    <row r="102" spans="1:17" s="45" customFormat="1" ht="20.25" x14ac:dyDescent="0.3">
      <c r="A102" s="84"/>
      <c r="B102" s="85"/>
      <c r="C102" s="85"/>
      <c r="D102" s="85"/>
      <c r="E102" s="85"/>
      <c r="F102" s="85"/>
      <c r="G102" s="85"/>
      <c r="H102" s="85"/>
      <c r="I102" s="85"/>
      <c r="J102" s="85"/>
      <c r="K102" s="88"/>
      <c r="L102" s="88"/>
      <c r="M102" s="88"/>
      <c r="N102" s="84"/>
      <c r="O102" s="32"/>
      <c r="P102" s="32"/>
    </row>
    <row r="103" spans="1:17" s="45" customFormat="1" ht="20.25" x14ac:dyDescent="0.3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K103" s="88"/>
      <c r="L103" s="88"/>
      <c r="M103" s="88"/>
      <c r="N103" s="84"/>
      <c r="O103" s="32"/>
      <c r="P103" s="32"/>
    </row>
    <row r="104" spans="1:17" s="45" customFormat="1" ht="20.25" x14ac:dyDescent="0.3">
      <c r="A104" s="84"/>
      <c r="B104" s="85"/>
      <c r="C104" s="85"/>
      <c r="D104" s="85"/>
      <c r="E104" s="85"/>
      <c r="F104" s="85"/>
      <c r="G104" s="85"/>
      <c r="H104" s="85"/>
      <c r="I104" s="85"/>
      <c r="J104" s="85"/>
      <c r="K104" s="88"/>
      <c r="L104" s="88"/>
      <c r="M104" s="88"/>
      <c r="N104" s="84"/>
      <c r="O104" s="32"/>
      <c r="P104" s="32"/>
    </row>
    <row r="105" spans="1:17" s="45" customFormat="1" ht="20.25" x14ac:dyDescent="0.3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8"/>
      <c r="L105" s="88"/>
      <c r="M105" s="88"/>
      <c r="N105" s="84"/>
      <c r="O105" s="32"/>
      <c r="P105" s="32"/>
    </row>
    <row r="106" spans="1:17" s="45" customFormat="1" ht="20.25" x14ac:dyDescent="0.3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8"/>
      <c r="L106" s="88"/>
      <c r="M106" s="88"/>
      <c r="N106" s="84"/>
      <c r="O106" s="32"/>
      <c r="P106" s="32"/>
    </row>
    <row r="107" spans="1:17" s="45" customFormat="1" ht="20.25" x14ac:dyDescent="0.3">
      <c r="A107" s="84"/>
      <c r="B107" s="85"/>
      <c r="C107" s="91"/>
      <c r="D107" s="85"/>
      <c r="E107" s="85"/>
      <c r="F107" s="85"/>
      <c r="G107" s="85"/>
      <c r="H107" s="85"/>
      <c r="I107" s="85"/>
      <c r="J107" s="85"/>
      <c r="K107" s="88"/>
      <c r="L107" s="88"/>
      <c r="M107" s="88"/>
      <c r="N107" s="84"/>
      <c r="P107" s="32"/>
    </row>
    <row r="108" spans="1:17" s="45" customFormat="1" ht="20.25" x14ac:dyDescent="0.3">
      <c r="A108" s="84"/>
      <c r="B108" s="85"/>
      <c r="C108" s="85"/>
      <c r="D108" s="85"/>
      <c r="E108" s="85"/>
      <c r="F108" s="85"/>
      <c r="G108" s="85"/>
      <c r="H108" s="85"/>
      <c r="I108" s="85"/>
      <c r="J108" s="85"/>
      <c r="K108" s="88"/>
      <c r="L108" s="88"/>
      <c r="M108" s="88"/>
      <c r="N108" s="84"/>
      <c r="O108" s="32"/>
      <c r="P108" s="92"/>
      <c r="Q108" s="92"/>
    </row>
    <row r="109" spans="1:17" s="45" customFormat="1" ht="20.25" x14ac:dyDescent="0.3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8"/>
      <c r="L109" s="88"/>
      <c r="M109" s="88"/>
      <c r="N109" s="84"/>
      <c r="O109" s="32"/>
      <c r="P109" s="32"/>
    </row>
    <row r="110" spans="1:17" s="45" customFormat="1" ht="20.25" x14ac:dyDescent="0.3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8"/>
      <c r="L110" s="88"/>
      <c r="M110" s="88"/>
      <c r="N110" s="84"/>
      <c r="O110" s="32"/>
      <c r="P110" s="32"/>
    </row>
    <row r="111" spans="1:17" s="45" customFormat="1" ht="20.25" x14ac:dyDescent="0.3">
      <c r="A111" s="84"/>
      <c r="B111" s="85"/>
      <c r="C111" s="85"/>
      <c r="D111" s="85"/>
      <c r="E111" s="85"/>
      <c r="F111" s="85"/>
      <c r="G111" s="85"/>
      <c r="H111" s="85"/>
      <c r="I111" s="85"/>
      <c r="J111" s="85"/>
      <c r="K111" s="88"/>
      <c r="L111" s="88"/>
      <c r="M111" s="88"/>
      <c r="N111" s="84"/>
      <c r="O111" s="32"/>
      <c r="P111" s="32"/>
    </row>
    <row r="112" spans="1:17" s="45" customFormat="1" ht="20.25" x14ac:dyDescent="0.3">
      <c r="A112" s="84"/>
      <c r="B112" s="85"/>
      <c r="C112" s="85"/>
      <c r="D112" s="85"/>
      <c r="E112" s="85"/>
      <c r="F112" s="85"/>
      <c r="G112" s="85"/>
      <c r="H112" s="85"/>
      <c r="I112" s="85"/>
      <c r="J112" s="85"/>
      <c r="K112" s="88"/>
      <c r="L112" s="88"/>
      <c r="M112" s="88"/>
      <c r="N112" s="84"/>
      <c r="O112" s="32"/>
      <c r="P112" s="32"/>
    </row>
    <row r="113" spans="1:16" s="45" customFormat="1" ht="20.25" x14ac:dyDescent="0.3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8"/>
      <c r="L113" s="88"/>
      <c r="M113" s="88"/>
      <c r="N113" s="84"/>
      <c r="O113" s="32"/>
      <c r="P113" s="32"/>
    </row>
    <row r="114" spans="1:16" s="45" customFormat="1" ht="20.25" x14ac:dyDescent="0.3">
      <c r="A114" s="84"/>
      <c r="B114" s="85"/>
      <c r="C114" s="85"/>
      <c r="D114" s="85"/>
      <c r="E114" s="85"/>
      <c r="F114" s="85"/>
      <c r="G114" s="85"/>
      <c r="H114" s="85"/>
      <c r="I114" s="85"/>
      <c r="J114" s="85"/>
      <c r="K114" s="88"/>
      <c r="L114" s="88"/>
      <c r="M114" s="88"/>
      <c r="N114" s="84"/>
      <c r="O114" s="32"/>
      <c r="P114" s="32"/>
    </row>
    <row r="115" spans="1:16" s="45" customFormat="1" ht="20.25" x14ac:dyDescent="0.3">
      <c r="A115" s="84"/>
      <c r="B115" s="85"/>
      <c r="C115" s="85"/>
      <c r="D115" s="85"/>
      <c r="E115" s="85"/>
      <c r="F115" s="85"/>
      <c r="G115" s="85"/>
      <c r="H115" s="85"/>
      <c r="I115" s="85"/>
      <c r="J115" s="85"/>
      <c r="K115" s="88"/>
      <c r="L115" s="88"/>
      <c r="M115" s="88"/>
      <c r="N115" s="84"/>
      <c r="O115" s="32"/>
      <c r="P115" s="32"/>
    </row>
    <row r="116" spans="1:16" s="45" customFormat="1" ht="20.25" x14ac:dyDescent="0.3">
      <c r="A116" s="84"/>
      <c r="B116" s="85"/>
      <c r="C116" s="85"/>
      <c r="D116" s="85"/>
      <c r="E116" s="85"/>
      <c r="F116" s="85"/>
      <c r="G116" s="85"/>
      <c r="H116" s="85"/>
      <c r="I116" s="85"/>
      <c r="J116" s="85"/>
      <c r="K116" s="88"/>
      <c r="L116" s="88"/>
      <c r="M116" s="88"/>
      <c r="N116" s="84"/>
      <c r="O116" s="32"/>
      <c r="P116" s="32"/>
    </row>
    <row r="117" spans="1:16" s="45" customFormat="1" ht="20.25" x14ac:dyDescent="0.3">
      <c r="A117" s="84"/>
      <c r="B117" s="85"/>
      <c r="C117" s="85"/>
      <c r="D117" s="85"/>
      <c r="E117" s="85"/>
      <c r="F117" s="85"/>
      <c r="G117" s="85"/>
      <c r="H117" s="85"/>
      <c r="I117" s="85"/>
      <c r="J117" s="85"/>
      <c r="K117" s="88"/>
      <c r="L117" s="88"/>
      <c r="M117" s="88"/>
      <c r="N117" s="84"/>
      <c r="O117" s="32"/>
      <c r="P117" s="32"/>
    </row>
    <row r="118" spans="1:16" s="45" customFormat="1" ht="20.25" x14ac:dyDescent="0.3">
      <c r="A118" s="84"/>
      <c r="B118" s="85"/>
      <c r="C118" s="85"/>
      <c r="D118" s="85"/>
      <c r="E118" s="93"/>
      <c r="F118" s="85"/>
      <c r="G118" s="85"/>
      <c r="H118" s="85"/>
      <c r="I118" s="85"/>
      <c r="J118" s="85"/>
      <c r="K118" s="88"/>
      <c r="L118" s="88"/>
      <c r="M118" s="88"/>
      <c r="N118" s="84"/>
      <c r="O118" s="32"/>
      <c r="P118" s="32"/>
    </row>
    <row r="119" spans="1:16" s="45" customFormat="1" ht="20.25" x14ac:dyDescent="0.3">
      <c r="A119" s="84"/>
      <c r="B119" s="85"/>
      <c r="C119" s="85"/>
      <c r="D119" s="85"/>
      <c r="E119" s="93"/>
      <c r="F119" s="85"/>
      <c r="G119" s="85"/>
      <c r="H119" s="85"/>
      <c r="I119" s="85"/>
      <c r="J119" s="85"/>
      <c r="K119" s="88"/>
      <c r="L119" s="88"/>
      <c r="M119" s="88"/>
      <c r="N119" s="84"/>
      <c r="O119" s="32"/>
      <c r="P119" s="32"/>
    </row>
    <row r="120" spans="1:16" s="45" customFormat="1" ht="20.25" x14ac:dyDescent="0.3">
      <c r="A120" s="84"/>
      <c r="B120" s="85"/>
      <c r="C120" s="85"/>
      <c r="D120" s="85"/>
      <c r="E120" s="93"/>
      <c r="F120" s="85"/>
      <c r="G120" s="85"/>
      <c r="H120" s="85"/>
      <c r="I120" s="85"/>
      <c r="J120" s="85"/>
      <c r="K120" s="88"/>
      <c r="L120" s="88"/>
      <c r="M120" s="88"/>
      <c r="N120" s="84"/>
      <c r="O120" s="32"/>
      <c r="P120" s="94"/>
    </row>
    <row r="121" spans="1:16" s="45" customFormat="1" ht="20.25" x14ac:dyDescent="0.3">
      <c r="A121" s="84"/>
      <c r="B121" s="85"/>
      <c r="C121" s="85"/>
      <c r="D121" s="85"/>
      <c r="E121" s="85"/>
      <c r="F121" s="85"/>
      <c r="G121" s="85"/>
      <c r="H121" s="85"/>
      <c r="I121" s="85"/>
      <c r="J121" s="85"/>
      <c r="K121" s="88"/>
      <c r="L121" s="88"/>
      <c r="M121" s="88"/>
      <c r="N121" s="84"/>
      <c r="O121" s="32"/>
      <c r="P121" s="32"/>
    </row>
    <row r="122" spans="1:16" s="45" customFormat="1" ht="20.25" x14ac:dyDescent="0.3">
      <c r="A122" s="84"/>
      <c r="B122" s="85"/>
      <c r="C122" s="85"/>
      <c r="D122" s="85"/>
      <c r="E122" s="85"/>
      <c r="F122" s="85"/>
      <c r="G122" s="85"/>
      <c r="H122" s="85"/>
      <c r="I122" s="85"/>
      <c r="J122" s="85"/>
      <c r="K122" s="88"/>
      <c r="L122" s="88"/>
      <c r="M122" s="88"/>
      <c r="N122" s="84"/>
      <c r="O122" s="32"/>
      <c r="P122" s="32"/>
    </row>
    <row r="123" spans="1:16" s="45" customFormat="1" ht="20.25" x14ac:dyDescent="0.3">
      <c r="A123" s="84"/>
      <c r="B123" s="85"/>
      <c r="C123" s="85"/>
      <c r="D123" s="85"/>
      <c r="E123" s="85"/>
      <c r="F123" s="85"/>
      <c r="G123" s="85"/>
      <c r="H123" s="85"/>
      <c r="I123" s="85"/>
      <c r="J123" s="85"/>
      <c r="K123" s="88"/>
      <c r="L123" s="88"/>
      <c r="M123" s="88"/>
      <c r="N123" s="84"/>
      <c r="O123" s="32"/>
      <c r="P123" s="32"/>
    </row>
    <row r="124" spans="1:16" s="45" customFormat="1" ht="20.25" x14ac:dyDescent="0.3">
      <c r="A124" s="84"/>
      <c r="B124" s="85"/>
      <c r="C124" s="85"/>
      <c r="D124" s="85"/>
      <c r="E124" s="85"/>
      <c r="F124" s="85"/>
      <c r="G124" s="85"/>
      <c r="H124" s="85"/>
      <c r="I124" s="85"/>
      <c r="J124" s="85"/>
      <c r="K124" s="88"/>
      <c r="L124" s="88"/>
      <c r="M124" s="88"/>
      <c r="N124" s="84"/>
      <c r="O124" s="32"/>
      <c r="P124" s="32"/>
    </row>
    <row r="125" spans="1:16" s="45" customFormat="1" ht="20.25" x14ac:dyDescent="0.3">
      <c r="A125" s="84"/>
      <c r="B125" s="85"/>
      <c r="C125" s="85"/>
      <c r="D125" s="85"/>
      <c r="E125" s="85"/>
      <c r="F125" s="85"/>
      <c r="G125" s="85"/>
      <c r="H125" s="85"/>
      <c r="I125" s="85"/>
      <c r="J125" s="85"/>
      <c r="K125" s="88"/>
      <c r="L125" s="88"/>
      <c r="M125" s="88"/>
      <c r="N125" s="84"/>
      <c r="O125" s="32"/>
      <c r="P125" s="32"/>
    </row>
    <row r="126" spans="1:16" s="45" customFormat="1" ht="20.25" x14ac:dyDescent="0.3">
      <c r="A126" s="84"/>
      <c r="B126" s="85"/>
      <c r="C126" s="85"/>
      <c r="D126" s="85"/>
      <c r="E126" s="85"/>
      <c r="F126" s="85"/>
      <c r="G126" s="85"/>
      <c r="H126" s="85"/>
      <c r="I126" s="85"/>
      <c r="J126" s="85"/>
      <c r="K126" s="88"/>
      <c r="L126" s="88"/>
      <c r="M126" s="88"/>
      <c r="N126" s="84"/>
      <c r="O126" s="32"/>
      <c r="P126" s="32"/>
    </row>
    <row r="127" spans="1:16" s="45" customFormat="1" ht="20.25" x14ac:dyDescent="0.3">
      <c r="A127" s="84"/>
      <c r="B127" s="85"/>
      <c r="C127" s="85"/>
      <c r="D127" s="85"/>
      <c r="E127" s="85"/>
      <c r="F127" s="85"/>
      <c r="G127" s="85"/>
      <c r="H127" s="85"/>
      <c r="I127" s="85"/>
      <c r="J127" s="85"/>
      <c r="K127" s="88"/>
      <c r="L127" s="88"/>
      <c r="M127" s="88"/>
      <c r="N127" s="84"/>
      <c r="O127" s="32"/>
      <c r="P127" s="32"/>
    </row>
    <row r="128" spans="1:16" s="45" customFormat="1" ht="20.25" x14ac:dyDescent="0.3">
      <c r="A128" s="84"/>
      <c r="B128" s="85"/>
      <c r="C128" s="85"/>
      <c r="D128" s="85"/>
      <c r="E128" s="85"/>
      <c r="F128" s="85"/>
      <c r="G128" s="85"/>
      <c r="H128" s="85"/>
      <c r="I128" s="85"/>
      <c r="J128" s="85"/>
      <c r="K128" s="88"/>
      <c r="L128" s="88"/>
      <c r="M128" s="88"/>
      <c r="N128" s="84"/>
      <c r="O128" s="32"/>
      <c r="P128" s="32"/>
    </row>
    <row r="129" spans="1:19" s="45" customFormat="1" ht="20.25" x14ac:dyDescent="0.3">
      <c r="A129" s="84"/>
      <c r="B129" s="85"/>
      <c r="C129" s="85"/>
      <c r="D129" s="85"/>
      <c r="E129" s="85"/>
      <c r="F129" s="85"/>
      <c r="G129" s="85"/>
      <c r="H129" s="85"/>
      <c r="I129" s="85"/>
      <c r="J129" s="85"/>
      <c r="K129" s="88"/>
      <c r="L129" s="88"/>
      <c r="M129" s="88"/>
      <c r="N129" s="84"/>
      <c r="O129" s="32"/>
      <c r="P129" s="32"/>
    </row>
    <row r="130" spans="1:19" s="45" customFormat="1" ht="20.25" x14ac:dyDescent="0.3">
      <c r="A130" s="84"/>
      <c r="B130" s="85"/>
      <c r="C130" s="85"/>
      <c r="D130" s="85"/>
      <c r="E130" s="85"/>
      <c r="F130" s="85"/>
      <c r="G130" s="85"/>
      <c r="H130" s="85"/>
      <c r="I130" s="85"/>
      <c r="J130" s="85"/>
      <c r="K130" s="88"/>
      <c r="L130" s="88"/>
      <c r="M130" s="88"/>
      <c r="N130" s="84"/>
      <c r="O130" s="32"/>
      <c r="P130" s="32"/>
    </row>
    <row r="131" spans="1:19" s="45" customFormat="1" ht="20.25" x14ac:dyDescent="0.3">
      <c r="A131" s="84"/>
      <c r="B131" s="85"/>
      <c r="C131" s="85"/>
      <c r="D131" s="85"/>
      <c r="E131" s="85"/>
      <c r="F131" s="85"/>
      <c r="G131" s="85"/>
      <c r="H131" s="85"/>
      <c r="I131" s="85"/>
      <c r="J131" s="85"/>
      <c r="K131" s="88"/>
      <c r="L131" s="88"/>
      <c r="M131" s="88"/>
      <c r="N131" s="84"/>
      <c r="O131" s="32"/>
      <c r="P131" s="32"/>
    </row>
    <row r="132" spans="1:19" s="45" customFormat="1" ht="20.25" x14ac:dyDescent="0.3">
      <c r="A132" s="84"/>
      <c r="B132" s="85"/>
      <c r="C132" s="85"/>
      <c r="D132" s="85"/>
      <c r="E132" s="85"/>
      <c r="F132" s="85"/>
      <c r="G132" s="85"/>
      <c r="H132" s="85"/>
      <c r="I132" s="85"/>
      <c r="J132" s="85"/>
      <c r="K132" s="88"/>
      <c r="L132" s="88"/>
      <c r="M132" s="88"/>
      <c r="N132" s="84"/>
      <c r="O132" s="32"/>
      <c r="P132" s="32"/>
    </row>
    <row r="133" spans="1:19" s="45" customFormat="1" ht="20.25" x14ac:dyDescent="0.3">
      <c r="A133" s="84"/>
      <c r="B133" s="85"/>
      <c r="C133" s="85"/>
      <c r="D133" s="85"/>
      <c r="E133" s="85"/>
      <c r="F133" s="85"/>
      <c r="G133" s="85"/>
      <c r="H133" s="85"/>
      <c r="I133" s="85"/>
      <c r="J133" s="85"/>
      <c r="K133" s="88"/>
      <c r="L133" s="88"/>
      <c r="M133" s="88"/>
      <c r="N133" s="84"/>
      <c r="O133" s="32"/>
      <c r="P133" s="32"/>
    </row>
    <row r="134" spans="1:19" s="45" customFormat="1" ht="18.75" x14ac:dyDescent="0.3">
      <c r="A134" s="84"/>
      <c r="B134" s="32"/>
      <c r="C134" s="85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44"/>
      <c r="O134" s="32"/>
      <c r="P134" s="32"/>
    </row>
    <row r="135" spans="1:19" s="45" customFormat="1" ht="18.75" x14ac:dyDescent="0.3">
      <c r="B135" s="32"/>
      <c r="C135" s="85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44"/>
      <c r="O135" s="32"/>
      <c r="P135" s="32"/>
    </row>
    <row r="136" spans="1:19" s="45" customFormat="1" ht="18.75" x14ac:dyDescent="0.3">
      <c r="C136" s="85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9" s="45" customFormat="1" ht="18.75" x14ac:dyDescent="0.3">
      <c r="A137" s="95"/>
      <c r="B137" s="91"/>
      <c r="C137" s="85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9" s="45" customFormat="1" ht="18.75" x14ac:dyDescent="0.3">
      <c r="A138" s="91"/>
      <c r="B138" s="91"/>
      <c r="C138" s="85"/>
      <c r="D138" s="6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9" s="45" customFormat="1" ht="18.75" x14ac:dyDescent="0.3">
      <c r="A139" s="91"/>
      <c r="B139" s="91"/>
      <c r="C139" s="85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32"/>
    </row>
    <row r="140" spans="1:19" s="45" customFormat="1" ht="18.75" x14ac:dyDescent="0.3">
      <c r="A140" s="91"/>
      <c r="B140" s="91"/>
      <c r="C140" s="85"/>
      <c r="D140" s="96"/>
      <c r="E140" s="97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8"/>
      <c r="R140" s="98"/>
      <c r="S140" s="98"/>
    </row>
    <row r="141" spans="1:19" s="45" customFormat="1" ht="18.75" x14ac:dyDescent="0.3">
      <c r="A141" s="95"/>
      <c r="B141" s="91"/>
      <c r="C141" s="8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P141" s="96"/>
      <c r="Q141" s="98"/>
      <c r="R141" s="98"/>
      <c r="S141" s="98"/>
    </row>
    <row r="142" spans="1:19" s="45" customFormat="1" ht="18.75" x14ac:dyDescent="0.3">
      <c r="A142" s="95"/>
      <c r="B142" s="91"/>
      <c r="C142" s="8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</row>
    <row r="143" spans="1:19" s="45" customFormat="1" ht="18.75" x14ac:dyDescent="0.3">
      <c r="A143" s="91"/>
      <c r="B143" s="91"/>
      <c r="C143" s="85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8"/>
      <c r="R143" s="98"/>
      <c r="S143" s="98"/>
    </row>
    <row r="144" spans="1:19" s="45" customFormat="1" ht="18.75" x14ac:dyDescent="0.3">
      <c r="A144" s="91"/>
      <c r="B144" s="91"/>
      <c r="C144" s="85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8"/>
      <c r="R144" s="98"/>
      <c r="S144" s="98"/>
    </row>
    <row r="145" spans="1:19" s="45" customFormat="1" ht="18.75" x14ac:dyDescent="0.3">
      <c r="A145" s="91"/>
      <c r="B145" s="91"/>
      <c r="C145" s="85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8"/>
      <c r="R145" s="98"/>
      <c r="S145" s="98"/>
    </row>
    <row r="146" spans="1:19" s="45" customFormat="1" ht="18.75" x14ac:dyDescent="0.3">
      <c r="A146" s="91"/>
      <c r="B146" s="91"/>
      <c r="C146" s="91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6"/>
      <c r="Q146" s="98"/>
      <c r="R146" s="98"/>
      <c r="S146" s="98"/>
    </row>
    <row r="147" spans="1:19" s="45" customFormat="1" ht="18.75" x14ac:dyDescent="0.3">
      <c r="A147" s="91"/>
      <c r="B147" s="91"/>
      <c r="C147" s="91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s="45" customFormat="1" ht="18.75" x14ac:dyDescent="0.3">
      <c r="A148" s="91"/>
      <c r="B148" s="91"/>
      <c r="C148" s="91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</row>
    <row r="149" spans="1:19" s="45" customFormat="1" ht="18.75" x14ac:dyDescent="0.3">
      <c r="A149" s="91"/>
      <c r="B149" s="91"/>
      <c r="C149" s="91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</row>
    <row r="150" spans="1:19" s="45" customFormat="1" ht="18.75" x14ac:dyDescent="0.3">
      <c r="A150" s="91"/>
      <c r="B150" s="91"/>
      <c r="C150" s="91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</row>
    <row r="151" spans="1:19" s="45" customFormat="1" ht="18.75" x14ac:dyDescent="0.3">
      <c r="A151" s="91"/>
      <c r="B151" s="91"/>
      <c r="C151" s="91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</row>
    <row r="152" spans="1:19" s="45" customFormat="1" ht="18.75" x14ac:dyDescent="0.3">
      <c r="A152" s="91"/>
      <c r="B152" s="91"/>
      <c r="P152" s="98"/>
      <c r="Q152" s="98"/>
      <c r="R152" s="98"/>
      <c r="S152" s="98"/>
    </row>
    <row r="153" spans="1:19" s="45" customFormat="1" x14ac:dyDescent="0.25">
      <c r="Q153" s="98"/>
      <c r="R153" s="98"/>
      <c r="S153" s="98"/>
    </row>
    <row r="154" spans="1:19" s="45" customFormat="1" ht="149.25" customHeight="1" x14ac:dyDescent="0.25">
      <c r="Q154" s="98"/>
      <c r="R154" s="98"/>
      <c r="S154" s="98"/>
    </row>
    <row r="155" spans="1:19" s="45" customFormat="1" x14ac:dyDescent="0.25">
      <c r="Q155" s="98"/>
      <c r="R155" s="98"/>
      <c r="S155" s="98"/>
    </row>
    <row r="156" spans="1:19" s="45" customFormat="1" x14ac:dyDescent="0.25">
      <c r="Q156" s="98"/>
      <c r="R156" s="98"/>
      <c r="S156" s="98"/>
    </row>
    <row r="157" spans="1:19" s="45" customFormat="1" x14ac:dyDescent="0.25">
      <c r="Q157" s="98"/>
      <c r="R157" s="98"/>
      <c r="S157" s="98"/>
    </row>
    <row r="158" spans="1:19" s="45" customFormat="1" x14ac:dyDescent="0.25">
      <c r="Q158" s="98"/>
      <c r="R158" s="98"/>
      <c r="S158" s="98"/>
    </row>
    <row r="159" spans="1:19" s="45" customFormat="1" x14ac:dyDescent="0.25">
      <c r="Q159" s="98"/>
      <c r="R159" s="98"/>
      <c r="S159" s="98"/>
    </row>
    <row r="160" spans="1:19" s="45" customFormat="1" x14ac:dyDescent="0.25">
      <c r="Q160" s="98"/>
      <c r="R160" s="98"/>
      <c r="S160" s="98"/>
    </row>
    <row r="161" spans="17:19" s="45" customFormat="1" x14ac:dyDescent="0.25">
      <c r="Q161" s="98"/>
      <c r="R161" s="98"/>
      <c r="S161" s="98"/>
    </row>
    <row r="162" spans="17:19" s="45" customFormat="1" x14ac:dyDescent="0.25">
      <c r="Q162" s="98"/>
      <c r="R162" s="98"/>
      <c r="S162" s="98"/>
    </row>
    <row r="163" spans="17:19" s="45" customFormat="1" x14ac:dyDescent="0.25">
      <c r="Q163" s="98"/>
      <c r="R163" s="98"/>
      <c r="S163" s="98"/>
    </row>
    <row r="164" spans="17:19" s="45" customFormat="1" x14ac:dyDescent="0.25">
      <c r="Q164" s="98"/>
      <c r="R164" s="98"/>
      <c r="S164" s="98"/>
    </row>
    <row r="165" spans="17:19" s="45" customFormat="1" x14ac:dyDescent="0.25">
      <c r="Q165" s="98"/>
      <c r="R165" s="98"/>
      <c r="S165" s="98"/>
    </row>
    <row r="166" spans="17:19" s="45" customFormat="1" x14ac:dyDescent="0.25">
      <c r="Q166" s="98"/>
      <c r="R166" s="98"/>
      <c r="S166" s="98"/>
    </row>
    <row r="167" spans="17:19" s="45" customFormat="1" x14ac:dyDescent="0.25">
      <c r="Q167" s="98"/>
      <c r="R167" s="98"/>
      <c r="S167" s="98"/>
    </row>
    <row r="168" spans="17:19" s="45" customFormat="1" x14ac:dyDescent="0.25">
      <c r="Q168" s="98"/>
      <c r="R168" s="98"/>
      <c r="S168" s="98"/>
    </row>
    <row r="169" spans="17:19" s="45" customFormat="1" x14ac:dyDescent="0.25">
      <c r="Q169" s="98"/>
      <c r="R169" s="98"/>
      <c r="S169" s="98"/>
    </row>
    <row r="170" spans="17:19" s="45" customFormat="1" x14ac:dyDescent="0.25">
      <c r="Q170" s="98"/>
      <c r="R170" s="98"/>
      <c r="S170" s="98"/>
    </row>
    <row r="171" spans="17:19" s="45" customFormat="1" x14ac:dyDescent="0.25">
      <c r="Q171" s="98"/>
      <c r="R171" s="98"/>
      <c r="S171" s="98"/>
    </row>
    <row r="172" spans="17:19" x14ac:dyDescent="0.25">
      <c r="Q172" s="99"/>
      <c r="R172" s="99"/>
      <c r="S172" s="99"/>
    </row>
    <row r="173" spans="17:19" x14ac:dyDescent="0.25">
      <c r="Q173" s="99"/>
      <c r="R173" s="99"/>
      <c r="S173" s="99"/>
    </row>
    <row r="174" spans="17:19" x14ac:dyDescent="0.25">
      <c r="Q174" s="99"/>
      <c r="R174" s="99"/>
      <c r="S174" s="99"/>
    </row>
    <row r="175" spans="17:19" x14ac:dyDescent="0.25">
      <c r="Q175" s="99"/>
      <c r="R175" s="99"/>
      <c r="S175" s="99"/>
    </row>
    <row r="176" spans="17:19" x14ac:dyDescent="0.25">
      <c r="Q176" s="99"/>
      <c r="R176" s="99"/>
      <c r="S176" s="99"/>
    </row>
    <row r="177" spans="17:19" x14ac:dyDescent="0.25">
      <c r="Q177" s="99"/>
      <c r="R177" s="99"/>
      <c r="S177" s="99"/>
    </row>
    <row r="178" spans="17:19" x14ac:dyDescent="0.25">
      <c r="Q178" s="99"/>
      <c r="R178" s="99"/>
      <c r="S178" s="99"/>
    </row>
    <row r="179" spans="17:19" x14ac:dyDescent="0.25">
      <c r="Q179" s="99"/>
      <c r="R179" s="99"/>
      <c r="S179" s="99"/>
    </row>
    <row r="180" spans="17:19" x14ac:dyDescent="0.25">
      <c r="Q180" s="99"/>
      <c r="R180" s="99"/>
      <c r="S180" s="99"/>
    </row>
    <row r="181" spans="17:19" x14ac:dyDescent="0.25">
      <c r="Q181" s="99"/>
      <c r="R181" s="99"/>
      <c r="S181" s="99"/>
    </row>
    <row r="182" spans="17:19" x14ac:dyDescent="0.25">
      <c r="Q182" s="99"/>
      <c r="R182" s="99"/>
      <c r="S182" s="99"/>
    </row>
    <row r="183" spans="17:19" x14ac:dyDescent="0.25">
      <c r="Q183" s="99"/>
      <c r="R183" s="99"/>
      <c r="S183" s="99"/>
    </row>
    <row r="184" spans="17:19" x14ac:dyDescent="0.25">
      <c r="Q184" s="99"/>
      <c r="R184" s="99"/>
      <c r="S184" s="99"/>
    </row>
    <row r="185" spans="17:19" x14ac:dyDescent="0.25">
      <c r="Q185" s="99"/>
      <c r="R185" s="99"/>
      <c r="S185" s="99"/>
    </row>
    <row r="186" spans="17:19" x14ac:dyDescent="0.25">
      <c r="Q186" s="99"/>
      <c r="R186" s="99"/>
      <c r="S186" s="99"/>
    </row>
    <row r="187" spans="17:19" x14ac:dyDescent="0.25">
      <c r="Q187" s="99"/>
      <c r="R187" s="99"/>
      <c r="S187" s="99"/>
    </row>
    <row r="188" spans="17:19" x14ac:dyDescent="0.25">
      <c r="Q188" s="99"/>
      <c r="R188" s="99"/>
      <c r="S188" s="99"/>
    </row>
    <row r="189" spans="17:19" x14ac:dyDescent="0.25">
      <c r="Q189" s="99"/>
      <c r="R189" s="99"/>
      <c r="S189" s="99"/>
    </row>
    <row r="190" spans="17:19" x14ac:dyDescent="0.25">
      <c r="Q190" s="99"/>
      <c r="R190" s="99"/>
      <c r="S190" s="99"/>
    </row>
    <row r="191" spans="17:19" x14ac:dyDescent="0.25">
      <c r="Q191" s="99"/>
      <c r="R191" s="99"/>
      <c r="S191" s="99"/>
    </row>
    <row r="192" spans="17:19" x14ac:dyDescent="0.25">
      <c r="Q192" s="99"/>
      <c r="R192" s="99"/>
      <c r="S192" s="99"/>
    </row>
    <row r="193" spans="17:19" x14ac:dyDescent="0.25">
      <c r="Q193" s="99"/>
      <c r="R193" s="99"/>
      <c r="S193" s="99"/>
    </row>
    <row r="194" spans="17:19" x14ac:dyDescent="0.25">
      <c r="Q194" s="99"/>
      <c r="R194" s="99"/>
      <c r="S194" s="99"/>
    </row>
    <row r="195" spans="17:19" x14ac:dyDescent="0.25">
      <c r="Q195" s="99"/>
      <c r="R195" s="99"/>
      <c r="S195" s="99"/>
    </row>
    <row r="196" spans="17:19" x14ac:dyDescent="0.25">
      <c r="Q196" s="99"/>
      <c r="R196" s="99"/>
      <c r="S196" s="99"/>
    </row>
    <row r="197" spans="17:19" x14ac:dyDescent="0.25">
      <c r="Q197" s="99"/>
      <c r="R197" s="99"/>
      <c r="S197" s="99"/>
    </row>
    <row r="198" spans="17:19" x14ac:dyDescent="0.25">
      <c r="Q198" s="99"/>
      <c r="R198" s="99"/>
      <c r="S198" s="99"/>
    </row>
    <row r="199" spans="17:19" x14ac:dyDescent="0.25">
      <c r="Q199" s="99"/>
      <c r="R199" s="99"/>
      <c r="S199" s="99"/>
    </row>
    <row r="200" spans="17:19" x14ac:dyDescent="0.25">
      <c r="Q200" s="99"/>
      <c r="R200" s="99"/>
      <c r="S200" s="99"/>
    </row>
    <row r="201" spans="17:19" x14ac:dyDescent="0.25">
      <c r="Q201" s="99"/>
      <c r="R201" s="99"/>
      <c r="S201" s="99"/>
    </row>
    <row r="202" spans="17:19" x14ac:dyDescent="0.25">
      <c r="Q202" s="99"/>
      <c r="R202" s="99"/>
      <c r="S202" s="99"/>
    </row>
    <row r="203" spans="17:19" x14ac:dyDescent="0.25">
      <c r="Q203" s="99"/>
      <c r="R203" s="99"/>
      <c r="S203" s="99"/>
    </row>
    <row r="204" spans="17:19" x14ac:dyDescent="0.25">
      <c r="Q204" s="99"/>
      <c r="R204" s="99"/>
      <c r="S204" s="99"/>
    </row>
    <row r="205" spans="17:19" x14ac:dyDescent="0.25">
      <c r="Q205" s="99"/>
      <c r="R205" s="99"/>
      <c r="S205" s="99"/>
    </row>
    <row r="206" spans="17:19" x14ac:dyDescent="0.25">
      <c r="Q206" s="99"/>
      <c r="R206" s="99"/>
      <c r="S206" s="99"/>
    </row>
    <row r="207" spans="17:19" x14ac:dyDescent="0.25">
      <c r="Q207" s="99"/>
      <c r="R207" s="99"/>
      <c r="S207" s="99"/>
    </row>
    <row r="208" spans="17:19" x14ac:dyDescent="0.25">
      <c r="Q208" s="99"/>
      <c r="R208" s="99"/>
      <c r="S208" s="99"/>
    </row>
    <row r="209" spans="17:19" x14ac:dyDescent="0.25">
      <c r="Q209" s="99"/>
      <c r="R209" s="99"/>
      <c r="S209" s="99"/>
    </row>
    <row r="210" spans="17:19" x14ac:dyDescent="0.25">
      <c r="Q210" s="99"/>
      <c r="R210" s="99"/>
      <c r="S210" s="99"/>
    </row>
    <row r="211" spans="17:19" x14ac:dyDescent="0.25">
      <c r="Q211" s="99"/>
      <c r="R211" s="99"/>
      <c r="S211" s="99"/>
    </row>
    <row r="212" spans="17:19" x14ac:dyDescent="0.25">
      <c r="Q212" s="99"/>
      <c r="R212" s="99"/>
      <c r="S212" s="99"/>
    </row>
    <row r="213" spans="17:19" x14ac:dyDescent="0.25">
      <c r="Q213" s="99"/>
      <c r="R213" s="99"/>
      <c r="S213" s="99"/>
    </row>
    <row r="214" spans="17:19" x14ac:dyDescent="0.25">
      <c r="Q214" s="99"/>
      <c r="R214" s="99"/>
      <c r="S214" s="99"/>
    </row>
    <row r="215" spans="17:19" x14ac:dyDescent="0.25">
      <c r="Q215" s="99"/>
      <c r="R215" s="99"/>
      <c r="S215" s="99"/>
    </row>
    <row r="216" spans="17:19" x14ac:dyDescent="0.25">
      <c r="Q216" s="99"/>
      <c r="R216" s="99"/>
      <c r="S216" s="99"/>
    </row>
    <row r="217" spans="17:19" x14ac:dyDescent="0.25">
      <c r="Q217" s="99"/>
      <c r="R217" s="99"/>
      <c r="S217" s="99"/>
    </row>
    <row r="218" spans="17:19" x14ac:dyDescent="0.25">
      <c r="Q218" s="99"/>
      <c r="R218" s="99"/>
      <c r="S218" s="99"/>
    </row>
    <row r="219" spans="17:19" x14ac:dyDescent="0.25">
      <c r="Q219" s="99"/>
      <c r="R219" s="99"/>
      <c r="S219" s="99"/>
    </row>
    <row r="220" spans="17:19" x14ac:dyDescent="0.25">
      <c r="Q220" s="99"/>
      <c r="R220" s="99"/>
      <c r="S220" s="99"/>
    </row>
    <row r="221" spans="17:19" x14ac:dyDescent="0.25">
      <c r="Q221" s="99"/>
      <c r="R221" s="99"/>
      <c r="S221" s="99"/>
    </row>
    <row r="222" spans="17:19" x14ac:dyDescent="0.25">
      <c r="Q222" s="99"/>
      <c r="R222" s="99"/>
      <c r="S222" s="99"/>
    </row>
    <row r="223" spans="17:19" x14ac:dyDescent="0.25">
      <c r="Q223" s="99"/>
      <c r="R223" s="99"/>
      <c r="S223" s="99"/>
    </row>
    <row r="224" spans="17:19" x14ac:dyDescent="0.25">
      <c r="Q224" s="99"/>
      <c r="R224" s="99"/>
      <c r="S224" s="99"/>
    </row>
    <row r="225" spans="17:19" x14ac:dyDescent="0.25">
      <c r="Q225" s="99"/>
      <c r="R225" s="99"/>
      <c r="S225" s="99"/>
    </row>
    <row r="226" spans="17:19" x14ac:dyDescent="0.25">
      <c r="Q226" s="99"/>
      <c r="R226" s="99"/>
      <c r="S226" s="99"/>
    </row>
    <row r="227" spans="17:19" x14ac:dyDescent="0.25">
      <c r="Q227" s="99"/>
      <c r="R227" s="99"/>
      <c r="S227" s="99"/>
    </row>
    <row r="228" spans="17:19" x14ac:dyDescent="0.25">
      <c r="Q228" s="99"/>
      <c r="R228" s="99"/>
      <c r="S228" s="99"/>
    </row>
    <row r="229" spans="17:19" x14ac:dyDescent="0.25">
      <c r="Q229" s="99"/>
      <c r="R229" s="99"/>
      <c r="S229" s="99"/>
    </row>
    <row r="230" spans="17:19" x14ac:dyDescent="0.25">
      <c r="Q230" s="99"/>
      <c r="R230" s="99"/>
      <c r="S230" s="99"/>
    </row>
    <row r="231" spans="17:19" x14ac:dyDescent="0.25">
      <c r="Q231" s="99"/>
      <c r="R231" s="99"/>
      <c r="S231" s="99"/>
    </row>
    <row r="232" spans="17:19" x14ac:dyDescent="0.25">
      <c r="Q232" s="99"/>
      <c r="R232" s="99"/>
      <c r="S232" s="99"/>
    </row>
    <row r="233" spans="17:19" x14ac:dyDescent="0.25">
      <c r="Q233" s="99"/>
      <c r="R233" s="99"/>
      <c r="S233" s="99"/>
    </row>
    <row r="234" spans="17:19" x14ac:dyDescent="0.25">
      <c r="Q234" s="99"/>
      <c r="R234" s="99"/>
      <c r="S234" s="99"/>
    </row>
    <row r="235" spans="17:19" x14ac:dyDescent="0.25">
      <c r="Q235" s="99"/>
      <c r="R235" s="99"/>
      <c r="S235" s="99"/>
    </row>
    <row r="236" spans="17:19" x14ac:dyDescent="0.25">
      <c r="Q236" s="99"/>
      <c r="R236" s="99"/>
      <c r="S236" s="99"/>
    </row>
    <row r="237" spans="17:19" x14ac:dyDescent="0.25">
      <c r="Q237" s="99"/>
      <c r="R237" s="99"/>
      <c r="S237" s="99"/>
    </row>
    <row r="238" spans="17:19" x14ac:dyDescent="0.25">
      <c r="Q238" s="99"/>
      <c r="R238" s="99"/>
      <c r="S238" s="99"/>
    </row>
    <row r="239" spans="17:19" x14ac:dyDescent="0.25">
      <c r="Q239" s="99"/>
      <c r="R239" s="99"/>
      <c r="S239" s="99"/>
    </row>
    <row r="240" spans="17:19" x14ac:dyDescent="0.25">
      <c r="Q240" s="99"/>
      <c r="R240" s="99"/>
      <c r="S240" s="99"/>
    </row>
    <row r="241" spans="17:19" x14ac:dyDescent="0.25">
      <c r="Q241" s="99"/>
      <c r="R241" s="99"/>
      <c r="S241" s="99"/>
    </row>
    <row r="242" spans="17:19" x14ac:dyDescent="0.25">
      <c r="Q242" s="99"/>
      <c r="R242" s="99"/>
      <c r="S242" s="99"/>
    </row>
    <row r="243" spans="17:19" x14ac:dyDescent="0.25">
      <c r="Q243" s="99"/>
      <c r="R243" s="99"/>
      <c r="S243" s="99"/>
    </row>
    <row r="244" spans="17:19" x14ac:dyDescent="0.25">
      <c r="Q244" s="99"/>
      <c r="R244" s="99"/>
      <c r="S244" s="99"/>
    </row>
    <row r="245" spans="17:19" x14ac:dyDescent="0.25">
      <c r="Q245" s="99"/>
      <c r="R245" s="99"/>
      <c r="S245" s="99"/>
    </row>
    <row r="246" spans="17:19" x14ac:dyDescent="0.25">
      <c r="Q246" s="99"/>
      <c r="R246" s="99"/>
      <c r="S246" s="99"/>
    </row>
    <row r="247" spans="17:19" x14ac:dyDescent="0.25">
      <c r="Q247" s="99"/>
      <c r="R247" s="99"/>
      <c r="S247" s="99"/>
    </row>
    <row r="248" spans="17:19" x14ac:dyDescent="0.25">
      <c r="Q248" s="99"/>
      <c r="R248" s="99"/>
      <c r="S248" s="99"/>
    </row>
    <row r="249" spans="17:19" x14ac:dyDescent="0.25">
      <c r="Q249" s="99"/>
      <c r="R249" s="99"/>
      <c r="S249" s="99"/>
    </row>
    <row r="250" spans="17:19" x14ac:dyDescent="0.25">
      <c r="Q250" s="99"/>
      <c r="R250" s="99"/>
      <c r="S250" s="99"/>
    </row>
    <row r="251" spans="17:19" x14ac:dyDescent="0.25">
      <c r="Q251" s="99"/>
      <c r="R251" s="99"/>
      <c r="S251" s="99"/>
    </row>
    <row r="252" spans="17:19" x14ac:dyDescent="0.25">
      <c r="Q252" s="99"/>
      <c r="R252" s="99"/>
      <c r="S252" s="99"/>
    </row>
    <row r="253" spans="17:19" x14ac:dyDescent="0.25">
      <c r="Q253" s="99"/>
      <c r="R253" s="99"/>
      <c r="S253" s="99"/>
    </row>
    <row r="254" spans="17:19" x14ac:dyDescent="0.25">
      <c r="Q254" s="99"/>
      <c r="R254" s="99"/>
      <c r="S254" s="99"/>
    </row>
    <row r="255" spans="17:19" x14ac:dyDescent="0.25">
      <c r="Q255" s="99"/>
      <c r="R255" s="99"/>
      <c r="S255" s="99"/>
    </row>
    <row r="256" spans="17:19" x14ac:dyDescent="0.25">
      <c r="Q256" s="99"/>
      <c r="R256" s="99"/>
      <c r="S256" s="99"/>
    </row>
    <row r="257" spans="17:19" x14ac:dyDescent="0.25">
      <c r="Q257" s="99"/>
      <c r="R257" s="99"/>
      <c r="S257" s="99"/>
    </row>
    <row r="258" spans="17:19" x14ac:dyDescent="0.25">
      <c r="Q258" s="99"/>
      <c r="R258" s="99"/>
      <c r="S258" s="99"/>
    </row>
    <row r="259" spans="17:19" x14ac:dyDescent="0.25">
      <c r="Q259" s="99"/>
      <c r="R259" s="99"/>
      <c r="S259" s="99"/>
    </row>
    <row r="260" spans="17:19" x14ac:dyDescent="0.25">
      <c r="Q260" s="99"/>
      <c r="R260" s="99"/>
      <c r="S260" s="99"/>
    </row>
    <row r="261" spans="17:19" x14ac:dyDescent="0.25">
      <c r="Q261" s="99"/>
      <c r="R261" s="99"/>
      <c r="S261" s="99"/>
    </row>
    <row r="262" spans="17:19" x14ac:dyDescent="0.25">
      <c r="Q262" s="99"/>
      <c r="R262" s="99"/>
      <c r="S262" s="99"/>
    </row>
    <row r="263" spans="17:19" x14ac:dyDescent="0.25">
      <c r="Q263" s="99"/>
      <c r="R263" s="99"/>
      <c r="S263" s="99"/>
    </row>
    <row r="264" spans="17:19" x14ac:dyDescent="0.25">
      <c r="Q264" s="99"/>
      <c r="R264" s="99"/>
      <c r="S264" s="99"/>
    </row>
    <row r="265" spans="17:19" x14ac:dyDescent="0.25">
      <c r="Q265" s="99"/>
      <c r="R265" s="99"/>
      <c r="S265" s="99"/>
    </row>
    <row r="266" spans="17:19" x14ac:dyDescent="0.25">
      <c r="Q266" s="99"/>
      <c r="R266" s="99"/>
      <c r="S266" s="99"/>
    </row>
    <row r="267" spans="17:19" x14ac:dyDescent="0.25">
      <c r="Q267" s="99"/>
      <c r="R267" s="99"/>
      <c r="S267" s="99"/>
    </row>
    <row r="268" spans="17:19" x14ac:dyDescent="0.25">
      <c r="Q268" s="99"/>
      <c r="R268" s="99"/>
      <c r="S268" s="99"/>
    </row>
    <row r="269" spans="17:19" x14ac:dyDescent="0.25">
      <c r="Q269" s="99"/>
      <c r="R269" s="99"/>
      <c r="S269" s="99"/>
    </row>
    <row r="270" spans="17:19" x14ac:dyDescent="0.25">
      <c r="Q270" s="99"/>
      <c r="R270" s="99"/>
      <c r="S270" s="99"/>
    </row>
    <row r="271" spans="17:19" x14ac:dyDescent="0.25">
      <c r="Q271" s="99"/>
      <c r="R271" s="99"/>
      <c r="S271" s="99"/>
    </row>
    <row r="272" spans="17:19" x14ac:dyDescent="0.25">
      <c r="Q272" s="99"/>
      <c r="R272" s="99"/>
      <c r="S272" s="99"/>
    </row>
    <row r="273" spans="17:19" x14ac:dyDescent="0.25">
      <c r="Q273" s="99"/>
      <c r="R273" s="99"/>
      <c r="S273" s="99"/>
    </row>
    <row r="274" spans="17:19" x14ac:dyDescent="0.25">
      <c r="Q274" s="99"/>
      <c r="R274" s="99"/>
      <c r="S274" s="99"/>
    </row>
    <row r="275" spans="17:19" x14ac:dyDescent="0.25">
      <c r="Q275" s="99"/>
      <c r="R275" s="99"/>
      <c r="S275" s="99"/>
    </row>
    <row r="276" spans="17:19" x14ac:dyDescent="0.25">
      <c r="Q276" s="99"/>
      <c r="R276" s="99"/>
      <c r="S276" s="99"/>
    </row>
    <row r="277" spans="17:19" x14ac:dyDescent="0.25">
      <c r="Q277" s="99"/>
      <c r="R277" s="99"/>
      <c r="S277" s="99"/>
    </row>
    <row r="278" spans="17:19" x14ac:dyDescent="0.25">
      <c r="Q278" s="99"/>
      <c r="R278" s="99"/>
      <c r="S278" s="99"/>
    </row>
    <row r="279" spans="17:19" x14ac:dyDescent="0.25">
      <c r="Q279" s="99"/>
      <c r="R279" s="99"/>
      <c r="S279" s="99"/>
    </row>
    <row r="280" spans="17:19" x14ac:dyDescent="0.25">
      <c r="Q280" s="99"/>
      <c r="R280" s="99"/>
      <c r="S280" s="99"/>
    </row>
    <row r="281" spans="17:19" x14ac:dyDescent="0.25">
      <c r="Q281" s="99"/>
      <c r="R281" s="99"/>
      <c r="S281" s="99"/>
    </row>
    <row r="282" spans="17:19" x14ac:dyDescent="0.25">
      <c r="Q282" s="99"/>
      <c r="R282" s="99"/>
      <c r="S282" s="99"/>
    </row>
    <row r="283" spans="17:19" x14ac:dyDescent="0.25">
      <c r="Q283" s="99"/>
      <c r="R283" s="99"/>
      <c r="S283" s="99"/>
    </row>
    <row r="284" spans="17:19" x14ac:dyDescent="0.25">
      <c r="Q284" s="99"/>
      <c r="R284" s="99"/>
      <c r="S284" s="99"/>
    </row>
    <row r="285" spans="17:19" x14ac:dyDescent="0.25">
      <c r="Q285" s="99"/>
      <c r="R285" s="99"/>
      <c r="S285" s="99"/>
    </row>
    <row r="286" spans="17:19" x14ac:dyDescent="0.25">
      <c r="Q286" s="99"/>
      <c r="R286" s="99"/>
      <c r="S286" s="99"/>
    </row>
    <row r="287" spans="17:19" x14ac:dyDescent="0.25">
      <c r="Q287" s="99"/>
      <c r="R287" s="99"/>
      <c r="S287" s="99"/>
    </row>
    <row r="288" spans="17:19" x14ac:dyDescent="0.25">
      <c r="Q288" s="99"/>
      <c r="R288" s="99"/>
      <c r="S288" s="99"/>
    </row>
    <row r="289" spans="3:19" x14ac:dyDescent="0.25">
      <c r="Q289" s="99"/>
      <c r="R289" s="99"/>
      <c r="S289" s="99"/>
    </row>
    <row r="290" spans="3:19" x14ac:dyDescent="0.25">
      <c r="Q290" s="99"/>
      <c r="R290" s="99"/>
      <c r="S290" s="99"/>
    </row>
    <row r="291" spans="3:19" x14ac:dyDescent="0.25">
      <c r="Q291" s="99"/>
      <c r="R291" s="99"/>
      <c r="S291" s="99"/>
    </row>
    <row r="292" spans="3:19" x14ac:dyDescent="0.25">
      <c r="Q292" s="99"/>
      <c r="R292" s="99"/>
      <c r="S292" s="99"/>
    </row>
    <row r="293" spans="3:19" x14ac:dyDescent="0.25">
      <c r="Q293" s="99"/>
      <c r="R293" s="99"/>
      <c r="S293" s="99"/>
    </row>
    <row r="294" spans="3:19" x14ac:dyDescent="0.25">
      <c r="Q294" s="99"/>
      <c r="R294" s="99"/>
      <c r="S294" s="99"/>
    </row>
    <row r="295" spans="3:19" x14ac:dyDescent="0.25"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Q295" s="99"/>
      <c r="R295" s="99"/>
      <c r="S295" s="99"/>
    </row>
    <row r="296" spans="3:19" x14ac:dyDescent="0.25"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</row>
    <row r="297" spans="3:19" x14ac:dyDescent="0.25"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</row>
    <row r="298" spans="3:19" x14ac:dyDescent="0.25"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</row>
    <row r="299" spans="3:19" x14ac:dyDescent="0.25"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</row>
    <row r="300" spans="3:19" x14ac:dyDescent="0.25"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</row>
    <row r="301" spans="3:19" x14ac:dyDescent="0.25"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</row>
    <row r="302" spans="3:19" x14ac:dyDescent="0.25"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</row>
    <row r="303" spans="3:19" x14ac:dyDescent="0.25"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</row>
    <row r="304" spans="3:19" x14ac:dyDescent="0.25"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</row>
    <row r="305" spans="3:19" x14ac:dyDescent="0.25"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</row>
    <row r="306" spans="3:19" x14ac:dyDescent="0.25"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</row>
    <row r="307" spans="3:19" x14ac:dyDescent="0.25"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</row>
    <row r="308" spans="3:19" x14ac:dyDescent="0.25"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</row>
    <row r="309" spans="3:19" x14ac:dyDescent="0.25"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</row>
    <row r="310" spans="3:19" x14ac:dyDescent="0.25"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</row>
    <row r="311" spans="3:19" x14ac:dyDescent="0.25"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</row>
    <row r="312" spans="3:19" x14ac:dyDescent="0.25"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</row>
    <row r="313" spans="3:19" x14ac:dyDescent="0.25"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</row>
    <row r="314" spans="3:19" x14ac:dyDescent="0.25"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</row>
    <row r="315" spans="3:19" x14ac:dyDescent="0.25"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</row>
    <row r="316" spans="3:19" x14ac:dyDescent="0.25"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</row>
    <row r="317" spans="3:19" x14ac:dyDescent="0.25"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</row>
    <row r="318" spans="3:19" x14ac:dyDescent="0.25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</row>
    <row r="319" spans="3:19" x14ac:dyDescent="0.25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</row>
    <row r="320" spans="3:19" x14ac:dyDescent="0.25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</row>
    <row r="321" spans="3:19" x14ac:dyDescent="0.25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</row>
    <row r="322" spans="3:19" x14ac:dyDescent="0.25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</row>
    <row r="323" spans="3:19" x14ac:dyDescent="0.25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</row>
    <row r="324" spans="3:19" x14ac:dyDescent="0.25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</row>
    <row r="325" spans="3:19" x14ac:dyDescent="0.25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</row>
    <row r="326" spans="3:19" x14ac:dyDescent="0.25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</row>
    <row r="327" spans="3:19" x14ac:dyDescent="0.25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</row>
    <row r="328" spans="3:19" x14ac:dyDescent="0.25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</row>
    <row r="329" spans="3:19" x14ac:dyDescent="0.25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</row>
    <row r="330" spans="3:19" x14ac:dyDescent="0.25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</row>
    <row r="331" spans="3:19" x14ac:dyDescent="0.25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</row>
    <row r="332" spans="3:19" x14ac:dyDescent="0.25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</row>
    <row r="333" spans="3:19" x14ac:dyDescent="0.25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</row>
    <row r="334" spans="3:19" x14ac:dyDescent="0.25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</row>
    <row r="335" spans="3:19" x14ac:dyDescent="0.25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</row>
    <row r="336" spans="3:19" x14ac:dyDescent="0.25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</row>
    <row r="337" spans="3:19" x14ac:dyDescent="0.25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</row>
    <row r="338" spans="3:19" x14ac:dyDescent="0.25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</row>
    <row r="339" spans="3:19" x14ac:dyDescent="0.25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</row>
    <row r="340" spans="3:19" x14ac:dyDescent="0.25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</row>
    <row r="341" spans="3:19" x14ac:dyDescent="0.25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</row>
    <row r="342" spans="3:19" x14ac:dyDescent="0.25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</row>
    <row r="343" spans="3:19" x14ac:dyDescent="0.25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</row>
    <row r="344" spans="3:19" x14ac:dyDescent="0.25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</row>
    <row r="345" spans="3:19" x14ac:dyDescent="0.25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</row>
    <row r="346" spans="3:19" x14ac:dyDescent="0.25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</row>
    <row r="347" spans="3:19" x14ac:dyDescent="0.25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</row>
    <row r="348" spans="3:19" x14ac:dyDescent="0.25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</row>
    <row r="349" spans="3:19" x14ac:dyDescent="0.25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</row>
    <row r="350" spans="3:19" x14ac:dyDescent="0.25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</row>
    <row r="351" spans="3:19" x14ac:dyDescent="0.25">
      <c r="P351" s="99"/>
      <c r="Q351" s="99"/>
      <c r="R351" s="99"/>
      <c r="S351" s="99"/>
    </row>
  </sheetData>
  <mergeCells count="7">
    <mergeCell ref="L84:M84"/>
    <mergeCell ref="K3:M3"/>
    <mergeCell ref="L4:M4"/>
    <mergeCell ref="C20:D20"/>
    <mergeCell ref="K56:M56"/>
    <mergeCell ref="L59:M59"/>
    <mergeCell ref="K83:M83"/>
  </mergeCells>
  <printOptions horizontalCentered="1"/>
  <pageMargins left="0.75" right="0.75" top="1" bottom="1" header="0.5" footer="0.5"/>
  <pageSetup scale="59" orientation="landscape" r:id="rId1"/>
  <headerFooter alignWithMargins="0">
    <oddFooter>&amp;R&amp;D</oddFooter>
  </headerFooter>
  <rowBreaks count="1" manualBreakCount="1">
    <brk id="49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X575"/>
  <sheetViews>
    <sheetView topLeftCell="A40" workbookViewId="0"/>
  </sheetViews>
  <sheetFormatPr defaultRowHeight="15.75" x14ac:dyDescent="0.25"/>
  <cols>
    <col min="1" max="1" width="9" style="100" customWidth="1"/>
    <col min="2" max="2" width="2.1640625" style="100" customWidth="1"/>
    <col min="3" max="3" width="40.1640625" style="100" customWidth="1"/>
    <col min="4" max="4" width="31.1640625" style="100" customWidth="1"/>
    <col min="5" max="5" width="23" style="100" customWidth="1"/>
    <col min="6" max="6" width="15" style="100" customWidth="1"/>
    <col min="7" max="7" width="20.6640625" style="100" customWidth="1"/>
    <col min="8" max="8" width="18.5" style="100" customWidth="1"/>
    <col min="9" max="9" width="8.6640625" style="100" customWidth="1"/>
    <col min="10" max="10" width="23" style="100" customWidth="1"/>
    <col min="11" max="11" width="9.33203125" style="100" customWidth="1"/>
    <col min="12" max="12" width="11.6640625" style="100" customWidth="1"/>
    <col min="13" max="13" width="2.83203125" style="100" customWidth="1"/>
    <col min="14" max="14" width="41" style="45" customWidth="1"/>
    <col min="15" max="15" width="48.83203125" style="45" customWidth="1"/>
    <col min="16" max="16" width="23.5" style="45" customWidth="1"/>
    <col min="17" max="17" width="20.5" style="45" customWidth="1"/>
    <col min="18" max="18" width="20.83203125" style="45" customWidth="1"/>
    <col min="19" max="19" width="23.6640625" style="45" bestFit="1" customWidth="1"/>
    <col min="20" max="20" width="22.1640625" style="45" bestFit="1" customWidth="1"/>
    <col min="21" max="21" width="23" style="45" bestFit="1" customWidth="1"/>
    <col min="22" max="22" width="19.83203125" style="45" customWidth="1"/>
    <col min="23" max="23" width="20.33203125" style="45" customWidth="1"/>
    <col min="24" max="24" width="23.5" style="45" bestFit="1" customWidth="1"/>
    <col min="25" max="25" width="21.6640625" style="45" bestFit="1" customWidth="1"/>
    <col min="26" max="26" width="16.1640625" style="45" customWidth="1"/>
    <col min="27" max="28" width="23.5" style="45" bestFit="1" customWidth="1"/>
    <col min="29" max="29" width="21.33203125" style="45" bestFit="1" customWidth="1"/>
    <col min="30" max="30" width="23.5" style="45" bestFit="1" customWidth="1"/>
    <col min="31" max="31" width="21.33203125" style="45" bestFit="1" customWidth="1"/>
    <col min="32" max="32" width="20.6640625" style="45" bestFit="1" customWidth="1"/>
    <col min="33" max="43" width="9.33203125" style="45"/>
    <col min="44" max="16384" width="9.33203125" style="100"/>
  </cols>
  <sheetData>
    <row r="1" spans="1:32" x14ac:dyDescent="0.25">
      <c r="A1" s="100" t="s">
        <v>0</v>
      </c>
      <c r="C1" s="101"/>
      <c r="D1" s="101"/>
      <c r="E1" s="102"/>
      <c r="F1" s="101"/>
      <c r="G1" s="101"/>
      <c r="H1" s="101"/>
      <c r="I1" s="103"/>
      <c r="J1" s="104"/>
      <c r="K1" s="104"/>
      <c r="L1" s="104"/>
      <c r="M1" s="105" t="s">
        <v>60</v>
      </c>
      <c r="N1" s="32"/>
      <c r="O1" s="52"/>
      <c r="P1" s="53"/>
    </row>
    <row r="2" spans="1:32" x14ac:dyDescent="0.25">
      <c r="A2" s="100" t="s">
        <v>2</v>
      </c>
      <c r="C2" s="101"/>
      <c r="D2" s="101"/>
      <c r="E2" s="102"/>
      <c r="F2" s="101"/>
      <c r="G2" s="101"/>
      <c r="H2" s="101"/>
      <c r="I2" s="103"/>
      <c r="J2" s="105"/>
      <c r="K2" s="105"/>
      <c r="L2" s="105"/>
      <c r="M2" s="105"/>
      <c r="N2" s="32"/>
      <c r="O2" s="32"/>
      <c r="P2" s="54"/>
    </row>
    <row r="3" spans="1:32" x14ac:dyDescent="0.25">
      <c r="C3" s="101"/>
      <c r="D3" s="101"/>
      <c r="E3" s="102"/>
      <c r="F3" s="101"/>
      <c r="G3" s="101"/>
      <c r="H3" s="101"/>
      <c r="I3" s="103"/>
      <c r="J3" s="103"/>
      <c r="K3" s="353" t="s">
        <v>3</v>
      </c>
      <c r="L3" s="353"/>
      <c r="M3" s="353"/>
      <c r="N3" s="32"/>
      <c r="O3" s="32"/>
      <c r="P3" s="53"/>
    </row>
    <row r="4" spans="1:32" x14ac:dyDescent="0.25">
      <c r="C4" s="101"/>
      <c r="D4" s="101"/>
      <c r="E4" s="102"/>
      <c r="F4" s="101"/>
      <c r="G4" s="101"/>
      <c r="H4" s="101"/>
      <c r="I4" s="103"/>
      <c r="J4" s="103"/>
      <c r="K4" s="103"/>
      <c r="L4" s="354" t="s">
        <v>61</v>
      </c>
      <c r="M4" s="353"/>
      <c r="N4" s="32"/>
      <c r="O4" s="32"/>
      <c r="P4" s="53"/>
    </row>
    <row r="5" spans="1:32" x14ac:dyDescent="0.25">
      <c r="C5" s="101"/>
      <c r="D5" s="101"/>
      <c r="E5" s="102"/>
      <c r="F5" s="101"/>
      <c r="G5" s="101"/>
      <c r="H5" s="101"/>
      <c r="I5" s="103"/>
      <c r="J5" s="103"/>
      <c r="K5" s="103"/>
      <c r="L5" s="105"/>
      <c r="M5" s="105"/>
      <c r="N5" s="32"/>
      <c r="O5" s="32"/>
      <c r="P5" s="54"/>
    </row>
    <row r="6" spans="1:32" x14ac:dyDescent="0.25">
      <c r="C6" s="101" t="s">
        <v>7</v>
      </c>
      <c r="D6" s="101"/>
      <c r="E6" s="102" t="s">
        <v>8</v>
      </c>
      <c r="F6" s="101"/>
      <c r="G6" s="101"/>
      <c r="H6" s="101"/>
      <c r="I6" s="103"/>
      <c r="J6" s="9" t="s">
        <v>339</v>
      </c>
      <c r="K6" s="103"/>
      <c r="L6" s="103"/>
      <c r="M6" s="103"/>
      <c r="N6" s="32"/>
      <c r="O6" s="32"/>
      <c r="P6" s="32"/>
    </row>
    <row r="7" spans="1:32" x14ac:dyDescent="0.25">
      <c r="C7" s="101"/>
      <c r="D7" s="106" t="s">
        <v>9</v>
      </c>
      <c r="E7" s="106" t="s">
        <v>10</v>
      </c>
      <c r="F7" s="106"/>
      <c r="G7" s="106"/>
      <c r="H7" s="106"/>
      <c r="I7" s="103"/>
      <c r="J7" s="103"/>
      <c r="K7" s="103"/>
      <c r="L7" s="103"/>
      <c r="M7" s="103"/>
      <c r="N7" s="32"/>
      <c r="O7" s="32"/>
      <c r="P7" s="32"/>
    </row>
    <row r="8" spans="1:32" x14ac:dyDescent="0.25">
      <c r="C8" s="101"/>
      <c r="D8" s="106"/>
      <c r="E8" s="106"/>
      <c r="F8" s="106"/>
      <c r="G8" s="106"/>
      <c r="H8" s="106"/>
      <c r="I8" s="103"/>
      <c r="J8" s="103"/>
      <c r="K8" s="103"/>
      <c r="L8" s="103"/>
      <c r="M8" s="103"/>
      <c r="N8" s="32"/>
      <c r="O8" s="32"/>
      <c r="P8" s="32"/>
    </row>
    <row r="9" spans="1:32" x14ac:dyDescent="0.25">
      <c r="C9" s="101"/>
      <c r="D9" s="103"/>
      <c r="E9" s="106" t="str">
        <f>'Att O Pg 1 of 5 '!E9</f>
        <v>LG&amp;E Energy LLC</v>
      </c>
      <c r="F9" s="106"/>
      <c r="G9" s="106"/>
      <c r="H9" s="106"/>
      <c r="I9" s="106"/>
      <c r="J9" s="106"/>
      <c r="K9" s="106"/>
      <c r="L9" s="106"/>
      <c r="M9" s="106"/>
      <c r="N9" s="62"/>
      <c r="O9" s="62"/>
      <c r="P9" s="48"/>
    </row>
    <row r="10" spans="1:32" x14ac:dyDescent="0.25">
      <c r="C10" s="104" t="s">
        <v>62</v>
      </c>
      <c r="D10" s="104" t="s">
        <v>63</v>
      </c>
      <c r="E10" s="104" t="s">
        <v>64</v>
      </c>
      <c r="F10" s="106" t="s">
        <v>9</v>
      </c>
      <c r="G10" s="106"/>
      <c r="H10" s="107" t="s">
        <v>65</v>
      </c>
      <c r="I10" s="106"/>
      <c r="J10" s="108" t="s">
        <v>66</v>
      </c>
      <c r="K10" s="106"/>
      <c r="L10" s="104"/>
      <c r="M10" s="106"/>
      <c r="N10" s="44"/>
      <c r="O10" s="62"/>
      <c r="P10" s="48"/>
    </row>
    <row r="11" spans="1:32" x14ac:dyDescent="0.25">
      <c r="C11" s="101"/>
      <c r="D11" s="109" t="s">
        <v>67</v>
      </c>
      <c r="E11" s="106"/>
      <c r="F11" s="106"/>
      <c r="G11" s="106"/>
      <c r="H11" s="104"/>
      <c r="I11" s="106"/>
      <c r="J11" s="110" t="s">
        <v>68</v>
      </c>
      <c r="K11" s="106"/>
      <c r="L11" s="104"/>
      <c r="M11" s="106"/>
      <c r="N11" s="44"/>
      <c r="O11" s="44"/>
      <c r="P11" s="48"/>
    </row>
    <row r="12" spans="1:32" x14ac:dyDescent="0.25">
      <c r="A12" s="104" t="s">
        <v>12</v>
      </c>
      <c r="C12" s="101"/>
      <c r="D12" s="111" t="s">
        <v>69</v>
      </c>
      <c r="E12" s="110" t="s">
        <v>70</v>
      </c>
      <c r="F12" s="112"/>
      <c r="G12" s="110" t="s">
        <v>71</v>
      </c>
      <c r="I12" s="112"/>
      <c r="J12" s="113" t="s">
        <v>72</v>
      </c>
      <c r="K12" s="106"/>
      <c r="L12" s="104"/>
      <c r="M12" s="103"/>
      <c r="N12" s="44"/>
      <c r="O12" s="44"/>
      <c r="P12" s="48"/>
    </row>
    <row r="13" spans="1:32" ht="16.5" thickBot="1" x14ac:dyDescent="0.3">
      <c r="A13" s="114" t="s">
        <v>14</v>
      </c>
      <c r="C13" s="115" t="s">
        <v>73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3"/>
      <c r="N13" s="62"/>
      <c r="O13" s="62"/>
      <c r="P13" s="48"/>
    </row>
    <row r="14" spans="1:32" x14ac:dyDescent="0.25">
      <c r="A14" s="104"/>
      <c r="C14" s="101"/>
      <c r="D14" s="106"/>
      <c r="E14" s="106"/>
      <c r="F14" s="106"/>
      <c r="G14" s="106"/>
      <c r="H14" s="106"/>
      <c r="I14" s="106"/>
      <c r="J14" s="106"/>
      <c r="K14" s="106"/>
      <c r="L14" s="106"/>
      <c r="M14" s="103"/>
      <c r="N14" s="62"/>
      <c r="O14" s="62"/>
      <c r="P14" s="48"/>
      <c r="S14" s="116"/>
      <c r="T14" s="116"/>
      <c r="AB14" s="117"/>
    </row>
    <row r="15" spans="1:32" x14ac:dyDescent="0.25">
      <c r="A15" s="104"/>
      <c r="C15" s="101" t="s">
        <v>74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3"/>
      <c r="N15" s="62"/>
      <c r="O15" s="62"/>
      <c r="P15" s="48"/>
      <c r="S15" s="48"/>
      <c r="T15" s="117"/>
      <c r="U15" s="48"/>
      <c r="V15" s="117"/>
      <c r="AB15" s="82"/>
      <c r="AC15" s="117"/>
      <c r="AD15" s="118"/>
      <c r="AE15" s="118"/>
      <c r="AF15" s="118"/>
    </row>
    <row r="16" spans="1:32" x14ac:dyDescent="0.25">
      <c r="A16" s="104">
        <v>1</v>
      </c>
      <c r="C16" s="101" t="s">
        <v>75</v>
      </c>
      <c r="D16" s="119" t="s">
        <v>340</v>
      </c>
      <c r="E16" s="64">
        <v>6882669043</v>
      </c>
      <c r="F16" s="106"/>
      <c r="G16" s="106" t="s">
        <v>76</v>
      </c>
      <c r="H16" s="120" t="s">
        <v>9</v>
      </c>
      <c r="I16" s="106"/>
      <c r="J16" s="121" t="s">
        <v>9</v>
      </c>
      <c r="K16" s="106"/>
      <c r="L16" s="106"/>
      <c r="M16" s="103"/>
      <c r="N16" s="122"/>
      <c r="O16" s="62"/>
      <c r="P16" s="62"/>
      <c r="Q16" s="62"/>
      <c r="R16" s="62"/>
      <c r="S16" s="123"/>
      <c r="T16" s="124"/>
      <c r="U16" s="123"/>
      <c r="V16" s="124"/>
      <c r="AB16" s="82"/>
      <c r="AC16" s="82"/>
      <c r="AD16" s="82"/>
      <c r="AE16" s="82"/>
      <c r="AF16" s="82"/>
    </row>
    <row r="17" spans="1:32" x14ac:dyDescent="0.25">
      <c r="A17" s="104">
        <v>2</v>
      </c>
      <c r="C17" s="101" t="s">
        <v>77</v>
      </c>
      <c r="D17" s="119" t="s">
        <v>341</v>
      </c>
      <c r="E17" s="64">
        <v>994853564</v>
      </c>
      <c r="F17" s="106"/>
      <c r="G17" s="106" t="s">
        <v>22</v>
      </c>
      <c r="H17" s="120">
        <f>'Att O Pg 4 of 5'!$J$18</f>
        <v>0.95389999999999997</v>
      </c>
      <c r="I17" s="106"/>
      <c r="J17" s="121">
        <f>ROUND(+H17*E17,0)</f>
        <v>948990815</v>
      </c>
      <c r="K17" s="106"/>
      <c r="L17" s="106"/>
      <c r="M17" s="103"/>
      <c r="O17" s="62"/>
      <c r="P17" s="62"/>
      <c r="Q17" s="62"/>
      <c r="R17" s="62"/>
      <c r="S17" s="123"/>
      <c r="T17" s="124"/>
      <c r="U17" s="123"/>
      <c r="V17" s="124"/>
      <c r="AB17" s="82"/>
      <c r="AC17" s="82"/>
      <c r="AD17" s="82"/>
      <c r="AE17" s="82"/>
      <c r="AF17" s="82"/>
    </row>
    <row r="18" spans="1:32" x14ac:dyDescent="0.25">
      <c r="A18" s="104">
        <v>3</v>
      </c>
      <c r="C18" s="101" t="s">
        <v>78</v>
      </c>
      <c r="D18" s="119" t="s">
        <v>342</v>
      </c>
      <c r="E18" s="64">
        <v>2526569713</v>
      </c>
      <c r="F18" s="106"/>
      <c r="G18" s="106" t="s">
        <v>76</v>
      </c>
      <c r="H18" s="120" t="s">
        <v>9</v>
      </c>
      <c r="I18" s="106"/>
      <c r="J18" s="121" t="s">
        <v>9</v>
      </c>
      <c r="K18" s="106"/>
      <c r="L18" s="106"/>
      <c r="M18" s="103"/>
      <c r="O18" s="62"/>
      <c r="P18" s="62"/>
      <c r="Q18" s="62"/>
      <c r="R18" s="62"/>
      <c r="S18" s="123"/>
      <c r="T18" s="124"/>
      <c r="U18" s="123"/>
      <c r="V18" s="124"/>
      <c r="AB18" s="82"/>
    </row>
    <row r="19" spans="1:32" x14ac:dyDescent="0.25">
      <c r="A19" s="104">
        <v>4</v>
      </c>
      <c r="C19" s="101" t="s">
        <v>79</v>
      </c>
      <c r="D19" s="119" t="s">
        <v>343</v>
      </c>
      <c r="E19" s="64">
        <v>219643026</v>
      </c>
      <c r="F19" s="106"/>
      <c r="G19" s="106" t="s">
        <v>80</v>
      </c>
      <c r="H19" s="120">
        <f>'Att O Pg 4 of 5'!$J$35</f>
        <v>4.7E-2</v>
      </c>
      <c r="I19" s="106"/>
      <c r="J19" s="121">
        <f t="shared" ref="J19:J20" si="0">ROUND(+H19*E19,0)</f>
        <v>10323222</v>
      </c>
      <c r="K19" s="106"/>
      <c r="L19" s="106"/>
      <c r="M19" s="106"/>
      <c r="O19" s="125"/>
      <c r="P19" s="62"/>
      <c r="Q19" s="62"/>
      <c r="R19" s="62"/>
      <c r="S19" s="123"/>
      <c r="T19" s="124"/>
      <c r="U19" s="123"/>
      <c r="V19" s="124"/>
      <c r="AB19" s="82"/>
    </row>
    <row r="20" spans="1:32" ht="18" x14ac:dyDescent="0.4">
      <c r="A20" s="104">
        <v>5</v>
      </c>
      <c r="C20" s="101" t="s">
        <v>81</v>
      </c>
      <c r="D20" s="119" t="s">
        <v>344</v>
      </c>
      <c r="E20" s="21">
        <v>155650121.63999999</v>
      </c>
      <c r="F20" s="106"/>
      <c r="G20" s="106" t="s">
        <v>82</v>
      </c>
      <c r="H20" s="120">
        <f>'Att O Pg 4 of 5'!$L$40</f>
        <v>4.3650000000000001E-2</v>
      </c>
      <c r="I20" s="106"/>
      <c r="J20" s="126">
        <f t="shared" si="0"/>
        <v>6794128</v>
      </c>
      <c r="K20" s="106"/>
      <c r="L20" s="106"/>
      <c r="M20" s="106"/>
      <c r="O20" s="51"/>
      <c r="P20" s="62"/>
      <c r="Q20" s="62"/>
      <c r="R20" s="62"/>
      <c r="S20" s="123"/>
      <c r="T20" s="124"/>
      <c r="U20" s="123"/>
      <c r="V20" s="124"/>
      <c r="AB20" s="82"/>
    </row>
    <row r="21" spans="1:32" x14ac:dyDescent="0.25">
      <c r="A21" s="104">
        <v>6</v>
      </c>
      <c r="C21" s="127" t="s">
        <v>83</v>
      </c>
      <c r="D21" s="106" t="str">
        <f>"Sum of Ls. "&amp;A16&amp;" - "&amp;A20</f>
        <v>Sum of Ls. 1 - 5</v>
      </c>
      <c r="E21" s="128">
        <f>SUM(E16,E17,E18,E19,E20)</f>
        <v>10779385467.639999</v>
      </c>
      <c r="F21" s="106"/>
      <c r="G21" s="106" t="s">
        <v>84</v>
      </c>
      <c r="H21" s="129">
        <f>IF(J21&gt;0,ROUND(J21/E21,5),0)</f>
        <v>8.9630000000000001E-2</v>
      </c>
      <c r="I21" s="106"/>
      <c r="J21" s="128">
        <f>SUM(J16:J17,J19:J20)</f>
        <v>966108165</v>
      </c>
      <c r="K21" s="106"/>
      <c r="L21" s="130"/>
      <c r="M21" s="103"/>
      <c r="O21" s="62"/>
      <c r="P21" s="62"/>
      <c r="S21" s="123"/>
      <c r="T21" s="124"/>
    </row>
    <row r="22" spans="1:32" x14ac:dyDescent="0.25">
      <c r="C22" s="101"/>
      <c r="D22" s="106"/>
      <c r="E22" s="121"/>
      <c r="F22" s="106"/>
      <c r="G22" s="106"/>
      <c r="H22" s="130"/>
      <c r="I22" s="106"/>
      <c r="J22" s="121"/>
      <c r="K22" s="106"/>
      <c r="L22" s="130"/>
      <c r="M22" s="103"/>
      <c r="N22" s="62"/>
      <c r="O22" s="62"/>
      <c r="P22" s="48"/>
    </row>
    <row r="23" spans="1:32" x14ac:dyDescent="0.25">
      <c r="C23" s="101" t="s">
        <v>85</v>
      </c>
      <c r="D23" s="106"/>
      <c r="E23" s="121"/>
      <c r="F23" s="106"/>
      <c r="G23" s="106"/>
      <c r="H23" s="106"/>
      <c r="I23" s="106"/>
      <c r="J23" s="121"/>
      <c r="K23" s="106"/>
      <c r="L23" s="106"/>
      <c r="M23" s="103"/>
      <c r="N23" s="62"/>
      <c r="O23" s="62"/>
      <c r="Y23" s="122"/>
      <c r="AE23" s="122"/>
    </row>
    <row r="24" spans="1:32" x14ac:dyDescent="0.25">
      <c r="A24" s="104">
        <v>7</v>
      </c>
      <c r="C24" s="101" t="str">
        <f>+C16</f>
        <v xml:space="preserve">  Production</v>
      </c>
      <c r="D24" s="119" t="s">
        <v>345</v>
      </c>
      <c r="E24" s="64">
        <v>2811075275</v>
      </c>
      <c r="F24" s="106"/>
      <c r="G24" s="106" t="s">
        <v>76</v>
      </c>
      <c r="H24" s="120" t="str">
        <f>+H16</f>
        <v xml:space="preserve"> </v>
      </c>
      <c r="I24" s="106"/>
      <c r="J24" s="121" t="s">
        <v>9</v>
      </c>
      <c r="K24" s="106"/>
      <c r="L24" s="106"/>
      <c r="M24" s="103"/>
      <c r="N24" s="62"/>
      <c r="O24" s="131"/>
      <c r="P24" s="62"/>
      <c r="Q24" s="62"/>
      <c r="S24" s="123"/>
      <c r="T24" s="124"/>
      <c r="U24" s="123"/>
      <c r="V24" s="124"/>
      <c r="X24" s="82"/>
      <c r="Y24" s="82"/>
      <c r="AA24" s="82"/>
      <c r="AB24" s="82"/>
      <c r="AC24" s="82"/>
      <c r="AD24" s="82"/>
      <c r="AE24" s="82"/>
    </row>
    <row r="25" spans="1:32" x14ac:dyDescent="0.25">
      <c r="A25" s="104">
        <v>8</v>
      </c>
      <c r="C25" s="101" t="str">
        <f>+C17</f>
        <v xml:space="preserve">  Transmission</v>
      </c>
      <c r="D25" s="119" t="s">
        <v>346</v>
      </c>
      <c r="E25" s="64">
        <v>469937238</v>
      </c>
      <c r="F25" s="106"/>
      <c r="G25" s="106" t="s">
        <v>22</v>
      </c>
      <c r="H25" s="132">
        <f>+H17</f>
        <v>0.95389999999999997</v>
      </c>
      <c r="I25" s="106"/>
      <c r="J25" s="64">
        <f>ROUND(+H25*E25,0)</f>
        <v>448273131</v>
      </c>
      <c r="K25" s="106"/>
      <c r="L25" s="106"/>
      <c r="M25" s="103"/>
      <c r="N25" s="62"/>
      <c r="O25" s="69"/>
      <c r="P25" s="62"/>
      <c r="Q25" s="62"/>
      <c r="S25" s="124"/>
      <c r="T25" s="124"/>
      <c r="U25" s="124"/>
      <c r="V25" s="124"/>
      <c r="X25" s="82"/>
      <c r="Y25" s="82"/>
      <c r="AA25" s="82"/>
      <c r="AB25" s="82"/>
      <c r="AC25" s="82"/>
      <c r="AD25" s="82"/>
      <c r="AE25" s="82"/>
    </row>
    <row r="26" spans="1:32" x14ac:dyDescent="0.25">
      <c r="A26" s="104">
        <v>9</v>
      </c>
      <c r="C26" s="101" t="str">
        <f>+C18</f>
        <v xml:space="preserve">  Distribution</v>
      </c>
      <c r="D26" s="119" t="s">
        <v>347</v>
      </c>
      <c r="E26" s="64">
        <v>1001293732</v>
      </c>
      <c r="F26" s="106"/>
      <c r="G26" s="106" t="str">
        <f>+G18</f>
        <v>NA</v>
      </c>
      <c r="H26" s="120" t="str">
        <f>+H18</f>
        <v xml:space="preserve"> </v>
      </c>
      <c r="I26" s="106"/>
      <c r="J26" s="121" t="s">
        <v>9</v>
      </c>
      <c r="K26" s="106"/>
      <c r="L26" s="106"/>
      <c r="M26" s="103"/>
      <c r="N26" s="62"/>
      <c r="O26" s="131"/>
      <c r="P26" s="62"/>
      <c r="Q26" s="62"/>
      <c r="S26" s="123"/>
      <c r="T26" s="124"/>
      <c r="U26" s="82"/>
      <c r="V26" s="124"/>
      <c r="X26" s="82"/>
      <c r="Y26" s="82"/>
      <c r="AA26" s="82"/>
      <c r="AB26" s="82"/>
      <c r="AC26" s="82"/>
    </row>
    <row r="27" spans="1:32" x14ac:dyDescent="0.25">
      <c r="A27" s="104">
        <v>10</v>
      </c>
      <c r="C27" s="101" t="str">
        <f>+C19</f>
        <v xml:space="preserve">  General &amp; Intangible</v>
      </c>
      <c r="D27" s="119" t="s">
        <v>348</v>
      </c>
      <c r="E27" s="64">
        <v>89910822</v>
      </c>
      <c r="F27" s="106"/>
      <c r="G27" s="106" t="str">
        <f>+G19</f>
        <v>W/S</v>
      </c>
      <c r="H27" s="120">
        <f>+H19</f>
        <v>4.7E-2</v>
      </c>
      <c r="I27" s="106"/>
      <c r="J27" s="121">
        <f t="shared" ref="J27:J28" si="1">ROUND(+H27*E27,0)</f>
        <v>4225809</v>
      </c>
      <c r="K27" s="106"/>
      <c r="L27" s="106"/>
      <c r="M27" s="103"/>
      <c r="N27" s="62"/>
      <c r="O27" s="131"/>
      <c r="P27" s="62"/>
      <c r="Q27" s="62"/>
      <c r="S27" s="124"/>
      <c r="T27" s="124"/>
      <c r="U27" s="124"/>
      <c r="V27" s="124"/>
      <c r="X27" s="82"/>
      <c r="Y27" s="82"/>
      <c r="AB27" s="82"/>
    </row>
    <row r="28" spans="1:32" ht="18" x14ac:dyDescent="0.4">
      <c r="A28" s="104">
        <v>11</v>
      </c>
      <c r="C28" s="101" t="str">
        <f>+C20</f>
        <v xml:space="preserve">  Common</v>
      </c>
      <c r="D28" s="119" t="s">
        <v>344</v>
      </c>
      <c r="E28" s="21">
        <v>70972451</v>
      </c>
      <c r="F28" s="106"/>
      <c r="G28" s="106" t="str">
        <f>+G20</f>
        <v>CE</v>
      </c>
      <c r="H28" s="120">
        <f>+H20</f>
        <v>4.3650000000000001E-2</v>
      </c>
      <c r="I28" s="106"/>
      <c r="J28" s="126">
        <f t="shared" si="1"/>
        <v>3097947</v>
      </c>
      <c r="K28" s="106"/>
      <c r="L28" s="106"/>
      <c r="M28" s="103"/>
      <c r="N28" s="62"/>
      <c r="O28" s="133"/>
      <c r="P28" s="62"/>
      <c r="Q28" s="62"/>
      <c r="S28" s="123"/>
      <c r="T28" s="124"/>
      <c r="U28" s="82"/>
      <c r="V28" s="124"/>
      <c r="AB28" s="82"/>
    </row>
    <row r="29" spans="1:32" x14ac:dyDescent="0.25">
      <c r="A29" s="104">
        <v>12</v>
      </c>
      <c r="C29" s="127" t="s">
        <v>86</v>
      </c>
      <c r="D29" s="106" t="str">
        <f>"Sum of Ls. "&amp;A24&amp;" - "&amp;A28</f>
        <v>Sum of Ls. 7 - 11</v>
      </c>
      <c r="E29" s="128">
        <f>SUM(E24,E25,E26,E27,E28)</f>
        <v>4443189518</v>
      </c>
      <c r="F29" s="106"/>
      <c r="G29" s="106"/>
      <c r="H29" s="106"/>
      <c r="I29" s="106"/>
      <c r="J29" s="128">
        <f>SUM(J24,J25,J26,J27,J28)</f>
        <v>455596887</v>
      </c>
      <c r="K29" s="106"/>
      <c r="L29" s="106"/>
      <c r="M29" s="103"/>
      <c r="N29" s="134"/>
      <c r="O29" s="44"/>
      <c r="P29" s="62"/>
      <c r="Q29" s="62"/>
      <c r="S29" s="124"/>
      <c r="T29" s="124"/>
      <c r="W29" s="122"/>
      <c r="X29" s="82"/>
      <c r="AB29" s="82"/>
    </row>
    <row r="30" spans="1:32" x14ac:dyDescent="0.25">
      <c r="A30" s="104"/>
      <c r="D30" s="106" t="s">
        <v>9</v>
      </c>
      <c r="E30" s="121"/>
      <c r="F30" s="106"/>
      <c r="G30" s="106"/>
      <c r="H30" s="130"/>
      <c r="I30" s="106"/>
      <c r="J30" s="121"/>
      <c r="K30" s="106"/>
      <c r="L30" s="130"/>
      <c r="M30" s="103"/>
      <c r="N30" s="62"/>
      <c r="O30" s="62"/>
      <c r="P30" s="48"/>
      <c r="X30" s="82"/>
      <c r="AB30" s="82"/>
    </row>
    <row r="31" spans="1:32" x14ac:dyDescent="0.25">
      <c r="A31" s="104"/>
      <c r="C31" s="101" t="s">
        <v>87</v>
      </c>
      <c r="D31" s="106"/>
      <c r="E31" s="121"/>
      <c r="F31" s="106"/>
      <c r="G31" s="106"/>
      <c r="H31" s="106"/>
      <c r="I31" s="106"/>
      <c r="J31" s="121"/>
      <c r="K31" s="106"/>
      <c r="L31" s="106"/>
      <c r="M31" s="103"/>
      <c r="N31" s="62"/>
      <c r="O31" s="62"/>
      <c r="P31" s="62"/>
      <c r="Q31" s="62"/>
      <c r="S31" s="123"/>
      <c r="T31" s="124"/>
      <c r="U31" s="123"/>
      <c r="X31" s="82"/>
    </row>
    <row r="32" spans="1:32" x14ac:dyDescent="0.25">
      <c r="A32" s="104">
        <v>13</v>
      </c>
      <c r="C32" s="101" t="str">
        <f>+C24</f>
        <v xml:space="preserve">  Production</v>
      </c>
      <c r="D32" s="106" t="str">
        <f>"L."&amp;A16&amp;" - L."&amp;A24</f>
        <v>L.1 - L.7</v>
      </c>
      <c r="E32" s="121">
        <f>E16-E24</f>
        <v>4071593768</v>
      </c>
      <c r="F32" s="106"/>
      <c r="G32" s="106"/>
      <c r="H32" s="130"/>
      <c r="I32" s="106"/>
      <c r="J32" s="121"/>
      <c r="K32" s="106"/>
      <c r="L32" s="130"/>
      <c r="M32" s="103"/>
      <c r="N32" s="62"/>
      <c r="O32" s="62"/>
      <c r="P32" s="62"/>
      <c r="Q32" s="62"/>
      <c r="S32" s="123"/>
      <c r="T32" s="124"/>
      <c r="U32" s="123"/>
      <c r="X32" s="82"/>
      <c r="Y32" s="82"/>
      <c r="AB32" s="122"/>
      <c r="AC32" s="122"/>
    </row>
    <row r="33" spans="1:29" x14ac:dyDescent="0.25">
      <c r="A33" s="104">
        <v>14</v>
      </c>
      <c r="C33" s="101" t="str">
        <f>+C25</f>
        <v xml:space="preserve">  Transmission</v>
      </c>
      <c r="D33" s="106" t="str">
        <f>"L."&amp;A17&amp;" - L."&amp;A25</f>
        <v>L.2 - L.8</v>
      </c>
      <c r="E33" s="121">
        <f>E17-E25</f>
        <v>524916326</v>
      </c>
      <c r="F33" s="106"/>
      <c r="G33" s="106"/>
      <c r="H33" s="120"/>
      <c r="I33" s="106"/>
      <c r="J33" s="121">
        <f>J17-J25</f>
        <v>500717684</v>
      </c>
      <c r="K33" s="106"/>
      <c r="L33" s="130"/>
      <c r="M33" s="103"/>
      <c r="N33" s="62"/>
      <c r="O33" s="62"/>
      <c r="P33" s="62"/>
      <c r="Q33" s="62"/>
      <c r="S33" s="123"/>
      <c r="T33" s="124"/>
      <c r="U33" s="123"/>
      <c r="Y33" s="82"/>
      <c r="AA33" s="82"/>
      <c r="AB33" s="82"/>
    </row>
    <row r="34" spans="1:29" x14ac:dyDescent="0.25">
      <c r="A34" s="104">
        <v>15</v>
      </c>
      <c r="C34" s="101" t="str">
        <f>+C26</f>
        <v xml:space="preserve">  Distribution</v>
      </c>
      <c r="D34" s="106" t="str">
        <f>"L."&amp;A18&amp;" - L."&amp;A26</f>
        <v>L.3 - L.9</v>
      </c>
      <c r="E34" s="121">
        <f>E18-E26</f>
        <v>1525275981</v>
      </c>
      <c r="F34" s="106"/>
      <c r="G34" s="106"/>
      <c r="H34" s="130"/>
      <c r="I34" s="106"/>
      <c r="J34" s="121"/>
      <c r="K34" s="106"/>
      <c r="L34" s="130"/>
      <c r="M34" s="103"/>
      <c r="N34" s="62"/>
      <c r="O34" s="135"/>
      <c r="P34" s="62"/>
      <c r="R34" s="122"/>
      <c r="S34" s="123"/>
      <c r="T34" s="124"/>
      <c r="U34" s="124"/>
      <c r="X34" s="82"/>
      <c r="Y34" s="82"/>
      <c r="AA34" s="82"/>
      <c r="AB34" s="82"/>
      <c r="AC34" s="136"/>
    </row>
    <row r="35" spans="1:29" x14ac:dyDescent="0.25">
      <c r="A35" s="104">
        <v>16</v>
      </c>
      <c r="C35" s="101" t="str">
        <f>+C27</f>
        <v xml:space="preserve">  General &amp; Intangible</v>
      </c>
      <c r="D35" s="106" t="str">
        <f>"L."&amp;A19&amp;" - L."&amp;A27</f>
        <v>L.4 - L.10</v>
      </c>
      <c r="E35" s="121">
        <f>E19-E27</f>
        <v>129732204</v>
      </c>
      <c r="F35" s="106"/>
      <c r="G35" s="106"/>
      <c r="H35" s="130"/>
      <c r="I35" s="106"/>
      <c r="J35" s="121">
        <f>J19-J27</f>
        <v>6097413</v>
      </c>
      <c r="K35" s="106"/>
      <c r="L35" s="130"/>
      <c r="M35" s="103"/>
      <c r="N35" s="62"/>
      <c r="O35" s="44"/>
      <c r="P35" s="48"/>
      <c r="X35" s="82"/>
      <c r="Y35" s="82"/>
      <c r="AA35" s="82"/>
      <c r="AB35" s="82"/>
    </row>
    <row r="36" spans="1:29" ht="18" x14ac:dyDescent="0.4">
      <c r="A36" s="104">
        <v>17</v>
      </c>
      <c r="C36" s="101" t="str">
        <f>+C28</f>
        <v xml:space="preserve">  Common</v>
      </c>
      <c r="D36" s="106" t="str">
        <f>"L."&amp;A20&amp;" - L."&amp;A28</f>
        <v>L.5 - L.11</v>
      </c>
      <c r="E36" s="126">
        <f>E20-E28</f>
        <v>84677670.639999986</v>
      </c>
      <c r="F36" s="106"/>
      <c r="G36" s="106"/>
      <c r="H36" s="130"/>
      <c r="I36" s="106"/>
      <c r="J36" s="126">
        <f>J20-J28</f>
        <v>3696181</v>
      </c>
      <c r="K36" s="106"/>
      <c r="L36" s="130"/>
      <c r="M36" s="103"/>
      <c r="N36" s="62"/>
      <c r="O36" s="44"/>
      <c r="P36" s="48"/>
      <c r="X36" s="82"/>
      <c r="AB36" s="82"/>
    </row>
    <row r="37" spans="1:29" x14ac:dyDescent="0.25">
      <c r="A37" s="104">
        <v>18</v>
      </c>
      <c r="C37" s="127" t="s">
        <v>88</v>
      </c>
      <c r="D37" s="106" t="str">
        <f>"Sum of Ls. "&amp;A32&amp;" - "&amp;A36</f>
        <v>Sum of Ls. 13 - 17</v>
      </c>
      <c r="E37" s="128">
        <f>SUM(E32,E33,E34,E35,E36)</f>
        <v>6336195949.6400003</v>
      </c>
      <c r="F37" s="106"/>
      <c r="G37" s="106" t="s">
        <v>89</v>
      </c>
      <c r="H37" s="129">
        <f>IF(J37&gt;0,ROUND(J37/E37,5),0)</f>
        <v>8.0570000000000003E-2</v>
      </c>
      <c r="I37" s="106"/>
      <c r="J37" s="128">
        <f>SUM(J32,J33,J34,J35,J36)</f>
        <v>510511278</v>
      </c>
      <c r="K37" s="106"/>
      <c r="L37" s="106"/>
      <c r="M37" s="103"/>
      <c r="N37" s="137"/>
      <c r="O37" s="62"/>
      <c r="P37" s="48"/>
      <c r="X37" s="82"/>
    </row>
    <row r="38" spans="1:29" x14ac:dyDescent="0.25">
      <c r="A38" s="104"/>
      <c r="D38" s="106"/>
      <c r="E38" s="121"/>
      <c r="F38" s="106"/>
      <c r="I38" s="106"/>
      <c r="J38" s="121"/>
      <c r="K38" s="106"/>
      <c r="L38" s="130"/>
      <c r="M38" s="103"/>
      <c r="N38" s="62"/>
      <c r="O38" s="62"/>
      <c r="P38" s="48"/>
      <c r="AB38" s="82"/>
    </row>
    <row r="39" spans="1:29" x14ac:dyDescent="0.25">
      <c r="A39" s="104"/>
      <c r="C39" s="101" t="s">
        <v>90</v>
      </c>
      <c r="D39" s="106"/>
      <c r="E39" s="121"/>
      <c r="F39" s="106"/>
      <c r="G39" s="106"/>
      <c r="H39" s="106"/>
      <c r="I39" s="106"/>
      <c r="J39" s="121"/>
      <c r="K39" s="106"/>
      <c r="L39" s="106"/>
      <c r="M39" s="103"/>
      <c r="N39" s="62"/>
      <c r="O39" s="62"/>
      <c r="P39" s="48"/>
      <c r="V39" s="62"/>
    </row>
    <row r="40" spans="1:29" x14ac:dyDescent="0.25">
      <c r="A40" s="104">
        <v>19</v>
      </c>
      <c r="C40" s="101" t="s">
        <v>91</v>
      </c>
      <c r="D40" s="119" t="s">
        <v>349</v>
      </c>
      <c r="E40" s="64">
        <f>SUM(P40:Q40)+0.001</f>
        <v>1E-3</v>
      </c>
      <c r="F40" s="10"/>
      <c r="G40" s="106" t="s">
        <v>76</v>
      </c>
      <c r="H40" s="138"/>
      <c r="I40" s="106"/>
      <c r="J40" s="121"/>
      <c r="K40" s="106"/>
      <c r="L40" s="130"/>
      <c r="M40" s="103"/>
      <c r="N40" s="139"/>
      <c r="O40" s="44"/>
      <c r="P40" s="62"/>
      <c r="Q40" s="62"/>
      <c r="S40" s="124"/>
      <c r="T40" s="124"/>
      <c r="U40" s="124"/>
      <c r="V40" s="124"/>
    </row>
    <row r="41" spans="1:29" x14ac:dyDescent="0.25">
      <c r="A41" s="104">
        <f>A40+1</f>
        <v>20</v>
      </c>
      <c r="C41" s="101" t="s">
        <v>92</v>
      </c>
      <c r="D41" s="119" t="s">
        <v>350</v>
      </c>
      <c r="E41" s="64">
        <v>-1064435732</v>
      </c>
      <c r="F41" s="106"/>
      <c r="G41" s="106" t="s">
        <v>93</v>
      </c>
      <c r="H41" s="120">
        <f>+H37</f>
        <v>8.0570000000000003E-2</v>
      </c>
      <c r="I41" s="106"/>
      <c r="J41" s="121">
        <f>ROUND(E41*H41,0)</f>
        <v>-85761587</v>
      </c>
      <c r="K41" s="106"/>
      <c r="L41" s="130"/>
      <c r="M41" s="103"/>
      <c r="N41" s="139"/>
      <c r="O41" s="44"/>
      <c r="P41" s="62"/>
      <c r="Q41" s="62"/>
      <c r="S41" s="123"/>
      <c r="T41" s="124"/>
      <c r="U41" s="123"/>
      <c r="V41" s="124"/>
    </row>
    <row r="42" spans="1:29" ht="31.5" x14ac:dyDescent="0.25">
      <c r="A42" s="104">
        <f>A41+1</f>
        <v>21</v>
      </c>
      <c r="C42" s="101" t="s">
        <v>94</v>
      </c>
      <c r="D42" s="140" t="s">
        <v>351</v>
      </c>
      <c r="E42" s="64">
        <v>-202115239</v>
      </c>
      <c r="F42" s="106"/>
      <c r="G42" s="106" t="s">
        <v>93</v>
      </c>
      <c r="H42" s="120">
        <f>+H41</f>
        <v>8.0570000000000003E-2</v>
      </c>
      <c r="I42" s="106"/>
      <c r="J42" s="121">
        <f t="shared" ref="J42:J43" si="2">ROUND(E42*H42,0)</f>
        <v>-16284425</v>
      </c>
      <c r="K42" s="106"/>
      <c r="L42" s="130"/>
      <c r="M42" s="103"/>
      <c r="N42" s="139"/>
      <c r="O42" s="44"/>
      <c r="P42" s="62"/>
      <c r="Q42" s="62"/>
      <c r="S42" s="123"/>
      <c r="T42" s="123"/>
      <c r="U42" s="123"/>
      <c r="V42" s="123"/>
    </row>
    <row r="43" spans="1:29" ht="31.5" x14ac:dyDescent="0.25">
      <c r="A43" s="104">
        <f>A42+1</f>
        <v>22</v>
      </c>
      <c r="C43" s="101" t="s">
        <v>95</v>
      </c>
      <c r="D43" s="140" t="s">
        <v>352</v>
      </c>
      <c r="E43" s="64">
        <v>244407814</v>
      </c>
      <c r="F43" s="106"/>
      <c r="G43" s="106" t="str">
        <f>+G42</f>
        <v>NP</v>
      </c>
      <c r="H43" s="120">
        <f>+H42</f>
        <v>8.0570000000000003E-2</v>
      </c>
      <c r="I43" s="106"/>
      <c r="J43" s="121">
        <f t="shared" si="2"/>
        <v>19691938</v>
      </c>
      <c r="K43" s="106"/>
      <c r="L43" s="130"/>
      <c r="M43" s="103"/>
      <c r="N43" s="139"/>
      <c r="O43" s="44"/>
      <c r="P43" s="62"/>
      <c r="Q43" s="62"/>
      <c r="S43" s="123"/>
      <c r="T43" s="123"/>
      <c r="U43" s="123"/>
      <c r="V43" s="123"/>
    </row>
    <row r="44" spans="1:29" x14ac:dyDescent="0.25">
      <c r="A44" s="104">
        <f>A43+1</f>
        <v>23</v>
      </c>
      <c r="C44" s="100" t="s">
        <v>96</v>
      </c>
      <c r="D44" s="119" t="s">
        <v>353</v>
      </c>
      <c r="E44" s="64">
        <v>1E-3</v>
      </c>
      <c r="F44" s="106"/>
      <c r="G44" s="106" t="s">
        <v>93</v>
      </c>
      <c r="H44" s="120">
        <f>+H42</f>
        <v>8.0570000000000003E-2</v>
      </c>
      <c r="I44" s="106"/>
      <c r="J44" s="121">
        <f>ROUND(E44*H44,4)</f>
        <v>1E-4</v>
      </c>
      <c r="K44" s="106"/>
      <c r="L44" s="130"/>
      <c r="M44" s="103"/>
      <c r="N44" s="141"/>
      <c r="O44" s="44"/>
      <c r="P44" s="62"/>
      <c r="Q44" s="62"/>
    </row>
    <row r="45" spans="1:29" x14ac:dyDescent="0.25">
      <c r="A45" s="104" t="str">
        <f>A44&amp;"a"</f>
        <v>23a</v>
      </c>
      <c r="C45" s="2" t="s">
        <v>97</v>
      </c>
      <c r="E45" s="64">
        <v>1E-3</v>
      </c>
      <c r="F45" s="106"/>
      <c r="G45" s="106" t="str">
        <f>G17</f>
        <v>TP</v>
      </c>
      <c r="H45" s="132">
        <f>H17</f>
        <v>0.95389999999999997</v>
      </c>
      <c r="I45" s="106"/>
      <c r="J45" s="121">
        <f>ROUND(E45*H45,4)</f>
        <v>1E-3</v>
      </c>
      <c r="K45" s="106"/>
      <c r="L45" s="130"/>
      <c r="M45" s="103"/>
      <c r="N45" s="141"/>
      <c r="O45" s="44"/>
      <c r="P45" s="62"/>
      <c r="Q45" s="62"/>
    </row>
    <row r="46" spans="1:29" ht="18" x14ac:dyDescent="0.4">
      <c r="A46" s="104" t="str">
        <f>A44&amp;"b"</f>
        <v>23b</v>
      </c>
      <c r="C46" s="101" t="s">
        <v>98</v>
      </c>
      <c r="E46" s="21">
        <v>-6284453.9828166049</v>
      </c>
      <c r="F46" s="106"/>
      <c r="G46" s="106"/>
      <c r="H46" s="142">
        <v>1</v>
      </c>
      <c r="I46" s="106"/>
      <c r="J46" s="126">
        <f>ROUND(E46*H46,0)</f>
        <v>-6284454</v>
      </c>
      <c r="K46" s="106"/>
      <c r="L46" s="130"/>
      <c r="M46" s="103"/>
      <c r="N46" s="143"/>
      <c r="O46" s="44"/>
      <c r="P46" s="62"/>
      <c r="Q46" s="62"/>
    </row>
    <row r="47" spans="1:29" x14ac:dyDescent="0.25">
      <c r="A47" s="104">
        <f>A44+1</f>
        <v>24</v>
      </c>
      <c r="C47" s="127" t="s">
        <v>99</v>
      </c>
      <c r="D47" s="106"/>
      <c r="E47" s="128">
        <f>SUM(E40:E46)</f>
        <v>-1028427610.9798166</v>
      </c>
      <c r="F47" s="106"/>
      <c r="G47" s="106"/>
      <c r="H47" s="106"/>
      <c r="I47" s="106"/>
      <c r="J47" s="128">
        <f>SUM(J40:J46)</f>
        <v>-88638527.998899996</v>
      </c>
      <c r="K47" s="106"/>
      <c r="L47" s="106"/>
      <c r="M47" s="103"/>
      <c r="N47" s="143"/>
      <c r="O47" s="62"/>
      <c r="P47" s="48"/>
    </row>
    <row r="48" spans="1:29" x14ac:dyDescent="0.25">
      <c r="A48" s="104"/>
      <c r="D48" s="106"/>
      <c r="E48" s="121"/>
      <c r="F48" s="106"/>
      <c r="G48" s="106"/>
      <c r="H48" s="130"/>
      <c r="I48" s="106"/>
      <c r="J48" s="121"/>
      <c r="K48" s="106"/>
      <c r="L48" s="130"/>
      <c r="M48" s="103"/>
      <c r="N48" s="81"/>
      <c r="O48" s="62"/>
    </row>
    <row r="49" spans="1:50" x14ac:dyDescent="0.25">
      <c r="A49" s="104">
        <f>A47+1</f>
        <v>25</v>
      </c>
      <c r="C49" s="101" t="s">
        <v>100</v>
      </c>
      <c r="D49" s="106" t="s">
        <v>354</v>
      </c>
      <c r="E49" s="64">
        <v>1E-3</v>
      </c>
      <c r="F49" s="106"/>
      <c r="G49" s="106" t="str">
        <f>+G25</f>
        <v>TP</v>
      </c>
      <c r="H49" s="120">
        <f>+H25</f>
        <v>0.95389999999999997</v>
      </c>
      <c r="I49" s="106"/>
      <c r="J49" s="121">
        <f>ROUND(E49*H49,4)</f>
        <v>1E-3</v>
      </c>
      <c r="K49" s="106"/>
      <c r="L49" s="106"/>
      <c r="M49" s="103"/>
      <c r="N49" s="81"/>
      <c r="O49" s="62"/>
      <c r="P49" s="62"/>
      <c r="Q49" s="62"/>
    </row>
    <row r="50" spans="1:50" x14ac:dyDescent="0.25">
      <c r="A50" s="104"/>
      <c r="C50" s="101"/>
      <c r="D50" s="106"/>
      <c r="E50" s="121"/>
      <c r="F50" s="106"/>
      <c r="G50" s="106"/>
      <c r="H50" s="106"/>
      <c r="I50" s="106"/>
      <c r="J50" s="121"/>
      <c r="K50" s="106"/>
      <c r="L50" s="106"/>
      <c r="M50" s="103"/>
      <c r="N50" s="81"/>
      <c r="O50" s="62"/>
      <c r="P50" s="48"/>
    </row>
    <row r="51" spans="1:50" x14ac:dyDescent="0.25">
      <c r="A51" s="104"/>
      <c r="C51" s="101" t="s">
        <v>101</v>
      </c>
      <c r="D51" s="106" t="s">
        <v>9</v>
      </c>
      <c r="E51" s="121"/>
      <c r="F51" s="106"/>
      <c r="G51" s="106"/>
      <c r="H51" s="106"/>
      <c r="I51" s="106"/>
      <c r="J51" s="121"/>
      <c r="K51" s="106"/>
      <c r="L51" s="106"/>
      <c r="M51" s="103"/>
      <c r="N51" s="62"/>
      <c r="O51" s="62"/>
      <c r="P51" s="48"/>
    </row>
    <row r="52" spans="1:50" x14ac:dyDescent="0.25">
      <c r="A52" s="104">
        <f>A49+1</f>
        <v>26</v>
      </c>
      <c r="C52" s="101" t="s">
        <v>102</v>
      </c>
      <c r="D52" s="100" t="s">
        <v>103</v>
      </c>
      <c r="E52" s="64">
        <f>ROUND('Att O Pg 3 of 5'!$E$24/8,0)</f>
        <v>26327070</v>
      </c>
      <c r="F52" s="106"/>
      <c r="G52" s="106"/>
      <c r="H52" s="130"/>
      <c r="I52" s="106"/>
      <c r="J52" s="64">
        <f>ROUND('Att O Pg 3 of 5'!$J$24/8,0)</f>
        <v>5093825</v>
      </c>
      <c r="K52" s="103"/>
      <c r="L52" s="130"/>
      <c r="M52" s="103"/>
      <c r="N52" s="144"/>
      <c r="O52" s="145"/>
      <c r="P52" s="48"/>
    </row>
    <row r="53" spans="1:50" x14ac:dyDescent="0.25">
      <c r="A53" s="104">
        <f>A52+1</f>
        <v>27</v>
      </c>
      <c r="C53" s="101" t="s">
        <v>104</v>
      </c>
      <c r="D53" s="119" t="s">
        <v>355</v>
      </c>
      <c r="E53" s="64">
        <v>5397703.5878679743</v>
      </c>
      <c r="F53" s="106"/>
      <c r="G53" s="106" t="s">
        <v>105</v>
      </c>
      <c r="H53" s="120">
        <f>'Att O Pg 4 of 5'!$J$27</f>
        <v>0.84046221199999993</v>
      </c>
      <c r="I53" s="106"/>
      <c r="J53" s="121">
        <f t="shared" ref="J53:J54" si="3">ROUND(E53*H53,0)</f>
        <v>4536566</v>
      </c>
      <c r="K53" s="106" t="s">
        <v>9</v>
      </c>
      <c r="L53" s="130"/>
      <c r="M53" s="103"/>
      <c r="N53" s="146"/>
      <c r="O53" s="145"/>
      <c r="P53" s="66"/>
      <c r="Q53" s="66"/>
    </row>
    <row r="54" spans="1:50" x14ac:dyDescent="0.25">
      <c r="A54" s="104">
        <f t="shared" ref="A54:A55" si="4">A53+1</f>
        <v>28</v>
      </c>
      <c r="C54" s="101" t="s">
        <v>106</v>
      </c>
      <c r="D54" s="119" t="s">
        <v>356</v>
      </c>
      <c r="E54" s="147">
        <v>14649266</v>
      </c>
      <c r="F54" s="106"/>
      <c r="G54" s="106" t="s">
        <v>107</v>
      </c>
      <c r="H54" s="120">
        <f>+H21</f>
        <v>8.9630000000000001E-2</v>
      </c>
      <c r="I54" s="106"/>
      <c r="J54" s="148">
        <f t="shared" si="3"/>
        <v>1313014</v>
      </c>
      <c r="K54" s="106"/>
      <c r="L54" s="130"/>
      <c r="M54" s="103"/>
      <c r="N54" s="146"/>
      <c r="O54" s="44"/>
      <c r="P54" s="66"/>
      <c r="Q54" s="66"/>
    </row>
    <row r="55" spans="1:50" x14ac:dyDescent="0.25">
      <c r="A55" s="104">
        <f t="shared" si="4"/>
        <v>29</v>
      </c>
      <c r="C55" s="101" t="s">
        <v>108</v>
      </c>
      <c r="D55" s="103"/>
      <c r="E55" s="128">
        <f>E52+E53+E54</f>
        <v>46374039.587867975</v>
      </c>
      <c r="F55" s="103"/>
      <c r="G55" s="103"/>
      <c r="H55" s="103"/>
      <c r="I55" s="103"/>
      <c r="J55" s="128">
        <f>J52+J53+J54</f>
        <v>10943405</v>
      </c>
      <c r="K55" s="103"/>
      <c r="L55" s="103"/>
      <c r="M55" s="103"/>
      <c r="N55" s="134"/>
      <c r="O55" s="62"/>
      <c r="P55" s="48"/>
    </row>
    <row r="56" spans="1:50" x14ac:dyDescent="0.25">
      <c r="D56" s="106"/>
      <c r="E56" s="121"/>
      <c r="F56" s="106"/>
      <c r="G56" s="106"/>
      <c r="H56" s="106"/>
      <c r="I56" s="106"/>
      <c r="J56" s="121"/>
      <c r="K56" s="106"/>
      <c r="L56" s="106"/>
      <c r="M56" s="103"/>
      <c r="N56" s="62"/>
      <c r="O56" s="62"/>
      <c r="P56" s="48"/>
    </row>
    <row r="57" spans="1:50" x14ac:dyDescent="0.25">
      <c r="A57" s="104">
        <f>A55+1</f>
        <v>30</v>
      </c>
      <c r="C57" s="101" t="str">
        <f>"RATE BASE  (sum lines "&amp;A37&amp;", "&amp;A47&amp;", "&amp;A49&amp;", &amp; "&amp;A55&amp;")"</f>
        <v>RATE BASE  (sum lines 18, 24, 25, &amp; 29)</v>
      </c>
      <c r="D57" s="106"/>
      <c r="E57" s="149">
        <f>+E55+E49+E47+E37</f>
        <v>5354142378.249052</v>
      </c>
      <c r="F57" s="106"/>
      <c r="G57" s="106"/>
      <c r="H57" s="130"/>
      <c r="I57" s="106"/>
      <c r="J57" s="149">
        <f>+J55+J49+J47+J37</f>
        <v>432816155.00209999</v>
      </c>
      <c r="K57" s="106"/>
      <c r="L57" s="130"/>
      <c r="M57" s="106"/>
      <c r="N57" s="62"/>
      <c r="O57" s="62"/>
      <c r="P57" s="48"/>
    </row>
    <row r="58" spans="1:50" x14ac:dyDescent="0.25">
      <c r="A58" s="104"/>
      <c r="C58" s="101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62"/>
      <c r="O58" s="62"/>
      <c r="P58" s="48"/>
    </row>
    <row r="59" spans="1:50" x14ac:dyDescent="0.25">
      <c r="Q59" s="98"/>
      <c r="R59" s="98"/>
      <c r="S59" s="98"/>
      <c r="AR59" s="1"/>
      <c r="AS59" s="1"/>
      <c r="AT59" s="1"/>
      <c r="AU59" s="1"/>
      <c r="AV59" s="1"/>
      <c r="AW59" s="1"/>
      <c r="AX59" s="1"/>
    </row>
    <row r="60" spans="1:50" x14ac:dyDescent="0.25">
      <c r="Q60" s="98"/>
      <c r="R60" s="98"/>
      <c r="S60" s="98"/>
      <c r="AR60" s="1"/>
      <c r="AS60" s="1"/>
      <c r="AT60" s="1"/>
      <c r="AU60" s="1"/>
      <c r="AV60" s="1"/>
      <c r="AW60" s="1"/>
      <c r="AX60" s="1"/>
    </row>
    <row r="61" spans="1:50" x14ac:dyDescent="0.25">
      <c r="Q61" s="98"/>
      <c r="R61" s="98"/>
      <c r="S61" s="98"/>
      <c r="AR61" s="1"/>
      <c r="AS61" s="1"/>
      <c r="AT61" s="1"/>
      <c r="AU61" s="1"/>
      <c r="AV61" s="1"/>
      <c r="AW61" s="1"/>
      <c r="AX61" s="1"/>
    </row>
    <row r="62" spans="1:50" x14ac:dyDescent="0.25">
      <c r="Q62" s="98"/>
      <c r="R62" s="98"/>
      <c r="S62" s="98"/>
      <c r="AR62" s="1"/>
      <c r="AS62" s="1"/>
      <c r="AT62" s="1"/>
      <c r="AU62" s="1"/>
      <c r="AV62" s="1"/>
      <c r="AW62" s="1"/>
      <c r="AX62" s="1"/>
    </row>
    <row r="63" spans="1:50" x14ac:dyDescent="0.25">
      <c r="Q63" s="98"/>
      <c r="R63" s="98"/>
      <c r="S63" s="98"/>
      <c r="AR63" s="1"/>
      <c r="AS63" s="1"/>
      <c r="AT63" s="1"/>
      <c r="AU63" s="1"/>
      <c r="AV63" s="1"/>
      <c r="AW63" s="1"/>
      <c r="AX63" s="1"/>
    </row>
    <row r="64" spans="1:50" x14ac:dyDescent="0.25">
      <c r="Q64" s="98"/>
      <c r="R64" s="98"/>
      <c r="S64" s="98"/>
      <c r="AR64" s="1"/>
      <c r="AS64" s="1"/>
      <c r="AT64" s="1"/>
      <c r="AU64" s="1"/>
      <c r="AV64" s="1"/>
      <c r="AW64" s="1"/>
      <c r="AX64" s="1"/>
    </row>
    <row r="65" spans="17:50" x14ac:dyDescent="0.25">
      <c r="Q65" s="98"/>
      <c r="R65" s="98"/>
      <c r="S65" s="98"/>
      <c r="AR65" s="1"/>
      <c r="AS65" s="1"/>
      <c r="AT65" s="1"/>
      <c r="AU65" s="1"/>
      <c r="AV65" s="1"/>
      <c r="AW65" s="1"/>
      <c r="AX65" s="1"/>
    </row>
    <row r="66" spans="17:50" x14ac:dyDescent="0.25">
      <c r="Q66" s="98"/>
      <c r="R66" s="98"/>
      <c r="S66" s="98"/>
      <c r="AR66" s="1"/>
      <c r="AS66" s="1"/>
      <c r="AT66" s="1"/>
      <c r="AU66" s="1"/>
      <c r="AV66" s="1"/>
      <c r="AW66" s="1"/>
      <c r="AX66" s="1"/>
    </row>
    <row r="67" spans="17:50" x14ac:dyDescent="0.25">
      <c r="Q67" s="98"/>
      <c r="R67" s="98"/>
      <c r="S67" s="98"/>
      <c r="AR67" s="1"/>
      <c r="AS67" s="1"/>
      <c r="AT67" s="1"/>
      <c r="AU67" s="1"/>
      <c r="AV67" s="1"/>
      <c r="AW67" s="1"/>
      <c r="AX67" s="1"/>
    </row>
    <row r="68" spans="17:50" x14ac:dyDescent="0.25">
      <c r="Q68" s="98"/>
      <c r="R68" s="98"/>
      <c r="S68" s="98"/>
      <c r="AR68" s="1"/>
      <c r="AS68" s="1"/>
      <c r="AT68" s="1"/>
      <c r="AU68" s="1"/>
      <c r="AV68" s="1"/>
      <c r="AW68" s="1"/>
      <c r="AX68" s="1"/>
    </row>
    <row r="69" spans="17:50" x14ac:dyDescent="0.25">
      <c r="Q69" s="98"/>
      <c r="R69" s="98"/>
      <c r="S69" s="98"/>
      <c r="AR69" s="1"/>
      <c r="AS69" s="1"/>
      <c r="AT69" s="1"/>
      <c r="AU69" s="1"/>
      <c r="AV69" s="1"/>
      <c r="AW69" s="1"/>
      <c r="AX69" s="1"/>
    </row>
    <row r="70" spans="17:50" x14ac:dyDescent="0.25">
      <c r="Q70" s="98"/>
      <c r="R70" s="98"/>
      <c r="S70" s="98"/>
      <c r="AR70" s="1"/>
      <c r="AS70" s="1"/>
      <c r="AT70" s="1"/>
      <c r="AU70" s="1"/>
      <c r="AV70" s="1"/>
      <c r="AW70" s="1"/>
      <c r="AX70" s="1"/>
    </row>
    <row r="71" spans="17:50" x14ac:dyDescent="0.25">
      <c r="Q71" s="98"/>
      <c r="R71" s="98"/>
      <c r="S71" s="98"/>
      <c r="AR71" s="1"/>
      <c r="AS71" s="1"/>
      <c r="AT71" s="1"/>
      <c r="AU71" s="1"/>
      <c r="AV71" s="1"/>
      <c r="AW71" s="1"/>
      <c r="AX71" s="1"/>
    </row>
    <row r="72" spans="17:50" x14ac:dyDescent="0.25">
      <c r="Q72" s="98"/>
      <c r="R72" s="98"/>
      <c r="S72" s="98"/>
      <c r="AR72" s="1"/>
      <c r="AS72" s="1"/>
      <c r="AT72" s="1"/>
      <c r="AU72" s="1"/>
      <c r="AV72" s="1"/>
      <c r="AW72" s="1"/>
      <c r="AX72" s="1"/>
    </row>
    <row r="73" spans="17:50" x14ac:dyDescent="0.25">
      <c r="Q73" s="98"/>
      <c r="R73" s="98"/>
      <c r="S73" s="98"/>
      <c r="AR73" s="1"/>
      <c r="AS73" s="1"/>
      <c r="AT73" s="1"/>
      <c r="AU73" s="1"/>
      <c r="AV73" s="1"/>
      <c r="AW73" s="1"/>
      <c r="AX73" s="1"/>
    </row>
    <row r="74" spans="17:50" x14ac:dyDescent="0.25">
      <c r="Q74" s="98"/>
      <c r="R74" s="98"/>
      <c r="S74" s="98"/>
      <c r="AR74" s="1"/>
      <c r="AS74" s="1"/>
      <c r="AT74" s="1"/>
      <c r="AU74" s="1"/>
      <c r="AV74" s="1"/>
      <c r="AW74" s="1"/>
      <c r="AX74" s="1"/>
    </row>
    <row r="75" spans="17:50" x14ac:dyDescent="0.25">
      <c r="Q75" s="98"/>
      <c r="R75" s="98"/>
      <c r="S75" s="98"/>
      <c r="AR75" s="1"/>
      <c r="AS75" s="1"/>
      <c r="AT75" s="1"/>
      <c r="AU75" s="1"/>
      <c r="AV75" s="1"/>
      <c r="AW75" s="1"/>
      <c r="AX75" s="1"/>
    </row>
    <row r="76" spans="17:50" x14ac:dyDescent="0.25">
      <c r="Q76" s="98"/>
      <c r="R76" s="98"/>
      <c r="S76" s="98"/>
      <c r="AR76" s="1"/>
      <c r="AS76" s="1"/>
      <c r="AT76" s="1"/>
      <c r="AU76" s="1"/>
      <c r="AV76" s="1"/>
      <c r="AW76" s="1"/>
      <c r="AX76" s="1"/>
    </row>
    <row r="77" spans="17:50" x14ac:dyDescent="0.25">
      <c r="Q77" s="98"/>
      <c r="R77" s="98"/>
      <c r="S77" s="98"/>
      <c r="AR77" s="1"/>
      <c r="AS77" s="1"/>
      <c r="AT77" s="1"/>
      <c r="AU77" s="1"/>
      <c r="AV77" s="1"/>
      <c r="AW77" s="1"/>
      <c r="AX77" s="1"/>
    </row>
    <row r="78" spans="17:50" x14ac:dyDescent="0.25">
      <c r="Q78" s="98"/>
      <c r="R78" s="98"/>
      <c r="S78" s="98"/>
      <c r="AR78" s="1"/>
      <c r="AS78" s="1"/>
      <c r="AT78" s="1"/>
      <c r="AU78" s="1"/>
      <c r="AV78" s="1"/>
      <c r="AW78" s="1"/>
      <c r="AX78" s="1"/>
    </row>
    <row r="79" spans="17:50" x14ac:dyDescent="0.25">
      <c r="Q79" s="98"/>
      <c r="R79" s="98"/>
      <c r="S79" s="98"/>
      <c r="AR79" s="1"/>
      <c r="AS79" s="1"/>
      <c r="AT79" s="1"/>
      <c r="AU79" s="1"/>
      <c r="AV79" s="1"/>
      <c r="AW79" s="1"/>
      <c r="AX79" s="1"/>
    </row>
    <row r="80" spans="17:50" x14ac:dyDescent="0.25">
      <c r="Q80" s="98"/>
      <c r="R80" s="98"/>
      <c r="S80" s="98"/>
      <c r="AR80" s="1"/>
      <c r="AS80" s="1"/>
      <c r="AT80" s="1"/>
      <c r="AU80" s="1"/>
      <c r="AV80" s="1"/>
      <c r="AW80" s="1"/>
      <c r="AX80" s="1"/>
    </row>
    <row r="81" spans="17:50" x14ac:dyDescent="0.25">
      <c r="Q81" s="98"/>
      <c r="R81" s="98"/>
      <c r="S81" s="98"/>
      <c r="AR81" s="1"/>
      <c r="AS81" s="1"/>
      <c r="AT81" s="1"/>
      <c r="AU81" s="1"/>
      <c r="AV81" s="1"/>
      <c r="AW81" s="1"/>
      <c r="AX81" s="1"/>
    </row>
    <row r="82" spans="17:50" x14ac:dyDescent="0.25">
      <c r="Q82" s="98"/>
      <c r="R82" s="98"/>
      <c r="S82" s="98"/>
      <c r="AR82" s="1"/>
      <c r="AS82" s="1"/>
      <c r="AT82" s="1"/>
      <c r="AU82" s="1"/>
      <c r="AV82" s="1"/>
      <c r="AW82" s="1"/>
      <c r="AX82" s="1"/>
    </row>
    <row r="83" spans="17:50" x14ac:dyDescent="0.25">
      <c r="Q83" s="98"/>
      <c r="R83" s="98"/>
      <c r="S83" s="98"/>
      <c r="AR83" s="1"/>
      <c r="AS83" s="1"/>
      <c r="AT83" s="1"/>
      <c r="AU83" s="1"/>
      <c r="AV83" s="1"/>
      <c r="AW83" s="1"/>
      <c r="AX83" s="1"/>
    </row>
    <row r="84" spans="17:50" x14ac:dyDescent="0.25">
      <c r="Q84" s="98"/>
      <c r="R84" s="98"/>
      <c r="S84" s="98"/>
      <c r="AR84" s="1"/>
      <c r="AS84" s="1"/>
      <c r="AT84" s="1"/>
      <c r="AU84" s="1"/>
      <c r="AV84" s="1"/>
      <c r="AW84" s="1"/>
      <c r="AX84" s="1"/>
    </row>
    <row r="85" spans="17:50" x14ac:dyDescent="0.25">
      <c r="Q85" s="98"/>
      <c r="R85" s="98"/>
      <c r="S85" s="98"/>
      <c r="AR85" s="1"/>
      <c r="AS85" s="1"/>
      <c r="AT85" s="1"/>
      <c r="AU85" s="1"/>
      <c r="AV85" s="1"/>
      <c r="AW85" s="1"/>
      <c r="AX85" s="1"/>
    </row>
    <row r="86" spans="17:50" x14ac:dyDescent="0.25">
      <c r="Q86" s="98"/>
      <c r="R86" s="98"/>
      <c r="S86" s="98"/>
      <c r="AR86" s="1"/>
      <c r="AS86" s="1"/>
      <c r="AT86" s="1"/>
      <c r="AU86" s="1"/>
      <c r="AV86" s="1"/>
      <c r="AW86" s="1"/>
      <c r="AX86" s="1"/>
    </row>
    <row r="87" spans="17:50" x14ac:dyDescent="0.25">
      <c r="Q87" s="98"/>
      <c r="R87" s="98"/>
      <c r="S87" s="98"/>
      <c r="AR87" s="1"/>
      <c r="AS87" s="1"/>
      <c r="AT87" s="1"/>
      <c r="AU87" s="1"/>
      <c r="AV87" s="1"/>
      <c r="AW87" s="1"/>
      <c r="AX87" s="1"/>
    </row>
    <row r="88" spans="17:50" x14ac:dyDescent="0.25">
      <c r="Q88" s="98"/>
      <c r="R88" s="98"/>
      <c r="S88" s="98"/>
      <c r="AR88" s="1"/>
      <c r="AS88" s="1"/>
      <c r="AT88" s="1"/>
      <c r="AU88" s="1"/>
      <c r="AV88" s="1"/>
      <c r="AW88" s="1"/>
      <c r="AX88" s="1"/>
    </row>
    <row r="89" spans="17:50" x14ac:dyDescent="0.25">
      <c r="Q89" s="98"/>
      <c r="R89" s="98"/>
      <c r="S89" s="98"/>
      <c r="AR89" s="1"/>
      <c r="AS89" s="1"/>
      <c r="AT89" s="1"/>
      <c r="AU89" s="1"/>
      <c r="AV89" s="1"/>
      <c r="AW89" s="1"/>
      <c r="AX89" s="1"/>
    </row>
    <row r="90" spans="17:50" x14ac:dyDescent="0.25">
      <c r="Q90" s="98"/>
      <c r="R90" s="98"/>
      <c r="S90" s="98"/>
      <c r="AR90" s="1"/>
      <c r="AS90" s="1"/>
      <c r="AT90" s="1"/>
      <c r="AU90" s="1"/>
      <c r="AV90" s="1"/>
      <c r="AW90" s="1"/>
      <c r="AX90" s="1"/>
    </row>
    <row r="91" spans="17:50" x14ac:dyDescent="0.25">
      <c r="Q91" s="98"/>
      <c r="R91" s="98"/>
      <c r="S91" s="98"/>
      <c r="AR91" s="1"/>
      <c r="AS91" s="1"/>
      <c r="AT91" s="1"/>
      <c r="AU91" s="1"/>
      <c r="AV91" s="1"/>
      <c r="AW91" s="1"/>
      <c r="AX91" s="1"/>
    </row>
    <row r="92" spans="17:50" x14ac:dyDescent="0.25">
      <c r="Q92" s="98"/>
      <c r="R92" s="98"/>
      <c r="S92" s="98"/>
      <c r="AR92" s="1"/>
      <c r="AS92" s="1"/>
      <c r="AT92" s="1"/>
      <c r="AU92" s="1"/>
      <c r="AV92" s="1"/>
      <c r="AW92" s="1"/>
      <c r="AX92" s="1"/>
    </row>
    <row r="93" spans="17:50" x14ac:dyDescent="0.25">
      <c r="Q93" s="98"/>
      <c r="R93" s="98"/>
      <c r="S93" s="98"/>
      <c r="AR93" s="1"/>
      <c r="AS93" s="1"/>
      <c r="AT93" s="1"/>
      <c r="AU93" s="1"/>
      <c r="AV93" s="1"/>
      <c r="AW93" s="1"/>
      <c r="AX93" s="1"/>
    </row>
    <row r="94" spans="17:50" x14ac:dyDescent="0.25">
      <c r="Q94" s="98"/>
      <c r="R94" s="98"/>
      <c r="S94" s="98"/>
      <c r="AR94" s="1"/>
      <c r="AS94" s="1"/>
      <c r="AT94" s="1"/>
      <c r="AU94" s="1"/>
      <c r="AV94" s="1"/>
      <c r="AW94" s="1"/>
      <c r="AX94" s="1"/>
    </row>
    <row r="95" spans="17:50" x14ac:dyDescent="0.25">
      <c r="Q95" s="98"/>
      <c r="R95" s="98"/>
      <c r="S95" s="98"/>
      <c r="AR95" s="1"/>
      <c r="AS95" s="1"/>
      <c r="AT95" s="1"/>
      <c r="AU95" s="1"/>
      <c r="AV95" s="1"/>
      <c r="AW95" s="1"/>
      <c r="AX95" s="1"/>
    </row>
    <row r="96" spans="17:50" x14ac:dyDescent="0.25">
      <c r="Q96" s="98"/>
      <c r="R96" s="98"/>
      <c r="S96" s="98"/>
      <c r="AR96" s="1"/>
      <c r="AS96" s="1"/>
      <c r="AT96" s="1"/>
      <c r="AU96" s="1"/>
      <c r="AV96" s="1"/>
      <c r="AW96" s="1"/>
      <c r="AX96" s="1"/>
    </row>
    <row r="97" spans="17:50" x14ac:dyDescent="0.25">
      <c r="Q97" s="98"/>
      <c r="R97" s="98"/>
      <c r="S97" s="98"/>
      <c r="AR97" s="1"/>
      <c r="AS97" s="1"/>
      <c r="AT97" s="1"/>
      <c r="AU97" s="1"/>
      <c r="AV97" s="1"/>
      <c r="AW97" s="1"/>
      <c r="AX97" s="1"/>
    </row>
    <row r="98" spans="17:50" x14ac:dyDescent="0.25">
      <c r="Q98" s="98"/>
      <c r="R98" s="98"/>
      <c r="S98" s="98"/>
      <c r="AR98" s="1"/>
      <c r="AS98" s="1"/>
      <c r="AT98" s="1"/>
      <c r="AU98" s="1"/>
      <c r="AV98" s="1"/>
      <c r="AW98" s="1"/>
      <c r="AX98" s="1"/>
    </row>
    <row r="99" spans="17:50" x14ac:dyDescent="0.25">
      <c r="Q99" s="98"/>
      <c r="R99" s="98"/>
      <c r="S99" s="98"/>
      <c r="AR99" s="1"/>
      <c r="AS99" s="1"/>
      <c r="AT99" s="1"/>
      <c r="AU99" s="1"/>
      <c r="AV99" s="1"/>
      <c r="AW99" s="1"/>
      <c r="AX99" s="1"/>
    </row>
    <row r="100" spans="17:50" x14ac:dyDescent="0.25">
      <c r="Q100" s="98"/>
      <c r="R100" s="98"/>
      <c r="S100" s="98"/>
      <c r="AR100" s="1"/>
      <c r="AS100" s="1"/>
      <c r="AT100" s="1"/>
      <c r="AU100" s="1"/>
      <c r="AV100" s="1"/>
      <c r="AW100" s="1"/>
      <c r="AX100" s="1"/>
    </row>
    <row r="101" spans="17:50" x14ac:dyDescent="0.25">
      <c r="Q101" s="98"/>
      <c r="R101" s="98"/>
      <c r="S101" s="98"/>
      <c r="AR101" s="1"/>
      <c r="AS101" s="1"/>
      <c r="AT101" s="1"/>
      <c r="AU101" s="1"/>
      <c r="AV101" s="1"/>
      <c r="AW101" s="1"/>
      <c r="AX101" s="1"/>
    </row>
    <row r="102" spans="17:50" x14ac:dyDescent="0.25">
      <c r="Q102" s="98"/>
      <c r="R102" s="98"/>
      <c r="S102" s="98"/>
      <c r="AR102" s="1"/>
      <c r="AS102" s="1"/>
      <c r="AT102" s="1"/>
      <c r="AU102" s="1"/>
      <c r="AV102" s="1"/>
      <c r="AW102" s="1"/>
      <c r="AX102" s="1"/>
    </row>
    <row r="103" spans="17:50" x14ac:dyDescent="0.25">
      <c r="Q103" s="98"/>
      <c r="R103" s="98"/>
      <c r="S103" s="98"/>
      <c r="AR103" s="1"/>
      <c r="AS103" s="1"/>
      <c r="AT103" s="1"/>
      <c r="AU103" s="1"/>
      <c r="AV103" s="1"/>
      <c r="AW103" s="1"/>
      <c r="AX103" s="1"/>
    </row>
    <row r="104" spans="17:50" x14ac:dyDescent="0.25">
      <c r="Q104" s="98"/>
      <c r="R104" s="98"/>
      <c r="S104" s="98"/>
      <c r="AR104" s="1"/>
      <c r="AS104" s="1"/>
      <c r="AT104" s="1"/>
      <c r="AU104" s="1"/>
      <c r="AV104" s="1"/>
      <c r="AW104" s="1"/>
      <c r="AX104" s="1"/>
    </row>
    <row r="105" spans="17:50" x14ac:dyDescent="0.25">
      <c r="Q105" s="98"/>
      <c r="R105" s="98"/>
      <c r="S105" s="98"/>
      <c r="AR105" s="1"/>
      <c r="AS105" s="1"/>
      <c r="AT105" s="1"/>
      <c r="AU105" s="1"/>
      <c r="AV105" s="1"/>
      <c r="AW105" s="1"/>
      <c r="AX105" s="1"/>
    </row>
    <row r="106" spans="17:50" x14ac:dyDescent="0.25">
      <c r="Q106" s="98"/>
      <c r="R106" s="98"/>
      <c r="S106" s="98"/>
      <c r="AR106" s="1"/>
      <c r="AS106" s="1"/>
      <c r="AT106" s="1"/>
      <c r="AU106" s="1"/>
      <c r="AV106" s="1"/>
      <c r="AW106" s="1"/>
      <c r="AX106" s="1"/>
    </row>
    <row r="107" spans="17:50" x14ac:dyDescent="0.25">
      <c r="Q107" s="98"/>
      <c r="R107" s="98"/>
      <c r="S107" s="98"/>
      <c r="AR107" s="1"/>
      <c r="AS107" s="1"/>
      <c r="AT107" s="1"/>
      <c r="AU107" s="1"/>
      <c r="AV107" s="1"/>
      <c r="AW107" s="1"/>
      <c r="AX107" s="1"/>
    </row>
    <row r="108" spans="17:50" x14ac:dyDescent="0.25">
      <c r="Q108" s="98"/>
      <c r="R108" s="98"/>
      <c r="S108" s="98"/>
      <c r="AR108" s="1"/>
      <c r="AS108" s="1"/>
      <c r="AT108" s="1"/>
      <c r="AU108" s="1"/>
      <c r="AV108" s="1"/>
      <c r="AW108" s="1"/>
      <c r="AX108" s="1"/>
    </row>
    <row r="109" spans="17:50" x14ac:dyDescent="0.25">
      <c r="Q109" s="98"/>
      <c r="R109" s="98"/>
      <c r="S109" s="98"/>
      <c r="AR109" s="1"/>
      <c r="AS109" s="1"/>
      <c r="AT109" s="1"/>
      <c r="AU109" s="1"/>
      <c r="AV109" s="1"/>
      <c r="AW109" s="1"/>
      <c r="AX109" s="1"/>
    </row>
    <row r="110" spans="17:50" x14ac:dyDescent="0.25">
      <c r="Q110" s="98"/>
      <c r="R110" s="98"/>
      <c r="S110" s="98"/>
      <c r="AR110" s="1"/>
      <c r="AS110" s="1"/>
      <c r="AT110" s="1"/>
      <c r="AU110" s="1"/>
      <c r="AV110" s="1"/>
      <c r="AW110" s="1"/>
      <c r="AX110" s="1"/>
    </row>
    <row r="111" spans="17:50" x14ac:dyDescent="0.25">
      <c r="Q111" s="98"/>
      <c r="R111" s="98"/>
      <c r="S111" s="98"/>
      <c r="AR111" s="1"/>
      <c r="AS111" s="1"/>
      <c r="AT111" s="1"/>
      <c r="AU111" s="1"/>
      <c r="AV111" s="1"/>
      <c r="AW111" s="1"/>
      <c r="AX111" s="1"/>
    </row>
    <row r="112" spans="17:50" x14ac:dyDescent="0.25">
      <c r="Q112" s="98"/>
      <c r="R112" s="98"/>
      <c r="S112" s="98"/>
      <c r="AR112" s="1"/>
      <c r="AS112" s="1"/>
      <c r="AT112" s="1"/>
      <c r="AU112" s="1"/>
      <c r="AV112" s="1"/>
      <c r="AW112" s="1"/>
      <c r="AX112" s="1"/>
    </row>
    <row r="113" spans="17:50" x14ac:dyDescent="0.25">
      <c r="Q113" s="98"/>
      <c r="R113" s="98"/>
      <c r="S113" s="98"/>
      <c r="AR113" s="1"/>
      <c r="AS113" s="1"/>
      <c r="AT113" s="1"/>
      <c r="AU113" s="1"/>
      <c r="AV113" s="1"/>
      <c r="AW113" s="1"/>
      <c r="AX113" s="1"/>
    </row>
    <row r="114" spans="17:50" x14ac:dyDescent="0.25">
      <c r="Q114" s="98"/>
      <c r="R114" s="98"/>
      <c r="S114" s="98"/>
      <c r="AR114" s="1"/>
      <c r="AS114" s="1"/>
      <c r="AT114" s="1"/>
      <c r="AU114" s="1"/>
      <c r="AV114" s="1"/>
      <c r="AW114" s="1"/>
      <c r="AX114" s="1"/>
    </row>
    <row r="115" spans="17:50" x14ac:dyDescent="0.25">
      <c r="Q115" s="98"/>
      <c r="R115" s="98"/>
      <c r="S115" s="98"/>
      <c r="AR115" s="1"/>
      <c r="AS115" s="1"/>
      <c r="AT115" s="1"/>
      <c r="AU115" s="1"/>
      <c r="AV115" s="1"/>
      <c r="AW115" s="1"/>
      <c r="AX115" s="1"/>
    </row>
    <row r="116" spans="17:50" x14ac:dyDescent="0.25">
      <c r="Q116" s="98"/>
      <c r="R116" s="98"/>
      <c r="S116" s="98"/>
      <c r="AR116" s="1"/>
      <c r="AS116" s="1"/>
      <c r="AT116" s="1"/>
      <c r="AU116" s="1"/>
      <c r="AV116" s="1"/>
      <c r="AW116" s="1"/>
      <c r="AX116" s="1"/>
    </row>
    <row r="117" spans="17:50" x14ac:dyDescent="0.25">
      <c r="Q117" s="98"/>
      <c r="R117" s="98"/>
      <c r="S117" s="98"/>
      <c r="AR117" s="1"/>
      <c r="AS117" s="1"/>
      <c r="AT117" s="1"/>
      <c r="AU117" s="1"/>
      <c r="AV117" s="1"/>
      <c r="AW117" s="1"/>
      <c r="AX117" s="1"/>
    </row>
    <row r="118" spans="17:50" x14ac:dyDescent="0.25">
      <c r="Q118" s="98"/>
      <c r="R118" s="98"/>
      <c r="S118" s="98"/>
      <c r="AR118" s="1"/>
      <c r="AS118" s="1"/>
      <c r="AT118" s="1"/>
      <c r="AU118" s="1"/>
      <c r="AV118" s="1"/>
      <c r="AW118" s="1"/>
      <c r="AX118" s="1"/>
    </row>
    <row r="119" spans="17:50" x14ac:dyDescent="0.25">
      <c r="Q119" s="98"/>
      <c r="R119" s="98"/>
      <c r="S119" s="98"/>
      <c r="AR119" s="1"/>
      <c r="AS119" s="1"/>
      <c r="AT119" s="1"/>
      <c r="AU119" s="1"/>
      <c r="AV119" s="1"/>
      <c r="AW119" s="1"/>
      <c r="AX119" s="1"/>
    </row>
    <row r="120" spans="17:50" x14ac:dyDescent="0.25">
      <c r="Q120" s="98"/>
      <c r="R120" s="98"/>
      <c r="S120" s="98"/>
      <c r="AR120" s="1"/>
      <c r="AS120" s="1"/>
      <c r="AT120" s="1"/>
      <c r="AU120" s="1"/>
      <c r="AV120" s="1"/>
      <c r="AW120" s="1"/>
      <c r="AX120" s="1"/>
    </row>
    <row r="121" spans="17:50" x14ac:dyDescent="0.25">
      <c r="Q121" s="98"/>
      <c r="R121" s="98"/>
      <c r="S121" s="98"/>
      <c r="AR121" s="1"/>
      <c r="AS121" s="1"/>
      <c r="AT121" s="1"/>
      <c r="AU121" s="1"/>
      <c r="AV121" s="1"/>
      <c r="AW121" s="1"/>
      <c r="AX121" s="1"/>
    </row>
    <row r="122" spans="17:50" x14ac:dyDescent="0.25">
      <c r="Q122" s="98"/>
      <c r="R122" s="98"/>
      <c r="S122" s="98"/>
      <c r="AR122" s="1"/>
      <c r="AS122" s="1"/>
      <c r="AT122" s="1"/>
      <c r="AU122" s="1"/>
      <c r="AV122" s="1"/>
      <c r="AW122" s="1"/>
      <c r="AX122" s="1"/>
    </row>
    <row r="123" spans="17:50" x14ac:dyDescent="0.25">
      <c r="Q123" s="98"/>
      <c r="R123" s="98"/>
      <c r="S123" s="98"/>
      <c r="AR123" s="1"/>
      <c r="AS123" s="1"/>
      <c r="AT123" s="1"/>
      <c r="AU123" s="1"/>
      <c r="AV123" s="1"/>
      <c r="AW123" s="1"/>
      <c r="AX123" s="1"/>
    </row>
    <row r="124" spans="17:50" x14ac:dyDescent="0.25">
      <c r="Q124" s="98"/>
      <c r="R124" s="98"/>
      <c r="S124" s="98"/>
      <c r="AR124" s="1"/>
      <c r="AS124" s="1"/>
      <c r="AT124" s="1"/>
      <c r="AU124" s="1"/>
      <c r="AV124" s="1"/>
      <c r="AW124" s="1"/>
      <c r="AX124" s="1"/>
    </row>
    <row r="125" spans="17:50" x14ac:dyDescent="0.25">
      <c r="Q125" s="98"/>
      <c r="R125" s="98"/>
      <c r="S125" s="98"/>
      <c r="AR125" s="1"/>
      <c r="AS125" s="1"/>
      <c r="AT125" s="1"/>
      <c r="AU125" s="1"/>
      <c r="AV125" s="1"/>
      <c r="AW125" s="1"/>
      <c r="AX125" s="1"/>
    </row>
    <row r="126" spans="17:50" x14ac:dyDescent="0.25">
      <c r="Q126" s="98"/>
      <c r="R126" s="98"/>
      <c r="S126" s="98"/>
      <c r="AR126" s="1"/>
      <c r="AS126" s="1"/>
      <c r="AT126" s="1"/>
      <c r="AU126" s="1"/>
      <c r="AV126" s="1"/>
      <c r="AW126" s="1"/>
      <c r="AX126" s="1"/>
    </row>
    <row r="127" spans="17:50" x14ac:dyDescent="0.25">
      <c r="Q127" s="98"/>
      <c r="R127" s="98"/>
      <c r="S127" s="98"/>
      <c r="AR127" s="1"/>
      <c r="AS127" s="1"/>
      <c r="AT127" s="1"/>
      <c r="AU127" s="1"/>
      <c r="AV127" s="1"/>
      <c r="AW127" s="1"/>
      <c r="AX127" s="1"/>
    </row>
    <row r="128" spans="17:50" x14ac:dyDescent="0.25">
      <c r="Q128" s="98"/>
      <c r="R128" s="98"/>
      <c r="S128" s="98"/>
      <c r="AR128" s="1"/>
      <c r="AS128" s="1"/>
      <c r="AT128" s="1"/>
      <c r="AU128" s="1"/>
      <c r="AV128" s="1"/>
      <c r="AW128" s="1"/>
      <c r="AX128" s="1"/>
    </row>
    <row r="129" spans="17:50" x14ac:dyDescent="0.25">
      <c r="Q129" s="98"/>
      <c r="R129" s="98"/>
      <c r="S129" s="98"/>
      <c r="AR129" s="1"/>
      <c r="AS129" s="1"/>
      <c r="AT129" s="1"/>
      <c r="AU129" s="1"/>
      <c r="AV129" s="1"/>
      <c r="AW129" s="1"/>
      <c r="AX129" s="1"/>
    </row>
    <row r="130" spans="17:50" x14ac:dyDescent="0.25">
      <c r="Q130" s="98"/>
      <c r="R130" s="98"/>
      <c r="S130" s="98"/>
      <c r="AR130" s="1"/>
      <c r="AS130" s="1"/>
      <c r="AT130" s="1"/>
      <c r="AU130" s="1"/>
      <c r="AV130" s="1"/>
      <c r="AW130" s="1"/>
      <c r="AX130" s="1"/>
    </row>
    <row r="131" spans="17:50" x14ac:dyDescent="0.25">
      <c r="Q131" s="98"/>
      <c r="R131" s="98"/>
      <c r="S131" s="98"/>
      <c r="AR131" s="1"/>
      <c r="AS131" s="1"/>
      <c r="AT131" s="1"/>
      <c r="AU131" s="1"/>
      <c r="AV131" s="1"/>
      <c r="AW131" s="1"/>
      <c r="AX131" s="1"/>
    </row>
    <row r="132" spans="17:50" x14ac:dyDescent="0.25">
      <c r="Q132" s="98"/>
      <c r="R132" s="98"/>
      <c r="S132" s="98"/>
      <c r="AR132" s="1"/>
      <c r="AS132" s="1"/>
      <c r="AT132" s="1"/>
      <c r="AU132" s="1"/>
      <c r="AV132" s="1"/>
      <c r="AW132" s="1"/>
      <c r="AX132" s="1"/>
    </row>
    <row r="133" spans="17:50" x14ac:dyDescent="0.25">
      <c r="Q133" s="98"/>
      <c r="R133" s="98"/>
      <c r="S133" s="98"/>
      <c r="AR133" s="1"/>
      <c r="AS133" s="1"/>
      <c r="AT133" s="1"/>
      <c r="AU133" s="1"/>
      <c r="AV133" s="1"/>
      <c r="AW133" s="1"/>
      <c r="AX133" s="1"/>
    </row>
    <row r="134" spans="17:50" x14ac:dyDescent="0.25">
      <c r="Q134" s="98"/>
      <c r="R134" s="98"/>
      <c r="S134" s="98"/>
      <c r="AR134" s="1"/>
      <c r="AS134" s="1"/>
      <c r="AT134" s="1"/>
      <c r="AU134" s="1"/>
      <c r="AV134" s="1"/>
      <c r="AW134" s="1"/>
      <c r="AX134" s="1"/>
    </row>
    <row r="135" spans="17:50" x14ac:dyDescent="0.25">
      <c r="Q135" s="98"/>
      <c r="R135" s="98"/>
      <c r="S135" s="98"/>
      <c r="AR135" s="1"/>
      <c r="AS135" s="1"/>
      <c r="AT135" s="1"/>
      <c r="AU135" s="1"/>
      <c r="AV135" s="1"/>
      <c r="AW135" s="1"/>
      <c r="AX135" s="1"/>
    </row>
    <row r="136" spans="17:50" x14ac:dyDescent="0.25">
      <c r="Q136" s="98"/>
      <c r="R136" s="98"/>
      <c r="S136" s="98"/>
      <c r="AR136" s="1"/>
      <c r="AS136" s="1"/>
      <c r="AT136" s="1"/>
      <c r="AU136" s="1"/>
      <c r="AV136" s="1"/>
      <c r="AW136" s="1"/>
      <c r="AX136" s="1"/>
    </row>
    <row r="137" spans="17:50" x14ac:dyDescent="0.25">
      <c r="Q137" s="98"/>
      <c r="R137" s="98"/>
      <c r="S137" s="98"/>
      <c r="AR137" s="1"/>
      <c r="AS137" s="1"/>
      <c r="AT137" s="1"/>
      <c r="AU137" s="1"/>
      <c r="AV137" s="1"/>
      <c r="AW137" s="1"/>
      <c r="AX137" s="1"/>
    </row>
    <row r="138" spans="17:50" x14ac:dyDescent="0.25">
      <c r="Q138" s="98"/>
      <c r="R138" s="98"/>
      <c r="S138" s="98"/>
      <c r="AR138" s="1"/>
      <c r="AS138" s="1"/>
      <c r="AT138" s="1"/>
      <c r="AU138" s="1"/>
      <c r="AV138" s="1"/>
      <c r="AW138" s="1"/>
      <c r="AX138" s="1"/>
    </row>
    <row r="139" spans="17:50" x14ac:dyDescent="0.25">
      <c r="Q139" s="98"/>
      <c r="R139" s="98"/>
      <c r="S139" s="98"/>
      <c r="AR139" s="1"/>
      <c r="AS139" s="1"/>
      <c r="AT139" s="1"/>
      <c r="AU139" s="1"/>
      <c r="AV139" s="1"/>
      <c r="AW139" s="1"/>
      <c r="AX139" s="1"/>
    </row>
    <row r="140" spans="17:50" x14ac:dyDescent="0.25">
      <c r="Q140" s="98"/>
      <c r="R140" s="98"/>
      <c r="S140" s="98"/>
      <c r="AR140" s="1"/>
      <c r="AS140" s="1"/>
      <c r="AT140" s="1"/>
      <c r="AU140" s="1"/>
      <c r="AV140" s="1"/>
      <c r="AW140" s="1"/>
      <c r="AX140" s="1"/>
    </row>
    <row r="141" spans="17:50" x14ac:dyDescent="0.25">
      <c r="Q141" s="98"/>
      <c r="R141" s="98"/>
      <c r="S141" s="98"/>
      <c r="AR141" s="1"/>
      <c r="AS141" s="1"/>
      <c r="AT141" s="1"/>
      <c r="AU141" s="1"/>
      <c r="AV141" s="1"/>
      <c r="AW141" s="1"/>
      <c r="AX141" s="1"/>
    </row>
    <row r="142" spans="17:50" x14ac:dyDescent="0.25">
      <c r="Q142" s="98"/>
      <c r="R142" s="98"/>
      <c r="S142" s="98"/>
      <c r="AR142" s="1"/>
      <c r="AS142" s="1"/>
      <c r="AT142" s="1"/>
      <c r="AU142" s="1"/>
      <c r="AV142" s="1"/>
      <c r="AW142" s="1"/>
      <c r="AX142" s="1"/>
    </row>
    <row r="143" spans="17:50" x14ac:dyDescent="0.25">
      <c r="Q143" s="98"/>
      <c r="R143" s="98"/>
      <c r="S143" s="98"/>
      <c r="AR143" s="1"/>
      <c r="AS143" s="1"/>
      <c r="AT143" s="1"/>
      <c r="AU143" s="1"/>
      <c r="AV143" s="1"/>
      <c r="AW143" s="1"/>
      <c r="AX143" s="1"/>
    </row>
    <row r="144" spans="17:50" x14ac:dyDescent="0.25">
      <c r="Q144" s="98"/>
      <c r="R144" s="98"/>
      <c r="S144" s="98"/>
      <c r="AR144" s="1"/>
      <c r="AS144" s="1"/>
      <c r="AT144" s="1"/>
      <c r="AU144" s="1"/>
      <c r="AV144" s="1"/>
      <c r="AW144" s="1"/>
      <c r="AX144" s="1"/>
    </row>
    <row r="145" spans="17:50" x14ac:dyDescent="0.25">
      <c r="Q145" s="98"/>
      <c r="R145" s="98"/>
      <c r="S145" s="98"/>
      <c r="AR145" s="1"/>
      <c r="AS145" s="1"/>
      <c r="AT145" s="1"/>
      <c r="AU145" s="1"/>
      <c r="AV145" s="1"/>
      <c r="AW145" s="1"/>
      <c r="AX145" s="1"/>
    </row>
    <row r="146" spans="17:50" x14ac:dyDescent="0.25">
      <c r="Q146" s="98"/>
      <c r="R146" s="98"/>
      <c r="S146" s="98"/>
      <c r="AR146" s="1"/>
      <c r="AS146" s="1"/>
      <c r="AT146" s="1"/>
      <c r="AU146" s="1"/>
      <c r="AV146" s="1"/>
      <c r="AW146" s="1"/>
      <c r="AX146" s="1"/>
    </row>
    <row r="147" spans="17:50" x14ac:dyDescent="0.25">
      <c r="Q147" s="98"/>
      <c r="R147" s="98"/>
      <c r="S147" s="98"/>
      <c r="AR147" s="1"/>
      <c r="AS147" s="1"/>
      <c r="AT147" s="1"/>
      <c r="AU147" s="1"/>
      <c r="AV147" s="1"/>
      <c r="AW147" s="1"/>
      <c r="AX147" s="1"/>
    </row>
    <row r="148" spans="17:50" x14ac:dyDescent="0.25">
      <c r="Q148" s="98"/>
      <c r="R148" s="98"/>
      <c r="S148" s="98"/>
      <c r="AR148" s="1"/>
      <c r="AS148" s="1"/>
      <c r="AT148" s="1"/>
      <c r="AU148" s="1"/>
      <c r="AV148" s="1"/>
      <c r="AW148" s="1"/>
      <c r="AX148" s="1"/>
    </row>
    <row r="149" spans="17:50" x14ac:dyDescent="0.25">
      <c r="Q149" s="98"/>
      <c r="R149" s="98"/>
      <c r="S149" s="98"/>
      <c r="AR149" s="1"/>
      <c r="AS149" s="1"/>
      <c r="AT149" s="1"/>
      <c r="AU149" s="1"/>
      <c r="AV149" s="1"/>
      <c r="AW149" s="1"/>
      <c r="AX149" s="1"/>
    </row>
    <row r="150" spans="17:50" x14ac:dyDescent="0.25">
      <c r="Q150" s="98"/>
      <c r="R150" s="98"/>
      <c r="S150" s="98"/>
      <c r="AR150" s="1"/>
      <c r="AS150" s="1"/>
      <c r="AT150" s="1"/>
      <c r="AU150" s="1"/>
      <c r="AV150" s="1"/>
      <c r="AW150" s="1"/>
      <c r="AX150" s="1"/>
    </row>
    <row r="151" spans="17:50" x14ac:dyDescent="0.25">
      <c r="Q151" s="98"/>
      <c r="R151" s="98"/>
      <c r="S151" s="98"/>
      <c r="AR151" s="1"/>
      <c r="AS151" s="1"/>
      <c r="AT151" s="1"/>
      <c r="AU151" s="1"/>
      <c r="AV151" s="1"/>
      <c r="AW151" s="1"/>
      <c r="AX151" s="1"/>
    </row>
    <row r="152" spans="17:50" x14ac:dyDescent="0.25">
      <c r="Q152" s="98"/>
      <c r="R152" s="98"/>
      <c r="S152" s="98"/>
      <c r="AR152" s="1"/>
      <c r="AS152" s="1"/>
      <c r="AT152" s="1"/>
      <c r="AU152" s="1"/>
      <c r="AV152" s="1"/>
      <c r="AW152" s="1"/>
      <c r="AX152" s="1"/>
    </row>
    <row r="153" spans="17:50" x14ac:dyDescent="0.25">
      <c r="Q153" s="98"/>
      <c r="R153" s="98"/>
      <c r="S153" s="98"/>
      <c r="AR153" s="1"/>
      <c r="AS153" s="1"/>
      <c r="AT153" s="1"/>
      <c r="AU153" s="1"/>
      <c r="AV153" s="1"/>
      <c r="AW153" s="1"/>
      <c r="AX153" s="1"/>
    </row>
    <row r="154" spans="17:50" x14ac:dyDescent="0.25">
      <c r="Q154" s="98"/>
      <c r="R154" s="98"/>
      <c r="S154" s="98"/>
      <c r="AR154" s="1"/>
      <c r="AS154" s="1"/>
      <c r="AT154" s="1"/>
      <c r="AU154" s="1"/>
      <c r="AV154" s="1"/>
      <c r="AW154" s="1"/>
      <c r="AX154" s="1"/>
    </row>
    <row r="155" spans="17:50" x14ac:dyDescent="0.25">
      <c r="Q155" s="98"/>
      <c r="R155" s="98"/>
      <c r="S155" s="98"/>
      <c r="AR155" s="1"/>
      <c r="AS155" s="1"/>
      <c r="AT155" s="1"/>
      <c r="AU155" s="1"/>
      <c r="AV155" s="1"/>
      <c r="AW155" s="1"/>
      <c r="AX155" s="1"/>
    </row>
    <row r="156" spans="17:50" x14ac:dyDescent="0.25">
      <c r="Q156" s="98"/>
      <c r="R156" s="98"/>
      <c r="S156" s="98"/>
      <c r="AR156" s="1"/>
      <c r="AS156" s="1"/>
      <c r="AT156" s="1"/>
      <c r="AU156" s="1"/>
      <c r="AV156" s="1"/>
      <c r="AW156" s="1"/>
      <c r="AX156" s="1"/>
    </row>
    <row r="157" spans="17:50" x14ac:dyDescent="0.25">
      <c r="Q157" s="98"/>
      <c r="R157" s="98"/>
      <c r="S157" s="98"/>
      <c r="AR157" s="1"/>
      <c r="AS157" s="1"/>
      <c r="AT157" s="1"/>
      <c r="AU157" s="1"/>
      <c r="AV157" s="1"/>
      <c r="AW157" s="1"/>
      <c r="AX157" s="1"/>
    </row>
    <row r="158" spans="17:50" x14ac:dyDescent="0.25">
      <c r="Q158" s="98"/>
      <c r="R158" s="98"/>
      <c r="S158" s="98"/>
      <c r="AR158" s="1"/>
      <c r="AS158" s="1"/>
      <c r="AT158" s="1"/>
      <c r="AU158" s="1"/>
      <c r="AV158" s="1"/>
      <c r="AW158" s="1"/>
      <c r="AX158" s="1"/>
    </row>
    <row r="159" spans="17:50" x14ac:dyDescent="0.25">
      <c r="Q159" s="98"/>
      <c r="R159" s="98"/>
      <c r="S159" s="98"/>
      <c r="AR159" s="1"/>
      <c r="AS159" s="1"/>
      <c r="AT159" s="1"/>
      <c r="AU159" s="1"/>
      <c r="AV159" s="1"/>
      <c r="AW159" s="1"/>
      <c r="AX159" s="1"/>
    </row>
    <row r="160" spans="17:50" x14ac:dyDescent="0.25">
      <c r="Q160" s="98"/>
      <c r="R160" s="98"/>
      <c r="S160" s="98"/>
      <c r="AR160" s="1"/>
      <c r="AS160" s="1"/>
      <c r="AT160" s="1"/>
      <c r="AU160" s="1"/>
      <c r="AV160" s="1"/>
      <c r="AW160" s="1"/>
      <c r="AX160" s="1"/>
    </row>
    <row r="161" spans="17:50" x14ac:dyDescent="0.25">
      <c r="Q161" s="98"/>
      <c r="R161" s="98"/>
      <c r="S161" s="98"/>
      <c r="AR161" s="1"/>
      <c r="AS161" s="1"/>
      <c r="AT161" s="1"/>
      <c r="AU161" s="1"/>
      <c r="AV161" s="1"/>
      <c r="AW161" s="1"/>
      <c r="AX161" s="1"/>
    </row>
    <row r="162" spans="17:50" x14ac:dyDescent="0.25">
      <c r="Q162" s="98"/>
      <c r="R162" s="98"/>
      <c r="S162" s="98"/>
      <c r="AR162" s="1"/>
      <c r="AS162" s="1"/>
      <c r="AT162" s="1"/>
      <c r="AU162" s="1"/>
      <c r="AV162" s="1"/>
      <c r="AW162" s="1"/>
      <c r="AX162" s="1"/>
    </row>
    <row r="163" spans="17:50" x14ac:dyDescent="0.25">
      <c r="Q163" s="98"/>
      <c r="R163" s="98"/>
      <c r="S163" s="98"/>
      <c r="AR163" s="1"/>
      <c r="AS163" s="1"/>
      <c r="AT163" s="1"/>
      <c r="AU163" s="1"/>
      <c r="AV163" s="1"/>
      <c r="AW163" s="1"/>
      <c r="AX163" s="1"/>
    </row>
    <row r="164" spans="17:50" x14ac:dyDescent="0.25">
      <c r="Q164" s="98"/>
      <c r="R164" s="98"/>
      <c r="S164" s="98"/>
      <c r="AR164" s="1"/>
      <c r="AS164" s="1"/>
      <c r="AT164" s="1"/>
      <c r="AU164" s="1"/>
      <c r="AV164" s="1"/>
      <c r="AW164" s="1"/>
      <c r="AX164" s="1"/>
    </row>
    <row r="165" spans="17:50" x14ac:dyDescent="0.25">
      <c r="Q165" s="98"/>
      <c r="R165" s="98"/>
      <c r="S165" s="98"/>
      <c r="AR165" s="1"/>
      <c r="AS165" s="1"/>
      <c r="AT165" s="1"/>
      <c r="AU165" s="1"/>
      <c r="AV165" s="1"/>
      <c r="AW165" s="1"/>
      <c r="AX165" s="1"/>
    </row>
    <row r="166" spans="17:50" x14ac:dyDescent="0.25">
      <c r="Q166" s="98"/>
      <c r="R166" s="98"/>
      <c r="S166" s="98"/>
      <c r="AR166" s="1"/>
      <c r="AS166" s="1"/>
      <c r="AT166" s="1"/>
      <c r="AU166" s="1"/>
      <c r="AV166" s="1"/>
      <c r="AW166" s="1"/>
      <c r="AX166" s="1"/>
    </row>
    <row r="167" spans="17:50" x14ac:dyDescent="0.25">
      <c r="Q167" s="98"/>
      <c r="R167" s="98"/>
      <c r="S167" s="98"/>
      <c r="AR167" s="1"/>
      <c r="AS167" s="1"/>
      <c r="AT167" s="1"/>
      <c r="AU167" s="1"/>
      <c r="AV167" s="1"/>
      <c r="AW167" s="1"/>
      <c r="AX167" s="1"/>
    </row>
    <row r="168" spans="17:50" x14ac:dyDescent="0.25">
      <c r="Q168" s="98"/>
      <c r="R168" s="98"/>
      <c r="S168" s="98"/>
      <c r="AR168" s="1"/>
      <c r="AS168" s="1"/>
      <c r="AT168" s="1"/>
      <c r="AU168" s="1"/>
      <c r="AV168" s="1"/>
      <c r="AW168" s="1"/>
      <c r="AX168" s="1"/>
    </row>
    <row r="169" spans="17:50" x14ac:dyDescent="0.25">
      <c r="Q169" s="98"/>
      <c r="R169" s="98"/>
      <c r="S169" s="98"/>
      <c r="AR169" s="1"/>
      <c r="AS169" s="1"/>
      <c r="AT169" s="1"/>
      <c r="AU169" s="1"/>
      <c r="AV169" s="1"/>
      <c r="AW169" s="1"/>
      <c r="AX169" s="1"/>
    </row>
    <row r="170" spans="17:50" x14ac:dyDescent="0.25">
      <c r="Q170" s="98"/>
      <c r="R170" s="98"/>
      <c r="S170" s="98"/>
      <c r="AR170" s="1"/>
      <c r="AS170" s="1"/>
      <c r="AT170" s="1"/>
      <c r="AU170" s="1"/>
      <c r="AV170" s="1"/>
      <c r="AW170" s="1"/>
      <c r="AX170" s="1"/>
    </row>
    <row r="171" spans="17:50" x14ac:dyDescent="0.25">
      <c r="Q171" s="98"/>
      <c r="R171" s="98"/>
      <c r="S171" s="98"/>
      <c r="AR171" s="1"/>
      <c r="AS171" s="1"/>
      <c r="AT171" s="1"/>
      <c r="AU171" s="1"/>
      <c r="AV171" s="1"/>
      <c r="AW171" s="1"/>
      <c r="AX171" s="1"/>
    </row>
    <row r="172" spans="17:50" x14ac:dyDescent="0.25">
      <c r="Q172" s="98"/>
      <c r="R172" s="98"/>
      <c r="S172" s="98"/>
      <c r="AR172" s="1"/>
      <c r="AS172" s="1"/>
      <c r="AT172" s="1"/>
      <c r="AU172" s="1"/>
      <c r="AV172" s="1"/>
      <c r="AW172" s="1"/>
      <c r="AX172" s="1"/>
    </row>
    <row r="173" spans="17:50" x14ac:dyDescent="0.25">
      <c r="Q173" s="98"/>
      <c r="R173" s="98"/>
      <c r="S173" s="98"/>
      <c r="AR173" s="1"/>
      <c r="AS173" s="1"/>
      <c r="AT173" s="1"/>
      <c r="AU173" s="1"/>
      <c r="AV173" s="1"/>
      <c r="AW173" s="1"/>
      <c r="AX173" s="1"/>
    </row>
    <row r="174" spans="17:50" x14ac:dyDescent="0.25">
      <c r="Q174" s="98"/>
      <c r="R174" s="98"/>
      <c r="S174" s="98"/>
      <c r="AR174" s="1"/>
      <c r="AS174" s="1"/>
      <c r="AT174" s="1"/>
      <c r="AU174" s="1"/>
      <c r="AV174" s="1"/>
      <c r="AW174" s="1"/>
      <c r="AX174" s="1"/>
    </row>
    <row r="175" spans="17:50" x14ac:dyDescent="0.25">
      <c r="Q175" s="98"/>
      <c r="R175" s="98"/>
      <c r="S175" s="98"/>
      <c r="AR175" s="1"/>
      <c r="AS175" s="1"/>
      <c r="AT175" s="1"/>
      <c r="AU175" s="1"/>
      <c r="AV175" s="1"/>
      <c r="AW175" s="1"/>
      <c r="AX175" s="1"/>
    </row>
    <row r="176" spans="17:50" x14ac:dyDescent="0.25">
      <c r="Q176" s="98"/>
      <c r="R176" s="98"/>
      <c r="S176" s="98"/>
      <c r="AR176" s="1"/>
      <c r="AS176" s="1"/>
      <c r="AT176" s="1"/>
      <c r="AU176" s="1"/>
      <c r="AV176" s="1"/>
      <c r="AW176" s="1"/>
      <c r="AX176" s="1"/>
    </row>
    <row r="177" spans="1:50" x14ac:dyDescent="0.25">
      <c r="Q177" s="98"/>
      <c r="R177" s="98"/>
      <c r="S177" s="98"/>
      <c r="AR177" s="1"/>
      <c r="AS177" s="1"/>
      <c r="AT177" s="1"/>
      <c r="AU177" s="1"/>
      <c r="AV177" s="1"/>
      <c r="AW177" s="1"/>
      <c r="AX177" s="1"/>
    </row>
    <row r="178" spans="1:50" x14ac:dyDescent="0.25">
      <c r="Q178" s="98"/>
      <c r="R178" s="98"/>
      <c r="S178" s="98"/>
      <c r="AR178" s="1"/>
      <c r="AS178" s="1"/>
      <c r="AT178" s="1"/>
      <c r="AU178" s="1"/>
      <c r="AV178" s="1"/>
      <c r="AW178" s="1"/>
      <c r="AX178" s="1"/>
    </row>
    <row r="179" spans="1:50" x14ac:dyDescent="0.25">
      <c r="Q179" s="98"/>
      <c r="R179" s="98"/>
      <c r="S179" s="98"/>
      <c r="AR179" s="1"/>
      <c r="AS179" s="1"/>
      <c r="AT179" s="1"/>
      <c r="AU179" s="1"/>
      <c r="AV179" s="1"/>
      <c r="AW179" s="1"/>
      <c r="AX179" s="1"/>
    </row>
    <row r="180" spans="1:50" x14ac:dyDescent="0.25">
      <c r="Q180" s="98"/>
      <c r="R180" s="98"/>
      <c r="S180" s="98"/>
      <c r="AR180" s="1"/>
      <c r="AS180" s="1"/>
      <c r="AT180" s="1"/>
      <c r="AU180" s="1"/>
      <c r="AV180" s="1"/>
      <c r="AW180" s="1"/>
      <c r="AX180" s="1"/>
    </row>
    <row r="181" spans="1:50" x14ac:dyDescent="0.25">
      <c r="Q181" s="98"/>
      <c r="R181" s="98"/>
      <c r="S181" s="98"/>
      <c r="AR181" s="1"/>
      <c r="AS181" s="1"/>
      <c r="AT181" s="1"/>
      <c r="AU181" s="1"/>
      <c r="AV181" s="1"/>
      <c r="AW181" s="1"/>
      <c r="AX181" s="1"/>
    </row>
    <row r="182" spans="1:50" x14ac:dyDescent="0.25">
      <c r="A182" s="1"/>
      <c r="B182" s="1"/>
      <c r="Q182" s="98"/>
      <c r="R182" s="98"/>
      <c r="S182" s="98"/>
      <c r="AR182" s="1"/>
      <c r="AS182" s="1"/>
      <c r="AT182" s="1"/>
      <c r="AU182" s="1"/>
      <c r="AV182" s="1"/>
      <c r="AW182" s="1"/>
      <c r="AX182" s="1"/>
    </row>
    <row r="183" spans="1:50" x14ac:dyDescent="0.25">
      <c r="A183" s="1"/>
      <c r="B183" s="1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8"/>
      <c r="O183" s="98"/>
      <c r="Q183" s="98"/>
      <c r="R183" s="98"/>
      <c r="S183" s="98"/>
      <c r="AR183" s="1"/>
      <c r="AS183" s="1"/>
      <c r="AT183" s="1"/>
      <c r="AU183" s="1"/>
      <c r="AV183" s="1"/>
      <c r="AW183" s="1"/>
      <c r="AX183" s="1"/>
    </row>
    <row r="184" spans="1:50" x14ac:dyDescent="0.25">
      <c r="A184" s="1"/>
      <c r="B184" s="1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8"/>
      <c r="O184" s="98"/>
      <c r="P184" s="98"/>
      <c r="Q184" s="98"/>
      <c r="R184" s="98"/>
      <c r="S184" s="98"/>
      <c r="AR184" s="1"/>
      <c r="AS184" s="1"/>
      <c r="AT184" s="1"/>
      <c r="AU184" s="1"/>
      <c r="AV184" s="1"/>
      <c r="AW184" s="1"/>
      <c r="AX184" s="1"/>
    </row>
    <row r="185" spans="1:50" x14ac:dyDescent="0.25">
      <c r="A185" s="1"/>
      <c r="B185" s="1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8"/>
      <c r="O185" s="98"/>
      <c r="P185" s="98"/>
      <c r="Q185" s="98"/>
      <c r="R185" s="98"/>
      <c r="S185" s="98"/>
      <c r="AR185" s="1"/>
      <c r="AS185" s="1"/>
      <c r="AT185" s="1"/>
      <c r="AU185" s="1"/>
      <c r="AV185" s="1"/>
      <c r="AW185" s="1"/>
      <c r="AX185" s="1"/>
    </row>
    <row r="186" spans="1:50" x14ac:dyDescent="0.25">
      <c r="A186" s="1"/>
      <c r="B186" s="1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8"/>
      <c r="O186" s="98"/>
      <c r="P186" s="98"/>
      <c r="Q186" s="98"/>
      <c r="R186" s="98"/>
      <c r="S186" s="98"/>
      <c r="AR186" s="1"/>
      <c r="AS186" s="1"/>
      <c r="AT186" s="1"/>
      <c r="AU186" s="1"/>
      <c r="AV186" s="1"/>
      <c r="AW186" s="1"/>
      <c r="AX186" s="1"/>
    </row>
    <row r="187" spans="1:50" x14ac:dyDescent="0.25">
      <c r="A187" s="1"/>
      <c r="B187" s="1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8"/>
      <c r="O187" s="98"/>
      <c r="P187" s="98"/>
      <c r="Q187" s="98"/>
      <c r="R187" s="98"/>
      <c r="S187" s="98"/>
      <c r="AR187" s="1"/>
      <c r="AS187" s="1"/>
      <c r="AT187" s="1"/>
      <c r="AU187" s="1"/>
      <c r="AV187" s="1"/>
      <c r="AW187" s="1"/>
      <c r="AX187" s="1"/>
    </row>
    <row r="188" spans="1:50" x14ac:dyDescent="0.25">
      <c r="A188" s="1"/>
      <c r="B188" s="1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8"/>
      <c r="O188" s="98"/>
      <c r="P188" s="98"/>
      <c r="Q188" s="98"/>
      <c r="R188" s="98"/>
      <c r="S188" s="98"/>
      <c r="AR188" s="1"/>
      <c r="AS188" s="1"/>
      <c r="AT188" s="1"/>
      <c r="AU188" s="1"/>
      <c r="AV188" s="1"/>
      <c r="AW188" s="1"/>
      <c r="AX188" s="1"/>
    </row>
    <row r="189" spans="1:50" x14ac:dyDescent="0.25">
      <c r="A189" s="1"/>
      <c r="B189" s="1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8"/>
      <c r="O189" s="98"/>
      <c r="P189" s="98"/>
      <c r="Q189" s="98"/>
      <c r="R189" s="98"/>
      <c r="S189" s="98"/>
      <c r="AR189" s="1"/>
      <c r="AS189" s="1"/>
      <c r="AT189" s="1"/>
      <c r="AU189" s="1"/>
      <c r="AV189" s="1"/>
      <c r="AW189" s="1"/>
      <c r="AX189" s="1"/>
    </row>
    <row r="190" spans="1:50" x14ac:dyDescent="0.25">
      <c r="A190" s="1"/>
      <c r="B190" s="1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8"/>
      <c r="O190" s="98"/>
      <c r="P190" s="98"/>
      <c r="Q190" s="98"/>
      <c r="R190" s="98"/>
      <c r="S190" s="98"/>
      <c r="AR190" s="1"/>
      <c r="AS190" s="1"/>
      <c r="AT190" s="1"/>
      <c r="AU190" s="1"/>
      <c r="AV190" s="1"/>
      <c r="AW190" s="1"/>
      <c r="AX190" s="1"/>
    </row>
    <row r="191" spans="1:50" x14ac:dyDescent="0.25">
      <c r="A191" s="1"/>
      <c r="B191" s="1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8"/>
      <c r="O191" s="98"/>
      <c r="P191" s="98"/>
      <c r="Q191" s="98"/>
      <c r="R191" s="98"/>
      <c r="S191" s="98"/>
      <c r="AR191" s="1"/>
      <c r="AS191" s="1"/>
      <c r="AT191" s="1"/>
      <c r="AU191" s="1"/>
      <c r="AV191" s="1"/>
      <c r="AW191" s="1"/>
      <c r="AX191" s="1"/>
    </row>
    <row r="192" spans="1:50" x14ac:dyDescent="0.25">
      <c r="A192" s="1"/>
      <c r="B192" s="1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8"/>
      <c r="O192" s="98"/>
      <c r="P192" s="98"/>
      <c r="Q192" s="98"/>
      <c r="R192" s="98"/>
      <c r="S192" s="98"/>
      <c r="AR192" s="1"/>
      <c r="AS192" s="1"/>
      <c r="AT192" s="1"/>
      <c r="AU192" s="1"/>
      <c r="AV192" s="1"/>
      <c r="AW192" s="1"/>
      <c r="AX192" s="1"/>
    </row>
    <row r="193" spans="1:50" x14ac:dyDescent="0.25">
      <c r="A193" s="1"/>
      <c r="B193" s="1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8"/>
      <c r="O193" s="98"/>
      <c r="P193" s="98"/>
      <c r="Q193" s="98"/>
      <c r="R193" s="98"/>
      <c r="S193" s="98"/>
      <c r="AR193" s="1"/>
      <c r="AS193" s="1"/>
      <c r="AT193" s="1"/>
      <c r="AU193" s="1"/>
      <c r="AV193" s="1"/>
      <c r="AW193" s="1"/>
      <c r="AX193" s="1"/>
    </row>
    <row r="194" spans="1:50" x14ac:dyDescent="0.25">
      <c r="A194" s="1"/>
      <c r="B194" s="1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8"/>
      <c r="O194" s="98"/>
      <c r="P194" s="98"/>
      <c r="Q194" s="98"/>
      <c r="R194" s="98"/>
      <c r="S194" s="98"/>
      <c r="AR194" s="1"/>
      <c r="AS194" s="1"/>
      <c r="AT194" s="1"/>
      <c r="AU194" s="1"/>
      <c r="AV194" s="1"/>
      <c r="AW194" s="1"/>
      <c r="AX194" s="1"/>
    </row>
    <row r="195" spans="1:50" x14ac:dyDescent="0.25">
      <c r="A195" s="1"/>
      <c r="B195" s="1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8"/>
      <c r="O195" s="98"/>
      <c r="P195" s="98"/>
      <c r="Q195" s="98"/>
      <c r="R195" s="98"/>
      <c r="S195" s="98"/>
      <c r="AR195" s="1"/>
      <c r="AS195" s="1"/>
      <c r="AT195" s="1"/>
      <c r="AU195" s="1"/>
      <c r="AV195" s="1"/>
      <c r="AW195" s="1"/>
      <c r="AX195" s="1"/>
    </row>
    <row r="196" spans="1:50" x14ac:dyDescent="0.25">
      <c r="A196" s="1"/>
      <c r="B196" s="1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8"/>
      <c r="O196" s="98"/>
      <c r="P196" s="98"/>
      <c r="Q196" s="98"/>
      <c r="R196" s="98"/>
      <c r="S196" s="98"/>
      <c r="AR196" s="1"/>
      <c r="AS196" s="1"/>
      <c r="AT196" s="1"/>
      <c r="AU196" s="1"/>
      <c r="AV196" s="1"/>
      <c r="AW196" s="1"/>
      <c r="AX196" s="1"/>
    </row>
    <row r="197" spans="1:50" x14ac:dyDescent="0.25">
      <c r="A197" s="1"/>
      <c r="B197" s="1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8"/>
      <c r="O197" s="98"/>
      <c r="P197" s="98"/>
      <c r="Q197" s="98"/>
      <c r="R197" s="98"/>
      <c r="S197" s="98"/>
      <c r="AR197" s="1"/>
      <c r="AS197" s="1"/>
      <c r="AT197" s="1"/>
      <c r="AU197" s="1"/>
      <c r="AV197" s="1"/>
      <c r="AW197" s="1"/>
      <c r="AX197" s="1"/>
    </row>
    <row r="198" spans="1:50" x14ac:dyDescent="0.25">
      <c r="A198" s="1"/>
      <c r="B198" s="1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8"/>
      <c r="O198" s="98"/>
      <c r="P198" s="98"/>
      <c r="Q198" s="98"/>
      <c r="R198" s="98"/>
      <c r="S198" s="98"/>
      <c r="AR198" s="1"/>
      <c r="AS198" s="1"/>
      <c r="AT198" s="1"/>
      <c r="AU198" s="1"/>
      <c r="AV198" s="1"/>
      <c r="AW198" s="1"/>
      <c r="AX198" s="1"/>
    </row>
    <row r="199" spans="1:50" x14ac:dyDescent="0.25">
      <c r="A199" s="1"/>
      <c r="B199" s="1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8"/>
      <c r="O199" s="98"/>
      <c r="P199" s="98"/>
      <c r="Q199" s="98"/>
      <c r="R199" s="98"/>
      <c r="S199" s="98"/>
      <c r="AR199" s="1"/>
      <c r="AS199" s="1"/>
      <c r="AT199" s="1"/>
      <c r="AU199" s="1"/>
      <c r="AV199" s="1"/>
      <c r="AW199" s="1"/>
      <c r="AX199" s="1"/>
    </row>
    <row r="200" spans="1:50" x14ac:dyDescent="0.25">
      <c r="A200" s="1"/>
      <c r="B200" s="1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8"/>
      <c r="O200" s="98"/>
      <c r="P200" s="98"/>
      <c r="Q200" s="98"/>
      <c r="R200" s="98"/>
      <c r="S200" s="98"/>
      <c r="AR200" s="1"/>
      <c r="AS200" s="1"/>
      <c r="AT200" s="1"/>
      <c r="AU200" s="1"/>
      <c r="AV200" s="1"/>
      <c r="AW200" s="1"/>
      <c r="AX200" s="1"/>
    </row>
    <row r="201" spans="1:50" x14ac:dyDescent="0.25">
      <c r="A201" s="1"/>
      <c r="B201" s="1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8"/>
      <c r="O201" s="98"/>
      <c r="P201" s="98"/>
      <c r="Q201" s="98"/>
      <c r="R201" s="98"/>
      <c r="S201" s="98"/>
      <c r="AR201" s="1"/>
      <c r="AS201" s="1"/>
      <c r="AT201" s="1"/>
      <c r="AU201" s="1"/>
      <c r="AV201" s="1"/>
      <c r="AW201" s="1"/>
      <c r="AX201" s="1"/>
    </row>
    <row r="202" spans="1:50" x14ac:dyDescent="0.25">
      <c r="A202" s="1"/>
      <c r="B202" s="1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8"/>
      <c r="O202" s="98"/>
      <c r="P202" s="98"/>
      <c r="Q202" s="98"/>
      <c r="R202" s="98"/>
      <c r="S202" s="98"/>
      <c r="AR202" s="1"/>
      <c r="AS202" s="1"/>
      <c r="AT202" s="1"/>
      <c r="AU202" s="1"/>
      <c r="AV202" s="1"/>
      <c r="AW202" s="1"/>
      <c r="AX202" s="1"/>
    </row>
    <row r="203" spans="1:50" x14ac:dyDescent="0.25">
      <c r="A203" s="1"/>
      <c r="B203" s="1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8"/>
      <c r="O203" s="98"/>
      <c r="P203" s="98"/>
      <c r="Q203" s="98"/>
      <c r="R203" s="98"/>
      <c r="S203" s="98"/>
      <c r="AR203" s="1"/>
      <c r="AS203" s="1"/>
      <c r="AT203" s="1"/>
      <c r="AU203" s="1"/>
      <c r="AV203" s="1"/>
      <c r="AW203" s="1"/>
      <c r="AX203" s="1"/>
    </row>
    <row r="204" spans="1:50" x14ac:dyDescent="0.25">
      <c r="A204" s="1"/>
      <c r="B204" s="1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8"/>
      <c r="O204" s="98"/>
      <c r="P204" s="98"/>
      <c r="Q204" s="98"/>
      <c r="R204" s="98"/>
      <c r="S204" s="98"/>
      <c r="AR204" s="1"/>
      <c r="AS204" s="1"/>
      <c r="AT204" s="1"/>
      <c r="AU204" s="1"/>
      <c r="AV204" s="1"/>
      <c r="AW204" s="1"/>
      <c r="AX204" s="1"/>
    </row>
    <row r="205" spans="1:50" x14ac:dyDescent="0.25">
      <c r="A205" s="1"/>
      <c r="B205" s="1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8"/>
      <c r="O205" s="98"/>
      <c r="P205" s="98"/>
      <c r="Q205" s="98"/>
      <c r="R205" s="98"/>
      <c r="S205" s="98"/>
      <c r="AR205" s="1"/>
      <c r="AS205" s="1"/>
      <c r="AT205" s="1"/>
      <c r="AU205" s="1"/>
      <c r="AV205" s="1"/>
      <c r="AW205" s="1"/>
      <c r="AX205" s="1"/>
    </row>
    <row r="206" spans="1:50" x14ac:dyDescent="0.25">
      <c r="A206" s="1"/>
      <c r="B206" s="1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8"/>
      <c r="O206" s="98"/>
      <c r="P206" s="98"/>
      <c r="Q206" s="98"/>
      <c r="R206" s="98"/>
      <c r="S206" s="98"/>
      <c r="AR206" s="1"/>
      <c r="AS206" s="1"/>
      <c r="AT206" s="1"/>
      <c r="AU206" s="1"/>
      <c r="AV206" s="1"/>
      <c r="AW206" s="1"/>
      <c r="AX206" s="1"/>
    </row>
    <row r="207" spans="1:50" x14ac:dyDescent="0.25">
      <c r="A207" s="1"/>
      <c r="B207" s="1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8"/>
      <c r="O207" s="98"/>
      <c r="P207" s="98"/>
      <c r="Q207" s="98"/>
      <c r="R207" s="98"/>
      <c r="S207" s="98"/>
      <c r="AR207" s="1"/>
      <c r="AS207" s="1"/>
      <c r="AT207" s="1"/>
      <c r="AU207" s="1"/>
      <c r="AV207" s="1"/>
      <c r="AW207" s="1"/>
      <c r="AX207" s="1"/>
    </row>
    <row r="208" spans="1:50" x14ac:dyDescent="0.25">
      <c r="A208" s="1"/>
      <c r="B208" s="1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8"/>
      <c r="O208" s="98"/>
      <c r="P208" s="98"/>
      <c r="Q208" s="98"/>
      <c r="R208" s="98"/>
      <c r="S208" s="98"/>
      <c r="AR208" s="1"/>
      <c r="AS208" s="1"/>
      <c r="AT208" s="1"/>
      <c r="AU208" s="1"/>
      <c r="AV208" s="1"/>
      <c r="AW208" s="1"/>
      <c r="AX208" s="1"/>
    </row>
    <row r="209" spans="1:50" x14ac:dyDescent="0.25">
      <c r="A209" s="1"/>
      <c r="B209" s="1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8"/>
      <c r="O209" s="98"/>
      <c r="P209" s="98"/>
      <c r="Q209" s="98"/>
      <c r="R209" s="98"/>
      <c r="S209" s="98"/>
      <c r="AR209" s="1"/>
      <c r="AS209" s="1"/>
      <c r="AT209" s="1"/>
      <c r="AU209" s="1"/>
      <c r="AV209" s="1"/>
      <c r="AW209" s="1"/>
      <c r="AX209" s="1"/>
    </row>
    <row r="210" spans="1:50" x14ac:dyDescent="0.25">
      <c r="A210" s="1"/>
      <c r="B210" s="1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8"/>
      <c r="O210" s="98"/>
      <c r="P210" s="98"/>
      <c r="Q210" s="98"/>
      <c r="R210" s="98"/>
      <c r="S210" s="98"/>
      <c r="AR210" s="1"/>
      <c r="AS210" s="1"/>
      <c r="AT210" s="1"/>
      <c r="AU210" s="1"/>
      <c r="AV210" s="1"/>
      <c r="AW210" s="1"/>
      <c r="AX210" s="1"/>
    </row>
    <row r="211" spans="1:50" x14ac:dyDescent="0.25">
      <c r="A211" s="1"/>
      <c r="B211" s="1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8"/>
      <c r="O211" s="98"/>
      <c r="P211" s="98"/>
      <c r="Q211" s="98"/>
      <c r="R211" s="98"/>
      <c r="S211" s="98"/>
      <c r="AR211" s="1"/>
      <c r="AS211" s="1"/>
      <c r="AT211" s="1"/>
      <c r="AU211" s="1"/>
      <c r="AV211" s="1"/>
      <c r="AW211" s="1"/>
      <c r="AX211" s="1"/>
    </row>
    <row r="212" spans="1:50" x14ac:dyDescent="0.25">
      <c r="A212" s="1"/>
      <c r="B212" s="1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8"/>
      <c r="O212" s="98"/>
      <c r="P212" s="98"/>
      <c r="Q212" s="98"/>
      <c r="R212" s="98"/>
      <c r="S212" s="98"/>
      <c r="AR212" s="1"/>
      <c r="AS212" s="1"/>
      <c r="AT212" s="1"/>
      <c r="AU212" s="1"/>
      <c r="AV212" s="1"/>
      <c r="AW212" s="1"/>
      <c r="AX212" s="1"/>
    </row>
    <row r="213" spans="1:50" x14ac:dyDescent="0.25">
      <c r="A213" s="1"/>
      <c r="B213" s="1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8"/>
      <c r="O213" s="98"/>
      <c r="P213" s="98"/>
      <c r="Q213" s="98"/>
      <c r="R213" s="98"/>
      <c r="S213" s="98"/>
      <c r="AR213" s="1"/>
      <c r="AS213" s="1"/>
      <c r="AT213" s="1"/>
      <c r="AU213" s="1"/>
      <c r="AV213" s="1"/>
      <c r="AW213" s="1"/>
      <c r="AX213" s="1"/>
    </row>
    <row r="214" spans="1:50" x14ac:dyDescent="0.25">
      <c r="A214" s="1"/>
      <c r="B214" s="1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8"/>
      <c r="O214" s="98"/>
      <c r="P214" s="98"/>
      <c r="Q214" s="98"/>
      <c r="R214" s="98"/>
      <c r="S214" s="98"/>
      <c r="AR214" s="1"/>
      <c r="AS214" s="1"/>
      <c r="AT214" s="1"/>
      <c r="AU214" s="1"/>
      <c r="AV214" s="1"/>
      <c r="AW214" s="1"/>
      <c r="AX214" s="1"/>
    </row>
    <row r="215" spans="1:50" x14ac:dyDescent="0.25">
      <c r="A215" s="1"/>
      <c r="B215" s="1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8"/>
      <c r="O215" s="98"/>
      <c r="P215" s="98"/>
      <c r="Q215" s="98"/>
      <c r="R215" s="98"/>
      <c r="S215" s="98"/>
      <c r="AR215" s="1"/>
      <c r="AS215" s="1"/>
      <c r="AT215" s="1"/>
      <c r="AU215" s="1"/>
      <c r="AV215" s="1"/>
      <c r="AW215" s="1"/>
      <c r="AX215" s="1"/>
    </row>
    <row r="216" spans="1:50" x14ac:dyDescent="0.25">
      <c r="A216" s="1"/>
      <c r="B216" s="1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8"/>
      <c r="O216" s="98"/>
      <c r="P216" s="98"/>
      <c r="Q216" s="98"/>
      <c r="R216" s="98"/>
      <c r="S216" s="98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"/>
      <c r="B217" s="1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8"/>
      <c r="O217" s="98"/>
      <c r="P217" s="98"/>
      <c r="Q217" s="98"/>
      <c r="R217" s="98"/>
      <c r="S217" s="98"/>
      <c r="AR217" s="1"/>
      <c r="AS217" s="1"/>
      <c r="AT217" s="1"/>
      <c r="AU217" s="1"/>
      <c r="AV217" s="1"/>
      <c r="AW217" s="1"/>
      <c r="AX217" s="1"/>
    </row>
    <row r="218" spans="1:50" x14ac:dyDescent="0.25">
      <c r="A218" s="1"/>
      <c r="B218" s="1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8"/>
      <c r="O218" s="98"/>
      <c r="P218" s="98"/>
      <c r="Q218" s="98"/>
      <c r="R218" s="98"/>
      <c r="S218" s="98"/>
      <c r="AR218" s="1"/>
      <c r="AS218" s="1"/>
      <c r="AT218" s="1"/>
      <c r="AU218" s="1"/>
      <c r="AV218" s="1"/>
      <c r="AW218" s="1"/>
      <c r="AX218" s="1"/>
    </row>
    <row r="219" spans="1:50" x14ac:dyDescent="0.25">
      <c r="A219" s="1"/>
      <c r="B219" s="1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8"/>
      <c r="O219" s="98"/>
      <c r="P219" s="98"/>
      <c r="Q219" s="98"/>
      <c r="R219" s="98"/>
      <c r="S219" s="98"/>
      <c r="AR219" s="1"/>
      <c r="AS219" s="1"/>
      <c r="AT219" s="1"/>
      <c r="AU219" s="1"/>
      <c r="AV219" s="1"/>
      <c r="AW219" s="1"/>
      <c r="AX219" s="1"/>
    </row>
    <row r="220" spans="1:50" x14ac:dyDescent="0.25">
      <c r="A220" s="1"/>
      <c r="B220" s="1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8"/>
      <c r="O220" s="98"/>
      <c r="P220" s="98"/>
      <c r="Q220" s="98"/>
      <c r="R220" s="98"/>
      <c r="S220" s="98"/>
      <c r="AR220" s="1"/>
      <c r="AS220" s="1"/>
      <c r="AT220" s="1"/>
      <c r="AU220" s="1"/>
      <c r="AV220" s="1"/>
      <c r="AW220" s="1"/>
      <c r="AX220" s="1"/>
    </row>
    <row r="221" spans="1:50" x14ac:dyDescent="0.25">
      <c r="A221" s="1"/>
      <c r="B221" s="1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8"/>
      <c r="O221" s="98"/>
      <c r="P221" s="98"/>
      <c r="Q221" s="98"/>
      <c r="R221" s="98"/>
      <c r="S221" s="98"/>
      <c r="AR221" s="1"/>
      <c r="AS221" s="1"/>
      <c r="AT221" s="1"/>
      <c r="AU221" s="1"/>
      <c r="AV221" s="1"/>
      <c r="AW221" s="1"/>
      <c r="AX221" s="1"/>
    </row>
    <row r="222" spans="1:50" x14ac:dyDescent="0.25">
      <c r="A222" s="1"/>
      <c r="B222" s="1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8"/>
      <c r="O222" s="98"/>
      <c r="P222" s="98"/>
      <c r="Q222" s="98"/>
      <c r="R222" s="98"/>
      <c r="S222" s="98"/>
      <c r="AR222" s="1"/>
      <c r="AS222" s="1"/>
      <c r="AT222" s="1"/>
      <c r="AU222" s="1"/>
      <c r="AV222" s="1"/>
      <c r="AW222" s="1"/>
      <c r="AX222" s="1"/>
    </row>
    <row r="223" spans="1:50" x14ac:dyDescent="0.25">
      <c r="A223" s="1"/>
      <c r="B223" s="1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8"/>
      <c r="O223" s="98"/>
      <c r="P223" s="98"/>
      <c r="Q223" s="98"/>
      <c r="R223" s="98"/>
      <c r="S223" s="98"/>
      <c r="AR223" s="1"/>
      <c r="AS223" s="1"/>
      <c r="AT223" s="1"/>
      <c r="AU223" s="1"/>
      <c r="AV223" s="1"/>
      <c r="AW223" s="1"/>
      <c r="AX223" s="1"/>
    </row>
    <row r="224" spans="1:50" x14ac:dyDescent="0.25">
      <c r="A224" s="1"/>
      <c r="B224" s="1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8"/>
      <c r="O224" s="98"/>
      <c r="P224" s="98"/>
      <c r="Q224" s="98"/>
      <c r="R224" s="98"/>
      <c r="S224" s="98"/>
      <c r="AR224" s="1"/>
      <c r="AS224" s="1"/>
      <c r="AT224" s="1"/>
      <c r="AU224" s="1"/>
      <c r="AV224" s="1"/>
      <c r="AW224" s="1"/>
      <c r="AX224" s="1"/>
    </row>
    <row r="225" spans="1:50" x14ac:dyDescent="0.25">
      <c r="A225" s="1"/>
      <c r="B225" s="1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8"/>
      <c r="O225" s="98"/>
      <c r="P225" s="98"/>
      <c r="Q225" s="98"/>
      <c r="R225" s="98"/>
      <c r="S225" s="98"/>
      <c r="AR225" s="1"/>
      <c r="AS225" s="1"/>
      <c r="AT225" s="1"/>
      <c r="AU225" s="1"/>
      <c r="AV225" s="1"/>
      <c r="AW225" s="1"/>
      <c r="AX225" s="1"/>
    </row>
    <row r="226" spans="1:50" x14ac:dyDescent="0.25">
      <c r="A226" s="1"/>
      <c r="B226" s="1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8"/>
      <c r="O226" s="98"/>
      <c r="P226" s="98"/>
      <c r="Q226" s="98"/>
      <c r="R226" s="98"/>
      <c r="S226" s="98"/>
      <c r="AR226" s="1"/>
      <c r="AS226" s="1"/>
      <c r="AT226" s="1"/>
      <c r="AU226" s="1"/>
      <c r="AV226" s="1"/>
      <c r="AW226" s="1"/>
      <c r="AX226" s="1"/>
    </row>
    <row r="227" spans="1:50" x14ac:dyDescent="0.25">
      <c r="A227" s="1"/>
      <c r="B227" s="1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8"/>
      <c r="O227" s="98"/>
      <c r="P227" s="98"/>
      <c r="Q227" s="98"/>
      <c r="R227" s="98"/>
      <c r="S227" s="98"/>
      <c r="AR227" s="1"/>
      <c r="AS227" s="1"/>
      <c r="AT227" s="1"/>
      <c r="AU227" s="1"/>
      <c r="AV227" s="1"/>
      <c r="AW227" s="1"/>
      <c r="AX227" s="1"/>
    </row>
    <row r="228" spans="1:50" x14ac:dyDescent="0.25">
      <c r="A228" s="1"/>
      <c r="B228" s="1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8"/>
      <c r="O228" s="98"/>
      <c r="P228" s="98"/>
      <c r="Q228" s="98"/>
      <c r="R228" s="98"/>
      <c r="S228" s="98"/>
      <c r="AR228" s="1"/>
      <c r="AS228" s="1"/>
      <c r="AT228" s="1"/>
      <c r="AU228" s="1"/>
      <c r="AV228" s="1"/>
      <c r="AW228" s="1"/>
      <c r="AX228" s="1"/>
    </row>
    <row r="229" spans="1:50" x14ac:dyDescent="0.25">
      <c r="A229" s="1"/>
      <c r="B229" s="1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8"/>
      <c r="O229" s="98"/>
      <c r="P229" s="98"/>
      <c r="Q229" s="98"/>
      <c r="R229" s="98"/>
      <c r="S229" s="98"/>
      <c r="AR229" s="1"/>
      <c r="AS229" s="1"/>
      <c r="AT229" s="1"/>
      <c r="AU229" s="1"/>
      <c r="AV229" s="1"/>
      <c r="AW229" s="1"/>
      <c r="AX229" s="1"/>
    </row>
    <row r="230" spans="1:50" x14ac:dyDescent="0.25">
      <c r="A230" s="1"/>
      <c r="B230" s="1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8"/>
      <c r="O230" s="98"/>
      <c r="P230" s="98"/>
      <c r="Q230" s="98"/>
      <c r="R230" s="98"/>
      <c r="S230" s="98"/>
      <c r="AR230" s="1"/>
      <c r="AS230" s="1"/>
      <c r="AT230" s="1"/>
      <c r="AU230" s="1"/>
      <c r="AV230" s="1"/>
      <c r="AW230" s="1"/>
      <c r="AX230" s="1"/>
    </row>
    <row r="231" spans="1:50" x14ac:dyDescent="0.25">
      <c r="A231" s="1"/>
      <c r="B231" s="1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8"/>
      <c r="O231" s="98"/>
      <c r="P231" s="98"/>
      <c r="Q231" s="98"/>
      <c r="R231" s="98"/>
      <c r="S231" s="98"/>
      <c r="AR231" s="1"/>
      <c r="AS231" s="1"/>
      <c r="AT231" s="1"/>
      <c r="AU231" s="1"/>
      <c r="AV231" s="1"/>
      <c r="AW231" s="1"/>
      <c r="AX231" s="1"/>
    </row>
    <row r="232" spans="1:50" x14ac:dyDescent="0.25">
      <c r="A232" s="1"/>
      <c r="B232" s="1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8"/>
      <c r="O232" s="98"/>
      <c r="P232" s="98"/>
      <c r="Q232" s="98"/>
      <c r="R232" s="98"/>
      <c r="S232" s="98"/>
      <c r="AR232" s="1"/>
      <c r="AS232" s="1"/>
      <c r="AT232" s="1"/>
      <c r="AU232" s="1"/>
      <c r="AV232" s="1"/>
      <c r="AW232" s="1"/>
      <c r="AX232" s="1"/>
    </row>
    <row r="233" spans="1:50" x14ac:dyDescent="0.25">
      <c r="A233" s="1"/>
      <c r="B233" s="1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8"/>
      <c r="O233" s="98"/>
      <c r="P233" s="98"/>
      <c r="Q233" s="98"/>
      <c r="R233" s="98"/>
      <c r="S233" s="98"/>
      <c r="AR233" s="1"/>
      <c r="AS233" s="1"/>
      <c r="AT233" s="1"/>
      <c r="AU233" s="1"/>
      <c r="AV233" s="1"/>
      <c r="AW233" s="1"/>
      <c r="AX233" s="1"/>
    </row>
    <row r="234" spans="1:50" x14ac:dyDescent="0.25">
      <c r="A234" s="1"/>
      <c r="B234" s="1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8"/>
      <c r="O234" s="98"/>
      <c r="P234" s="98"/>
      <c r="Q234" s="98"/>
      <c r="R234" s="98"/>
      <c r="S234" s="98"/>
      <c r="AR234" s="1"/>
      <c r="AS234" s="1"/>
      <c r="AT234" s="1"/>
      <c r="AU234" s="1"/>
      <c r="AV234" s="1"/>
      <c r="AW234" s="1"/>
      <c r="AX234" s="1"/>
    </row>
    <row r="235" spans="1:50" x14ac:dyDescent="0.25">
      <c r="A235" s="1"/>
      <c r="B235" s="1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8"/>
      <c r="O235" s="98"/>
      <c r="P235" s="98"/>
      <c r="Q235" s="98"/>
      <c r="R235" s="98"/>
      <c r="S235" s="98"/>
      <c r="AR235" s="1"/>
      <c r="AS235" s="1"/>
      <c r="AT235" s="1"/>
      <c r="AU235" s="1"/>
      <c r="AV235" s="1"/>
      <c r="AW235" s="1"/>
      <c r="AX235" s="1"/>
    </row>
    <row r="236" spans="1:50" x14ac:dyDescent="0.25">
      <c r="A236" s="1"/>
      <c r="B236" s="1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8"/>
      <c r="O236" s="98"/>
      <c r="P236" s="98"/>
      <c r="Q236" s="98"/>
      <c r="R236" s="98"/>
      <c r="S236" s="98"/>
      <c r="AR236" s="1"/>
      <c r="AS236" s="1"/>
      <c r="AT236" s="1"/>
      <c r="AU236" s="1"/>
      <c r="AV236" s="1"/>
      <c r="AW236" s="1"/>
      <c r="AX236" s="1"/>
    </row>
    <row r="237" spans="1:50" x14ac:dyDescent="0.25">
      <c r="A237" s="1"/>
      <c r="B237" s="1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8"/>
      <c r="O237" s="98"/>
      <c r="P237" s="98"/>
      <c r="Q237" s="98"/>
      <c r="R237" s="98"/>
      <c r="S237" s="98"/>
      <c r="AR237" s="1"/>
      <c r="AS237" s="1"/>
      <c r="AT237" s="1"/>
      <c r="AU237" s="1"/>
      <c r="AV237" s="1"/>
      <c r="AW237" s="1"/>
      <c r="AX237" s="1"/>
    </row>
    <row r="238" spans="1:50" x14ac:dyDescent="0.25">
      <c r="A238" s="1"/>
      <c r="B238" s="1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8"/>
      <c r="O238" s="98"/>
      <c r="P238" s="98"/>
      <c r="Q238" s="98"/>
      <c r="R238" s="98"/>
      <c r="S238" s="98"/>
      <c r="AR238" s="1"/>
      <c r="AS238" s="1"/>
      <c r="AT238" s="1"/>
      <c r="AU238" s="1"/>
      <c r="AV238" s="1"/>
      <c r="AW238" s="1"/>
      <c r="AX238" s="1"/>
    </row>
    <row r="239" spans="1:5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P239" s="98"/>
      <c r="Q239" s="98"/>
      <c r="R239" s="98"/>
      <c r="S239" s="98"/>
      <c r="AR239" s="1"/>
      <c r="AS239" s="1"/>
      <c r="AT239" s="1"/>
      <c r="AU239" s="1"/>
      <c r="AV239" s="1"/>
      <c r="AW239" s="1"/>
      <c r="AX239" s="1"/>
    </row>
    <row r="240" spans="1:5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AR240" s="1"/>
      <c r="AS240" s="1"/>
      <c r="AT240" s="1"/>
      <c r="AU240" s="1"/>
      <c r="AV240" s="1"/>
      <c r="AW240" s="1"/>
      <c r="AX240" s="1"/>
    </row>
    <row r="241" spans="1:5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AR241" s="1"/>
      <c r="AS241" s="1"/>
      <c r="AT241" s="1"/>
      <c r="AU241" s="1"/>
      <c r="AV241" s="1"/>
      <c r="AW241" s="1"/>
      <c r="AX241" s="1"/>
    </row>
    <row r="242" spans="1:5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AR242" s="1"/>
      <c r="AS242" s="1"/>
      <c r="AT242" s="1"/>
      <c r="AU242" s="1"/>
      <c r="AV242" s="1"/>
      <c r="AW242" s="1"/>
      <c r="AX242" s="1"/>
    </row>
    <row r="243" spans="1:5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AR243" s="1"/>
      <c r="AS243" s="1"/>
      <c r="AT243" s="1"/>
      <c r="AU243" s="1"/>
      <c r="AV243" s="1"/>
      <c r="AW243" s="1"/>
      <c r="AX243" s="1"/>
    </row>
    <row r="244" spans="1:5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AR244" s="1"/>
      <c r="AS244" s="1"/>
      <c r="AT244" s="1"/>
      <c r="AU244" s="1"/>
      <c r="AV244" s="1"/>
      <c r="AW244" s="1"/>
      <c r="AX244" s="1"/>
    </row>
    <row r="245" spans="1:5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AR245" s="1"/>
      <c r="AS245" s="1"/>
      <c r="AT245" s="1"/>
      <c r="AU245" s="1"/>
      <c r="AV245" s="1"/>
      <c r="AW245" s="1"/>
      <c r="AX245" s="1"/>
    </row>
    <row r="246" spans="1:5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AR246" s="1"/>
      <c r="AS246" s="1"/>
      <c r="AT246" s="1"/>
      <c r="AU246" s="1"/>
      <c r="AV246" s="1"/>
      <c r="AW246" s="1"/>
      <c r="AX246" s="1"/>
    </row>
    <row r="247" spans="1:5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AR247" s="1"/>
      <c r="AS247" s="1"/>
      <c r="AT247" s="1"/>
      <c r="AU247" s="1"/>
      <c r="AV247" s="1"/>
      <c r="AW247" s="1"/>
      <c r="AX247" s="1"/>
    </row>
    <row r="248" spans="1:5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AR248" s="1"/>
      <c r="AS248" s="1"/>
      <c r="AT248" s="1"/>
      <c r="AU248" s="1"/>
      <c r="AV248" s="1"/>
      <c r="AW248" s="1"/>
      <c r="AX248" s="1"/>
    </row>
    <row r="249" spans="1:5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AR249" s="1"/>
      <c r="AS249" s="1"/>
      <c r="AT249" s="1"/>
      <c r="AU249" s="1"/>
      <c r="AV249" s="1"/>
      <c r="AW249" s="1"/>
      <c r="AX249" s="1"/>
    </row>
    <row r="250" spans="1:5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AR250" s="1"/>
      <c r="AS250" s="1"/>
      <c r="AT250" s="1"/>
      <c r="AU250" s="1"/>
      <c r="AV250" s="1"/>
      <c r="AW250" s="1"/>
      <c r="AX250" s="1"/>
    </row>
    <row r="251" spans="1:5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AR251" s="1"/>
      <c r="AS251" s="1"/>
      <c r="AT251" s="1"/>
      <c r="AU251" s="1"/>
      <c r="AV251" s="1"/>
      <c r="AW251" s="1"/>
      <c r="AX251" s="1"/>
    </row>
    <row r="252" spans="1:5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AR252" s="1"/>
      <c r="AS252" s="1"/>
      <c r="AT252" s="1"/>
      <c r="AU252" s="1"/>
      <c r="AV252" s="1"/>
      <c r="AW252" s="1"/>
      <c r="AX252" s="1"/>
    </row>
    <row r="253" spans="1:5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AR253" s="1"/>
      <c r="AS253" s="1"/>
      <c r="AT253" s="1"/>
      <c r="AU253" s="1"/>
      <c r="AV253" s="1"/>
      <c r="AW253" s="1"/>
      <c r="AX253" s="1"/>
    </row>
    <row r="254" spans="1:5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AR254" s="1"/>
      <c r="AS254" s="1"/>
      <c r="AT254" s="1"/>
      <c r="AU254" s="1"/>
      <c r="AV254" s="1"/>
      <c r="AW254" s="1"/>
      <c r="AX254" s="1"/>
    </row>
    <row r="255" spans="1:5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AR255" s="1"/>
      <c r="AS255" s="1"/>
      <c r="AT255" s="1"/>
      <c r="AU255" s="1"/>
      <c r="AV255" s="1"/>
      <c r="AW255" s="1"/>
      <c r="AX255" s="1"/>
    </row>
    <row r="256" spans="1:5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AR256" s="1"/>
      <c r="AS256" s="1"/>
      <c r="AT256" s="1"/>
      <c r="AU256" s="1"/>
      <c r="AV256" s="1"/>
      <c r="AW256" s="1"/>
      <c r="AX256" s="1"/>
    </row>
    <row r="257" spans="1:5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AR257" s="1"/>
      <c r="AS257" s="1"/>
      <c r="AT257" s="1"/>
      <c r="AU257" s="1"/>
      <c r="AV257" s="1"/>
      <c r="AW257" s="1"/>
      <c r="AX257" s="1"/>
    </row>
    <row r="258" spans="1:5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AR258" s="1"/>
      <c r="AS258" s="1"/>
      <c r="AT258" s="1"/>
      <c r="AU258" s="1"/>
      <c r="AV258" s="1"/>
      <c r="AW258" s="1"/>
      <c r="AX258" s="1"/>
    </row>
    <row r="259" spans="1:5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AR259" s="1"/>
      <c r="AS259" s="1"/>
      <c r="AT259" s="1"/>
      <c r="AU259" s="1"/>
      <c r="AV259" s="1"/>
      <c r="AW259" s="1"/>
      <c r="AX259" s="1"/>
    </row>
    <row r="260" spans="1:5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AR260" s="1"/>
      <c r="AS260" s="1"/>
      <c r="AT260" s="1"/>
      <c r="AU260" s="1"/>
      <c r="AV260" s="1"/>
      <c r="AW260" s="1"/>
      <c r="AX260" s="1"/>
    </row>
    <row r="261" spans="1:5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AR261" s="1"/>
      <c r="AS261" s="1"/>
      <c r="AT261" s="1"/>
      <c r="AU261" s="1"/>
      <c r="AV261" s="1"/>
      <c r="AW261" s="1"/>
      <c r="AX261" s="1"/>
    </row>
    <row r="262" spans="1:5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AR262" s="1"/>
      <c r="AS262" s="1"/>
      <c r="AT262" s="1"/>
      <c r="AU262" s="1"/>
      <c r="AV262" s="1"/>
      <c r="AW262" s="1"/>
      <c r="AX262" s="1"/>
    </row>
    <row r="263" spans="1:5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AR263" s="1"/>
      <c r="AS263" s="1"/>
      <c r="AT263" s="1"/>
      <c r="AU263" s="1"/>
      <c r="AV263" s="1"/>
      <c r="AW263" s="1"/>
      <c r="AX263" s="1"/>
    </row>
    <row r="264" spans="1:5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AR264" s="1"/>
      <c r="AS264" s="1"/>
      <c r="AT264" s="1"/>
      <c r="AU264" s="1"/>
      <c r="AV264" s="1"/>
      <c r="AW264" s="1"/>
      <c r="AX264" s="1"/>
    </row>
    <row r="265" spans="1:5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AR265" s="1"/>
      <c r="AS265" s="1"/>
      <c r="AT265" s="1"/>
      <c r="AU265" s="1"/>
      <c r="AV265" s="1"/>
      <c r="AW265" s="1"/>
      <c r="AX265" s="1"/>
    </row>
    <row r="266" spans="1:5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AR266" s="1"/>
      <c r="AS266" s="1"/>
      <c r="AT266" s="1"/>
      <c r="AU266" s="1"/>
      <c r="AV266" s="1"/>
      <c r="AW266" s="1"/>
      <c r="AX266" s="1"/>
    </row>
    <row r="267" spans="1:5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AR267" s="1"/>
      <c r="AS267" s="1"/>
      <c r="AT267" s="1"/>
      <c r="AU267" s="1"/>
      <c r="AV267" s="1"/>
      <c r="AW267" s="1"/>
      <c r="AX267" s="1"/>
    </row>
    <row r="268" spans="1:5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AR268" s="1"/>
      <c r="AS268" s="1"/>
      <c r="AT268" s="1"/>
      <c r="AU268" s="1"/>
      <c r="AV268" s="1"/>
      <c r="AW268" s="1"/>
      <c r="AX268" s="1"/>
    </row>
    <row r="269" spans="1:5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AR269" s="1"/>
      <c r="AS269" s="1"/>
      <c r="AT269" s="1"/>
      <c r="AU269" s="1"/>
      <c r="AV269" s="1"/>
      <c r="AW269" s="1"/>
      <c r="AX269" s="1"/>
    </row>
    <row r="270" spans="1:5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AR270" s="1"/>
      <c r="AS270" s="1"/>
      <c r="AT270" s="1"/>
      <c r="AU270" s="1"/>
      <c r="AV270" s="1"/>
      <c r="AW270" s="1"/>
      <c r="AX270" s="1"/>
    </row>
    <row r="271" spans="1:5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AR271" s="1"/>
      <c r="AS271" s="1"/>
      <c r="AT271" s="1"/>
      <c r="AU271" s="1"/>
      <c r="AV271" s="1"/>
      <c r="AW271" s="1"/>
      <c r="AX271" s="1"/>
    </row>
    <row r="272" spans="1:5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AR272" s="1"/>
      <c r="AS272" s="1"/>
      <c r="AT272" s="1"/>
      <c r="AU272" s="1"/>
      <c r="AV272" s="1"/>
      <c r="AW272" s="1"/>
      <c r="AX272" s="1"/>
    </row>
    <row r="273" spans="1:5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AR273" s="1"/>
      <c r="AS273" s="1"/>
      <c r="AT273" s="1"/>
      <c r="AU273" s="1"/>
      <c r="AV273" s="1"/>
      <c r="AW273" s="1"/>
      <c r="AX273" s="1"/>
    </row>
    <row r="274" spans="1:5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AR274" s="1"/>
      <c r="AS274" s="1"/>
      <c r="AT274" s="1"/>
      <c r="AU274" s="1"/>
      <c r="AV274" s="1"/>
      <c r="AW274" s="1"/>
      <c r="AX274" s="1"/>
    </row>
    <row r="275" spans="1:5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AR275" s="1"/>
      <c r="AS275" s="1"/>
      <c r="AT275" s="1"/>
      <c r="AU275" s="1"/>
      <c r="AV275" s="1"/>
      <c r="AW275" s="1"/>
      <c r="AX275" s="1"/>
    </row>
    <row r="276" spans="1:5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AR276" s="1"/>
      <c r="AS276" s="1"/>
      <c r="AT276" s="1"/>
      <c r="AU276" s="1"/>
      <c r="AV276" s="1"/>
      <c r="AW276" s="1"/>
      <c r="AX276" s="1"/>
    </row>
    <row r="277" spans="1:5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AR277" s="1"/>
      <c r="AS277" s="1"/>
      <c r="AT277" s="1"/>
      <c r="AU277" s="1"/>
      <c r="AV277" s="1"/>
      <c r="AW277" s="1"/>
      <c r="AX277" s="1"/>
    </row>
    <row r="278" spans="1:5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AR278" s="1"/>
      <c r="AS278" s="1"/>
      <c r="AT278" s="1"/>
      <c r="AU278" s="1"/>
      <c r="AV278" s="1"/>
      <c r="AW278" s="1"/>
      <c r="AX278" s="1"/>
    </row>
    <row r="279" spans="1:5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AR279" s="1"/>
      <c r="AS279" s="1"/>
      <c r="AT279" s="1"/>
      <c r="AU279" s="1"/>
      <c r="AV279" s="1"/>
      <c r="AW279" s="1"/>
      <c r="AX279" s="1"/>
    </row>
    <row r="280" spans="1:5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AR280" s="1"/>
      <c r="AS280" s="1"/>
      <c r="AT280" s="1"/>
      <c r="AU280" s="1"/>
      <c r="AV280" s="1"/>
      <c r="AW280" s="1"/>
      <c r="AX280" s="1"/>
    </row>
    <row r="281" spans="1:5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AR281" s="1"/>
      <c r="AS281" s="1"/>
      <c r="AT281" s="1"/>
      <c r="AU281" s="1"/>
      <c r="AV281" s="1"/>
      <c r="AW281" s="1"/>
      <c r="AX281" s="1"/>
    </row>
    <row r="282" spans="1:5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AR282" s="1"/>
      <c r="AS282" s="1"/>
      <c r="AT282" s="1"/>
      <c r="AU282" s="1"/>
      <c r="AV282" s="1"/>
      <c r="AW282" s="1"/>
      <c r="AX282" s="1"/>
    </row>
    <row r="283" spans="1:5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AR283" s="1"/>
      <c r="AS283" s="1"/>
      <c r="AT283" s="1"/>
      <c r="AU283" s="1"/>
      <c r="AV283" s="1"/>
      <c r="AW283" s="1"/>
      <c r="AX283" s="1"/>
    </row>
    <row r="284" spans="1:5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AR284" s="1"/>
      <c r="AS284" s="1"/>
      <c r="AT284" s="1"/>
      <c r="AU284" s="1"/>
      <c r="AV284" s="1"/>
      <c r="AW284" s="1"/>
      <c r="AX284" s="1"/>
    </row>
    <row r="285" spans="1:5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AR285" s="1"/>
      <c r="AS285" s="1"/>
      <c r="AT285" s="1"/>
      <c r="AU285" s="1"/>
      <c r="AV285" s="1"/>
      <c r="AW285" s="1"/>
      <c r="AX285" s="1"/>
    </row>
    <row r="286" spans="1:5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AR286" s="1"/>
      <c r="AS286" s="1"/>
      <c r="AT286" s="1"/>
      <c r="AU286" s="1"/>
      <c r="AV286" s="1"/>
      <c r="AW286" s="1"/>
      <c r="AX286" s="1"/>
    </row>
    <row r="287" spans="1:5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AR287" s="1"/>
      <c r="AS287" s="1"/>
      <c r="AT287" s="1"/>
      <c r="AU287" s="1"/>
      <c r="AV287" s="1"/>
      <c r="AW287" s="1"/>
      <c r="AX287" s="1"/>
    </row>
    <row r="288" spans="1:5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AR288" s="1"/>
      <c r="AS288" s="1"/>
      <c r="AT288" s="1"/>
      <c r="AU288" s="1"/>
      <c r="AV288" s="1"/>
      <c r="AW288" s="1"/>
      <c r="AX288" s="1"/>
    </row>
    <row r="289" spans="1:5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AR289" s="1"/>
      <c r="AS289" s="1"/>
      <c r="AT289" s="1"/>
      <c r="AU289" s="1"/>
      <c r="AV289" s="1"/>
      <c r="AW289" s="1"/>
      <c r="AX289" s="1"/>
    </row>
    <row r="290" spans="1:5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AR290" s="1"/>
      <c r="AS290" s="1"/>
      <c r="AT290" s="1"/>
      <c r="AU290" s="1"/>
      <c r="AV290" s="1"/>
      <c r="AW290" s="1"/>
      <c r="AX290" s="1"/>
    </row>
    <row r="291" spans="1:5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AR291" s="1"/>
      <c r="AS291" s="1"/>
      <c r="AT291" s="1"/>
      <c r="AU291" s="1"/>
      <c r="AV291" s="1"/>
      <c r="AW291" s="1"/>
      <c r="AX291" s="1"/>
    </row>
    <row r="292" spans="1:5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AR292" s="1"/>
      <c r="AS292" s="1"/>
      <c r="AT292" s="1"/>
      <c r="AU292" s="1"/>
      <c r="AV292" s="1"/>
      <c r="AW292" s="1"/>
      <c r="AX292" s="1"/>
    </row>
    <row r="293" spans="1:5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AR293" s="1"/>
      <c r="AS293" s="1"/>
      <c r="AT293" s="1"/>
      <c r="AU293" s="1"/>
      <c r="AV293" s="1"/>
      <c r="AW293" s="1"/>
      <c r="AX293" s="1"/>
    </row>
    <row r="294" spans="1:5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AR294" s="1"/>
      <c r="AS294" s="1"/>
      <c r="AT294" s="1"/>
      <c r="AU294" s="1"/>
      <c r="AV294" s="1"/>
      <c r="AW294" s="1"/>
      <c r="AX294" s="1"/>
    </row>
    <row r="295" spans="1:5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AR295" s="1"/>
      <c r="AS295" s="1"/>
      <c r="AT295" s="1"/>
      <c r="AU295" s="1"/>
      <c r="AV295" s="1"/>
      <c r="AW295" s="1"/>
      <c r="AX295" s="1"/>
    </row>
    <row r="296" spans="1:5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AR296" s="1"/>
      <c r="AS296" s="1"/>
      <c r="AT296" s="1"/>
      <c r="AU296" s="1"/>
      <c r="AV296" s="1"/>
      <c r="AW296" s="1"/>
      <c r="AX296" s="1"/>
    </row>
    <row r="297" spans="1:5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AR297" s="1"/>
      <c r="AS297" s="1"/>
      <c r="AT297" s="1"/>
      <c r="AU297" s="1"/>
      <c r="AV297" s="1"/>
      <c r="AW297" s="1"/>
      <c r="AX297" s="1"/>
    </row>
    <row r="298" spans="1:5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AR298" s="1"/>
      <c r="AS298" s="1"/>
      <c r="AT298" s="1"/>
      <c r="AU298" s="1"/>
      <c r="AV298" s="1"/>
      <c r="AW298" s="1"/>
      <c r="AX298" s="1"/>
    </row>
    <row r="299" spans="1:5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AR299" s="1"/>
      <c r="AS299" s="1"/>
      <c r="AT299" s="1"/>
      <c r="AU299" s="1"/>
      <c r="AV299" s="1"/>
      <c r="AW299" s="1"/>
      <c r="AX299" s="1"/>
    </row>
    <row r="300" spans="1:5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AR300" s="1"/>
      <c r="AS300" s="1"/>
      <c r="AT300" s="1"/>
      <c r="AU300" s="1"/>
      <c r="AV300" s="1"/>
      <c r="AW300" s="1"/>
      <c r="AX300" s="1"/>
    </row>
    <row r="301" spans="1:5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AR301" s="1"/>
      <c r="AS301" s="1"/>
      <c r="AT301" s="1"/>
      <c r="AU301" s="1"/>
      <c r="AV301" s="1"/>
      <c r="AW301" s="1"/>
      <c r="AX301" s="1"/>
    </row>
    <row r="302" spans="1:5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AR302" s="1"/>
      <c r="AS302" s="1"/>
      <c r="AT302" s="1"/>
      <c r="AU302" s="1"/>
      <c r="AV302" s="1"/>
      <c r="AW302" s="1"/>
      <c r="AX302" s="1"/>
    </row>
    <row r="303" spans="1:5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AR303" s="1"/>
      <c r="AS303" s="1"/>
      <c r="AT303" s="1"/>
      <c r="AU303" s="1"/>
      <c r="AV303" s="1"/>
      <c r="AW303" s="1"/>
      <c r="AX303" s="1"/>
    </row>
    <row r="304" spans="1:5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AR304" s="1"/>
      <c r="AS304" s="1"/>
      <c r="AT304" s="1"/>
      <c r="AU304" s="1"/>
      <c r="AV304" s="1"/>
      <c r="AW304" s="1"/>
      <c r="AX304" s="1"/>
    </row>
    <row r="305" spans="1:5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AR305" s="1"/>
      <c r="AS305" s="1"/>
      <c r="AT305" s="1"/>
      <c r="AU305" s="1"/>
      <c r="AV305" s="1"/>
      <c r="AW305" s="1"/>
      <c r="AX305" s="1"/>
    </row>
    <row r="306" spans="1:5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AR306" s="1"/>
      <c r="AS306" s="1"/>
      <c r="AT306" s="1"/>
      <c r="AU306" s="1"/>
      <c r="AV306" s="1"/>
      <c r="AW306" s="1"/>
      <c r="AX306" s="1"/>
    </row>
    <row r="307" spans="1:5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AR307" s="1"/>
      <c r="AS307" s="1"/>
      <c r="AT307" s="1"/>
      <c r="AU307" s="1"/>
      <c r="AV307" s="1"/>
      <c r="AW307" s="1"/>
      <c r="AX307" s="1"/>
    </row>
    <row r="308" spans="1:5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AR308" s="1"/>
      <c r="AS308" s="1"/>
      <c r="AT308" s="1"/>
      <c r="AU308" s="1"/>
      <c r="AV308" s="1"/>
      <c r="AW308" s="1"/>
      <c r="AX308" s="1"/>
    </row>
    <row r="309" spans="1:5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AR309" s="1"/>
      <c r="AS309" s="1"/>
      <c r="AT309" s="1"/>
      <c r="AU309" s="1"/>
      <c r="AV309" s="1"/>
      <c r="AW309" s="1"/>
      <c r="AX309" s="1"/>
    </row>
    <row r="310" spans="1:5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AR310" s="1"/>
      <c r="AS310" s="1"/>
      <c r="AT310" s="1"/>
      <c r="AU310" s="1"/>
      <c r="AV310" s="1"/>
      <c r="AW310" s="1"/>
      <c r="AX310" s="1"/>
    </row>
    <row r="311" spans="1:5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AR311" s="1"/>
      <c r="AS311" s="1"/>
      <c r="AT311" s="1"/>
      <c r="AU311" s="1"/>
      <c r="AV311" s="1"/>
      <c r="AW311" s="1"/>
      <c r="AX311" s="1"/>
    </row>
    <row r="312" spans="1:5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AR312" s="1"/>
      <c r="AS312" s="1"/>
      <c r="AT312" s="1"/>
      <c r="AU312" s="1"/>
      <c r="AV312" s="1"/>
      <c r="AW312" s="1"/>
      <c r="AX312" s="1"/>
    </row>
    <row r="313" spans="1:5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AR313" s="1"/>
      <c r="AS313" s="1"/>
      <c r="AT313" s="1"/>
      <c r="AU313" s="1"/>
      <c r="AV313" s="1"/>
      <c r="AW313" s="1"/>
      <c r="AX313" s="1"/>
    </row>
    <row r="314" spans="1:5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AR314" s="1"/>
      <c r="AS314" s="1"/>
      <c r="AT314" s="1"/>
      <c r="AU314" s="1"/>
      <c r="AV314" s="1"/>
      <c r="AW314" s="1"/>
      <c r="AX314" s="1"/>
    </row>
    <row r="315" spans="1:5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AR315" s="1"/>
      <c r="AS315" s="1"/>
      <c r="AT315" s="1"/>
      <c r="AU315" s="1"/>
      <c r="AV315" s="1"/>
      <c r="AW315" s="1"/>
      <c r="AX315" s="1"/>
    </row>
    <row r="316" spans="1:5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AR316" s="1"/>
      <c r="AS316" s="1"/>
      <c r="AT316" s="1"/>
      <c r="AU316" s="1"/>
      <c r="AV316" s="1"/>
      <c r="AW316" s="1"/>
      <c r="AX316" s="1"/>
    </row>
    <row r="317" spans="1:5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AR317" s="1"/>
      <c r="AS317" s="1"/>
      <c r="AT317" s="1"/>
      <c r="AU317" s="1"/>
      <c r="AV317" s="1"/>
      <c r="AW317" s="1"/>
      <c r="AX317" s="1"/>
    </row>
    <row r="318" spans="1:5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AR318" s="1"/>
      <c r="AS318" s="1"/>
      <c r="AT318" s="1"/>
      <c r="AU318" s="1"/>
      <c r="AV318" s="1"/>
      <c r="AW318" s="1"/>
      <c r="AX318" s="1"/>
    </row>
    <row r="319" spans="1:5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AR319" s="1"/>
      <c r="AS319" s="1"/>
      <c r="AT319" s="1"/>
      <c r="AU319" s="1"/>
      <c r="AV319" s="1"/>
      <c r="AW319" s="1"/>
      <c r="AX319" s="1"/>
    </row>
    <row r="320" spans="1:5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AR320" s="1"/>
      <c r="AS320" s="1"/>
      <c r="AT320" s="1"/>
      <c r="AU320" s="1"/>
      <c r="AV320" s="1"/>
      <c r="AW320" s="1"/>
      <c r="AX320" s="1"/>
    </row>
    <row r="321" spans="1:5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AR321" s="1"/>
      <c r="AS321" s="1"/>
      <c r="AT321" s="1"/>
      <c r="AU321" s="1"/>
      <c r="AV321" s="1"/>
      <c r="AW321" s="1"/>
      <c r="AX321" s="1"/>
    </row>
    <row r="322" spans="1:5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AR322" s="1"/>
      <c r="AS322" s="1"/>
      <c r="AT322" s="1"/>
      <c r="AU322" s="1"/>
      <c r="AV322" s="1"/>
      <c r="AW322" s="1"/>
      <c r="AX322" s="1"/>
    </row>
    <row r="323" spans="1:5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AR323" s="1"/>
      <c r="AS323" s="1"/>
      <c r="AT323" s="1"/>
      <c r="AU323" s="1"/>
      <c r="AV323" s="1"/>
      <c r="AW323" s="1"/>
      <c r="AX323" s="1"/>
    </row>
    <row r="324" spans="1:5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AR324" s="1"/>
      <c r="AS324" s="1"/>
      <c r="AT324" s="1"/>
      <c r="AU324" s="1"/>
      <c r="AV324" s="1"/>
      <c r="AW324" s="1"/>
      <c r="AX324" s="1"/>
    </row>
    <row r="325" spans="1:5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AR325" s="1"/>
      <c r="AS325" s="1"/>
      <c r="AT325" s="1"/>
      <c r="AU325" s="1"/>
      <c r="AV325" s="1"/>
      <c r="AW325" s="1"/>
      <c r="AX325" s="1"/>
    </row>
    <row r="326" spans="1:5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AR326" s="1"/>
      <c r="AS326" s="1"/>
      <c r="AT326" s="1"/>
      <c r="AU326" s="1"/>
      <c r="AV326" s="1"/>
      <c r="AW326" s="1"/>
      <c r="AX326" s="1"/>
    </row>
    <row r="327" spans="1:5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AR327" s="1"/>
      <c r="AS327" s="1"/>
      <c r="AT327" s="1"/>
      <c r="AU327" s="1"/>
      <c r="AV327" s="1"/>
      <c r="AW327" s="1"/>
      <c r="AX327" s="1"/>
    </row>
    <row r="328" spans="1:5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AR328" s="1"/>
      <c r="AS328" s="1"/>
      <c r="AT328" s="1"/>
      <c r="AU328" s="1"/>
      <c r="AV328" s="1"/>
      <c r="AW328" s="1"/>
      <c r="AX328" s="1"/>
    </row>
    <row r="329" spans="1:5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AR329" s="1"/>
      <c r="AS329" s="1"/>
      <c r="AT329" s="1"/>
      <c r="AU329" s="1"/>
      <c r="AV329" s="1"/>
      <c r="AW329" s="1"/>
      <c r="AX329" s="1"/>
    </row>
    <row r="330" spans="1:5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AR330" s="1"/>
      <c r="AS330" s="1"/>
      <c r="AT330" s="1"/>
      <c r="AU330" s="1"/>
      <c r="AV330" s="1"/>
      <c r="AW330" s="1"/>
      <c r="AX330" s="1"/>
    </row>
    <row r="331" spans="1:5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AR331" s="1"/>
      <c r="AS331" s="1"/>
      <c r="AT331" s="1"/>
      <c r="AU331" s="1"/>
      <c r="AV331" s="1"/>
      <c r="AW331" s="1"/>
      <c r="AX331" s="1"/>
    </row>
    <row r="332" spans="1:5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AR332" s="1"/>
      <c r="AS332" s="1"/>
      <c r="AT332" s="1"/>
      <c r="AU332" s="1"/>
      <c r="AV332" s="1"/>
      <c r="AW332" s="1"/>
      <c r="AX332" s="1"/>
    </row>
    <row r="333" spans="1:5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AR333" s="1"/>
      <c r="AS333" s="1"/>
      <c r="AT333" s="1"/>
      <c r="AU333" s="1"/>
      <c r="AV333" s="1"/>
      <c r="AW333" s="1"/>
      <c r="AX333" s="1"/>
    </row>
    <row r="334" spans="1:5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AR334" s="1"/>
      <c r="AS334" s="1"/>
      <c r="AT334" s="1"/>
      <c r="AU334" s="1"/>
      <c r="AV334" s="1"/>
      <c r="AW334" s="1"/>
      <c r="AX334" s="1"/>
    </row>
    <row r="335" spans="1:5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AR335" s="1"/>
      <c r="AS335" s="1"/>
      <c r="AT335" s="1"/>
      <c r="AU335" s="1"/>
      <c r="AV335" s="1"/>
      <c r="AW335" s="1"/>
      <c r="AX335" s="1"/>
    </row>
    <row r="336" spans="1:5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AR336" s="1"/>
      <c r="AS336" s="1"/>
      <c r="AT336" s="1"/>
      <c r="AU336" s="1"/>
      <c r="AV336" s="1"/>
      <c r="AW336" s="1"/>
      <c r="AX336" s="1"/>
    </row>
    <row r="337" spans="1:5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AR337" s="1"/>
      <c r="AS337" s="1"/>
      <c r="AT337" s="1"/>
      <c r="AU337" s="1"/>
      <c r="AV337" s="1"/>
      <c r="AW337" s="1"/>
      <c r="AX337" s="1"/>
    </row>
    <row r="338" spans="1:5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AR338" s="1"/>
      <c r="AS338" s="1"/>
      <c r="AT338" s="1"/>
      <c r="AU338" s="1"/>
      <c r="AV338" s="1"/>
      <c r="AW338" s="1"/>
      <c r="AX338" s="1"/>
    </row>
    <row r="339" spans="1:5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AR339" s="1"/>
      <c r="AS339" s="1"/>
      <c r="AT339" s="1"/>
      <c r="AU339" s="1"/>
      <c r="AV339" s="1"/>
      <c r="AW339" s="1"/>
      <c r="AX339" s="1"/>
    </row>
    <row r="340" spans="1:5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AR340" s="1"/>
      <c r="AS340" s="1"/>
      <c r="AT340" s="1"/>
      <c r="AU340" s="1"/>
      <c r="AV340" s="1"/>
      <c r="AW340" s="1"/>
      <c r="AX340" s="1"/>
    </row>
    <row r="341" spans="1:5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AR341" s="1"/>
      <c r="AS341" s="1"/>
      <c r="AT341" s="1"/>
      <c r="AU341" s="1"/>
      <c r="AV341" s="1"/>
      <c r="AW341" s="1"/>
      <c r="AX341" s="1"/>
    </row>
    <row r="342" spans="1:5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AR342" s="1"/>
      <c r="AS342" s="1"/>
      <c r="AT342" s="1"/>
      <c r="AU342" s="1"/>
      <c r="AV342" s="1"/>
      <c r="AW342" s="1"/>
      <c r="AX342" s="1"/>
    </row>
    <row r="343" spans="1:5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AR343" s="1"/>
      <c r="AS343" s="1"/>
      <c r="AT343" s="1"/>
      <c r="AU343" s="1"/>
      <c r="AV343" s="1"/>
      <c r="AW343" s="1"/>
      <c r="AX343" s="1"/>
    </row>
    <row r="344" spans="1:5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AR344" s="1"/>
      <c r="AS344" s="1"/>
      <c r="AT344" s="1"/>
      <c r="AU344" s="1"/>
      <c r="AV344" s="1"/>
      <c r="AW344" s="1"/>
      <c r="AX344" s="1"/>
    </row>
    <row r="345" spans="1:5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AR345" s="1"/>
      <c r="AS345" s="1"/>
      <c r="AT345" s="1"/>
      <c r="AU345" s="1"/>
      <c r="AV345" s="1"/>
      <c r="AW345" s="1"/>
      <c r="AX345" s="1"/>
    </row>
    <row r="346" spans="1:5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AR346" s="1"/>
      <c r="AS346" s="1"/>
      <c r="AT346" s="1"/>
      <c r="AU346" s="1"/>
      <c r="AV346" s="1"/>
      <c r="AW346" s="1"/>
      <c r="AX346" s="1"/>
    </row>
    <row r="347" spans="1:5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AR347" s="1"/>
      <c r="AS347" s="1"/>
      <c r="AT347" s="1"/>
      <c r="AU347" s="1"/>
      <c r="AV347" s="1"/>
      <c r="AW347" s="1"/>
      <c r="AX347" s="1"/>
    </row>
    <row r="348" spans="1:5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AR348" s="1"/>
      <c r="AS348" s="1"/>
      <c r="AT348" s="1"/>
      <c r="AU348" s="1"/>
      <c r="AV348" s="1"/>
      <c r="AW348" s="1"/>
      <c r="AX348" s="1"/>
    </row>
    <row r="349" spans="1:5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AR349" s="1"/>
      <c r="AS349" s="1"/>
      <c r="AT349" s="1"/>
      <c r="AU349" s="1"/>
      <c r="AV349" s="1"/>
      <c r="AW349" s="1"/>
      <c r="AX349" s="1"/>
    </row>
    <row r="350" spans="1:5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5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5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</sheetData>
  <mergeCells count="2">
    <mergeCell ref="K3:M3"/>
    <mergeCell ref="L4:M4"/>
  </mergeCells>
  <printOptions horizontalCentered="1"/>
  <pageMargins left="0.75" right="0.75" top="1" bottom="1" header="0.5" footer="0.5"/>
  <pageSetup scale="49" orientation="landscape" r:id="rId1"/>
  <headerFooter alignWithMargins="0">
    <oddFooter>&amp;R&amp;D</oddFooter>
  </headerFooter>
  <rowBreaks count="2" manualBreakCount="2">
    <brk id="22" max="12" man="1"/>
    <brk id="57" max="12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X575"/>
  <sheetViews>
    <sheetView topLeftCell="A7" workbookViewId="0"/>
  </sheetViews>
  <sheetFormatPr defaultRowHeight="15.75" x14ac:dyDescent="0.25"/>
  <cols>
    <col min="1" max="1" width="9" style="150" customWidth="1"/>
    <col min="2" max="2" width="2.1640625" style="150" customWidth="1"/>
    <col min="3" max="3" width="40.1640625" style="150" customWidth="1"/>
    <col min="4" max="4" width="31.1640625" style="150" customWidth="1"/>
    <col min="5" max="5" width="23" style="150" customWidth="1"/>
    <col min="6" max="6" width="15" style="150" customWidth="1"/>
    <col min="7" max="7" width="20.6640625" style="150" customWidth="1"/>
    <col min="8" max="8" width="18.5" style="150" customWidth="1"/>
    <col min="9" max="9" width="8.6640625" style="150" customWidth="1"/>
    <col min="10" max="10" width="23" style="150" customWidth="1"/>
    <col min="11" max="11" width="9.33203125" style="150" customWidth="1"/>
    <col min="12" max="12" width="11.6640625" style="150" customWidth="1"/>
    <col min="13" max="13" width="2.83203125" style="150" customWidth="1"/>
    <col min="14" max="14" width="41" style="150" customWidth="1"/>
    <col min="15" max="15" width="48.83203125" style="150" customWidth="1"/>
    <col min="16" max="16" width="23.5" style="150" customWidth="1"/>
    <col min="17" max="17" width="20.5" style="150" customWidth="1"/>
    <col min="18" max="18" width="20.83203125" style="150" customWidth="1"/>
    <col min="19" max="19" width="23.6640625" style="150" bestFit="1" customWidth="1"/>
    <col min="20" max="20" width="22.1640625" style="150" bestFit="1" customWidth="1"/>
    <col min="21" max="21" width="23" style="150" bestFit="1" customWidth="1"/>
    <col min="22" max="22" width="19.83203125" style="150" customWidth="1"/>
    <col min="23" max="23" width="20.33203125" style="150" customWidth="1"/>
    <col min="24" max="24" width="23.5" style="150" bestFit="1" customWidth="1"/>
    <col min="25" max="25" width="21.6640625" style="150" bestFit="1" customWidth="1"/>
    <col min="26" max="26" width="16.1640625" style="150" customWidth="1"/>
    <col min="27" max="28" width="23.5" style="150" bestFit="1" customWidth="1"/>
    <col min="29" max="29" width="21.33203125" style="150" bestFit="1" customWidth="1"/>
    <col min="30" max="30" width="23.5" style="150" bestFit="1" customWidth="1"/>
    <col min="31" max="31" width="21.33203125" style="150" bestFit="1" customWidth="1"/>
    <col min="32" max="32" width="20.6640625" style="150" bestFit="1" customWidth="1"/>
    <col min="33" max="16384" width="9.33203125" style="150"/>
  </cols>
  <sheetData>
    <row r="1" spans="1:33" x14ac:dyDescent="0.25">
      <c r="A1" s="150" t="s">
        <v>0</v>
      </c>
      <c r="C1" s="151"/>
      <c r="D1" s="151"/>
      <c r="E1" s="152"/>
      <c r="F1" s="151"/>
      <c r="G1" s="151"/>
      <c r="H1" s="151"/>
      <c r="I1" s="153"/>
      <c r="J1" s="154"/>
      <c r="K1" s="154"/>
      <c r="L1" s="154"/>
      <c r="M1" s="155" t="s">
        <v>109</v>
      </c>
      <c r="N1" s="156"/>
      <c r="O1" s="156"/>
      <c r="P1" s="156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x14ac:dyDescent="0.25">
      <c r="A2" s="150" t="s">
        <v>2</v>
      </c>
      <c r="C2" s="151"/>
      <c r="D2" s="151"/>
      <c r="E2" s="152"/>
      <c r="F2" s="151"/>
      <c r="G2" s="151"/>
      <c r="H2" s="151"/>
      <c r="I2" s="153"/>
      <c r="J2" s="155"/>
      <c r="K2" s="155"/>
      <c r="L2" s="155"/>
      <c r="M2" s="155"/>
      <c r="N2" s="156"/>
      <c r="O2" s="156"/>
      <c r="P2" s="156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3" x14ac:dyDescent="0.25">
      <c r="C3" s="151"/>
      <c r="D3" s="151"/>
      <c r="E3" s="152"/>
      <c r="F3" s="151"/>
      <c r="G3" s="151"/>
      <c r="H3" s="151"/>
      <c r="I3" s="153"/>
      <c r="J3" s="153"/>
      <c r="K3" s="355" t="s">
        <v>3</v>
      </c>
      <c r="L3" s="355"/>
      <c r="M3" s="355"/>
      <c r="N3" s="156"/>
      <c r="O3" s="156"/>
      <c r="P3" s="156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4" spans="1:33" x14ac:dyDescent="0.25">
      <c r="C4" s="151"/>
      <c r="D4" s="151"/>
      <c r="E4" s="152"/>
      <c r="F4" s="151"/>
      <c r="G4" s="151"/>
      <c r="H4" s="151"/>
      <c r="I4" s="153"/>
      <c r="J4" s="153"/>
      <c r="K4" s="156"/>
      <c r="L4" s="355" t="s">
        <v>110</v>
      </c>
      <c r="M4" s="355"/>
      <c r="N4" s="156"/>
      <c r="O4" s="156"/>
      <c r="P4" s="156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3" x14ac:dyDescent="0.25">
      <c r="C5" s="151"/>
      <c r="D5" s="151"/>
      <c r="E5" s="152"/>
      <c r="F5" s="151"/>
      <c r="G5" s="151"/>
      <c r="H5" s="151"/>
      <c r="I5" s="153"/>
      <c r="J5" s="153"/>
      <c r="K5" s="156"/>
      <c r="L5" s="158"/>
      <c r="M5" s="158"/>
      <c r="N5" s="156"/>
      <c r="O5" s="156"/>
      <c r="P5" s="156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x14ac:dyDescent="0.25">
      <c r="C6" s="151" t="s">
        <v>7</v>
      </c>
      <c r="D6" s="151"/>
      <c r="E6" s="152" t="s">
        <v>8</v>
      </c>
      <c r="F6" s="151"/>
      <c r="G6" s="151"/>
      <c r="H6" s="151"/>
      <c r="I6" s="153"/>
      <c r="J6" s="159" t="s">
        <v>339</v>
      </c>
      <c r="K6" s="156"/>
      <c r="L6" s="156"/>
      <c r="M6" s="156"/>
      <c r="N6" s="156"/>
      <c r="O6" s="156"/>
      <c r="P6" s="156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3" x14ac:dyDescent="0.25">
      <c r="C7" s="151"/>
      <c r="D7" s="160" t="s">
        <v>9</v>
      </c>
      <c r="E7" s="160" t="s">
        <v>10</v>
      </c>
      <c r="F7" s="160"/>
      <c r="G7" s="160"/>
      <c r="H7" s="160"/>
      <c r="I7" s="153"/>
      <c r="J7" s="153"/>
      <c r="K7" s="156"/>
      <c r="L7" s="156"/>
      <c r="M7" s="156"/>
      <c r="N7" s="156"/>
      <c r="O7" s="156"/>
      <c r="P7" s="156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x14ac:dyDescent="0.25">
      <c r="C8" s="151"/>
      <c r="D8" s="160"/>
      <c r="E8" s="160"/>
      <c r="F8" s="160"/>
      <c r="G8" s="160"/>
      <c r="H8" s="160"/>
      <c r="I8" s="153"/>
      <c r="J8" s="153"/>
      <c r="K8" s="156"/>
      <c r="L8" s="156"/>
      <c r="M8" s="156"/>
      <c r="N8" s="156"/>
      <c r="O8" s="156"/>
      <c r="P8" s="156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</row>
    <row r="9" spans="1:33" x14ac:dyDescent="0.25">
      <c r="A9" s="154"/>
      <c r="E9" s="150" t="str">
        <f>'Att O Pg 2 of 5'!E9</f>
        <v>LG&amp;E Energy LLC</v>
      </c>
      <c r="K9" s="160"/>
      <c r="L9" s="160"/>
      <c r="M9" s="160"/>
      <c r="N9" s="160"/>
      <c r="O9" s="160"/>
      <c r="P9" s="161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33" x14ac:dyDescent="0.25">
      <c r="A10" s="154"/>
      <c r="C10" s="162" t="s">
        <v>62</v>
      </c>
      <c r="D10" s="162" t="s">
        <v>63</v>
      </c>
      <c r="E10" s="162" t="s">
        <v>64</v>
      </c>
      <c r="F10" s="160" t="s">
        <v>9</v>
      </c>
      <c r="G10" s="160"/>
      <c r="H10" s="163" t="s">
        <v>65</v>
      </c>
      <c r="I10" s="160"/>
      <c r="J10" s="164" t="s">
        <v>66</v>
      </c>
      <c r="K10" s="160"/>
      <c r="L10" s="160"/>
      <c r="M10" s="160"/>
      <c r="N10" s="156"/>
      <c r="O10" s="160"/>
      <c r="P10" s="161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</row>
    <row r="11" spans="1:33" x14ac:dyDescent="0.25">
      <c r="A11" s="154"/>
      <c r="C11" s="162"/>
      <c r="D11" s="153"/>
      <c r="E11" s="153"/>
      <c r="F11" s="153"/>
      <c r="G11" s="153"/>
      <c r="H11" s="153"/>
      <c r="I11" s="153"/>
      <c r="J11" s="153"/>
      <c r="K11" s="153"/>
      <c r="L11" s="165"/>
      <c r="M11" s="153"/>
      <c r="N11" s="153"/>
      <c r="O11" s="160"/>
      <c r="P11" s="161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</row>
    <row r="12" spans="1:33" x14ac:dyDescent="0.25">
      <c r="A12" s="154" t="s">
        <v>12</v>
      </c>
      <c r="C12" s="161"/>
      <c r="D12" s="166" t="s">
        <v>67</v>
      </c>
      <c r="E12" s="160"/>
      <c r="F12" s="160"/>
      <c r="G12" s="160"/>
      <c r="H12" s="154"/>
      <c r="I12" s="160"/>
      <c r="J12" s="165" t="s">
        <v>68</v>
      </c>
      <c r="K12" s="160"/>
      <c r="L12" s="165"/>
      <c r="M12" s="160"/>
      <c r="N12" s="156"/>
      <c r="O12" s="160"/>
      <c r="P12" s="161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</row>
    <row r="13" spans="1:33" ht="16.5" thickBot="1" x14ac:dyDescent="0.3">
      <c r="A13" s="167" t="s">
        <v>14</v>
      </c>
      <c r="C13" s="161"/>
      <c r="D13" s="168" t="s">
        <v>69</v>
      </c>
      <c r="E13" s="165" t="s">
        <v>70</v>
      </c>
      <c r="F13" s="169"/>
      <c r="G13" s="165" t="s">
        <v>71</v>
      </c>
      <c r="I13" s="169"/>
      <c r="J13" s="170" t="s">
        <v>72</v>
      </c>
      <c r="K13" s="160"/>
      <c r="L13" s="165"/>
      <c r="M13" s="171"/>
      <c r="N13" s="165"/>
      <c r="O13" s="160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</row>
    <row r="14" spans="1:33" x14ac:dyDescent="0.25">
      <c r="C14" s="161"/>
      <c r="D14" s="160"/>
      <c r="E14" s="172"/>
      <c r="F14" s="173"/>
      <c r="G14" s="174"/>
      <c r="I14" s="173"/>
      <c r="J14" s="172"/>
      <c r="K14" s="160"/>
      <c r="L14" s="160"/>
      <c r="M14" s="160"/>
      <c r="N14" s="160"/>
      <c r="O14" s="160"/>
      <c r="P14" s="157"/>
      <c r="Q14" s="175"/>
      <c r="R14" s="157"/>
      <c r="S14" s="157"/>
      <c r="T14" s="157"/>
      <c r="U14" s="157"/>
      <c r="V14" s="176"/>
      <c r="W14" s="157"/>
      <c r="X14" s="177"/>
      <c r="Y14" s="157"/>
      <c r="Z14" s="157"/>
      <c r="AA14" s="157"/>
      <c r="AB14" s="157"/>
      <c r="AC14" s="157"/>
      <c r="AD14" s="157"/>
      <c r="AE14" s="157"/>
      <c r="AF14" s="157"/>
      <c r="AG14" s="157"/>
    </row>
    <row r="15" spans="1:33" x14ac:dyDescent="0.25">
      <c r="A15" s="154"/>
      <c r="C15" s="161" t="s">
        <v>111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78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ht="26.25" x14ac:dyDescent="0.25">
      <c r="A16" s="154">
        <v>1</v>
      </c>
      <c r="C16" s="161" t="s">
        <v>112</v>
      </c>
      <c r="D16" s="179" t="s">
        <v>357</v>
      </c>
      <c r="E16" s="180">
        <v>44682789.640000001</v>
      </c>
      <c r="F16" s="160"/>
      <c r="G16" s="160" t="s">
        <v>105</v>
      </c>
      <c r="H16" s="181">
        <f>'Att O Pg 4 of 5'!$J$27</f>
        <v>0.84046221199999993</v>
      </c>
      <c r="I16" s="160"/>
      <c r="J16" s="182">
        <f t="shared" ref="J16:J20" si="0">IF(ROUND(E16,0)=0,ROUND(H16*E16,0)+0.001,ROUND(H16*E16,0))</f>
        <v>37554196</v>
      </c>
      <c r="K16" s="156"/>
      <c r="L16" s="160"/>
      <c r="M16" s="160"/>
      <c r="N16" s="183"/>
      <c r="O16" s="184"/>
      <c r="P16" s="185"/>
      <c r="Q16" s="185"/>
      <c r="R16" s="186"/>
      <c r="S16" s="186"/>
      <c r="T16" s="186"/>
      <c r="U16" s="186"/>
      <c r="V16" s="186"/>
      <c r="W16" s="186"/>
      <c r="X16" s="186"/>
      <c r="Y16" s="157"/>
      <c r="Z16" s="157"/>
      <c r="AA16" s="157"/>
      <c r="AB16" s="157"/>
      <c r="AC16" s="157"/>
      <c r="AD16" s="157"/>
      <c r="AE16" s="157"/>
      <c r="AF16" s="157"/>
      <c r="AG16" s="157"/>
    </row>
    <row r="17" spans="1:33" x14ac:dyDescent="0.25">
      <c r="A17" s="154">
        <v>2</v>
      </c>
      <c r="C17" s="161" t="s">
        <v>113</v>
      </c>
      <c r="D17" s="187" t="s">
        <v>358</v>
      </c>
      <c r="E17" s="180">
        <v>4829472</v>
      </c>
      <c r="F17" s="160"/>
      <c r="G17" s="160" t="s">
        <v>9</v>
      </c>
      <c r="H17" s="181">
        <v>1</v>
      </c>
      <c r="I17" s="160"/>
      <c r="J17" s="182">
        <f t="shared" si="0"/>
        <v>4829472</v>
      </c>
      <c r="K17" s="156"/>
      <c r="L17" s="160"/>
      <c r="M17" s="160"/>
      <c r="N17" s="160"/>
      <c r="O17" s="188"/>
      <c r="P17" s="189"/>
      <c r="Q17" s="189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</row>
    <row r="18" spans="1:33" x14ac:dyDescent="0.25">
      <c r="A18" s="154">
        <v>3</v>
      </c>
      <c r="C18" s="161" t="s">
        <v>114</v>
      </c>
      <c r="D18" s="187" t="s">
        <v>359</v>
      </c>
      <c r="E18" s="180">
        <v>178775352</v>
      </c>
      <c r="F18" s="160"/>
      <c r="G18" s="160" t="s">
        <v>80</v>
      </c>
      <c r="H18" s="181">
        <f>'Att O Pg 4 of 5'!$J$35</f>
        <v>4.7E-2</v>
      </c>
      <c r="I18" s="160"/>
      <c r="J18" s="182">
        <f t="shared" si="0"/>
        <v>8402442</v>
      </c>
      <c r="K18" s="160"/>
      <c r="L18" s="160" t="s">
        <v>9</v>
      </c>
      <c r="M18" s="160"/>
      <c r="N18" s="160"/>
      <c r="O18" s="188"/>
      <c r="P18" s="189"/>
      <c r="Q18" s="189"/>
      <c r="X18" s="157"/>
      <c r="Y18" s="157"/>
      <c r="Z18" s="186"/>
      <c r="AA18" s="157"/>
      <c r="AB18" s="157"/>
      <c r="AC18" s="157"/>
      <c r="AD18" s="157"/>
      <c r="AE18" s="157"/>
      <c r="AF18" s="157"/>
      <c r="AG18" s="157"/>
    </row>
    <row r="19" spans="1:33" x14ac:dyDescent="0.25">
      <c r="A19" s="154">
        <v>4</v>
      </c>
      <c r="C19" s="161" t="s">
        <v>115</v>
      </c>
      <c r="D19" s="160"/>
      <c r="E19" s="180">
        <v>1060105</v>
      </c>
      <c r="F19" s="160"/>
      <c r="G19" s="160" t="str">
        <f>+G18</f>
        <v>W/S</v>
      </c>
      <c r="H19" s="181">
        <f>'Att O Pg 4 of 5'!$J$35</f>
        <v>4.7E-2</v>
      </c>
      <c r="I19" s="160"/>
      <c r="J19" s="182">
        <f t="shared" si="0"/>
        <v>49825</v>
      </c>
      <c r="K19" s="160"/>
      <c r="L19" s="160"/>
      <c r="M19" s="160"/>
      <c r="N19" s="160"/>
      <c r="O19" s="188"/>
      <c r="P19" s="189"/>
      <c r="Q19" s="189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</row>
    <row r="20" spans="1:33" x14ac:dyDescent="0.25">
      <c r="A20" s="154">
        <v>5</v>
      </c>
      <c r="C20" s="178" t="s">
        <v>116</v>
      </c>
      <c r="D20" s="185"/>
      <c r="E20" s="180">
        <v>6952004</v>
      </c>
      <c r="F20" s="160"/>
      <c r="G20" s="160" t="str">
        <f>+G19</f>
        <v>W/S</v>
      </c>
      <c r="H20" s="181">
        <f>'Att O Pg 4 of 5'!$J$35</f>
        <v>4.7E-2</v>
      </c>
      <c r="I20" s="160"/>
      <c r="J20" s="182">
        <f t="shared" si="0"/>
        <v>326744</v>
      </c>
      <c r="K20" s="160"/>
      <c r="L20" s="160"/>
      <c r="M20" s="160"/>
      <c r="N20" s="183"/>
      <c r="O20" s="190"/>
      <c r="P20" s="189"/>
      <c r="Q20" s="189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</row>
    <row r="21" spans="1:33" x14ac:dyDescent="0.25">
      <c r="A21" s="154" t="s">
        <v>117</v>
      </c>
      <c r="C21" s="178" t="s">
        <v>118</v>
      </c>
      <c r="D21" s="185"/>
      <c r="E21" s="180">
        <v>1E-3</v>
      </c>
      <c r="F21" s="160"/>
      <c r="G21" s="191" t="str">
        <f>+G16</f>
        <v>TE</v>
      </c>
      <c r="H21" s="181">
        <f>'Att O Pg 4 of 5'!$J$27</f>
        <v>0.84046221199999993</v>
      </c>
      <c r="I21" s="160"/>
      <c r="J21" s="182">
        <f>IF(ROUND(E21,0)=0,ROUND(H21*E21,0)+0.001,ROUND(H21*E21,0))</f>
        <v>1E-3</v>
      </c>
      <c r="K21" s="160"/>
      <c r="L21" s="160"/>
      <c r="M21" s="160"/>
      <c r="O21" s="162"/>
      <c r="P21" s="189"/>
      <c r="Q21" s="189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</row>
    <row r="22" spans="1:33" x14ac:dyDescent="0.25">
      <c r="A22" s="154">
        <v>6</v>
      </c>
      <c r="C22" s="161" t="s">
        <v>81</v>
      </c>
      <c r="D22" s="187" t="s">
        <v>360</v>
      </c>
      <c r="E22" s="180">
        <v>1E-3</v>
      </c>
      <c r="F22" s="160"/>
      <c r="G22" s="160" t="s">
        <v>82</v>
      </c>
      <c r="H22" s="181">
        <f>'Att O Pg 4 of 5'!$L$40</f>
        <v>4.3650000000000001E-2</v>
      </c>
      <c r="I22" s="160"/>
      <c r="J22" s="182">
        <f t="shared" ref="J22:J23" si="1">IF(ROUND(E22,0)=0,ROUND(H22*E22,0)+0.001,ROUND(H22*E22,0))</f>
        <v>1E-3</v>
      </c>
      <c r="K22" s="160"/>
      <c r="L22" s="160"/>
      <c r="M22" s="160"/>
      <c r="N22" s="160"/>
      <c r="O22" s="162"/>
      <c r="P22" s="189"/>
      <c r="Q22" s="189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</row>
    <row r="23" spans="1:33" ht="18" x14ac:dyDescent="0.4">
      <c r="A23" s="154">
        <v>7</v>
      </c>
      <c r="C23" s="161" t="s">
        <v>119</v>
      </c>
      <c r="D23" s="160"/>
      <c r="E23" s="192">
        <v>1E-3</v>
      </c>
      <c r="F23" s="160"/>
      <c r="G23" s="160" t="s">
        <v>9</v>
      </c>
      <c r="H23" s="181">
        <v>1</v>
      </c>
      <c r="I23" s="160"/>
      <c r="J23" s="193">
        <f t="shared" si="1"/>
        <v>1E-3</v>
      </c>
      <c r="K23" s="160"/>
      <c r="L23" s="160"/>
      <c r="M23" s="160"/>
      <c r="N23" s="160"/>
      <c r="O23" s="162"/>
      <c r="P23" s="189"/>
      <c r="Q23" s="189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</row>
    <row r="24" spans="1:33" x14ac:dyDescent="0.25">
      <c r="A24" s="154">
        <v>8</v>
      </c>
      <c r="C24" s="161" t="s">
        <v>120</v>
      </c>
      <c r="D24" s="160"/>
      <c r="E24" s="194">
        <f>+E16-E17+E18-E19-E20+E22+E23+E21</f>
        <v>210616560.64299995</v>
      </c>
      <c r="F24" s="160"/>
      <c r="G24" s="160"/>
      <c r="H24" s="160"/>
      <c r="I24" s="160"/>
      <c r="J24" s="194">
        <f>+J16-J17+J18-J19-J20+J22+J23+J21</f>
        <v>40750597.003000006</v>
      </c>
      <c r="K24" s="160"/>
      <c r="L24" s="160"/>
      <c r="M24" s="160"/>
      <c r="N24" s="195"/>
      <c r="O24" s="160"/>
      <c r="P24" s="161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x14ac:dyDescent="0.25">
      <c r="A25" s="154"/>
      <c r="D25" s="160"/>
      <c r="E25" s="182"/>
      <c r="F25" s="160"/>
      <c r="G25" s="160"/>
      <c r="H25" s="160"/>
      <c r="I25" s="160"/>
      <c r="J25" s="182"/>
      <c r="K25" s="160"/>
      <c r="L25" s="160"/>
      <c r="M25" s="160"/>
      <c r="N25" s="160"/>
      <c r="O25" s="160"/>
      <c r="P25" s="161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x14ac:dyDescent="0.25">
      <c r="A26" s="154"/>
      <c r="C26" s="161" t="s">
        <v>121</v>
      </c>
      <c r="D26" s="160"/>
      <c r="E26" s="182"/>
      <c r="F26" s="160"/>
      <c r="G26" s="160"/>
      <c r="H26" s="160"/>
      <c r="I26" s="160"/>
      <c r="J26" s="182"/>
      <c r="K26" s="160"/>
      <c r="L26" s="160"/>
      <c r="M26" s="160"/>
      <c r="N26" s="160"/>
      <c r="O26" s="160"/>
      <c r="P26" s="161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</row>
    <row r="27" spans="1:33" x14ac:dyDescent="0.25">
      <c r="A27" s="154">
        <v>9</v>
      </c>
      <c r="C27" s="161" t="str">
        <f>+C16</f>
        <v xml:space="preserve">  Transmission </v>
      </c>
      <c r="D27" s="196" t="s">
        <v>122</v>
      </c>
      <c r="E27" s="180">
        <v>18037742</v>
      </c>
      <c r="F27" s="160"/>
      <c r="G27" s="160" t="s">
        <v>22</v>
      </c>
      <c r="H27" s="181">
        <f>'Att O Pg 4 of 5'!$J$26</f>
        <v>0.95389999999999997</v>
      </c>
      <c r="I27" s="160"/>
      <c r="J27" s="182">
        <f t="shared" ref="J27:J29" si="2">IF(ROUND(E27,0)=0,ROUND(H27*E27,0)+0.001,ROUND(H27*E27,0))</f>
        <v>17206202</v>
      </c>
      <c r="K27" s="160"/>
      <c r="L27" s="197"/>
      <c r="M27" s="160"/>
      <c r="N27" s="160"/>
      <c r="O27" s="162"/>
      <c r="P27" s="161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</row>
    <row r="28" spans="1:33" x14ac:dyDescent="0.25">
      <c r="A28" s="154">
        <v>10</v>
      </c>
      <c r="C28" s="198" t="s">
        <v>123</v>
      </c>
      <c r="D28" s="196" t="s">
        <v>124</v>
      </c>
      <c r="E28" s="180">
        <v>15141159</v>
      </c>
      <c r="F28" s="160"/>
      <c r="G28" s="160" t="s">
        <v>80</v>
      </c>
      <c r="H28" s="181">
        <f>'Att O Pg 4 of 5'!$J$35</f>
        <v>4.7E-2</v>
      </c>
      <c r="I28" s="160"/>
      <c r="J28" s="182">
        <f t="shared" si="2"/>
        <v>711634</v>
      </c>
      <c r="K28" s="160"/>
      <c r="L28" s="197"/>
      <c r="M28" s="160"/>
      <c r="N28" s="196"/>
      <c r="O28" s="162"/>
      <c r="P28" s="161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</row>
    <row r="29" spans="1:33" ht="18" x14ac:dyDescent="0.4">
      <c r="A29" s="154">
        <v>11</v>
      </c>
      <c r="C29" s="161" t="str">
        <f>+C22</f>
        <v xml:space="preserve">  Common</v>
      </c>
      <c r="D29" s="196" t="s">
        <v>125</v>
      </c>
      <c r="E29" s="199">
        <v>15185364</v>
      </c>
      <c r="F29" s="160"/>
      <c r="G29" s="160" t="s">
        <v>82</v>
      </c>
      <c r="H29" s="181">
        <f>'Att O Pg 4 of 5'!$L$40</f>
        <v>4.3650000000000001E-2</v>
      </c>
      <c r="I29" s="160"/>
      <c r="J29" s="193">
        <f t="shared" si="2"/>
        <v>662841</v>
      </c>
      <c r="K29" s="160"/>
      <c r="L29" s="197"/>
      <c r="M29" s="160"/>
      <c r="N29" s="196"/>
      <c r="O29" s="162"/>
      <c r="P29" s="161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</row>
    <row r="30" spans="1:33" x14ac:dyDescent="0.25">
      <c r="A30" s="154">
        <v>12</v>
      </c>
      <c r="C30" s="198" t="s">
        <v>126</v>
      </c>
      <c r="D30" s="160"/>
      <c r="E30" s="194">
        <f>SUM(E27:E29)</f>
        <v>48364265</v>
      </c>
      <c r="F30" s="160"/>
      <c r="G30" s="160"/>
      <c r="H30" s="160"/>
      <c r="I30" s="160"/>
      <c r="J30" s="194">
        <f>SUM(J27:J29)</f>
        <v>18580677</v>
      </c>
      <c r="K30" s="160"/>
      <c r="L30" s="160"/>
      <c r="M30" s="160"/>
      <c r="N30" s="160"/>
      <c r="O30" s="160"/>
      <c r="P30" s="161"/>
      <c r="U30" s="200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x14ac:dyDescent="0.25">
      <c r="A31" s="154"/>
      <c r="C31" s="161"/>
      <c r="D31" s="160"/>
      <c r="E31" s="182"/>
      <c r="F31" s="160"/>
      <c r="G31" s="160"/>
      <c r="H31" s="160"/>
      <c r="I31" s="160"/>
      <c r="J31" s="182"/>
      <c r="K31" s="160"/>
      <c r="L31" s="160"/>
      <c r="M31" s="160"/>
      <c r="N31" s="160"/>
      <c r="O31" s="160"/>
      <c r="P31" s="161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x14ac:dyDescent="0.25">
      <c r="A32" s="154" t="s">
        <v>9</v>
      </c>
      <c r="C32" s="161" t="s">
        <v>127</v>
      </c>
      <c r="E32" s="182"/>
      <c r="F32" s="160"/>
      <c r="G32" s="160"/>
      <c r="H32" s="160"/>
      <c r="I32" s="160"/>
      <c r="J32" s="182"/>
      <c r="K32" s="160"/>
      <c r="L32" s="160"/>
      <c r="M32" s="160"/>
      <c r="N32" s="160"/>
      <c r="O32" s="160"/>
      <c r="P32" s="161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x14ac:dyDescent="0.25">
      <c r="A33" s="154"/>
      <c r="C33" s="161" t="s">
        <v>128</v>
      </c>
      <c r="E33" s="182"/>
      <c r="F33" s="160"/>
      <c r="G33" s="160"/>
      <c r="I33" s="160"/>
      <c r="J33" s="182"/>
      <c r="K33" s="160"/>
      <c r="L33" s="197"/>
      <c r="M33" s="160"/>
      <c r="N33" s="201"/>
      <c r="O33" s="162"/>
      <c r="P33" s="161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</row>
    <row r="34" spans="1:33" x14ac:dyDescent="0.25">
      <c r="A34" s="154">
        <v>13</v>
      </c>
      <c r="C34" s="161" t="s">
        <v>129</v>
      </c>
      <c r="D34" s="160" t="s">
        <v>130</v>
      </c>
      <c r="E34" s="180">
        <v>14977441</v>
      </c>
      <c r="F34" s="160"/>
      <c r="G34" s="160" t="s">
        <v>80</v>
      </c>
      <c r="H34" s="181">
        <f>'Att O Pg 4 of 5'!$J$35</f>
        <v>4.7E-2</v>
      </c>
      <c r="I34" s="160"/>
      <c r="J34" s="182">
        <f t="shared" ref="J34:J35" si="3">IF(ROUND(E34,0)=0,ROUND(H34*E34,0)+0.001,ROUND(H34*E34,0))</f>
        <v>703940</v>
      </c>
      <c r="K34" s="160"/>
      <c r="L34" s="197"/>
      <c r="M34" s="160"/>
      <c r="N34" s="201"/>
      <c r="P34" s="162"/>
      <c r="Q34" s="162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</row>
    <row r="35" spans="1:33" x14ac:dyDescent="0.25">
      <c r="A35" s="154">
        <v>14</v>
      </c>
      <c r="C35" s="161" t="s">
        <v>131</v>
      </c>
      <c r="D35" s="160" t="str">
        <f>+D34</f>
        <v>263.i</v>
      </c>
      <c r="E35" s="180">
        <v>0</v>
      </c>
      <c r="F35" s="160"/>
      <c r="G35" s="160" t="str">
        <f>+G34</f>
        <v>W/S</v>
      </c>
      <c r="H35" s="181">
        <f>'Att O Pg 4 of 5'!$J$35</f>
        <v>4.7E-2</v>
      </c>
      <c r="I35" s="160"/>
      <c r="J35" s="182">
        <f t="shared" si="3"/>
        <v>1E-3</v>
      </c>
      <c r="K35" s="160"/>
      <c r="L35" s="197"/>
      <c r="M35" s="160"/>
      <c r="N35" s="201"/>
      <c r="P35" s="189"/>
      <c r="Q35" s="189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</row>
    <row r="36" spans="1:33" x14ac:dyDescent="0.25">
      <c r="A36" s="154">
        <v>15</v>
      </c>
      <c r="C36" s="161" t="s">
        <v>132</v>
      </c>
      <c r="D36" s="160" t="s">
        <v>9</v>
      </c>
      <c r="E36" s="182"/>
      <c r="F36" s="160"/>
      <c r="G36" s="160"/>
      <c r="I36" s="160"/>
      <c r="J36" s="182"/>
      <c r="K36" s="160"/>
      <c r="L36" s="197"/>
      <c r="M36" s="160"/>
      <c r="N36" s="201"/>
      <c r="P36" s="189"/>
      <c r="Q36" s="189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</row>
    <row r="37" spans="1:33" x14ac:dyDescent="0.25">
      <c r="A37" s="154">
        <v>16</v>
      </c>
      <c r="C37" s="161" t="s">
        <v>133</v>
      </c>
      <c r="D37" s="160" t="s">
        <v>130</v>
      </c>
      <c r="E37" s="180">
        <v>36073860</v>
      </c>
      <c r="F37" s="160"/>
      <c r="G37" s="160" t="s">
        <v>107</v>
      </c>
      <c r="H37" s="202">
        <f>'Att O Pg 2 of 5'!$H$21</f>
        <v>8.9630000000000001E-2</v>
      </c>
      <c r="I37" s="160"/>
      <c r="J37" s="182">
        <f t="shared" ref="J37:J40" si="4">IF(ROUND(E37,0)=0,ROUND(H37*E37,0)+0.001,ROUND(H37*E37,0))</f>
        <v>3233300</v>
      </c>
      <c r="K37" s="160"/>
      <c r="L37" s="197"/>
      <c r="M37" s="160"/>
      <c r="N37" s="201"/>
      <c r="P37" s="189"/>
      <c r="Q37" s="185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</row>
    <row r="38" spans="1:33" x14ac:dyDescent="0.25">
      <c r="A38" s="154">
        <v>17</v>
      </c>
      <c r="C38" s="161" t="s">
        <v>134</v>
      </c>
      <c r="D38" s="160" t="s">
        <v>130</v>
      </c>
      <c r="E38" s="180">
        <v>1E-3</v>
      </c>
      <c r="F38" s="160"/>
      <c r="G38" s="160" t="s">
        <v>76</v>
      </c>
      <c r="H38" s="203"/>
      <c r="I38" s="160"/>
      <c r="J38" s="182"/>
      <c r="K38" s="160"/>
      <c r="L38" s="197"/>
      <c r="M38" s="160"/>
      <c r="N38" s="201"/>
      <c r="O38" s="201"/>
      <c r="P38" s="185"/>
      <c r="Q38" s="185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</row>
    <row r="39" spans="1:33" x14ac:dyDescent="0.25">
      <c r="A39" s="154">
        <v>18</v>
      </c>
      <c r="C39" s="161" t="s">
        <v>135</v>
      </c>
      <c r="D39" s="160" t="str">
        <f>+D38</f>
        <v>263.i</v>
      </c>
      <c r="E39" s="180">
        <v>3863036</v>
      </c>
      <c r="F39" s="160"/>
      <c r="G39" s="160" t="str">
        <f>+G37</f>
        <v>GP</v>
      </c>
      <c r="H39" s="202">
        <f>'Att O Pg 2 of 5'!$H$21</f>
        <v>8.9630000000000001E-2</v>
      </c>
      <c r="I39" s="160"/>
      <c r="J39" s="182">
        <f t="shared" si="4"/>
        <v>346244</v>
      </c>
      <c r="K39" s="160"/>
      <c r="L39" s="197"/>
      <c r="M39" s="160"/>
      <c r="P39" s="204"/>
      <c r="Q39" s="204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</row>
    <row r="40" spans="1:33" ht="18" x14ac:dyDescent="0.4">
      <c r="A40" s="154">
        <v>19</v>
      </c>
      <c r="C40" s="161" t="s">
        <v>136</v>
      </c>
      <c r="D40" s="160"/>
      <c r="E40" s="199">
        <v>1E-3</v>
      </c>
      <c r="F40" s="160"/>
      <c r="G40" s="160" t="s">
        <v>107</v>
      </c>
      <c r="H40" s="202">
        <f>'Att O Pg 2 of 5'!$H$21</f>
        <v>8.9630000000000001E-2</v>
      </c>
      <c r="I40" s="160"/>
      <c r="J40" s="193">
        <f t="shared" si="4"/>
        <v>1E-3</v>
      </c>
      <c r="K40" s="160"/>
      <c r="L40" s="197"/>
      <c r="M40" s="160"/>
      <c r="N40" s="201"/>
      <c r="O40" s="201"/>
      <c r="P40" s="185"/>
      <c r="Q40" s="189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</row>
    <row r="41" spans="1:33" x14ac:dyDescent="0.25">
      <c r="A41" s="154">
        <v>20</v>
      </c>
      <c r="C41" s="161" t="s">
        <v>137</v>
      </c>
      <c r="D41" s="160"/>
      <c r="E41" s="194">
        <f>SUM(E34:E40)</f>
        <v>54914337.002000004</v>
      </c>
      <c r="F41" s="160"/>
      <c r="G41" s="160"/>
      <c r="H41" s="202"/>
      <c r="I41" s="160"/>
      <c r="J41" s="194">
        <f>SUM(J34:J40)</f>
        <v>4283484.0020000003</v>
      </c>
      <c r="K41" s="160"/>
      <c r="L41" s="160"/>
      <c r="M41" s="160"/>
      <c r="N41" s="205"/>
      <c r="O41" s="206"/>
      <c r="P41" s="189"/>
      <c r="Q41" s="189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</row>
    <row r="42" spans="1:33" x14ac:dyDescent="0.25">
      <c r="A42" s="154"/>
      <c r="C42" s="161"/>
      <c r="D42" s="160"/>
      <c r="E42" s="182"/>
      <c r="F42" s="160"/>
      <c r="G42" s="160"/>
      <c r="H42" s="202"/>
      <c r="I42" s="160"/>
      <c r="J42" s="182"/>
      <c r="K42" s="160"/>
      <c r="L42" s="160"/>
      <c r="M42" s="160"/>
      <c r="N42" s="161"/>
      <c r="P42" s="162"/>
      <c r="Q42" s="162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</row>
    <row r="43" spans="1:33" x14ac:dyDescent="0.25">
      <c r="A43" s="154" t="s">
        <v>138</v>
      </c>
      <c r="C43" s="161"/>
      <c r="D43" s="160"/>
      <c r="E43" s="182"/>
      <c r="F43" s="160"/>
      <c r="G43" s="160"/>
      <c r="H43" s="202"/>
      <c r="I43" s="160"/>
      <c r="J43" s="182"/>
      <c r="K43" s="160"/>
      <c r="L43" s="160"/>
      <c r="M43" s="160"/>
      <c r="N43" s="160"/>
      <c r="P43" s="162"/>
      <c r="Q43" s="162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</row>
    <row r="44" spans="1:33" x14ac:dyDescent="0.25">
      <c r="A44" s="154" t="s">
        <v>9</v>
      </c>
      <c r="C44" s="161" t="s">
        <v>139</v>
      </c>
      <c r="D44" s="160" t="s">
        <v>140</v>
      </c>
      <c r="E44" s="182"/>
      <c r="F44" s="160"/>
      <c r="H44" s="207"/>
      <c r="I44" s="160"/>
      <c r="J44" s="182"/>
      <c r="K44" s="160"/>
      <c r="M44" s="160"/>
      <c r="N44" s="208"/>
      <c r="P44" s="162"/>
      <c r="Q44" s="162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</row>
    <row r="45" spans="1:33" x14ac:dyDescent="0.25">
      <c r="A45" s="154">
        <v>21</v>
      </c>
      <c r="C45" s="209" t="s">
        <v>141</v>
      </c>
      <c r="D45" s="160"/>
      <c r="E45" s="210">
        <v>0.38900000000000001</v>
      </c>
      <c r="F45" s="160"/>
      <c r="H45" s="207"/>
      <c r="I45" s="160"/>
      <c r="J45" s="182"/>
      <c r="K45" s="160"/>
      <c r="M45" s="160"/>
      <c r="N45" s="160"/>
      <c r="P45" s="162"/>
      <c r="Q45" s="162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</row>
    <row r="46" spans="1:33" x14ac:dyDescent="0.25">
      <c r="A46" s="154">
        <v>22</v>
      </c>
      <c r="C46" s="150" t="s">
        <v>142</v>
      </c>
      <c r="D46" s="160"/>
      <c r="E46" s="210">
        <f>IF('Att O Pg 4 of 5'!$J$56&gt;0,ROUND((E45/(1-E45))*(1-'Att O Pg 4 of 5'!$J$53/'Att O Pg 4 of 5'!$J$56),4),0)</f>
        <v>0.50160000000000005</v>
      </c>
      <c r="F46" s="160"/>
      <c r="H46" s="207"/>
      <c r="I46" s="160"/>
      <c r="J46" s="182"/>
      <c r="K46" s="160"/>
      <c r="M46" s="160"/>
      <c r="N46" s="160"/>
      <c r="O46" s="166"/>
      <c r="P46" s="162"/>
      <c r="Q46" s="162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</row>
    <row r="47" spans="1:33" x14ac:dyDescent="0.25">
      <c r="A47" s="154"/>
      <c r="C47" s="161" t="s">
        <v>143</v>
      </c>
      <c r="D47" s="160"/>
      <c r="E47" s="182"/>
      <c r="F47" s="160"/>
      <c r="H47" s="207"/>
      <c r="I47" s="160"/>
      <c r="J47" s="182"/>
      <c r="K47" s="160"/>
      <c r="M47" s="160"/>
      <c r="O47" s="157"/>
      <c r="P47" s="189"/>
      <c r="Q47" s="186"/>
      <c r="R47" s="157"/>
      <c r="S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</row>
    <row r="48" spans="1:33" x14ac:dyDescent="0.25">
      <c r="A48" s="154"/>
      <c r="C48" s="161" t="s">
        <v>144</v>
      </c>
      <c r="D48" s="160"/>
      <c r="E48" s="182"/>
      <c r="F48" s="160"/>
      <c r="H48" s="207"/>
      <c r="I48" s="160"/>
      <c r="J48" s="180"/>
      <c r="K48" s="160"/>
      <c r="M48" s="160"/>
      <c r="N48" s="160"/>
      <c r="O48" s="205"/>
      <c r="P48" s="189"/>
      <c r="Q48" s="186"/>
      <c r="R48" s="157"/>
      <c r="S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</row>
    <row r="49" spans="1:50" x14ac:dyDescent="0.25">
      <c r="A49" s="154">
        <v>23</v>
      </c>
      <c r="C49" s="209" t="s">
        <v>145</v>
      </c>
      <c r="D49" s="160"/>
      <c r="E49" s="211">
        <f>IF(E45&gt;0,ROUND(1/(1-E45),8),0)</f>
        <v>1.63666121</v>
      </c>
      <c r="F49" s="160"/>
      <c r="H49" s="207"/>
      <c r="I49" s="160"/>
      <c r="J49" s="180"/>
      <c r="K49" s="160"/>
      <c r="M49" s="160"/>
      <c r="N49" s="160"/>
      <c r="O49" s="205"/>
      <c r="P49" s="212"/>
      <c r="Q49" s="212"/>
      <c r="R49" s="157"/>
      <c r="S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</row>
    <row r="50" spans="1:50" x14ac:dyDescent="0.25">
      <c r="A50" s="154">
        <v>24</v>
      </c>
      <c r="C50" s="161" t="s">
        <v>146</v>
      </c>
      <c r="D50" s="160"/>
      <c r="E50" s="180">
        <v>0</v>
      </c>
      <c r="F50" s="160"/>
      <c r="H50" s="207"/>
      <c r="I50" s="160"/>
      <c r="J50" s="180"/>
      <c r="K50" s="160"/>
      <c r="M50" s="160"/>
      <c r="N50" s="183"/>
      <c r="O50" s="213"/>
      <c r="P50" s="189"/>
      <c r="Q50" s="185"/>
      <c r="R50" s="157"/>
      <c r="S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</row>
    <row r="51" spans="1:50" x14ac:dyDescent="0.25">
      <c r="A51" s="154"/>
      <c r="C51" s="161"/>
      <c r="D51" s="160"/>
      <c r="E51" s="182"/>
      <c r="F51" s="160"/>
      <c r="H51" s="207"/>
      <c r="I51" s="160"/>
      <c r="J51" s="180"/>
      <c r="K51" s="160"/>
      <c r="M51" s="160"/>
      <c r="N51" s="160"/>
      <c r="O51" s="205"/>
      <c r="P51" s="205"/>
      <c r="Q51" s="157"/>
      <c r="R51" s="157"/>
      <c r="S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</row>
    <row r="52" spans="1:50" x14ac:dyDescent="0.25">
      <c r="A52" s="154">
        <v>25</v>
      </c>
      <c r="C52" s="209" t="s">
        <v>147</v>
      </c>
      <c r="D52" s="214"/>
      <c r="E52" s="182">
        <f>E46*E56</f>
        <v>203839910.30496609</v>
      </c>
      <c r="F52" s="160"/>
      <c r="G52" s="160" t="s">
        <v>76</v>
      </c>
      <c r="H52" s="202"/>
      <c r="I52" s="160"/>
      <c r="J52" s="180">
        <f>ROUND(E46*J56,0)</f>
        <v>16477934</v>
      </c>
      <c r="K52" s="160"/>
      <c r="L52" s="215" t="s">
        <v>9</v>
      </c>
      <c r="M52" s="160"/>
      <c r="N52" s="160"/>
      <c r="O52" s="205"/>
      <c r="P52" s="205"/>
      <c r="Q52" s="157"/>
      <c r="R52" s="157"/>
      <c r="S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</row>
    <row r="53" spans="1:50" ht="18" x14ac:dyDescent="0.4">
      <c r="A53" s="154">
        <v>26</v>
      </c>
      <c r="C53" s="150" t="s">
        <v>148</v>
      </c>
      <c r="D53" s="214"/>
      <c r="E53" s="193">
        <f>E49*E50</f>
        <v>0</v>
      </c>
      <c r="F53" s="160"/>
      <c r="G53" s="150" t="s">
        <v>93</v>
      </c>
      <c r="H53" s="202">
        <f>'Att O Pg 2 of 5'!$H$37</f>
        <v>8.0570000000000003E-2</v>
      </c>
      <c r="I53" s="160"/>
      <c r="J53" s="199">
        <f>ROUND(H53*E53,0)</f>
        <v>0</v>
      </c>
      <c r="K53" s="160"/>
      <c r="L53" s="215"/>
      <c r="M53" s="160"/>
      <c r="N53" s="160"/>
      <c r="O53" s="205"/>
      <c r="P53" s="205"/>
      <c r="Q53" s="157"/>
      <c r="R53" s="157"/>
      <c r="S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</row>
    <row r="54" spans="1:50" x14ac:dyDescent="0.25">
      <c r="A54" s="154">
        <v>27</v>
      </c>
      <c r="C54" s="216" t="s">
        <v>149</v>
      </c>
      <c r="D54" s="150" t="s">
        <v>150</v>
      </c>
      <c r="E54" s="217">
        <f>+E52+E53</f>
        <v>203839910.30496609</v>
      </c>
      <c r="F54" s="160"/>
      <c r="G54" s="160" t="s">
        <v>9</v>
      </c>
      <c r="H54" s="202" t="s">
        <v>9</v>
      </c>
      <c r="I54" s="160"/>
      <c r="J54" s="217">
        <f>+J52+J53</f>
        <v>16477934</v>
      </c>
      <c r="K54" s="160"/>
      <c r="L54" s="160"/>
      <c r="M54" s="160"/>
      <c r="N54" s="160"/>
      <c r="O54" s="160"/>
      <c r="P54" s="161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</row>
    <row r="55" spans="1:50" x14ac:dyDescent="0.25">
      <c r="A55" s="154" t="s">
        <v>9</v>
      </c>
      <c r="D55" s="218"/>
      <c r="E55" s="182"/>
      <c r="F55" s="160"/>
      <c r="G55" s="160"/>
      <c r="H55" s="202"/>
      <c r="I55" s="160"/>
      <c r="J55" s="180"/>
      <c r="K55" s="160"/>
      <c r="L55" s="160"/>
      <c r="M55" s="160"/>
      <c r="N55" s="160"/>
      <c r="O55" s="160"/>
      <c r="P55" s="161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</row>
    <row r="56" spans="1:50" x14ac:dyDescent="0.25">
      <c r="A56" s="154">
        <v>28</v>
      </c>
      <c r="C56" s="161" t="s">
        <v>151</v>
      </c>
      <c r="D56" s="197"/>
      <c r="E56" s="194">
        <f>'Att O Pg 4 of 5'!$J$56*'Att O Pg 2 of 5'!$E$57</f>
        <v>406379406.509103</v>
      </c>
      <c r="F56" s="160"/>
      <c r="G56" s="160" t="s">
        <v>76</v>
      </c>
      <c r="H56" s="207"/>
      <c r="I56" s="160"/>
      <c r="J56" s="219">
        <f>ROUND('Att O Pg 2 of 5'!$J$57*'Att O Pg 4 of 5'!$J$56,0)</f>
        <v>32850746</v>
      </c>
      <c r="K56" s="160"/>
      <c r="M56" s="160"/>
      <c r="N56" s="160"/>
      <c r="O56" s="162"/>
      <c r="P56" s="160" t="s">
        <v>9</v>
      </c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</row>
    <row r="57" spans="1:50" x14ac:dyDescent="0.25">
      <c r="A57" s="154"/>
      <c r="C57" s="216" t="s">
        <v>152</v>
      </c>
      <c r="E57" s="182"/>
      <c r="F57" s="160"/>
      <c r="G57" s="160"/>
      <c r="H57" s="207"/>
      <c r="I57" s="160"/>
      <c r="J57" s="180"/>
      <c r="K57" s="160"/>
      <c r="L57" s="197"/>
      <c r="M57" s="160"/>
      <c r="N57" s="160"/>
      <c r="O57" s="162"/>
      <c r="P57" s="160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</row>
    <row r="58" spans="1:50" x14ac:dyDescent="0.25">
      <c r="A58" s="154"/>
      <c r="C58" s="161"/>
      <c r="E58" s="182"/>
      <c r="F58" s="160"/>
      <c r="G58" s="160"/>
      <c r="H58" s="207"/>
      <c r="I58" s="160"/>
      <c r="J58" s="180"/>
      <c r="K58" s="160"/>
      <c r="L58" s="197"/>
      <c r="M58" s="160"/>
      <c r="N58" s="160"/>
      <c r="O58" s="162"/>
      <c r="P58" s="160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</row>
    <row r="59" spans="1:50" ht="18" x14ac:dyDescent="0.4">
      <c r="A59" s="154">
        <v>29</v>
      </c>
      <c r="C59" s="161" t="s">
        <v>153</v>
      </c>
      <c r="D59" s="160"/>
      <c r="E59" s="220">
        <f>+E56+E54+E41+E30+E24</f>
        <v>924114479.45906901</v>
      </c>
      <c r="F59" s="160"/>
      <c r="G59" s="160"/>
      <c r="H59" s="160"/>
      <c r="I59" s="160"/>
      <c r="J59" s="220">
        <f>+J56+J54+J41+J30+J24</f>
        <v>112943438.00500001</v>
      </c>
      <c r="K59" s="156"/>
      <c r="L59" s="156"/>
      <c r="M59" s="156"/>
      <c r="N59" s="156"/>
      <c r="O59" s="156"/>
      <c r="P59" s="161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</row>
    <row r="60" spans="1:50" x14ac:dyDescent="0.25">
      <c r="Q60" s="221"/>
      <c r="R60" s="221"/>
      <c r="S60" s="221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</row>
    <row r="61" spans="1:50" x14ac:dyDescent="0.25">
      <c r="Q61" s="221"/>
      <c r="R61" s="221"/>
      <c r="S61" s="221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</row>
    <row r="62" spans="1:50" x14ac:dyDescent="0.25">
      <c r="Q62" s="221"/>
      <c r="R62" s="221"/>
      <c r="S62" s="221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</row>
    <row r="63" spans="1:50" x14ac:dyDescent="0.25">
      <c r="Q63" s="221"/>
      <c r="R63" s="221"/>
      <c r="S63" s="221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</row>
    <row r="64" spans="1:50" x14ac:dyDescent="0.25">
      <c r="Q64" s="221"/>
      <c r="R64" s="221"/>
      <c r="S64" s="221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</row>
    <row r="65" spans="17:50" x14ac:dyDescent="0.25">
      <c r="Q65" s="221"/>
      <c r="R65" s="221"/>
      <c r="S65" s="221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</row>
    <row r="66" spans="17:50" x14ac:dyDescent="0.25">
      <c r="Q66" s="221"/>
      <c r="R66" s="221"/>
      <c r="S66" s="221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</row>
    <row r="67" spans="17:50" x14ac:dyDescent="0.25">
      <c r="Q67" s="221"/>
      <c r="R67" s="221"/>
      <c r="S67" s="221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</row>
    <row r="68" spans="17:50" x14ac:dyDescent="0.25">
      <c r="Q68" s="221"/>
      <c r="R68" s="221"/>
      <c r="S68" s="221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</row>
    <row r="69" spans="17:50" x14ac:dyDescent="0.25">
      <c r="Q69" s="221"/>
      <c r="R69" s="221"/>
      <c r="S69" s="221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</row>
    <row r="70" spans="17:50" x14ac:dyDescent="0.25">
      <c r="Q70" s="221"/>
      <c r="R70" s="221"/>
      <c r="S70" s="221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</row>
    <row r="71" spans="17:50" x14ac:dyDescent="0.25">
      <c r="Q71" s="221"/>
      <c r="R71" s="221"/>
      <c r="S71" s="221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</row>
    <row r="72" spans="17:50" x14ac:dyDescent="0.25">
      <c r="Q72" s="221"/>
      <c r="R72" s="221"/>
      <c r="S72" s="221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</row>
    <row r="73" spans="17:50" x14ac:dyDescent="0.25">
      <c r="Q73" s="221"/>
      <c r="R73" s="221"/>
      <c r="S73" s="221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</row>
    <row r="74" spans="17:50" x14ac:dyDescent="0.25">
      <c r="Q74" s="221"/>
      <c r="R74" s="221"/>
      <c r="S74" s="221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</row>
    <row r="75" spans="17:50" x14ac:dyDescent="0.25">
      <c r="Q75" s="221"/>
      <c r="R75" s="221"/>
      <c r="S75" s="221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</row>
    <row r="76" spans="17:50" x14ac:dyDescent="0.25">
      <c r="Q76" s="221"/>
      <c r="R76" s="221"/>
      <c r="S76" s="221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</row>
    <row r="77" spans="17:50" x14ac:dyDescent="0.25">
      <c r="Q77" s="221"/>
      <c r="R77" s="221"/>
      <c r="S77" s="221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</row>
    <row r="78" spans="17:50" x14ac:dyDescent="0.25">
      <c r="Q78" s="221"/>
      <c r="R78" s="221"/>
      <c r="S78" s="221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</row>
    <row r="79" spans="17:50" x14ac:dyDescent="0.25">
      <c r="Q79" s="221"/>
      <c r="R79" s="221"/>
      <c r="S79" s="221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</row>
    <row r="80" spans="17:50" x14ac:dyDescent="0.25">
      <c r="Q80" s="221"/>
      <c r="R80" s="221"/>
      <c r="S80" s="221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</row>
    <row r="81" spans="17:50" x14ac:dyDescent="0.25">
      <c r="Q81" s="221"/>
      <c r="R81" s="221"/>
      <c r="S81" s="221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</row>
    <row r="82" spans="17:50" x14ac:dyDescent="0.25">
      <c r="Q82" s="221"/>
      <c r="R82" s="221"/>
      <c r="S82" s="221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</row>
    <row r="83" spans="17:50" x14ac:dyDescent="0.25">
      <c r="Q83" s="221"/>
      <c r="R83" s="221"/>
      <c r="S83" s="221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</row>
    <row r="84" spans="17:50" x14ac:dyDescent="0.25">
      <c r="Q84" s="221"/>
      <c r="R84" s="221"/>
      <c r="S84" s="221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</row>
    <row r="85" spans="17:50" x14ac:dyDescent="0.25">
      <c r="Q85" s="221"/>
      <c r="R85" s="221"/>
      <c r="S85" s="221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</row>
    <row r="86" spans="17:50" x14ac:dyDescent="0.25">
      <c r="Q86" s="221"/>
      <c r="R86" s="221"/>
      <c r="S86" s="221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</row>
    <row r="87" spans="17:50" x14ac:dyDescent="0.25">
      <c r="Q87" s="221"/>
      <c r="R87" s="221"/>
      <c r="S87" s="221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</row>
    <row r="88" spans="17:50" x14ac:dyDescent="0.25">
      <c r="Q88" s="221"/>
      <c r="R88" s="221"/>
      <c r="S88" s="221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</row>
    <row r="89" spans="17:50" x14ac:dyDescent="0.25">
      <c r="Q89" s="221"/>
      <c r="R89" s="221"/>
      <c r="S89" s="221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</row>
    <row r="90" spans="17:50" x14ac:dyDescent="0.25">
      <c r="Q90" s="221"/>
      <c r="R90" s="221"/>
      <c r="S90" s="221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</row>
    <row r="91" spans="17:50" x14ac:dyDescent="0.25">
      <c r="Q91" s="221"/>
      <c r="R91" s="221"/>
      <c r="S91" s="221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</row>
    <row r="92" spans="17:50" x14ac:dyDescent="0.25">
      <c r="Q92" s="221"/>
      <c r="R92" s="221"/>
      <c r="S92" s="221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</row>
    <row r="93" spans="17:50" x14ac:dyDescent="0.25">
      <c r="Q93" s="221"/>
      <c r="R93" s="221"/>
      <c r="S93" s="221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</row>
    <row r="94" spans="17:50" x14ac:dyDescent="0.25">
      <c r="Q94" s="221"/>
      <c r="R94" s="221"/>
      <c r="S94" s="221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</row>
    <row r="95" spans="17:50" x14ac:dyDescent="0.25">
      <c r="Q95" s="221"/>
      <c r="R95" s="221"/>
      <c r="S95" s="221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</row>
    <row r="96" spans="17:50" x14ac:dyDescent="0.25">
      <c r="Q96" s="221"/>
      <c r="R96" s="221"/>
      <c r="S96" s="221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</row>
    <row r="97" spans="17:50" x14ac:dyDescent="0.25">
      <c r="Q97" s="221"/>
      <c r="R97" s="221"/>
      <c r="S97" s="221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</row>
    <row r="98" spans="17:50" x14ac:dyDescent="0.25">
      <c r="Q98" s="221"/>
      <c r="R98" s="221"/>
      <c r="S98" s="221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</row>
    <row r="99" spans="17:50" x14ac:dyDescent="0.25">
      <c r="Q99" s="221"/>
      <c r="R99" s="221"/>
      <c r="S99" s="221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</row>
    <row r="100" spans="17:50" x14ac:dyDescent="0.25">
      <c r="Q100" s="221"/>
      <c r="R100" s="221"/>
      <c r="S100" s="221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</row>
    <row r="101" spans="17:50" x14ac:dyDescent="0.25">
      <c r="Q101" s="221"/>
      <c r="R101" s="221"/>
      <c r="S101" s="221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</row>
    <row r="102" spans="17:50" x14ac:dyDescent="0.25">
      <c r="Q102" s="221"/>
      <c r="R102" s="221"/>
      <c r="S102" s="221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</row>
    <row r="103" spans="17:50" x14ac:dyDescent="0.25">
      <c r="Q103" s="221"/>
      <c r="R103" s="221"/>
      <c r="S103" s="221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</row>
    <row r="104" spans="17:50" x14ac:dyDescent="0.25">
      <c r="Q104" s="221"/>
      <c r="R104" s="221"/>
      <c r="S104" s="221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</row>
    <row r="105" spans="17:50" x14ac:dyDescent="0.25">
      <c r="Q105" s="221"/>
      <c r="R105" s="221"/>
      <c r="S105" s="221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</row>
    <row r="106" spans="17:50" x14ac:dyDescent="0.25">
      <c r="Q106" s="221"/>
      <c r="R106" s="221"/>
      <c r="S106" s="221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</row>
    <row r="107" spans="17:50" x14ac:dyDescent="0.25">
      <c r="Q107" s="221"/>
      <c r="R107" s="221"/>
      <c r="S107" s="221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</row>
    <row r="108" spans="17:50" x14ac:dyDescent="0.25">
      <c r="Q108" s="221"/>
      <c r="R108" s="221"/>
      <c r="S108" s="221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</row>
    <row r="109" spans="17:50" x14ac:dyDescent="0.25">
      <c r="Q109" s="221"/>
      <c r="R109" s="221"/>
      <c r="S109" s="221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</row>
    <row r="110" spans="17:50" x14ac:dyDescent="0.25">
      <c r="Q110" s="221"/>
      <c r="R110" s="221"/>
      <c r="S110" s="221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</row>
    <row r="111" spans="17:50" x14ac:dyDescent="0.25">
      <c r="Q111" s="221"/>
      <c r="R111" s="221"/>
      <c r="S111" s="221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</row>
    <row r="112" spans="17:50" x14ac:dyDescent="0.25">
      <c r="Q112" s="221"/>
      <c r="R112" s="221"/>
      <c r="S112" s="221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</row>
    <row r="113" spans="17:50" x14ac:dyDescent="0.25">
      <c r="Q113" s="221"/>
      <c r="R113" s="221"/>
      <c r="S113" s="221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</row>
    <row r="114" spans="17:50" x14ac:dyDescent="0.25">
      <c r="Q114" s="221"/>
      <c r="R114" s="221"/>
      <c r="S114" s="221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</row>
    <row r="115" spans="17:50" x14ac:dyDescent="0.25">
      <c r="Q115" s="221"/>
      <c r="R115" s="221"/>
      <c r="S115" s="221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</row>
    <row r="116" spans="17:50" x14ac:dyDescent="0.25">
      <c r="Q116" s="221"/>
      <c r="R116" s="221"/>
      <c r="S116" s="221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</row>
    <row r="117" spans="17:50" x14ac:dyDescent="0.25">
      <c r="Q117" s="221"/>
      <c r="R117" s="221"/>
      <c r="S117" s="221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</row>
    <row r="118" spans="17:50" x14ac:dyDescent="0.25">
      <c r="Q118" s="221"/>
      <c r="R118" s="221"/>
      <c r="S118" s="221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</row>
    <row r="119" spans="17:50" x14ac:dyDescent="0.25">
      <c r="Q119" s="221"/>
      <c r="R119" s="221"/>
      <c r="S119" s="221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</row>
    <row r="120" spans="17:50" x14ac:dyDescent="0.25">
      <c r="Q120" s="221"/>
      <c r="R120" s="221"/>
      <c r="S120" s="221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</row>
    <row r="121" spans="17:50" x14ac:dyDescent="0.25">
      <c r="Q121" s="221"/>
      <c r="R121" s="221"/>
      <c r="S121" s="221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</row>
    <row r="122" spans="17:50" x14ac:dyDescent="0.25">
      <c r="Q122" s="221"/>
      <c r="R122" s="221"/>
      <c r="S122" s="221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</row>
    <row r="123" spans="17:50" x14ac:dyDescent="0.25">
      <c r="Q123" s="221"/>
      <c r="R123" s="221"/>
      <c r="S123" s="221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</row>
    <row r="124" spans="17:50" x14ac:dyDescent="0.25">
      <c r="Q124" s="221"/>
      <c r="R124" s="221"/>
      <c r="S124" s="221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</row>
    <row r="125" spans="17:50" x14ac:dyDescent="0.25">
      <c r="Q125" s="221"/>
      <c r="R125" s="221"/>
      <c r="S125" s="221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</row>
    <row r="126" spans="17:50" x14ac:dyDescent="0.25">
      <c r="Q126" s="221"/>
      <c r="R126" s="221"/>
      <c r="S126" s="221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</row>
    <row r="127" spans="17:50" x14ac:dyDescent="0.25">
      <c r="Q127" s="221"/>
      <c r="R127" s="221"/>
      <c r="S127" s="221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</row>
    <row r="128" spans="17:50" x14ac:dyDescent="0.25">
      <c r="Q128" s="221"/>
      <c r="R128" s="221"/>
      <c r="S128" s="221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</row>
    <row r="129" spans="17:50" x14ac:dyDescent="0.25">
      <c r="Q129" s="221"/>
      <c r="R129" s="221"/>
      <c r="S129" s="221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</row>
    <row r="130" spans="17:50" x14ac:dyDescent="0.25">
      <c r="Q130" s="221"/>
      <c r="R130" s="221"/>
      <c r="S130" s="221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</row>
    <row r="131" spans="17:50" x14ac:dyDescent="0.25">
      <c r="Q131" s="221"/>
      <c r="R131" s="221"/>
      <c r="S131" s="221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</row>
    <row r="132" spans="17:50" x14ac:dyDescent="0.25">
      <c r="Q132" s="221"/>
      <c r="R132" s="221"/>
      <c r="S132" s="221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</row>
    <row r="133" spans="17:50" x14ac:dyDescent="0.25">
      <c r="Q133" s="221"/>
      <c r="R133" s="221"/>
      <c r="S133" s="221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</row>
    <row r="134" spans="17:50" x14ac:dyDescent="0.25">
      <c r="Q134" s="221"/>
      <c r="R134" s="221"/>
      <c r="S134" s="221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</row>
    <row r="135" spans="17:50" x14ac:dyDescent="0.25">
      <c r="Q135" s="221"/>
      <c r="R135" s="221"/>
      <c r="S135" s="221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</row>
    <row r="136" spans="17:50" x14ac:dyDescent="0.25">
      <c r="Q136" s="221"/>
      <c r="R136" s="221"/>
      <c r="S136" s="221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</row>
    <row r="137" spans="17:50" x14ac:dyDescent="0.25">
      <c r="Q137" s="221"/>
      <c r="R137" s="221"/>
      <c r="S137" s="221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</row>
    <row r="138" spans="17:50" x14ac:dyDescent="0.25">
      <c r="Q138" s="221"/>
      <c r="R138" s="221"/>
      <c r="S138" s="221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</row>
    <row r="139" spans="17:50" x14ac:dyDescent="0.25">
      <c r="Q139" s="221"/>
      <c r="R139" s="221"/>
      <c r="S139" s="221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</row>
    <row r="140" spans="17:50" x14ac:dyDescent="0.25">
      <c r="Q140" s="221"/>
      <c r="R140" s="221"/>
      <c r="S140" s="221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</row>
    <row r="141" spans="17:50" x14ac:dyDescent="0.25">
      <c r="Q141" s="221"/>
      <c r="R141" s="221"/>
      <c r="S141" s="221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</row>
    <row r="142" spans="17:50" x14ac:dyDescent="0.25">
      <c r="Q142" s="221"/>
      <c r="R142" s="221"/>
      <c r="S142" s="221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</row>
    <row r="143" spans="17:50" x14ac:dyDescent="0.25">
      <c r="Q143" s="221"/>
      <c r="R143" s="221"/>
      <c r="S143" s="221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</row>
    <row r="144" spans="17:50" x14ac:dyDescent="0.25">
      <c r="Q144" s="221"/>
      <c r="R144" s="221"/>
      <c r="S144" s="221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</row>
    <row r="145" spans="17:50" x14ac:dyDescent="0.25">
      <c r="Q145" s="221"/>
      <c r="R145" s="221"/>
      <c r="S145" s="221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</row>
    <row r="146" spans="17:50" x14ac:dyDescent="0.25">
      <c r="Q146" s="221"/>
      <c r="R146" s="221"/>
      <c r="S146" s="221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</row>
    <row r="147" spans="17:50" x14ac:dyDescent="0.25">
      <c r="Q147" s="221"/>
      <c r="R147" s="221"/>
      <c r="S147" s="221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</row>
    <row r="148" spans="17:50" x14ac:dyDescent="0.25">
      <c r="Q148" s="221"/>
      <c r="R148" s="221"/>
      <c r="S148" s="221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</row>
    <row r="149" spans="17:50" x14ac:dyDescent="0.25">
      <c r="Q149" s="221"/>
      <c r="R149" s="221"/>
      <c r="S149" s="221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</row>
    <row r="150" spans="17:50" x14ac:dyDescent="0.25">
      <c r="Q150" s="221"/>
      <c r="R150" s="221"/>
      <c r="S150" s="221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</row>
    <row r="151" spans="17:50" x14ac:dyDescent="0.25">
      <c r="Q151" s="221"/>
      <c r="R151" s="221"/>
      <c r="S151" s="221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</row>
    <row r="152" spans="17:50" x14ac:dyDescent="0.25">
      <c r="Q152" s="221"/>
      <c r="R152" s="221"/>
      <c r="S152" s="221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</row>
    <row r="153" spans="17:50" x14ac:dyDescent="0.25">
      <c r="Q153" s="221"/>
      <c r="R153" s="221"/>
      <c r="S153" s="221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</row>
    <row r="154" spans="17:50" x14ac:dyDescent="0.25">
      <c r="Q154" s="221"/>
      <c r="R154" s="221"/>
      <c r="S154" s="221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</row>
    <row r="155" spans="17:50" x14ac:dyDescent="0.25">
      <c r="Q155" s="221"/>
      <c r="R155" s="221"/>
      <c r="S155" s="221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</row>
    <row r="156" spans="17:50" x14ac:dyDescent="0.25">
      <c r="Q156" s="221"/>
      <c r="R156" s="221"/>
      <c r="S156" s="221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</row>
    <row r="157" spans="17:50" x14ac:dyDescent="0.25">
      <c r="Q157" s="221"/>
      <c r="R157" s="221"/>
      <c r="S157" s="221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</row>
    <row r="158" spans="17:50" x14ac:dyDescent="0.25">
      <c r="Q158" s="221"/>
      <c r="R158" s="221"/>
      <c r="S158" s="221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</row>
    <row r="159" spans="17:50" x14ac:dyDescent="0.25">
      <c r="Q159" s="221"/>
      <c r="R159" s="221"/>
      <c r="S159" s="221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</row>
    <row r="160" spans="17:50" x14ac:dyDescent="0.25">
      <c r="Q160" s="221"/>
      <c r="R160" s="221"/>
      <c r="S160" s="221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</row>
    <row r="161" spans="17:50" x14ac:dyDescent="0.25">
      <c r="Q161" s="221"/>
      <c r="R161" s="221"/>
      <c r="S161" s="221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</row>
    <row r="162" spans="17:50" x14ac:dyDescent="0.25">
      <c r="Q162" s="221"/>
      <c r="R162" s="221"/>
      <c r="S162" s="221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</row>
    <row r="163" spans="17:50" x14ac:dyDescent="0.25">
      <c r="Q163" s="221"/>
      <c r="R163" s="221"/>
      <c r="S163" s="221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</row>
    <row r="164" spans="17:50" x14ac:dyDescent="0.25">
      <c r="Q164" s="221"/>
      <c r="R164" s="221"/>
      <c r="S164" s="221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</row>
    <row r="165" spans="17:50" x14ac:dyDescent="0.25">
      <c r="Q165" s="221"/>
      <c r="R165" s="221"/>
      <c r="S165" s="221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</row>
    <row r="166" spans="17:50" x14ac:dyDescent="0.25">
      <c r="Q166" s="221"/>
      <c r="R166" s="221"/>
      <c r="S166" s="221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</row>
    <row r="167" spans="17:50" x14ac:dyDescent="0.25">
      <c r="Q167" s="221"/>
      <c r="R167" s="221"/>
      <c r="S167" s="221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</row>
    <row r="168" spans="17:50" x14ac:dyDescent="0.25">
      <c r="Q168" s="221"/>
      <c r="R168" s="221"/>
      <c r="S168" s="221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</row>
    <row r="169" spans="17:50" x14ac:dyDescent="0.25">
      <c r="Q169" s="221"/>
      <c r="R169" s="221"/>
      <c r="S169" s="221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</row>
    <row r="170" spans="17:50" x14ac:dyDescent="0.25">
      <c r="Q170" s="221"/>
      <c r="R170" s="221"/>
      <c r="S170" s="221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</row>
    <row r="171" spans="17:50" x14ac:dyDescent="0.25">
      <c r="Q171" s="221"/>
      <c r="R171" s="221"/>
      <c r="S171" s="221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</row>
    <row r="172" spans="17:50" x14ac:dyDescent="0.25">
      <c r="Q172" s="221"/>
      <c r="R172" s="221"/>
      <c r="S172" s="221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</row>
    <row r="173" spans="17:50" x14ac:dyDescent="0.25">
      <c r="Q173" s="221"/>
      <c r="R173" s="221"/>
      <c r="S173" s="221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</row>
    <row r="174" spans="17:50" x14ac:dyDescent="0.25">
      <c r="Q174" s="221"/>
      <c r="R174" s="221"/>
      <c r="S174" s="221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</row>
    <row r="175" spans="17:50" x14ac:dyDescent="0.25">
      <c r="Q175" s="221"/>
      <c r="R175" s="221"/>
      <c r="S175" s="221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</row>
    <row r="176" spans="17:50" x14ac:dyDescent="0.25">
      <c r="Q176" s="221"/>
      <c r="R176" s="221"/>
      <c r="S176" s="221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</row>
    <row r="177" spans="1:50" x14ac:dyDescent="0.25">
      <c r="Q177" s="221"/>
      <c r="R177" s="221"/>
      <c r="S177" s="221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</row>
    <row r="178" spans="1:50" x14ac:dyDescent="0.25">
      <c r="Q178" s="221"/>
      <c r="R178" s="221"/>
      <c r="S178" s="221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</row>
    <row r="179" spans="1:50" x14ac:dyDescent="0.25">
      <c r="Q179" s="221"/>
      <c r="R179" s="221"/>
      <c r="S179" s="221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</row>
    <row r="180" spans="1:50" x14ac:dyDescent="0.25">
      <c r="Q180" s="221"/>
      <c r="R180" s="221"/>
      <c r="S180" s="221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</row>
    <row r="181" spans="1:50" x14ac:dyDescent="0.25">
      <c r="Q181" s="221"/>
      <c r="R181" s="221"/>
      <c r="S181" s="221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</row>
    <row r="182" spans="1:50" x14ac:dyDescent="0.25">
      <c r="A182" s="157"/>
      <c r="B182" s="157"/>
      <c r="Q182" s="221"/>
      <c r="R182" s="221"/>
      <c r="S182" s="221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</row>
    <row r="183" spans="1:50" x14ac:dyDescent="0.25">
      <c r="A183" s="157"/>
      <c r="B183" s="157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Q183" s="222"/>
      <c r="R183" s="222"/>
      <c r="S183" s="222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</row>
    <row r="184" spans="1:50" x14ac:dyDescent="0.25">
      <c r="A184" s="157"/>
      <c r="B184" s="157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</row>
    <row r="185" spans="1:50" x14ac:dyDescent="0.25">
      <c r="A185" s="157"/>
      <c r="B185" s="157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</row>
    <row r="186" spans="1:50" x14ac:dyDescent="0.25">
      <c r="A186" s="157"/>
      <c r="B186" s="157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</row>
    <row r="187" spans="1:50" x14ac:dyDescent="0.25">
      <c r="A187" s="157"/>
      <c r="B187" s="157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</row>
    <row r="188" spans="1:50" x14ac:dyDescent="0.25">
      <c r="A188" s="157"/>
      <c r="B188" s="157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</row>
    <row r="189" spans="1:50" x14ac:dyDescent="0.25">
      <c r="A189" s="157"/>
      <c r="B189" s="157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</row>
    <row r="190" spans="1:50" x14ac:dyDescent="0.25">
      <c r="A190" s="157"/>
      <c r="B190" s="157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</row>
    <row r="191" spans="1:50" x14ac:dyDescent="0.25">
      <c r="A191" s="157"/>
      <c r="B191" s="157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</row>
    <row r="192" spans="1:50" x14ac:dyDescent="0.25">
      <c r="A192" s="157"/>
      <c r="B192" s="157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</row>
    <row r="193" spans="1:50" x14ac:dyDescent="0.25">
      <c r="A193" s="157"/>
      <c r="B193" s="157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</row>
    <row r="194" spans="1:50" x14ac:dyDescent="0.25">
      <c r="A194" s="157"/>
      <c r="B194" s="157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</row>
    <row r="195" spans="1:50" x14ac:dyDescent="0.25">
      <c r="A195" s="157"/>
      <c r="B195" s="157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</row>
    <row r="196" spans="1:50" x14ac:dyDescent="0.25">
      <c r="A196" s="157"/>
      <c r="B196" s="157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</row>
    <row r="197" spans="1:50" x14ac:dyDescent="0.25">
      <c r="A197" s="157"/>
      <c r="B197" s="157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</row>
    <row r="198" spans="1:50" x14ac:dyDescent="0.25">
      <c r="A198" s="157"/>
      <c r="B198" s="157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</row>
    <row r="199" spans="1:50" x14ac:dyDescent="0.25">
      <c r="A199" s="157"/>
      <c r="B199" s="157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</row>
    <row r="200" spans="1:50" x14ac:dyDescent="0.25">
      <c r="A200" s="157"/>
      <c r="B200" s="157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</row>
    <row r="201" spans="1:50" x14ac:dyDescent="0.25">
      <c r="A201" s="157"/>
      <c r="B201" s="157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</row>
    <row r="202" spans="1:50" x14ac:dyDescent="0.25">
      <c r="A202" s="157"/>
      <c r="B202" s="157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</row>
    <row r="203" spans="1:50" x14ac:dyDescent="0.25">
      <c r="A203" s="157"/>
      <c r="B203" s="157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</row>
    <row r="204" spans="1:50" x14ac:dyDescent="0.25">
      <c r="A204" s="157"/>
      <c r="B204" s="157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</row>
    <row r="205" spans="1:50" x14ac:dyDescent="0.25">
      <c r="A205" s="157"/>
      <c r="B205" s="157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</row>
    <row r="206" spans="1:50" x14ac:dyDescent="0.25">
      <c r="A206" s="157"/>
      <c r="B206" s="157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</row>
    <row r="207" spans="1:50" x14ac:dyDescent="0.25">
      <c r="A207" s="157"/>
      <c r="B207" s="157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</row>
    <row r="208" spans="1:50" x14ac:dyDescent="0.25">
      <c r="A208" s="157"/>
      <c r="B208" s="157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</row>
    <row r="209" spans="1:50" x14ac:dyDescent="0.25">
      <c r="A209" s="157"/>
      <c r="B209" s="157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</row>
    <row r="210" spans="1:50" x14ac:dyDescent="0.25">
      <c r="A210" s="157"/>
      <c r="B210" s="157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</row>
    <row r="211" spans="1:50" x14ac:dyDescent="0.25">
      <c r="A211" s="157"/>
      <c r="B211" s="157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</row>
    <row r="212" spans="1:50" x14ac:dyDescent="0.25">
      <c r="A212" s="157"/>
      <c r="B212" s="157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</row>
    <row r="213" spans="1:50" x14ac:dyDescent="0.25">
      <c r="A213" s="157"/>
      <c r="B213" s="157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</row>
    <row r="214" spans="1:50" x14ac:dyDescent="0.25">
      <c r="A214" s="157"/>
      <c r="B214" s="157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</row>
    <row r="215" spans="1:50" x14ac:dyDescent="0.25">
      <c r="A215" s="157"/>
      <c r="B215" s="157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</row>
    <row r="216" spans="1:50" x14ac:dyDescent="0.25">
      <c r="A216" s="157"/>
      <c r="B216" s="157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</row>
    <row r="217" spans="1:50" x14ac:dyDescent="0.25">
      <c r="A217" s="157"/>
      <c r="B217" s="157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</row>
    <row r="218" spans="1:50" x14ac:dyDescent="0.25">
      <c r="A218" s="157"/>
      <c r="B218" s="157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</row>
    <row r="219" spans="1:50" x14ac:dyDescent="0.25">
      <c r="A219" s="157"/>
      <c r="B219" s="157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</row>
    <row r="220" spans="1:50" x14ac:dyDescent="0.25">
      <c r="A220" s="157"/>
      <c r="B220" s="157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</row>
    <row r="221" spans="1:50" x14ac:dyDescent="0.25">
      <c r="A221" s="157"/>
      <c r="B221" s="157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</row>
    <row r="222" spans="1:50" x14ac:dyDescent="0.25">
      <c r="A222" s="157"/>
      <c r="B222" s="157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</row>
    <row r="223" spans="1:50" x14ac:dyDescent="0.25">
      <c r="A223" s="157"/>
      <c r="B223" s="157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</row>
    <row r="224" spans="1:50" x14ac:dyDescent="0.25">
      <c r="A224" s="157"/>
      <c r="B224" s="157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</row>
    <row r="225" spans="1:50" x14ac:dyDescent="0.25">
      <c r="A225" s="157"/>
      <c r="B225" s="157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</row>
    <row r="226" spans="1:50" x14ac:dyDescent="0.25">
      <c r="A226" s="157"/>
      <c r="B226" s="157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</row>
    <row r="227" spans="1:50" x14ac:dyDescent="0.25">
      <c r="A227" s="157"/>
      <c r="B227" s="157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</row>
    <row r="228" spans="1:50" x14ac:dyDescent="0.25">
      <c r="A228" s="157"/>
      <c r="B228" s="157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</row>
    <row r="229" spans="1:50" x14ac:dyDescent="0.25">
      <c r="A229" s="157"/>
      <c r="B229" s="157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</row>
    <row r="230" spans="1:50" x14ac:dyDescent="0.25">
      <c r="A230" s="157"/>
      <c r="B230" s="157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</row>
    <row r="231" spans="1:50" x14ac:dyDescent="0.25">
      <c r="A231" s="157"/>
      <c r="B231" s="157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</row>
    <row r="232" spans="1:50" x14ac:dyDescent="0.25">
      <c r="A232" s="157"/>
      <c r="B232" s="157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157"/>
      <c r="AW232" s="157"/>
      <c r="AX232" s="157"/>
    </row>
    <row r="233" spans="1:50" x14ac:dyDescent="0.25">
      <c r="A233" s="157"/>
      <c r="B233" s="157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</row>
    <row r="234" spans="1:50" x14ac:dyDescent="0.25">
      <c r="A234" s="157"/>
      <c r="B234" s="157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</row>
    <row r="235" spans="1:50" x14ac:dyDescent="0.25">
      <c r="A235" s="157"/>
      <c r="B235" s="157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</row>
    <row r="236" spans="1:50" x14ac:dyDescent="0.25">
      <c r="A236" s="157"/>
      <c r="B236" s="157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</row>
    <row r="237" spans="1:50" x14ac:dyDescent="0.25">
      <c r="A237" s="157"/>
      <c r="B237" s="157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</row>
    <row r="238" spans="1:50" x14ac:dyDescent="0.25">
      <c r="A238" s="157"/>
      <c r="B238" s="157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</row>
    <row r="239" spans="1:50" x14ac:dyDescent="0.25">
      <c r="A239" s="157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222"/>
      <c r="Q239" s="222"/>
      <c r="R239" s="222"/>
      <c r="S239" s="222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</row>
    <row r="240" spans="1:50" x14ac:dyDescent="0.25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</row>
    <row r="241" spans="1:50" x14ac:dyDescent="0.25">
      <c r="A241" s="157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</row>
    <row r="242" spans="1:50" x14ac:dyDescent="0.25">
      <c r="A242" s="157"/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7"/>
      <c r="AX242" s="157"/>
    </row>
    <row r="243" spans="1:50" x14ac:dyDescent="0.25">
      <c r="A243" s="157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</row>
    <row r="244" spans="1:50" x14ac:dyDescent="0.25">
      <c r="A244" s="157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</row>
    <row r="245" spans="1:50" x14ac:dyDescent="0.25">
      <c r="A245" s="15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57"/>
      <c r="AW245" s="157"/>
      <c r="AX245" s="157"/>
    </row>
    <row r="246" spans="1:50" x14ac:dyDescent="0.25">
      <c r="A246" s="15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/>
    </row>
    <row r="247" spans="1:50" x14ac:dyDescent="0.25">
      <c r="A247" s="157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</row>
    <row r="248" spans="1:50" x14ac:dyDescent="0.25">
      <c r="A248" s="157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</row>
    <row r="249" spans="1:50" x14ac:dyDescent="0.25">
      <c r="A249" s="157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</row>
    <row r="250" spans="1:50" x14ac:dyDescent="0.25">
      <c r="A250" s="157"/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</row>
    <row r="251" spans="1:50" x14ac:dyDescent="0.25">
      <c r="A251" s="157"/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</row>
    <row r="252" spans="1:50" x14ac:dyDescent="0.25">
      <c r="A252" s="157"/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/>
      <c r="AX252" s="157"/>
    </row>
    <row r="253" spans="1:50" x14ac:dyDescent="0.25">
      <c r="A253" s="157"/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/>
      <c r="AX253" s="157"/>
    </row>
    <row r="254" spans="1:50" x14ac:dyDescent="0.25">
      <c r="A254" s="157"/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157"/>
      <c r="AW254" s="157"/>
      <c r="AX254" s="157"/>
    </row>
    <row r="255" spans="1:50" x14ac:dyDescent="0.25">
      <c r="A255" s="157"/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157"/>
      <c r="AW255" s="157"/>
      <c r="AX255" s="157"/>
    </row>
    <row r="256" spans="1:50" x14ac:dyDescent="0.25">
      <c r="A256" s="157"/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</row>
    <row r="257" spans="1:50" x14ac:dyDescent="0.25">
      <c r="A257" s="157"/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157"/>
      <c r="AW257" s="157"/>
      <c r="AX257" s="157"/>
    </row>
    <row r="258" spans="1:50" x14ac:dyDescent="0.25">
      <c r="A258" s="157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  <c r="AR258" s="157"/>
      <c r="AS258" s="157"/>
      <c r="AT258" s="157"/>
      <c r="AU258" s="157"/>
      <c r="AV258" s="157"/>
      <c r="AW258" s="157"/>
      <c r="AX258" s="157"/>
    </row>
    <row r="259" spans="1:50" x14ac:dyDescent="0.25">
      <c r="A259" s="157"/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157"/>
      <c r="AW259" s="157"/>
      <c r="AX259" s="157"/>
    </row>
    <row r="260" spans="1:50" x14ac:dyDescent="0.25">
      <c r="A260" s="157"/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</row>
    <row r="261" spans="1:50" x14ac:dyDescent="0.25">
      <c r="A261" s="157"/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157"/>
      <c r="AW261" s="157"/>
      <c r="AX261" s="157"/>
    </row>
    <row r="262" spans="1:50" x14ac:dyDescent="0.25">
      <c r="A262" s="157"/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  <c r="AR262" s="157"/>
      <c r="AS262" s="157"/>
      <c r="AT262" s="157"/>
      <c r="AU262" s="157"/>
      <c r="AV262" s="157"/>
      <c r="AW262" s="157"/>
      <c r="AX262" s="157"/>
    </row>
    <row r="263" spans="1:50" x14ac:dyDescent="0.25">
      <c r="A263" s="157"/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</row>
    <row r="264" spans="1:50" x14ac:dyDescent="0.25">
      <c r="A264" s="157"/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157"/>
      <c r="AW264" s="157"/>
      <c r="AX264" s="157"/>
    </row>
    <row r="265" spans="1:50" x14ac:dyDescent="0.25">
      <c r="A265" s="157"/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7"/>
      <c r="AS265" s="157"/>
      <c r="AT265" s="157"/>
      <c r="AU265" s="157"/>
      <c r="AV265" s="157"/>
      <c r="AW265" s="157"/>
      <c r="AX265" s="157"/>
    </row>
    <row r="266" spans="1:50" x14ac:dyDescent="0.25">
      <c r="A266" s="157"/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157"/>
      <c r="AW266" s="157"/>
      <c r="AX266" s="157"/>
    </row>
    <row r="267" spans="1:50" x14ac:dyDescent="0.25">
      <c r="A267" s="157"/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/>
    </row>
    <row r="268" spans="1:50" x14ac:dyDescent="0.25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</row>
    <row r="269" spans="1:50" x14ac:dyDescent="0.25">
      <c r="A269" s="157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</row>
    <row r="270" spans="1:50" x14ac:dyDescent="0.25">
      <c r="A270" s="157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</row>
    <row r="271" spans="1:50" x14ac:dyDescent="0.25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</row>
    <row r="272" spans="1:50" x14ac:dyDescent="0.25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</row>
    <row r="273" spans="1:50" x14ac:dyDescent="0.25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</row>
    <row r="274" spans="1:50" x14ac:dyDescent="0.25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</row>
    <row r="275" spans="1:50" x14ac:dyDescent="0.25">
      <c r="A275" s="15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</row>
    <row r="276" spans="1:50" x14ac:dyDescent="0.25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</row>
    <row r="277" spans="1:50" x14ac:dyDescent="0.2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</row>
    <row r="278" spans="1:50" x14ac:dyDescent="0.25">
      <c r="A278" s="157"/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</row>
    <row r="279" spans="1:50" x14ac:dyDescent="0.25">
      <c r="A279" s="157"/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</row>
    <row r="280" spans="1:50" x14ac:dyDescent="0.25">
      <c r="A280" s="157"/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</row>
    <row r="281" spans="1:50" x14ac:dyDescent="0.25">
      <c r="A281" s="157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</row>
    <row r="282" spans="1:50" x14ac:dyDescent="0.25">
      <c r="A282" s="157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</row>
    <row r="283" spans="1:50" x14ac:dyDescent="0.2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</row>
    <row r="284" spans="1:50" x14ac:dyDescent="0.25">
      <c r="A284" s="157"/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</row>
    <row r="285" spans="1:50" x14ac:dyDescent="0.25">
      <c r="A285" s="157"/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</row>
    <row r="286" spans="1:50" x14ac:dyDescent="0.25">
      <c r="A286" s="157"/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</row>
    <row r="287" spans="1:50" x14ac:dyDescent="0.25">
      <c r="A287" s="157"/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</row>
    <row r="288" spans="1:50" x14ac:dyDescent="0.25">
      <c r="A288" s="15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</row>
    <row r="289" spans="1:50" x14ac:dyDescent="0.25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</row>
    <row r="290" spans="1:50" x14ac:dyDescent="0.25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</row>
    <row r="291" spans="1:50" x14ac:dyDescent="0.25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</row>
    <row r="292" spans="1:50" x14ac:dyDescent="0.25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</row>
    <row r="293" spans="1:50" x14ac:dyDescent="0.25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</row>
    <row r="294" spans="1:50" x14ac:dyDescent="0.25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</row>
    <row r="295" spans="1:50" x14ac:dyDescent="0.25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</row>
    <row r="296" spans="1:50" x14ac:dyDescent="0.25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</row>
    <row r="297" spans="1:50" x14ac:dyDescent="0.25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</row>
    <row r="298" spans="1:50" x14ac:dyDescent="0.25">
      <c r="A298" s="157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</row>
    <row r="299" spans="1:50" x14ac:dyDescent="0.25">
      <c r="A299" s="15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</row>
    <row r="300" spans="1:50" x14ac:dyDescent="0.25">
      <c r="A300" s="15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</row>
    <row r="301" spans="1:50" x14ac:dyDescent="0.25">
      <c r="A301" s="157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</row>
    <row r="302" spans="1:50" x14ac:dyDescent="0.25">
      <c r="A302" s="157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</row>
    <row r="303" spans="1:50" x14ac:dyDescent="0.25">
      <c r="A303" s="157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</row>
    <row r="304" spans="1:50" x14ac:dyDescent="0.25">
      <c r="A304" s="157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</row>
    <row r="305" spans="1:50" x14ac:dyDescent="0.25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</row>
    <row r="306" spans="1:50" x14ac:dyDescent="0.25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</row>
    <row r="307" spans="1:50" x14ac:dyDescent="0.25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</row>
    <row r="308" spans="1:50" x14ac:dyDescent="0.25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</row>
    <row r="309" spans="1:50" x14ac:dyDescent="0.25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</row>
    <row r="310" spans="1:50" x14ac:dyDescent="0.25">
      <c r="A310" s="157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</row>
    <row r="311" spans="1:50" x14ac:dyDescent="0.25">
      <c r="A311" s="157"/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</row>
    <row r="312" spans="1:50" x14ac:dyDescent="0.25">
      <c r="A312" s="157"/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</row>
    <row r="313" spans="1:50" x14ac:dyDescent="0.25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</row>
    <row r="314" spans="1:50" x14ac:dyDescent="0.25">
      <c r="A314" s="157"/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</row>
    <row r="315" spans="1:50" x14ac:dyDescent="0.25">
      <c r="A315" s="157"/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</row>
    <row r="316" spans="1:50" x14ac:dyDescent="0.25">
      <c r="A316" s="157"/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</row>
    <row r="317" spans="1:50" x14ac:dyDescent="0.25">
      <c r="A317" s="157"/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</row>
    <row r="318" spans="1:50" x14ac:dyDescent="0.25">
      <c r="A318" s="157"/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</row>
    <row r="319" spans="1:50" x14ac:dyDescent="0.25">
      <c r="A319" s="157"/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</row>
    <row r="320" spans="1:50" x14ac:dyDescent="0.25">
      <c r="A320" s="157"/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</row>
    <row r="321" spans="1:50" x14ac:dyDescent="0.25">
      <c r="A321" s="157"/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</row>
    <row r="322" spans="1:50" x14ac:dyDescent="0.25">
      <c r="A322" s="157"/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</row>
    <row r="323" spans="1:50" x14ac:dyDescent="0.25">
      <c r="A323" s="157"/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</row>
    <row r="324" spans="1:50" x14ac:dyDescent="0.25">
      <c r="A324" s="157"/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</row>
    <row r="325" spans="1:50" x14ac:dyDescent="0.25">
      <c r="A325" s="157"/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</row>
    <row r="326" spans="1:50" x14ac:dyDescent="0.25">
      <c r="A326" s="15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</row>
    <row r="327" spans="1:50" x14ac:dyDescent="0.25">
      <c r="A327" s="157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</row>
    <row r="328" spans="1:50" x14ac:dyDescent="0.25">
      <c r="A328" s="157"/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</row>
    <row r="329" spans="1:50" x14ac:dyDescent="0.25">
      <c r="A329" s="157"/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</row>
    <row r="330" spans="1:50" x14ac:dyDescent="0.25">
      <c r="A330" s="157"/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</row>
    <row r="331" spans="1:50" x14ac:dyDescent="0.25">
      <c r="A331" s="157"/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</row>
    <row r="332" spans="1:50" x14ac:dyDescent="0.25">
      <c r="A332" s="157"/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</row>
    <row r="333" spans="1:50" x14ac:dyDescent="0.25">
      <c r="A333" s="157"/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</row>
    <row r="334" spans="1:50" x14ac:dyDescent="0.25">
      <c r="A334" s="157"/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</row>
    <row r="335" spans="1:50" x14ac:dyDescent="0.25">
      <c r="A335" s="157"/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</row>
    <row r="336" spans="1:50" x14ac:dyDescent="0.25">
      <c r="A336" s="157"/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</row>
    <row r="337" spans="1:50" x14ac:dyDescent="0.25">
      <c r="A337" s="157"/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</row>
    <row r="338" spans="1:50" x14ac:dyDescent="0.25">
      <c r="A338" s="157"/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</row>
    <row r="339" spans="1:50" x14ac:dyDescent="0.25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</row>
    <row r="340" spans="1:50" x14ac:dyDescent="0.25">
      <c r="A340" s="157"/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</row>
    <row r="341" spans="1:50" x14ac:dyDescent="0.25">
      <c r="A341" s="157"/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</row>
    <row r="342" spans="1:50" x14ac:dyDescent="0.25">
      <c r="A342" s="157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</row>
    <row r="343" spans="1:50" x14ac:dyDescent="0.25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</row>
    <row r="344" spans="1:50" x14ac:dyDescent="0.25">
      <c r="A344" s="157"/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</row>
    <row r="345" spans="1:50" x14ac:dyDescent="0.25">
      <c r="A345" s="157"/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</row>
    <row r="346" spans="1:50" x14ac:dyDescent="0.25">
      <c r="A346" s="157"/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</row>
    <row r="347" spans="1:50" x14ac:dyDescent="0.25">
      <c r="A347" s="157"/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</row>
    <row r="348" spans="1:50" x14ac:dyDescent="0.25">
      <c r="A348" s="157"/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</row>
    <row r="349" spans="1:50" x14ac:dyDescent="0.25">
      <c r="A349" s="157"/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</row>
    <row r="350" spans="1:50" x14ac:dyDescent="0.25">
      <c r="A350" s="157"/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AB350" s="157"/>
      <c r="AD350" s="157"/>
      <c r="AE350" s="157"/>
    </row>
    <row r="351" spans="1:50" x14ac:dyDescent="0.25">
      <c r="A351" s="157"/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W351" s="157"/>
      <c r="X351" s="157"/>
      <c r="Y351" s="157"/>
    </row>
    <row r="352" spans="1:50" x14ac:dyDescent="0.25">
      <c r="A352" s="157"/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W352" s="157"/>
      <c r="Y352" s="157"/>
    </row>
    <row r="353" spans="1:25" x14ac:dyDescent="0.25">
      <c r="A353" s="157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Y353" s="157"/>
    </row>
    <row r="354" spans="1:25" x14ac:dyDescent="0.25">
      <c r="A354" s="157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</row>
    <row r="355" spans="1:25" x14ac:dyDescent="0.25">
      <c r="A355" s="157"/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</row>
    <row r="356" spans="1:25" x14ac:dyDescent="0.25">
      <c r="A356" s="157"/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</row>
    <row r="357" spans="1:25" x14ac:dyDescent="0.25">
      <c r="A357" s="157"/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</row>
    <row r="358" spans="1:25" x14ac:dyDescent="0.25">
      <c r="A358" s="157"/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</row>
    <row r="359" spans="1:25" x14ac:dyDescent="0.25">
      <c r="A359" s="157"/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</row>
    <row r="360" spans="1:25" x14ac:dyDescent="0.25">
      <c r="A360" s="157"/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</row>
    <row r="361" spans="1:25" x14ac:dyDescent="0.25">
      <c r="A361" s="157"/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</row>
    <row r="362" spans="1:25" x14ac:dyDescent="0.25">
      <c r="A362" s="157"/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</row>
    <row r="363" spans="1:25" x14ac:dyDescent="0.25">
      <c r="A363" s="157"/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</row>
    <row r="364" spans="1:25" x14ac:dyDescent="0.25">
      <c r="A364" s="157"/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</row>
    <row r="365" spans="1:25" x14ac:dyDescent="0.25">
      <c r="A365" s="157"/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</row>
    <row r="366" spans="1:25" x14ac:dyDescent="0.25">
      <c r="A366" s="157"/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</row>
    <row r="367" spans="1:25" x14ac:dyDescent="0.25">
      <c r="A367" s="157"/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</row>
    <row r="368" spans="1:25" x14ac:dyDescent="0.25">
      <c r="A368" s="157"/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</row>
    <row r="369" spans="1:14" x14ac:dyDescent="0.25">
      <c r="A369" s="157"/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</row>
    <row r="370" spans="1:14" x14ac:dyDescent="0.25">
      <c r="A370" s="157"/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</row>
    <row r="371" spans="1:14" x14ac:dyDescent="0.25">
      <c r="A371" s="157"/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</row>
    <row r="372" spans="1:14" x14ac:dyDescent="0.25">
      <c r="A372" s="157"/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</row>
    <row r="373" spans="1:14" x14ac:dyDescent="0.25">
      <c r="A373" s="157"/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</row>
    <row r="374" spans="1:14" x14ac:dyDescent="0.25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</row>
    <row r="375" spans="1:14" x14ac:dyDescent="0.25">
      <c r="A375" s="157"/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</row>
    <row r="376" spans="1:14" x14ac:dyDescent="0.25">
      <c r="A376" s="157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</row>
    <row r="377" spans="1:14" x14ac:dyDescent="0.25">
      <c r="A377" s="15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</row>
    <row r="378" spans="1:14" x14ac:dyDescent="0.25">
      <c r="A378" s="157"/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</row>
    <row r="379" spans="1:14" x14ac:dyDescent="0.25">
      <c r="A379" s="157"/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</row>
    <row r="380" spans="1:14" x14ac:dyDescent="0.25">
      <c r="A380" s="157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</row>
    <row r="381" spans="1:14" x14ac:dyDescent="0.25">
      <c r="A381" s="157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</row>
    <row r="382" spans="1:14" x14ac:dyDescent="0.25">
      <c r="A382" s="157"/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</row>
    <row r="383" spans="1:14" x14ac:dyDescent="0.25">
      <c r="A383" s="157"/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</row>
    <row r="384" spans="1:14" x14ac:dyDescent="0.25">
      <c r="A384" s="157"/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</row>
    <row r="385" spans="1:14" x14ac:dyDescent="0.25">
      <c r="A385" s="157"/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</row>
    <row r="386" spans="1:14" x14ac:dyDescent="0.25">
      <c r="A386" s="157"/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</row>
    <row r="387" spans="1:14" x14ac:dyDescent="0.25">
      <c r="A387" s="157"/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</row>
    <row r="388" spans="1:14" x14ac:dyDescent="0.25">
      <c r="A388" s="157"/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</row>
    <row r="389" spans="1:14" x14ac:dyDescent="0.25">
      <c r="A389" s="157"/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</row>
    <row r="390" spans="1:14" x14ac:dyDescent="0.25">
      <c r="A390" s="157"/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</row>
    <row r="391" spans="1:14" x14ac:dyDescent="0.25">
      <c r="A391" s="157"/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</row>
    <row r="392" spans="1:14" x14ac:dyDescent="0.25">
      <c r="A392" s="157"/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</row>
    <row r="393" spans="1:14" x14ac:dyDescent="0.25">
      <c r="A393" s="157"/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</row>
    <row r="394" spans="1:14" x14ac:dyDescent="0.25">
      <c r="A394" s="157"/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</row>
    <row r="395" spans="1:14" x14ac:dyDescent="0.25">
      <c r="A395" s="157"/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</row>
    <row r="396" spans="1:14" x14ac:dyDescent="0.25">
      <c r="A396" s="157"/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</row>
    <row r="397" spans="1:14" x14ac:dyDescent="0.25">
      <c r="A397" s="157"/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</row>
    <row r="398" spans="1:14" x14ac:dyDescent="0.25">
      <c r="A398" s="157"/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</row>
    <row r="399" spans="1:14" x14ac:dyDescent="0.25">
      <c r="A399" s="157"/>
      <c r="B399" s="157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</row>
    <row r="400" spans="1:14" x14ac:dyDescent="0.25">
      <c r="A400" s="157"/>
      <c r="B400" s="157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</row>
    <row r="401" spans="1:14" x14ac:dyDescent="0.25">
      <c r="A401" s="157"/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</row>
    <row r="402" spans="1:14" x14ac:dyDescent="0.25">
      <c r="A402" s="157"/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</row>
    <row r="403" spans="1:14" x14ac:dyDescent="0.25">
      <c r="A403" s="157"/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</row>
    <row r="404" spans="1:14" x14ac:dyDescent="0.25">
      <c r="A404" s="157"/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</row>
    <row r="405" spans="1:14" x14ac:dyDescent="0.25">
      <c r="A405" s="157"/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</row>
    <row r="406" spans="1:14" x14ac:dyDescent="0.25">
      <c r="A406" s="157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</row>
    <row r="407" spans="1:14" x14ac:dyDescent="0.25">
      <c r="A407" s="15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</row>
    <row r="408" spans="1:14" x14ac:dyDescent="0.25">
      <c r="A408" s="15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</row>
    <row r="409" spans="1:14" x14ac:dyDescent="0.25">
      <c r="A409" s="157"/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</row>
    <row r="410" spans="1:14" x14ac:dyDescent="0.25">
      <c r="A410" s="157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</row>
    <row r="411" spans="1:14" x14ac:dyDescent="0.25">
      <c r="A411" s="15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</row>
    <row r="412" spans="1:14" x14ac:dyDescent="0.25">
      <c r="A412" s="157"/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</row>
    <row r="413" spans="1:14" x14ac:dyDescent="0.25">
      <c r="A413" s="157"/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</row>
    <row r="414" spans="1:14" x14ac:dyDescent="0.25">
      <c r="A414" s="157"/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</row>
    <row r="415" spans="1:14" x14ac:dyDescent="0.25">
      <c r="A415" s="157"/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</row>
    <row r="416" spans="1:14" x14ac:dyDescent="0.25">
      <c r="A416" s="157"/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</row>
    <row r="417" spans="1:14" x14ac:dyDescent="0.25">
      <c r="A417" s="157"/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</row>
    <row r="418" spans="1:14" x14ac:dyDescent="0.25">
      <c r="A418" s="157"/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</row>
    <row r="419" spans="1:14" x14ac:dyDescent="0.25">
      <c r="A419" s="157"/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</row>
    <row r="420" spans="1:14" x14ac:dyDescent="0.25">
      <c r="A420" s="157"/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</row>
    <row r="421" spans="1:14" x14ac:dyDescent="0.25">
      <c r="A421" s="157"/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</row>
    <row r="422" spans="1:14" x14ac:dyDescent="0.25">
      <c r="A422" s="157"/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</row>
    <row r="423" spans="1:14" x14ac:dyDescent="0.25">
      <c r="A423" s="157"/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</row>
    <row r="424" spans="1:14" x14ac:dyDescent="0.25">
      <c r="A424" s="157"/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</row>
    <row r="425" spans="1:14" x14ac:dyDescent="0.25">
      <c r="A425" s="157"/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</row>
    <row r="426" spans="1:14" x14ac:dyDescent="0.2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</row>
    <row r="427" spans="1:14" x14ac:dyDescent="0.25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</row>
    <row r="428" spans="1:14" x14ac:dyDescent="0.25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</row>
    <row r="429" spans="1:14" x14ac:dyDescent="0.25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</row>
    <row r="430" spans="1:14" x14ac:dyDescent="0.25">
      <c r="A430" s="157"/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</row>
    <row r="431" spans="1:14" x14ac:dyDescent="0.25">
      <c r="A431" s="157"/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</row>
    <row r="432" spans="1:14" x14ac:dyDescent="0.25">
      <c r="A432" s="157"/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</row>
    <row r="433" spans="1:14" x14ac:dyDescent="0.25">
      <c r="A433" s="157"/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</row>
    <row r="434" spans="1:14" x14ac:dyDescent="0.25">
      <c r="A434" s="157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</row>
    <row r="435" spans="1:14" x14ac:dyDescent="0.25">
      <c r="A435" s="157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</row>
    <row r="436" spans="1:14" x14ac:dyDescent="0.25">
      <c r="A436" s="157"/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</row>
    <row r="437" spans="1:14" x14ac:dyDescent="0.25">
      <c r="A437" s="157"/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</row>
    <row r="438" spans="1:14" x14ac:dyDescent="0.25">
      <c r="A438" s="157"/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</row>
    <row r="439" spans="1:14" x14ac:dyDescent="0.25">
      <c r="A439" s="157"/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</row>
    <row r="440" spans="1:14" x14ac:dyDescent="0.25">
      <c r="A440" s="157"/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</row>
    <row r="441" spans="1:14" x14ac:dyDescent="0.25">
      <c r="A441" s="157"/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</row>
    <row r="442" spans="1:14" x14ac:dyDescent="0.25">
      <c r="A442" s="157"/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</row>
    <row r="443" spans="1:14" x14ac:dyDescent="0.25">
      <c r="A443" s="157"/>
      <c r="B443" s="157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</row>
    <row r="444" spans="1:14" x14ac:dyDescent="0.25">
      <c r="A444" s="157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</row>
    <row r="445" spans="1:14" x14ac:dyDescent="0.25">
      <c r="A445" s="15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</row>
    <row r="446" spans="1:14" x14ac:dyDescent="0.25">
      <c r="A446" s="157"/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</row>
    <row r="447" spans="1:14" x14ac:dyDescent="0.25">
      <c r="A447" s="157"/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</row>
    <row r="448" spans="1:14" x14ac:dyDescent="0.25">
      <c r="A448" s="157"/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</row>
    <row r="449" spans="1:14" x14ac:dyDescent="0.25">
      <c r="A449" s="157"/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</row>
    <row r="450" spans="1:14" x14ac:dyDescent="0.25">
      <c r="A450" s="157"/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</row>
    <row r="451" spans="1:14" x14ac:dyDescent="0.25">
      <c r="A451" s="157"/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</row>
    <row r="452" spans="1:14" x14ac:dyDescent="0.25">
      <c r="A452" s="157"/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</row>
    <row r="453" spans="1:14" x14ac:dyDescent="0.25">
      <c r="A453" s="157"/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</row>
    <row r="454" spans="1:14" x14ac:dyDescent="0.25">
      <c r="A454" s="157"/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</row>
    <row r="455" spans="1:14" x14ac:dyDescent="0.25">
      <c r="A455" s="157"/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</row>
    <row r="456" spans="1:14" x14ac:dyDescent="0.25">
      <c r="A456" s="157"/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</row>
    <row r="457" spans="1:14" x14ac:dyDescent="0.25">
      <c r="A457" s="157"/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</row>
    <row r="458" spans="1:14" x14ac:dyDescent="0.25">
      <c r="A458" s="157"/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</row>
    <row r="459" spans="1:14" x14ac:dyDescent="0.25">
      <c r="A459" s="157"/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</row>
    <row r="460" spans="1:14" x14ac:dyDescent="0.25">
      <c r="A460" s="157"/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</row>
    <row r="461" spans="1:14" x14ac:dyDescent="0.25">
      <c r="A461" s="157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</row>
    <row r="462" spans="1:14" x14ac:dyDescent="0.25">
      <c r="A462" s="15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</row>
    <row r="463" spans="1:14" x14ac:dyDescent="0.25">
      <c r="A463" s="157"/>
      <c r="B463" s="157"/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</row>
    <row r="464" spans="1:14" x14ac:dyDescent="0.25">
      <c r="A464" s="157"/>
      <c r="B464" s="157"/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</row>
    <row r="465" spans="1:14" x14ac:dyDescent="0.25">
      <c r="A465" s="157"/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</row>
    <row r="466" spans="1:14" x14ac:dyDescent="0.25">
      <c r="A466" s="157"/>
      <c r="B466" s="157"/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</row>
    <row r="467" spans="1:14" x14ac:dyDescent="0.25">
      <c r="A467" s="157"/>
      <c r="B467" s="157"/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</row>
    <row r="468" spans="1:14" x14ac:dyDescent="0.25">
      <c r="A468" s="157"/>
      <c r="B468" s="157"/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</row>
    <row r="469" spans="1:14" x14ac:dyDescent="0.25">
      <c r="A469" s="157"/>
      <c r="B469" s="157"/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</row>
    <row r="470" spans="1:14" x14ac:dyDescent="0.25">
      <c r="A470" s="157"/>
      <c r="B470" s="157"/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</row>
    <row r="471" spans="1:14" x14ac:dyDescent="0.25">
      <c r="A471" s="157"/>
      <c r="B471" s="157"/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</row>
    <row r="472" spans="1:14" x14ac:dyDescent="0.25">
      <c r="A472" s="157"/>
      <c r="B472" s="157"/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</row>
    <row r="473" spans="1:14" x14ac:dyDescent="0.25">
      <c r="A473" s="157"/>
      <c r="B473" s="157"/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</row>
    <row r="474" spans="1:14" x14ac:dyDescent="0.25">
      <c r="A474" s="157"/>
      <c r="B474" s="157"/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</row>
    <row r="475" spans="1:14" x14ac:dyDescent="0.25">
      <c r="A475" s="157"/>
      <c r="B475" s="157"/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</row>
    <row r="476" spans="1:14" x14ac:dyDescent="0.25">
      <c r="A476" s="157"/>
      <c r="B476" s="157"/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</row>
    <row r="477" spans="1:14" x14ac:dyDescent="0.25">
      <c r="A477" s="157"/>
      <c r="B477" s="157"/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</row>
    <row r="478" spans="1:14" x14ac:dyDescent="0.25">
      <c r="A478" s="157"/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</row>
    <row r="479" spans="1:14" x14ac:dyDescent="0.25">
      <c r="A479" s="157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</row>
    <row r="480" spans="1:14" x14ac:dyDescent="0.25">
      <c r="A480" s="157"/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</row>
    <row r="481" spans="1:14" x14ac:dyDescent="0.25">
      <c r="A481" s="157"/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</row>
    <row r="482" spans="1:14" x14ac:dyDescent="0.25">
      <c r="A482" s="157"/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</row>
    <row r="483" spans="1:14" x14ac:dyDescent="0.25">
      <c r="A483" s="157"/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</row>
    <row r="484" spans="1:14" x14ac:dyDescent="0.25">
      <c r="A484" s="157"/>
      <c r="B484" s="157"/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</row>
    <row r="485" spans="1:14" x14ac:dyDescent="0.25">
      <c r="A485" s="157"/>
      <c r="B485" s="157"/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</row>
    <row r="486" spans="1:14" x14ac:dyDescent="0.25">
      <c r="A486" s="157"/>
      <c r="B486" s="157"/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</row>
    <row r="487" spans="1:14" x14ac:dyDescent="0.25">
      <c r="A487" s="157"/>
      <c r="B487" s="157"/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</row>
    <row r="488" spans="1:14" x14ac:dyDescent="0.25">
      <c r="A488" s="157"/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</row>
    <row r="489" spans="1:14" x14ac:dyDescent="0.25">
      <c r="A489" s="157"/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</row>
    <row r="490" spans="1:14" x14ac:dyDescent="0.25">
      <c r="A490" s="157"/>
      <c r="B490" s="157"/>
      <c r="C490" s="157"/>
      <c r="D490" s="157"/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</row>
    <row r="491" spans="1:14" x14ac:dyDescent="0.25">
      <c r="A491" s="157"/>
      <c r="B491" s="157"/>
      <c r="C491" s="157"/>
      <c r="D491" s="157"/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</row>
    <row r="492" spans="1:14" x14ac:dyDescent="0.25">
      <c r="A492" s="157"/>
      <c r="B492" s="157"/>
      <c r="C492" s="157"/>
      <c r="D492" s="157"/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</row>
    <row r="493" spans="1:14" x14ac:dyDescent="0.25">
      <c r="A493" s="157"/>
      <c r="B493" s="157"/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</row>
    <row r="494" spans="1:14" x14ac:dyDescent="0.25">
      <c r="A494" s="157"/>
      <c r="B494" s="157"/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</row>
    <row r="495" spans="1:14" x14ac:dyDescent="0.25">
      <c r="A495" s="157"/>
      <c r="B495" s="157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</row>
    <row r="496" spans="1:14" x14ac:dyDescent="0.25">
      <c r="A496" s="157"/>
      <c r="B496" s="157"/>
      <c r="C496" s="157"/>
      <c r="D496" s="157"/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</row>
    <row r="497" spans="1:14" x14ac:dyDescent="0.25">
      <c r="A497" s="157"/>
      <c r="B497" s="157"/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</row>
    <row r="498" spans="1:14" x14ac:dyDescent="0.25">
      <c r="A498" s="157"/>
      <c r="B498" s="157"/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</row>
    <row r="499" spans="1:14" x14ac:dyDescent="0.25">
      <c r="A499" s="157"/>
      <c r="B499" s="157"/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</row>
    <row r="500" spans="1:14" x14ac:dyDescent="0.25">
      <c r="A500" s="157"/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</row>
    <row r="501" spans="1:14" x14ac:dyDescent="0.25">
      <c r="A501" s="157"/>
      <c r="B501" s="157"/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</row>
    <row r="502" spans="1:14" x14ac:dyDescent="0.25">
      <c r="A502" s="157"/>
      <c r="B502" s="157"/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</row>
    <row r="503" spans="1:14" x14ac:dyDescent="0.25">
      <c r="A503" s="157"/>
      <c r="B503" s="157"/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</row>
    <row r="504" spans="1:14" x14ac:dyDescent="0.25">
      <c r="A504" s="157"/>
      <c r="B504" s="157"/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</row>
    <row r="505" spans="1:14" x14ac:dyDescent="0.25">
      <c r="A505" s="157"/>
      <c r="B505" s="157"/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</row>
    <row r="506" spans="1:14" x14ac:dyDescent="0.25">
      <c r="A506" s="157"/>
      <c r="B506" s="157"/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</row>
    <row r="507" spans="1:14" x14ac:dyDescent="0.25">
      <c r="A507" s="157"/>
      <c r="B507" s="157"/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</row>
    <row r="508" spans="1:14" x14ac:dyDescent="0.25">
      <c r="A508" s="157"/>
      <c r="B508" s="157"/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</row>
    <row r="509" spans="1:14" x14ac:dyDescent="0.25">
      <c r="A509" s="157"/>
      <c r="B509" s="157"/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</row>
    <row r="510" spans="1:14" x14ac:dyDescent="0.25">
      <c r="A510" s="157"/>
      <c r="B510" s="157"/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</row>
    <row r="511" spans="1:14" x14ac:dyDescent="0.25">
      <c r="A511" s="157"/>
      <c r="B511" s="157"/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</row>
    <row r="512" spans="1:14" x14ac:dyDescent="0.25">
      <c r="A512" s="157"/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</row>
    <row r="513" spans="1:14" x14ac:dyDescent="0.25">
      <c r="A513" s="157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</row>
    <row r="514" spans="1:14" x14ac:dyDescent="0.25">
      <c r="A514" s="157"/>
      <c r="B514" s="157"/>
      <c r="C514" s="157"/>
      <c r="D514" s="157"/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</row>
    <row r="515" spans="1:14" x14ac:dyDescent="0.25">
      <c r="A515" s="157"/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</row>
    <row r="516" spans="1:14" x14ac:dyDescent="0.25">
      <c r="A516" s="157"/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</row>
    <row r="517" spans="1:14" x14ac:dyDescent="0.25">
      <c r="A517" s="157"/>
      <c r="B517" s="157"/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</row>
    <row r="518" spans="1:14" x14ac:dyDescent="0.25">
      <c r="A518" s="157"/>
      <c r="B518" s="157"/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</row>
    <row r="519" spans="1:14" x14ac:dyDescent="0.25">
      <c r="A519" s="157"/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</row>
    <row r="520" spans="1:14" x14ac:dyDescent="0.25">
      <c r="A520" s="157"/>
      <c r="B520" s="157"/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</row>
    <row r="521" spans="1:14" x14ac:dyDescent="0.25">
      <c r="A521" s="157"/>
      <c r="B521" s="157"/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</row>
    <row r="522" spans="1:14" x14ac:dyDescent="0.25">
      <c r="A522" s="157"/>
      <c r="B522" s="157"/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</row>
    <row r="523" spans="1:14" x14ac:dyDescent="0.25">
      <c r="A523" s="157"/>
      <c r="B523" s="157"/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</row>
    <row r="524" spans="1:14" x14ac:dyDescent="0.25">
      <c r="A524" s="157"/>
      <c r="B524" s="157"/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</row>
    <row r="525" spans="1:14" x14ac:dyDescent="0.25">
      <c r="A525" s="157"/>
      <c r="B525" s="157"/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</row>
    <row r="526" spans="1:14" x14ac:dyDescent="0.25">
      <c r="A526" s="157"/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</row>
    <row r="527" spans="1:14" x14ac:dyDescent="0.25">
      <c r="A527" s="157"/>
      <c r="B527" s="157"/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</row>
    <row r="528" spans="1:14" x14ac:dyDescent="0.25">
      <c r="A528" s="157"/>
      <c r="B528" s="157"/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</row>
    <row r="529" spans="1:14" x14ac:dyDescent="0.25">
      <c r="A529" s="157"/>
      <c r="B529" s="157"/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</row>
    <row r="530" spans="1:14" x14ac:dyDescent="0.25">
      <c r="A530" s="157"/>
      <c r="B530" s="157"/>
      <c r="C530" s="157"/>
      <c r="D530" s="157"/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</row>
    <row r="531" spans="1:14" x14ac:dyDescent="0.25">
      <c r="A531" s="157"/>
      <c r="B531" s="157"/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</row>
    <row r="532" spans="1:14" x14ac:dyDescent="0.25">
      <c r="A532" s="157"/>
      <c r="B532" s="157"/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</row>
    <row r="533" spans="1:14" x14ac:dyDescent="0.25">
      <c r="A533" s="157"/>
      <c r="B533" s="157"/>
      <c r="C533" s="157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</row>
    <row r="534" spans="1:14" x14ac:dyDescent="0.25">
      <c r="A534" s="157"/>
      <c r="B534" s="157"/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</row>
    <row r="535" spans="1:14" x14ac:dyDescent="0.25">
      <c r="A535" s="157"/>
      <c r="B535" s="157"/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</row>
    <row r="536" spans="1:14" x14ac:dyDescent="0.25">
      <c r="A536" s="157"/>
      <c r="B536" s="157"/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</row>
    <row r="537" spans="1:14" x14ac:dyDescent="0.25">
      <c r="A537" s="157"/>
      <c r="B537" s="157"/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</row>
    <row r="538" spans="1:14" x14ac:dyDescent="0.25">
      <c r="A538" s="157"/>
      <c r="B538" s="157"/>
      <c r="C538" s="157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</row>
    <row r="539" spans="1:14" x14ac:dyDescent="0.25">
      <c r="A539" s="157"/>
      <c r="B539" s="157"/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</row>
    <row r="540" spans="1:14" x14ac:dyDescent="0.25">
      <c r="A540" s="157"/>
      <c r="B540" s="157"/>
      <c r="C540" s="157"/>
      <c r="D540" s="157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</row>
    <row r="541" spans="1:14" x14ac:dyDescent="0.25">
      <c r="A541" s="157"/>
      <c r="B541" s="157"/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</row>
    <row r="542" spans="1:14" x14ac:dyDescent="0.25">
      <c r="A542" s="157"/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</row>
    <row r="543" spans="1:14" x14ac:dyDescent="0.25">
      <c r="A543" s="157"/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</row>
    <row r="544" spans="1:14" x14ac:dyDescent="0.25">
      <c r="A544" s="157"/>
      <c r="B544" s="157"/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</row>
    <row r="545" spans="1:14" x14ac:dyDescent="0.25">
      <c r="A545" s="157"/>
      <c r="B545" s="157"/>
      <c r="C545" s="157"/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</row>
    <row r="546" spans="1:14" x14ac:dyDescent="0.25">
      <c r="A546" s="157"/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</row>
    <row r="547" spans="1:14" x14ac:dyDescent="0.25">
      <c r="A547" s="15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</row>
    <row r="548" spans="1:14" x14ac:dyDescent="0.25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</row>
    <row r="549" spans="1:14" x14ac:dyDescent="0.25">
      <c r="A549" s="157"/>
      <c r="B549" s="157"/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</row>
    <row r="550" spans="1:14" x14ac:dyDescent="0.25">
      <c r="A550" s="157"/>
      <c r="B550" s="157"/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</row>
    <row r="551" spans="1:14" x14ac:dyDescent="0.25">
      <c r="A551" s="157"/>
      <c r="B551" s="157"/>
      <c r="C551" s="157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</row>
    <row r="552" spans="1:14" x14ac:dyDescent="0.25">
      <c r="A552" s="157"/>
      <c r="B552" s="157"/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</row>
    <row r="553" spans="1:14" x14ac:dyDescent="0.25">
      <c r="A553" s="157"/>
      <c r="B553" s="157"/>
      <c r="C553" s="157"/>
      <c r="D553" s="157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</row>
    <row r="554" spans="1:14" x14ac:dyDescent="0.25">
      <c r="A554" s="157"/>
      <c r="B554" s="157"/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</row>
    <row r="555" spans="1:14" x14ac:dyDescent="0.25">
      <c r="A555" s="157"/>
      <c r="B555" s="157"/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</row>
    <row r="556" spans="1:14" x14ac:dyDescent="0.25">
      <c r="A556" s="157"/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</row>
    <row r="557" spans="1:14" x14ac:dyDescent="0.25">
      <c r="A557" s="157"/>
      <c r="B557" s="157"/>
      <c r="C557" s="157"/>
      <c r="D557" s="157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</row>
    <row r="558" spans="1:14" x14ac:dyDescent="0.25">
      <c r="A558" s="157"/>
      <c r="B558" s="157"/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</row>
    <row r="559" spans="1:14" x14ac:dyDescent="0.25">
      <c r="A559" s="157"/>
      <c r="B559" s="157"/>
      <c r="C559" s="157"/>
      <c r="D559" s="157"/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</row>
    <row r="560" spans="1:14" x14ac:dyDescent="0.25">
      <c r="A560" s="157"/>
      <c r="B560" s="157"/>
      <c r="C560" s="157"/>
      <c r="D560" s="157"/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</row>
    <row r="561" spans="1:14" x14ac:dyDescent="0.25">
      <c r="A561" s="157"/>
      <c r="B561" s="157"/>
      <c r="C561" s="157"/>
      <c r="D561" s="157"/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</row>
    <row r="562" spans="1:14" x14ac:dyDescent="0.25">
      <c r="A562" s="157"/>
      <c r="B562" s="157"/>
      <c r="C562" s="157"/>
      <c r="D562" s="157"/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</row>
    <row r="563" spans="1:14" x14ac:dyDescent="0.25">
      <c r="A563" s="157"/>
      <c r="B563" s="157"/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</row>
    <row r="564" spans="1:14" x14ac:dyDescent="0.25">
      <c r="A564" s="157"/>
      <c r="B564" s="157"/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</row>
    <row r="565" spans="1:14" x14ac:dyDescent="0.25">
      <c r="A565" s="157"/>
      <c r="B565" s="157"/>
      <c r="C565" s="157"/>
      <c r="D565" s="157"/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</row>
    <row r="566" spans="1:14" x14ac:dyDescent="0.25">
      <c r="A566" s="157"/>
      <c r="B566" s="157"/>
      <c r="C566" s="157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</row>
    <row r="567" spans="1:14" x14ac:dyDescent="0.25">
      <c r="A567" s="157"/>
      <c r="B567" s="157"/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</row>
    <row r="568" spans="1:14" x14ac:dyDescent="0.25">
      <c r="A568" s="157"/>
      <c r="B568" s="157"/>
      <c r="C568" s="157"/>
      <c r="D568" s="157"/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</row>
    <row r="569" spans="1:14" x14ac:dyDescent="0.25">
      <c r="A569" s="157"/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</row>
    <row r="570" spans="1:14" x14ac:dyDescent="0.25">
      <c r="A570" s="157"/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</row>
    <row r="571" spans="1:14" x14ac:dyDescent="0.25">
      <c r="A571" s="157"/>
      <c r="B571" s="157"/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</row>
    <row r="572" spans="1:14" x14ac:dyDescent="0.25">
      <c r="A572" s="157"/>
      <c r="B572" s="157"/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</row>
    <row r="573" spans="1:14" x14ac:dyDescent="0.25">
      <c r="A573" s="157"/>
      <c r="B573" s="157"/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</row>
    <row r="574" spans="1:14" x14ac:dyDescent="0.25">
      <c r="A574" s="157"/>
      <c r="B574" s="157"/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</row>
    <row r="575" spans="1:14" x14ac:dyDescent="0.25">
      <c r="A575" s="157"/>
      <c r="B575" s="157"/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</row>
  </sheetData>
  <mergeCells count="2">
    <mergeCell ref="K3:M3"/>
    <mergeCell ref="L4:M4"/>
  </mergeCells>
  <printOptions horizontalCentered="1"/>
  <pageMargins left="0.75" right="0.75" top="1" bottom="1" header="0.5" footer="0.5"/>
  <pageSetup scale="48" orientation="landscape" r:id="rId1"/>
  <headerFooter alignWithMargins="0">
    <oddHeader>&amp;R&amp;"Times New Roman,Regular"&amp;12Exhibit I
Page &amp;P of &amp;N</oddHeader>
    <oddFooter>&amp;R&amp;D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X596"/>
  <sheetViews>
    <sheetView zoomScaleNormal="100" workbookViewId="0"/>
  </sheetViews>
  <sheetFormatPr defaultRowHeight="15.75" x14ac:dyDescent="0.25"/>
  <cols>
    <col min="1" max="1" width="9" style="150" customWidth="1"/>
    <col min="2" max="2" width="2.1640625" style="150" customWidth="1"/>
    <col min="3" max="3" width="40.1640625" style="150" customWidth="1"/>
    <col min="4" max="4" width="31.1640625" style="150" customWidth="1"/>
    <col min="5" max="5" width="23" style="150" customWidth="1"/>
    <col min="6" max="6" width="15" style="150" customWidth="1"/>
    <col min="7" max="7" width="20.6640625" style="150" customWidth="1"/>
    <col min="8" max="8" width="18.5" style="150" customWidth="1"/>
    <col min="9" max="9" width="8.6640625" style="150" customWidth="1"/>
    <col min="10" max="10" width="23" style="150" customWidth="1"/>
    <col min="11" max="11" width="9.33203125" style="150" customWidth="1"/>
    <col min="12" max="12" width="11.6640625" style="150" customWidth="1"/>
    <col min="13" max="13" width="2.83203125" style="150" customWidth="1"/>
    <col min="14" max="14" width="41" style="150" customWidth="1"/>
    <col min="15" max="15" width="48.83203125" style="150" customWidth="1"/>
    <col min="16" max="16" width="23.5" style="150" customWidth="1"/>
    <col min="17" max="17" width="20.5" style="150" customWidth="1"/>
    <col min="18" max="18" width="20.83203125" style="150" customWidth="1"/>
    <col min="19" max="19" width="23.6640625" style="150" bestFit="1" customWidth="1"/>
    <col min="20" max="20" width="22.1640625" style="150" bestFit="1" customWidth="1"/>
    <col min="21" max="21" width="23" style="150" bestFit="1" customWidth="1"/>
    <col min="22" max="22" width="19.83203125" style="150" customWidth="1"/>
    <col min="23" max="23" width="20.33203125" style="150" customWidth="1"/>
    <col min="24" max="24" width="23.5" style="150" bestFit="1" customWidth="1"/>
    <col min="25" max="25" width="21.6640625" style="150" bestFit="1" customWidth="1"/>
    <col min="26" max="26" width="16.1640625" style="150" customWidth="1"/>
    <col min="27" max="28" width="23.5" style="150" bestFit="1" customWidth="1"/>
    <col min="29" max="29" width="21.33203125" style="150" bestFit="1" customWidth="1"/>
    <col min="30" max="30" width="23.5" style="150" bestFit="1" customWidth="1"/>
    <col min="31" max="31" width="21.33203125" style="150" bestFit="1" customWidth="1"/>
    <col min="32" max="32" width="20.6640625" style="150" bestFit="1" customWidth="1"/>
    <col min="33" max="16384" width="9.33203125" style="150"/>
  </cols>
  <sheetData>
    <row r="1" spans="1:33" x14ac:dyDescent="0.25">
      <c r="A1" s="150" t="s">
        <v>0</v>
      </c>
      <c r="C1" s="151"/>
      <c r="D1" s="151"/>
      <c r="E1" s="152"/>
      <c r="F1" s="151"/>
      <c r="G1" s="151"/>
      <c r="H1" s="151"/>
      <c r="I1" s="153"/>
      <c r="J1" s="154"/>
      <c r="K1" s="154"/>
      <c r="L1" s="154"/>
      <c r="M1" s="155" t="s">
        <v>154</v>
      </c>
      <c r="N1" s="156"/>
      <c r="O1" s="156"/>
      <c r="P1" s="156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x14ac:dyDescent="0.25">
      <c r="A2" s="150" t="s">
        <v>2</v>
      </c>
      <c r="C2" s="151"/>
      <c r="D2" s="151"/>
      <c r="E2" s="152"/>
      <c r="F2" s="151"/>
      <c r="G2" s="151"/>
      <c r="H2" s="151"/>
      <c r="I2" s="153"/>
      <c r="J2" s="155"/>
      <c r="K2" s="155"/>
      <c r="L2" s="155"/>
      <c r="M2" s="155"/>
      <c r="N2" s="156"/>
      <c r="O2" s="156"/>
      <c r="P2" s="156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3" x14ac:dyDescent="0.25">
      <c r="C3" s="151"/>
      <c r="D3" s="151"/>
      <c r="E3" s="152"/>
      <c r="F3" s="151"/>
      <c r="G3" s="151"/>
      <c r="H3" s="151"/>
      <c r="I3" s="153"/>
      <c r="J3" s="153"/>
      <c r="K3" s="355" t="s">
        <v>3</v>
      </c>
      <c r="L3" s="355"/>
      <c r="M3" s="355"/>
      <c r="N3" s="156"/>
      <c r="O3" s="156"/>
      <c r="P3" s="156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4" spans="1:33" x14ac:dyDescent="0.25">
      <c r="C4" s="151"/>
      <c r="D4" s="151"/>
      <c r="E4" s="152"/>
      <c r="F4" s="151"/>
      <c r="G4" s="151"/>
      <c r="H4" s="151"/>
      <c r="I4" s="153"/>
      <c r="J4" s="153"/>
      <c r="K4" s="156"/>
      <c r="L4" s="356" t="s">
        <v>155</v>
      </c>
      <c r="M4" s="355"/>
      <c r="N4" s="156"/>
      <c r="O4" s="156"/>
      <c r="P4" s="156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3" x14ac:dyDescent="0.25">
      <c r="C5" s="151"/>
      <c r="D5" s="151"/>
      <c r="E5" s="152"/>
      <c r="F5" s="151"/>
      <c r="G5" s="151"/>
      <c r="H5" s="151"/>
      <c r="I5" s="153"/>
      <c r="J5" s="153"/>
      <c r="K5" s="156"/>
      <c r="L5" s="158"/>
      <c r="M5" s="158"/>
      <c r="N5" s="156"/>
      <c r="O5" s="156"/>
      <c r="P5" s="156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x14ac:dyDescent="0.25">
      <c r="C6" s="151" t="s">
        <v>7</v>
      </c>
      <c r="D6" s="151"/>
      <c r="E6" s="152" t="s">
        <v>8</v>
      </c>
      <c r="F6" s="151"/>
      <c r="G6" s="151"/>
      <c r="H6" s="151"/>
      <c r="I6" s="153"/>
      <c r="J6" s="159" t="s">
        <v>339</v>
      </c>
      <c r="K6" s="156"/>
      <c r="L6" s="156"/>
      <c r="M6" s="156"/>
      <c r="N6" s="156"/>
      <c r="O6" s="156"/>
      <c r="P6" s="156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3" x14ac:dyDescent="0.25">
      <c r="C7" s="151"/>
      <c r="D7" s="160" t="s">
        <v>9</v>
      </c>
      <c r="E7" s="160" t="s">
        <v>10</v>
      </c>
      <c r="F7" s="160"/>
      <c r="G7" s="160"/>
      <c r="H7" s="160"/>
      <c r="I7" s="153"/>
      <c r="J7" s="153"/>
      <c r="K7" s="156"/>
      <c r="L7" s="156"/>
      <c r="M7" s="156"/>
      <c r="N7" s="156"/>
      <c r="O7" s="156"/>
      <c r="P7" s="156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x14ac:dyDescent="0.25">
      <c r="A8" s="154"/>
      <c r="K8" s="160"/>
      <c r="L8" s="160"/>
      <c r="M8" s="160"/>
      <c r="N8" s="160"/>
      <c r="O8" s="160"/>
      <c r="P8" s="161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</row>
    <row r="9" spans="1:33" x14ac:dyDescent="0.25">
      <c r="A9" s="154"/>
      <c r="E9" s="150" t="str">
        <f>'Att O Pg 1 of 5 '!$E$9</f>
        <v>LG&amp;E Energy LLC</v>
      </c>
      <c r="K9" s="160"/>
      <c r="L9" s="160"/>
      <c r="M9" s="160"/>
      <c r="N9" s="160"/>
      <c r="O9" s="160"/>
      <c r="P9" s="161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33" x14ac:dyDescent="0.25">
      <c r="A10" s="154"/>
      <c r="D10" s="223" t="s">
        <v>156</v>
      </c>
      <c r="F10" s="156"/>
      <c r="G10" s="156"/>
      <c r="H10" s="156"/>
      <c r="I10" s="156"/>
      <c r="J10" s="156"/>
      <c r="K10" s="160"/>
      <c r="L10" s="160"/>
      <c r="M10" s="160"/>
      <c r="N10" s="156"/>
      <c r="O10" s="160"/>
      <c r="P10" s="161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</row>
    <row r="11" spans="1:33" x14ac:dyDescent="0.25">
      <c r="A11" s="154" t="s">
        <v>12</v>
      </c>
      <c r="C11" s="223"/>
      <c r="D11" s="156"/>
      <c r="E11" s="156"/>
      <c r="F11" s="156"/>
      <c r="G11" s="156"/>
      <c r="H11" s="156"/>
      <c r="I11" s="156"/>
      <c r="J11" s="156"/>
      <c r="K11" s="160"/>
      <c r="L11" s="160"/>
      <c r="M11" s="160"/>
      <c r="N11" s="156"/>
      <c r="O11" s="160"/>
      <c r="P11" s="161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</row>
    <row r="12" spans="1:33" ht="16.5" thickBot="1" x14ac:dyDescent="0.3">
      <c r="A12" s="167" t="s">
        <v>14</v>
      </c>
      <c r="C12" s="224" t="s">
        <v>157</v>
      </c>
      <c r="D12" s="225"/>
      <c r="E12" s="225"/>
      <c r="F12" s="225"/>
      <c r="G12" s="225"/>
      <c r="H12" s="225"/>
      <c r="I12" s="157"/>
      <c r="J12" s="157"/>
      <c r="K12" s="185"/>
      <c r="L12" s="160"/>
      <c r="M12" s="160"/>
      <c r="N12" s="156"/>
      <c r="O12" s="160"/>
      <c r="P12" s="161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</row>
    <row r="13" spans="1:33" x14ac:dyDescent="0.25">
      <c r="A13" s="154">
        <v>1</v>
      </c>
      <c r="C13" s="159" t="s">
        <v>158</v>
      </c>
      <c r="D13" s="225"/>
      <c r="E13" s="185"/>
      <c r="F13" s="185"/>
      <c r="G13" s="185"/>
      <c r="H13" s="185"/>
      <c r="I13" s="185"/>
      <c r="J13" s="180">
        <f>'Att O Pg 2 of 5'!E17</f>
        <v>994853564</v>
      </c>
      <c r="K13" s="185"/>
      <c r="L13" s="160"/>
      <c r="M13" s="160"/>
      <c r="N13" s="156"/>
      <c r="O13" s="160"/>
      <c r="P13" s="161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</row>
    <row r="14" spans="1:33" x14ac:dyDescent="0.25">
      <c r="A14" s="154">
        <v>2</v>
      </c>
      <c r="C14" s="159" t="s">
        <v>159</v>
      </c>
      <c r="D14" s="157"/>
      <c r="E14" s="157"/>
      <c r="F14" s="157"/>
      <c r="G14" s="157"/>
      <c r="H14" s="157"/>
      <c r="I14" s="157"/>
      <c r="J14" s="180">
        <v>45862480.579999998</v>
      </c>
      <c r="K14" s="185"/>
      <c r="L14" s="160"/>
      <c r="M14" s="160"/>
      <c r="N14" s="156"/>
      <c r="O14" s="160"/>
      <c r="P14" s="226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</row>
    <row r="15" spans="1:33" ht="18.75" thickBot="1" x14ac:dyDescent="0.45">
      <c r="A15" s="154">
        <v>3</v>
      </c>
      <c r="C15" s="227" t="s">
        <v>160</v>
      </c>
      <c r="D15" s="228"/>
      <c r="E15" s="229"/>
      <c r="F15" s="185"/>
      <c r="G15" s="185"/>
      <c r="H15" s="205"/>
      <c r="I15" s="185"/>
      <c r="J15" s="199">
        <v>1E-3</v>
      </c>
      <c r="K15" s="185"/>
      <c r="L15" s="160"/>
      <c r="M15" s="160"/>
      <c r="N15" s="156"/>
      <c r="O15" s="160"/>
      <c r="P15" s="226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x14ac:dyDescent="0.25">
      <c r="A16" s="154">
        <v>4</v>
      </c>
      <c r="C16" s="230" t="s">
        <v>161</v>
      </c>
      <c r="D16" s="225"/>
      <c r="E16" s="185"/>
      <c r="F16" s="185"/>
      <c r="G16" s="185"/>
      <c r="H16" s="205"/>
      <c r="I16" s="185"/>
      <c r="J16" s="180">
        <f>J13-J14-J15</f>
        <v>948991083.41899991</v>
      </c>
      <c r="K16" s="185"/>
      <c r="L16" s="160"/>
      <c r="M16" s="160"/>
      <c r="N16" s="156"/>
      <c r="O16" s="160"/>
      <c r="P16" s="161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</row>
    <row r="17" spans="1:33" x14ac:dyDescent="0.25">
      <c r="A17" s="154"/>
      <c r="C17" s="157"/>
      <c r="D17" s="225"/>
      <c r="E17" s="185"/>
      <c r="F17" s="185"/>
      <c r="G17" s="185"/>
      <c r="H17" s="205"/>
      <c r="I17" s="185"/>
      <c r="J17" s="180"/>
      <c r="K17" s="185"/>
      <c r="L17" s="160"/>
      <c r="M17" s="160"/>
      <c r="N17" s="156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</row>
    <row r="18" spans="1:33" x14ac:dyDescent="0.25">
      <c r="A18" s="154">
        <v>5</v>
      </c>
      <c r="C18" s="230" t="s">
        <v>162</v>
      </c>
      <c r="D18" s="231"/>
      <c r="E18" s="232"/>
      <c r="F18" s="232"/>
      <c r="G18" s="232"/>
      <c r="H18" s="233"/>
      <c r="I18" s="185" t="s">
        <v>163</v>
      </c>
      <c r="J18" s="234">
        <f>IF(J13&gt;0,ROUND(J16/J13,5),0)</f>
        <v>0.95389999999999997</v>
      </c>
      <c r="K18" s="185"/>
      <c r="L18" s="160"/>
      <c r="M18" s="160"/>
      <c r="N18" s="156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</row>
    <row r="19" spans="1:33" x14ac:dyDescent="0.25">
      <c r="A19" s="154"/>
      <c r="C19" s="157"/>
      <c r="D19" s="157"/>
      <c r="E19" s="157"/>
      <c r="F19" s="157"/>
      <c r="G19" s="157"/>
      <c r="H19" s="157"/>
      <c r="I19" s="157"/>
      <c r="J19" s="180"/>
      <c r="K19" s="185"/>
      <c r="L19" s="160"/>
      <c r="M19" s="160"/>
      <c r="N19" s="156"/>
      <c r="R19" s="235"/>
      <c r="S19" s="235"/>
      <c r="T19" s="235"/>
      <c r="U19" s="235"/>
      <c r="V19" s="235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</row>
    <row r="20" spans="1:33" x14ac:dyDescent="0.25">
      <c r="A20" s="154"/>
      <c r="C20" s="178" t="s">
        <v>164</v>
      </c>
      <c r="D20" s="157"/>
      <c r="E20" s="157"/>
      <c r="F20" s="157"/>
      <c r="G20" s="157"/>
      <c r="H20" s="157"/>
      <c r="I20" s="157"/>
      <c r="J20" s="180"/>
      <c r="K20" s="185"/>
      <c r="L20" s="160"/>
      <c r="M20" s="160"/>
      <c r="N20" s="156"/>
      <c r="R20" s="235"/>
      <c r="S20" s="235"/>
      <c r="T20" s="235"/>
      <c r="U20" s="235"/>
      <c r="V20" s="235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</row>
    <row r="21" spans="1:33" x14ac:dyDescent="0.25">
      <c r="A21" s="154">
        <v>6</v>
      </c>
      <c r="C21" s="157" t="s">
        <v>165</v>
      </c>
      <c r="D21" s="157"/>
      <c r="E21" s="225"/>
      <c r="F21" s="225"/>
      <c r="G21" s="225"/>
      <c r="H21" s="188"/>
      <c r="I21" s="225"/>
      <c r="J21" s="180">
        <f>'Att O Pg 3 of 5'!E16</f>
        <v>44682789.640000001</v>
      </c>
      <c r="K21" s="185"/>
      <c r="L21" s="160"/>
      <c r="M21" s="160"/>
      <c r="N21" s="160"/>
      <c r="R21" s="204"/>
      <c r="S21" s="236"/>
      <c r="T21" s="235"/>
      <c r="U21" s="235"/>
      <c r="V21" s="235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</row>
    <row r="22" spans="1:33" ht="18.75" thickBot="1" x14ac:dyDescent="0.45">
      <c r="A22" s="154">
        <v>7</v>
      </c>
      <c r="C22" s="227" t="s">
        <v>166</v>
      </c>
      <c r="D22" s="228"/>
      <c r="E22" s="229"/>
      <c r="F22" s="229"/>
      <c r="G22" s="185"/>
      <c r="H22" s="185"/>
      <c r="I22" s="185"/>
      <c r="J22" s="199">
        <v>5313784</v>
      </c>
      <c r="K22" s="185"/>
      <c r="L22" s="160"/>
      <c r="M22" s="160"/>
      <c r="N22" s="204"/>
      <c r="R22" s="204"/>
      <c r="S22" s="236"/>
      <c r="T22" s="235"/>
      <c r="U22" s="235"/>
      <c r="V22" s="235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</row>
    <row r="23" spans="1:33" x14ac:dyDescent="0.25">
      <c r="A23" s="154">
        <v>8</v>
      </c>
      <c r="C23" s="230" t="s">
        <v>167</v>
      </c>
      <c r="D23" s="231"/>
      <c r="E23" s="232"/>
      <c r="F23" s="232"/>
      <c r="G23" s="232"/>
      <c r="H23" s="233"/>
      <c r="I23" s="232"/>
      <c r="J23" s="180">
        <f>+J21-J22</f>
        <v>39369005.640000001</v>
      </c>
      <c r="K23" s="157"/>
      <c r="M23" s="160"/>
      <c r="N23" s="160"/>
      <c r="S23" s="235"/>
      <c r="T23" s="235"/>
      <c r="U23" s="235"/>
      <c r="V23" s="235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</row>
    <row r="24" spans="1:33" x14ac:dyDescent="0.25">
      <c r="A24" s="154"/>
      <c r="C24" s="230"/>
      <c r="D24" s="225"/>
      <c r="E24" s="185"/>
      <c r="F24" s="185"/>
      <c r="G24" s="185"/>
      <c r="H24" s="185"/>
      <c r="I24" s="157"/>
      <c r="J24" s="157"/>
      <c r="K24" s="157"/>
      <c r="M24" s="160"/>
      <c r="N24" s="160"/>
      <c r="S24" s="235"/>
      <c r="T24" s="235"/>
      <c r="U24" s="235"/>
      <c r="V24" s="235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x14ac:dyDescent="0.25">
      <c r="A25" s="154">
        <v>9</v>
      </c>
      <c r="C25" s="230" t="s">
        <v>168</v>
      </c>
      <c r="D25" s="225"/>
      <c r="E25" s="185"/>
      <c r="F25" s="185"/>
      <c r="G25" s="185"/>
      <c r="H25" s="185"/>
      <c r="I25" s="185"/>
      <c r="J25" s="237">
        <f>IF(J21&gt;0,ROUND(J23/J21,5),0)</f>
        <v>0.88107999999999997</v>
      </c>
      <c r="K25" s="157"/>
      <c r="M25" s="160"/>
      <c r="N25" s="160"/>
      <c r="S25" s="238"/>
      <c r="T25" s="235"/>
      <c r="U25" s="235"/>
      <c r="V25" s="235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x14ac:dyDescent="0.25">
      <c r="A26" s="154">
        <v>10</v>
      </c>
      <c r="C26" s="230" t="s">
        <v>169</v>
      </c>
      <c r="D26" s="225"/>
      <c r="E26" s="185"/>
      <c r="F26" s="185"/>
      <c r="G26" s="185"/>
      <c r="H26" s="185"/>
      <c r="I26" s="225" t="s">
        <v>22</v>
      </c>
      <c r="J26" s="239">
        <f>J18</f>
        <v>0.95389999999999997</v>
      </c>
      <c r="K26" s="157"/>
      <c r="M26" s="160"/>
      <c r="N26" s="160"/>
      <c r="S26" s="238"/>
      <c r="T26" s="235"/>
      <c r="U26" s="235"/>
      <c r="V26" s="235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</row>
    <row r="27" spans="1:33" x14ac:dyDescent="0.25">
      <c r="A27" s="154">
        <v>11</v>
      </c>
      <c r="C27" s="230" t="s">
        <v>170</v>
      </c>
      <c r="D27" s="225"/>
      <c r="E27" s="225"/>
      <c r="F27" s="225"/>
      <c r="G27" s="225"/>
      <c r="H27" s="225"/>
      <c r="I27" s="225" t="s">
        <v>171</v>
      </c>
      <c r="J27" s="240">
        <f>J26*J25</f>
        <v>0.84046221199999993</v>
      </c>
      <c r="K27" s="157"/>
      <c r="M27" s="160"/>
      <c r="N27" s="160"/>
      <c r="S27" s="238"/>
      <c r="T27" s="235"/>
      <c r="U27" s="235"/>
      <c r="V27" s="235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</row>
    <row r="28" spans="1:33" x14ac:dyDescent="0.25">
      <c r="A28" s="154"/>
      <c r="D28" s="156"/>
      <c r="E28" s="160"/>
      <c r="F28" s="160"/>
      <c r="G28" s="160"/>
      <c r="H28" s="201"/>
      <c r="I28" s="160"/>
      <c r="M28" s="160"/>
      <c r="N28" s="160"/>
      <c r="S28" s="241"/>
      <c r="T28" s="235"/>
      <c r="U28" s="235"/>
      <c r="V28" s="235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</row>
    <row r="29" spans="1:33" x14ac:dyDescent="0.25">
      <c r="A29" s="154" t="s">
        <v>9</v>
      </c>
      <c r="C29" s="161" t="s">
        <v>172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S29" s="236"/>
      <c r="T29" s="235"/>
      <c r="U29" s="235"/>
      <c r="V29" s="235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</row>
    <row r="30" spans="1:33" ht="16.5" thickBot="1" x14ac:dyDescent="0.3">
      <c r="A30" s="154" t="s">
        <v>9</v>
      </c>
      <c r="C30" s="161"/>
      <c r="D30" s="242" t="s">
        <v>173</v>
      </c>
      <c r="E30" s="243" t="s">
        <v>174</v>
      </c>
      <c r="F30" s="243" t="s">
        <v>22</v>
      </c>
      <c r="G30" s="160"/>
      <c r="H30" s="243" t="s">
        <v>175</v>
      </c>
      <c r="I30" s="160"/>
      <c r="J30" s="160"/>
      <c r="K30" s="160"/>
      <c r="L30" s="160"/>
      <c r="M30" s="160"/>
      <c r="N30" s="160"/>
      <c r="S30" s="236"/>
      <c r="T30" s="235"/>
      <c r="U30" s="235"/>
      <c r="V30" s="235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x14ac:dyDescent="0.25">
      <c r="A31" s="154">
        <v>12</v>
      </c>
      <c r="C31" s="161" t="s">
        <v>75</v>
      </c>
      <c r="D31" s="160" t="s">
        <v>176</v>
      </c>
      <c r="E31" s="244">
        <v>71982148</v>
      </c>
      <c r="F31" s="245">
        <v>0</v>
      </c>
      <c r="G31" s="245"/>
      <c r="H31" s="246">
        <f>E31*F31</f>
        <v>0</v>
      </c>
      <c r="I31" s="160"/>
      <c r="J31" s="160"/>
      <c r="K31" s="160"/>
      <c r="L31" s="160"/>
      <c r="M31" s="160"/>
      <c r="N31" s="208"/>
      <c r="S31" s="235"/>
      <c r="T31" s="235"/>
      <c r="U31" s="235"/>
      <c r="V31" s="235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x14ac:dyDescent="0.25">
      <c r="A32" s="154">
        <v>13</v>
      </c>
      <c r="C32" s="161" t="s">
        <v>77</v>
      </c>
      <c r="D32" s="160" t="s">
        <v>177</v>
      </c>
      <c r="E32" s="244">
        <v>7872535</v>
      </c>
      <c r="F32" s="181">
        <f>+J18</f>
        <v>0.95389999999999997</v>
      </c>
      <c r="G32" s="245"/>
      <c r="H32" s="246">
        <f>E32*F32</f>
        <v>7509611.1365</v>
      </c>
      <c r="I32" s="160"/>
      <c r="J32" s="160"/>
      <c r="K32" s="160"/>
      <c r="L32" s="160"/>
      <c r="M32" s="156"/>
      <c r="N32" s="183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x14ac:dyDescent="0.25">
      <c r="A33" s="154">
        <v>14</v>
      </c>
      <c r="C33" s="161" t="s">
        <v>78</v>
      </c>
      <c r="D33" s="160" t="s">
        <v>178</v>
      </c>
      <c r="E33" s="244">
        <v>25562310</v>
      </c>
      <c r="F33" s="245">
        <v>0</v>
      </c>
      <c r="G33" s="245"/>
      <c r="H33" s="246">
        <f>E33*F33</f>
        <v>0</v>
      </c>
      <c r="I33" s="160"/>
      <c r="J33" s="247" t="s">
        <v>179</v>
      </c>
      <c r="K33" s="160"/>
      <c r="L33" s="160"/>
      <c r="M33" s="160"/>
      <c r="N33" s="183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</row>
    <row r="34" spans="1:33" ht="18.75" thickBot="1" x14ac:dyDescent="0.45">
      <c r="A34" s="154">
        <v>15</v>
      </c>
      <c r="C34" s="161" t="s">
        <v>180</v>
      </c>
      <c r="D34" s="160" t="s">
        <v>181</v>
      </c>
      <c r="E34" s="192">
        <v>54347530</v>
      </c>
      <c r="F34" s="245">
        <v>0</v>
      </c>
      <c r="G34" s="245"/>
      <c r="H34" s="193">
        <f>E34*F34</f>
        <v>0</v>
      </c>
      <c r="I34" s="160"/>
      <c r="J34" s="167" t="s">
        <v>182</v>
      </c>
      <c r="K34" s="160"/>
      <c r="L34" s="160"/>
      <c r="M34" s="160"/>
      <c r="N34" s="183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</row>
    <row r="35" spans="1:33" x14ac:dyDescent="0.25">
      <c r="A35" s="154">
        <v>16</v>
      </c>
      <c r="C35" s="161" t="s">
        <v>183</v>
      </c>
      <c r="D35" s="160"/>
      <c r="E35" s="246">
        <f>SUM(E31:E34)</f>
        <v>159764523</v>
      </c>
      <c r="F35" s="160"/>
      <c r="G35" s="160"/>
      <c r="H35" s="246">
        <f>SUM(H31:H34)</f>
        <v>7509611.1365</v>
      </c>
      <c r="I35" s="162" t="s">
        <v>184</v>
      </c>
      <c r="J35" s="181">
        <f>IF(H35&gt;0,ROUND(H35/E35,5),0)</f>
        <v>4.7E-2</v>
      </c>
      <c r="K35" s="201" t="s">
        <v>184</v>
      </c>
      <c r="L35" s="160" t="s">
        <v>185</v>
      </c>
      <c r="M35" s="160"/>
      <c r="N35" s="160"/>
      <c r="O35" s="160"/>
      <c r="P35" s="161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</row>
    <row r="36" spans="1:33" x14ac:dyDescent="0.25">
      <c r="A36" s="154"/>
      <c r="C36" s="161"/>
      <c r="D36" s="160"/>
      <c r="E36" s="246"/>
      <c r="F36" s="160"/>
      <c r="G36" s="160"/>
      <c r="H36" s="160"/>
      <c r="I36" s="160"/>
      <c r="J36" s="160"/>
      <c r="K36" s="160"/>
      <c r="L36" s="160"/>
      <c r="M36" s="160" t="s">
        <v>9</v>
      </c>
      <c r="N36" s="160"/>
      <c r="O36" s="160"/>
      <c r="P36" s="161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</row>
    <row r="37" spans="1:33" x14ac:dyDescent="0.25">
      <c r="A37" s="154"/>
      <c r="C37" s="161" t="s">
        <v>186</v>
      </c>
      <c r="D37" s="160"/>
      <c r="E37" s="246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78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</row>
    <row r="38" spans="1:33" x14ac:dyDescent="0.25">
      <c r="A38" s="154"/>
      <c r="C38" s="161"/>
      <c r="D38" s="160"/>
      <c r="E38" s="248" t="s">
        <v>174</v>
      </c>
      <c r="F38" s="160"/>
      <c r="G38" s="160"/>
      <c r="H38" s="201" t="s">
        <v>187</v>
      </c>
      <c r="I38" s="207" t="s">
        <v>9</v>
      </c>
      <c r="J38" s="197" t="str">
        <f>+J33</f>
        <v>W&amp;S Allocator</v>
      </c>
      <c r="M38" s="160"/>
      <c r="N38" s="160"/>
      <c r="O38" s="160"/>
      <c r="P38" s="204"/>
      <c r="Q38" s="249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</row>
    <row r="39" spans="1:33" x14ac:dyDescent="0.25">
      <c r="A39" s="154">
        <v>17</v>
      </c>
      <c r="C39" s="161" t="s">
        <v>188</v>
      </c>
      <c r="D39" s="160" t="s">
        <v>189</v>
      </c>
      <c r="E39" s="244">
        <v>9855872300</v>
      </c>
      <c r="F39" s="160"/>
      <c r="H39" s="154" t="s">
        <v>190</v>
      </c>
      <c r="I39" s="250"/>
      <c r="J39" s="154" t="s">
        <v>191</v>
      </c>
      <c r="K39" s="160"/>
      <c r="L39" s="162" t="s">
        <v>82</v>
      </c>
      <c r="M39" s="160"/>
      <c r="N39" s="160"/>
      <c r="O39" s="160"/>
      <c r="P39" s="185"/>
      <c r="Q39" s="185"/>
      <c r="R39" s="251"/>
      <c r="S39" s="244"/>
      <c r="T39" s="251"/>
      <c r="U39" s="251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</row>
    <row r="40" spans="1:33" x14ac:dyDescent="0.25">
      <c r="A40" s="154">
        <v>18</v>
      </c>
      <c r="C40" s="161" t="s">
        <v>192</v>
      </c>
      <c r="D40" s="160" t="s">
        <v>193</v>
      </c>
      <c r="E40" s="244">
        <v>757468250</v>
      </c>
      <c r="F40" s="160"/>
      <c r="H40" s="202">
        <f>IF(E42&gt;0,ROUND(E39/E42,5),0)</f>
        <v>0.92862999999999996</v>
      </c>
      <c r="I40" s="201" t="s">
        <v>194</v>
      </c>
      <c r="J40" s="202">
        <f>J35</f>
        <v>4.7E-2</v>
      </c>
      <c r="K40" s="207" t="s">
        <v>184</v>
      </c>
      <c r="L40" s="202">
        <f>ROUND(J40*H40,5)</f>
        <v>4.3650000000000001E-2</v>
      </c>
      <c r="M40" s="160"/>
      <c r="N40" s="160"/>
      <c r="O40" s="160"/>
      <c r="P40" s="178"/>
      <c r="Q40" s="185"/>
      <c r="R40" s="244"/>
      <c r="S40" s="244"/>
      <c r="T40" s="251"/>
      <c r="U40" s="251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</row>
    <row r="41" spans="1:33" ht="18" x14ac:dyDescent="0.4">
      <c r="A41" s="154">
        <v>19</v>
      </c>
      <c r="C41" s="252" t="s">
        <v>195</v>
      </c>
      <c r="D41" s="253" t="s">
        <v>196</v>
      </c>
      <c r="E41" s="199">
        <v>0</v>
      </c>
      <c r="F41" s="160"/>
      <c r="G41" s="160"/>
      <c r="H41" s="160" t="s">
        <v>9</v>
      </c>
      <c r="I41" s="160"/>
      <c r="J41" s="160"/>
      <c r="K41" s="160"/>
      <c r="L41" s="160"/>
      <c r="M41" s="160"/>
      <c r="N41" s="160"/>
      <c r="O41" s="160"/>
      <c r="P41" s="178"/>
      <c r="Q41" s="157"/>
      <c r="R41" s="244"/>
      <c r="S41" s="244"/>
      <c r="T41" s="244"/>
      <c r="U41" s="244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</row>
    <row r="42" spans="1:33" x14ac:dyDescent="0.25">
      <c r="A42" s="154">
        <v>20</v>
      </c>
      <c r="C42" s="161" t="s">
        <v>197</v>
      </c>
      <c r="D42" s="160"/>
      <c r="E42" s="246">
        <f>E39+E40+E41</f>
        <v>10613340550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1"/>
      <c r="R42" s="246"/>
      <c r="S42" s="246"/>
      <c r="T42" s="246"/>
      <c r="U42" s="24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</row>
    <row r="43" spans="1:33" x14ac:dyDescent="0.25">
      <c r="A43" s="154"/>
      <c r="C43" s="161"/>
      <c r="D43" s="160"/>
      <c r="F43" s="160"/>
      <c r="G43" s="160"/>
      <c r="H43" s="160"/>
      <c r="I43" s="160"/>
      <c r="J43" s="160"/>
      <c r="K43" s="160"/>
      <c r="L43" s="160"/>
      <c r="M43" s="160"/>
      <c r="N43" s="160"/>
      <c r="O43" s="185"/>
      <c r="P43" s="178"/>
      <c r="Q43" s="157"/>
      <c r="R43" s="244"/>
      <c r="S43" s="244"/>
      <c r="T43" s="244"/>
      <c r="U43" s="244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</row>
    <row r="44" spans="1:33" ht="16.5" thickBot="1" x14ac:dyDescent="0.3">
      <c r="A44" s="154"/>
      <c r="B44" s="153"/>
      <c r="C44" s="151" t="s">
        <v>198</v>
      </c>
      <c r="D44" s="160"/>
      <c r="E44" s="160"/>
      <c r="F44" s="160"/>
      <c r="G44" s="160"/>
      <c r="H44" s="160"/>
      <c r="I44" s="160"/>
      <c r="J44" s="243" t="s">
        <v>174</v>
      </c>
      <c r="K44" s="160"/>
      <c r="L44" s="160"/>
      <c r="M44" s="160"/>
      <c r="N44" s="160"/>
      <c r="O44" s="185"/>
      <c r="P44" s="188"/>
      <c r="Q44" s="254"/>
      <c r="R44" s="244"/>
      <c r="S44" s="244"/>
      <c r="T44" s="244"/>
      <c r="U44" s="244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</row>
    <row r="45" spans="1:33" x14ac:dyDescent="0.25">
      <c r="A45" s="154">
        <v>21</v>
      </c>
      <c r="B45" s="153"/>
      <c r="C45" s="153"/>
      <c r="D45" s="160" t="s">
        <v>199</v>
      </c>
      <c r="E45" s="160"/>
      <c r="F45" s="160"/>
      <c r="G45" s="160"/>
      <c r="H45" s="160"/>
      <c r="I45" s="160"/>
      <c r="J45" s="255">
        <v>105148786</v>
      </c>
      <c r="K45" s="160"/>
      <c r="L45" s="160"/>
      <c r="M45" s="160"/>
      <c r="N45" s="160"/>
      <c r="O45" s="256"/>
      <c r="P45" s="185"/>
      <c r="Q45" s="185"/>
      <c r="R45" s="251"/>
      <c r="S45" s="251"/>
      <c r="T45" s="251"/>
      <c r="U45" s="251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</row>
    <row r="46" spans="1:33" x14ac:dyDescent="0.25">
      <c r="A46" s="154">
        <v>22</v>
      </c>
      <c r="B46" s="153"/>
      <c r="C46" s="151"/>
      <c r="D46" s="160" t="s">
        <v>200</v>
      </c>
      <c r="E46" s="160"/>
      <c r="F46" s="160"/>
      <c r="G46" s="160"/>
      <c r="H46" s="160"/>
      <c r="I46" s="185"/>
      <c r="J46" s="257">
        <v>1E-3</v>
      </c>
      <c r="K46" s="160"/>
      <c r="L46" s="160"/>
      <c r="M46" s="160"/>
      <c r="N46" s="160"/>
      <c r="O46" s="185"/>
      <c r="P46" s="189"/>
      <c r="Q46" s="189"/>
      <c r="R46" s="244"/>
      <c r="S46" s="244"/>
      <c r="T46" s="244"/>
      <c r="U46" s="244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</row>
    <row r="47" spans="1:33" x14ac:dyDescent="0.25">
      <c r="A47" s="154"/>
      <c r="B47" s="153"/>
      <c r="C47" s="258" t="s">
        <v>201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85"/>
      <c r="P47" s="189"/>
      <c r="Q47" s="189"/>
      <c r="R47" s="251"/>
      <c r="S47" s="251"/>
      <c r="T47" s="251"/>
      <c r="U47" s="251"/>
      <c r="V47" s="176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</row>
    <row r="48" spans="1:33" x14ac:dyDescent="0.25">
      <c r="A48" s="154">
        <v>23</v>
      </c>
      <c r="B48" s="153"/>
      <c r="C48" s="151"/>
      <c r="D48" s="160" t="s">
        <v>202</v>
      </c>
      <c r="E48" s="153"/>
      <c r="F48" s="160"/>
      <c r="G48" s="160"/>
      <c r="H48" s="160"/>
      <c r="I48" s="160"/>
      <c r="J48" s="255">
        <v>3601301453</v>
      </c>
      <c r="K48" s="160"/>
      <c r="L48" s="160"/>
      <c r="M48" s="160"/>
      <c r="N48" s="160"/>
      <c r="O48" s="185"/>
      <c r="P48" s="185"/>
      <c r="Q48" s="185"/>
      <c r="R48" s="251"/>
      <c r="S48" s="251"/>
      <c r="T48" s="251"/>
      <c r="U48" s="251"/>
      <c r="V48" s="176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</row>
    <row r="49" spans="1:33" x14ac:dyDescent="0.25">
      <c r="A49" s="154">
        <v>24</v>
      </c>
      <c r="B49" s="153"/>
      <c r="C49" s="151"/>
      <c r="D49" s="160" t="s">
        <v>203</v>
      </c>
      <c r="E49" s="160"/>
      <c r="F49" s="160"/>
      <c r="G49" s="160"/>
      <c r="H49" s="160"/>
      <c r="I49" s="160"/>
      <c r="J49" s="259">
        <f>-E54</f>
        <v>0</v>
      </c>
      <c r="K49" s="160"/>
      <c r="L49" s="160"/>
      <c r="M49" s="160"/>
      <c r="N49" s="160"/>
      <c r="O49" s="185"/>
      <c r="P49" s="206"/>
      <c r="Q49" s="205"/>
      <c r="R49" s="251"/>
      <c r="S49" s="251"/>
      <c r="T49" s="251"/>
      <c r="U49" s="251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</row>
    <row r="50" spans="1:33" ht="18" x14ac:dyDescent="0.4">
      <c r="A50" s="154">
        <v>25</v>
      </c>
      <c r="B50" s="153"/>
      <c r="C50" s="151"/>
      <c r="D50" s="260" t="s">
        <v>204</v>
      </c>
      <c r="E50" s="185"/>
      <c r="F50" s="185"/>
      <c r="G50" s="185"/>
      <c r="H50" s="185"/>
      <c r="I50" s="185"/>
      <c r="J50" s="199">
        <v>414003</v>
      </c>
      <c r="K50" s="160"/>
      <c r="L50" s="160"/>
      <c r="M50" s="160"/>
      <c r="N50" s="160"/>
      <c r="O50" s="160"/>
      <c r="P50" s="162"/>
      <c r="Q50" s="261"/>
      <c r="R50" s="251"/>
      <c r="S50" s="251"/>
      <c r="T50" s="251"/>
      <c r="U50" s="251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</row>
    <row r="51" spans="1:33" x14ac:dyDescent="0.25">
      <c r="A51" s="154">
        <v>26</v>
      </c>
      <c r="B51" s="153"/>
      <c r="C51" s="153"/>
      <c r="D51" s="160" t="s">
        <v>205</v>
      </c>
      <c r="E51" s="153" t="s">
        <v>206</v>
      </c>
      <c r="F51" s="153"/>
      <c r="G51" s="153"/>
      <c r="H51" s="153"/>
      <c r="I51" s="153"/>
      <c r="J51" s="262">
        <f>+J48+J49+J50</f>
        <v>3601715456</v>
      </c>
      <c r="K51" s="160"/>
      <c r="L51" s="160"/>
      <c r="M51" s="160"/>
      <c r="N51" s="160"/>
      <c r="O51" s="160"/>
      <c r="P51" s="185"/>
      <c r="Q51" s="185"/>
      <c r="R51" s="251"/>
      <c r="S51" s="251"/>
      <c r="T51" s="244"/>
      <c r="U51" s="244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</row>
    <row r="52" spans="1:33" ht="16.5" thickBot="1" x14ac:dyDescent="0.3">
      <c r="A52" s="154"/>
      <c r="C52" s="161"/>
      <c r="D52" s="160"/>
      <c r="E52" s="167" t="s">
        <v>174</v>
      </c>
      <c r="F52" s="167" t="s">
        <v>207</v>
      </c>
      <c r="G52" s="160"/>
      <c r="H52" s="167" t="s">
        <v>208</v>
      </c>
      <c r="I52" s="160"/>
      <c r="J52" s="167" t="s">
        <v>209</v>
      </c>
      <c r="K52" s="160"/>
      <c r="L52" s="160"/>
      <c r="M52" s="160"/>
      <c r="N52" s="160"/>
      <c r="O52" s="185"/>
      <c r="P52" s="188"/>
      <c r="Q52" s="254"/>
      <c r="R52" s="244"/>
      <c r="S52" s="244"/>
      <c r="T52" s="244"/>
      <c r="U52" s="244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</row>
    <row r="53" spans="1:33" x14ac:dyDescent="0.25">
      <c r="A53" s="154">
        <v>27</v>
      </c>
      <c r="C53" s="151" t="s">
        <v>210</v>
      </c>
      <c r="E53" s="185">
        <v>2947142213</v>
      </c>
      <c r="F53" s="263">
        <f>IF($E$56&gt;0,ROUND(E53/$E$56,4),0)</f>
        <v>0.45</v>
      </c>
      <c r="G53" s="264"/>
      <c r="H53" s="264">
        <f>IF(E53&gt;0,ROUND(J45/E53,4),0)</f>
        <v>3.5700000000000003E-2</v>
      </c>
      <c r="J53" s="264">
        <f>ROUND(H53*F53,4)</f>
        <v>1.61E-2</v>
      </c>
      <c r="K53" s="208" t="s">
        <v>211</v>
      </c>
      <c r="M53" s="160"/>
      <c r="N53" s="160"/>
      <c r="O53" s="185"/>
      <c r="P53" s="188"/>
      <c r="Q53" s="254"/>
      <c r="R53" s="244"/>
      <c r="S53" s="244"/>
      <c r="T53" s="244"/>
      <c r="U53" s="244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</row>
    <row r="54" spans="1:33" x14ac:dyDescent="0.25">
      <c r="A54" s="154">
        <v>28</v>
      </c>
      <c r="C54" s="151" t="s">
        <v>212</v>
      </c>
      <c r="E54" s="185">
        <v>0</v>
      </c>
      <c r="F54" s="265">
        <f>IF($E$56&gt;0,E54/$E$56,0)</f>
        <v>0</v>
      </c>
      <c r="G54" s="264"/>
      <c r="H54" s="264">
        <f>IF(E54&gt;0,J46/E54,0)</f>
        <v>0</v>
      </c>
      <c r="J54" s="264">
        <f>H54*F54</f>
        <v>0</v>
      </c>
      <c r="K54" s="160"/>
      <c r="M54" s="160"/>
      <c r="N54" s="160"/>
      <c r="O54" s="185"/>
      <c r="P54" s="188"/>
      <c r="Q54" s="254"/>
      <c r="R54" s="244"/>
      <c r="S54" s="244"/>
      <c r="T54" s="244"/>
      <c r="U54" s="244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</row>
    <row r="55" spans="1:33" ht="16.5" thickBot="1" x14ac:dyDescent="0.3">
      <c r="A55" s="154">
        <v>29</v>
      </c>
      <c r="C55" s="151" t="s">
        <v>213</v>
      </c>
      <c r="E55" s="242">
        <f>J51</f>
        <v>3601715456</v>
      </c>
      <c r="F55" s="263">
        <f>IF($E$56&gt;0,ROUND(E55/$E$56,4),0)</f>
        <v>0.55000000000000004</v>
      </c>
      <c r="G55" s="264"/>
      <c r="H55" s="266">
        <v>0.10879999999999999</v>
      </c>
      <c r="J55" s="267">
        <f>ROUND(H55*F55,4)</f>
        <v>5.9799999999999999E-2</v>
      </c>
      <c r="K55" s="160"/>
      <c r="M55" s="160"/>
      <c r="N55" s="160"/>
      <c r="O55" s="256"/>
      <c r="P55" s="189"/>
      <c r="Q55" s="189"/>
      <c r="R55" s="244"/>
      <c r="S55" s="244"/>
      <c r="T55" s="244"/>
      <c r="U55" s="244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</row>
    <row r="56" spans="1:33" x14ac:dyDescent="0.25">
      <c r="A56" s="154">
        <v>30</v>
      </c>
      <c r="C56" s="161" t="s">
        <v>214</v>
      </c>
      <c r="E56" s="160">
        <f>E55+E54+E53</f>
        <v>6548857669</v>
      </c>
      <c r="F56" s="160" t="s">
        <v>9</v>
      </c>
      <c r="G56" s="160"/>
      <c r="H56" s="160"/>
      <c r="I56" s="160"/>
      <c r="J56" s="264">
        <f>SUM(J53:J55)</f>
        <v>7.5899999999999995E-2</v>
      </c>
      <c r="K56" s="208" t="s">
        <v>215</v>
      </c>
      <c r="M56" s="160"/>
      <c r="N56" s="160"/>
      <c r="O56" s="256"/>
      <c r="P56" s="189"/>
      <c r="Q56" s="189"/>
      <c r="R56" s="244"/>
      <c r="S56" s="244"/>
      <c r="T56" s="244"/>
      <c r="U56" s="244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</row>
    <row r="57" spans="1:33" x14ac:dyDescent="0.25">
      <c r="A57" s="154"/>
      <c r="L57" s="160"/>
      <c r="M57" s="160"/>
      <c r="N57" s="160"/>
      <c r="O57" s="256"/>
      <c r="P57" s="185"/>
      <c r="Q57" s="185"/>
      <c r="R57" s="251"/>
      <c r="S57" s="244"/>
      <c r="T57" s="251"/>
      <c r="U57" s="251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</row>
    <row r="58" spans="1:33" x14ac:dyDescent="0.25">
      <c r="A58" s="154"/>
      <c r="C58" s="151" t="s">
        <v>216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60"/>
      <c r="N58" s="201"/>
      <c r="O58" s="157"/>
      <c r="P58" s="189"/>
      <c r="Q58" s="268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</row>
    <row r="59" spans="1:33" ht="16.5" thickBot="1" x14ac:dyDescent="0.3">
      <c r="A59" s="154"/>
      <c r="C59" s="151" t="s">
        <v>217</v>
      </c>
      <c r="D59" s="153"/>
      <c r="E59" s="153" t="s">
        <v>218</v>
      </c>
      <c r="F59" s="153" t="s">
        <v>219</v>
      </c>
      <c r="G59" s="153"/>
      <c r="H59" s="269" t="s">
        <v>9</v>
      </c>
      <c r="I59" s="270"/>
      <c r="J59" s="167" t="s">
        <v>220</v>
      </c>
      <c r="K59" s="1"/>
      <c r="O59" s="185"/>
      <c r="P59" s="206"/>
      <c r="Q59" s="205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</row>
    <row r="60" spans="1:33" x14ac:dyDescent="0.25">
      <c r="A60" s="154">
        <v>31</v>
      </c>
      <c r="C60" s="150" t="s">
        <v>221</v>
      </c>
      <c r="D60" s="153"/>
      <c r="E60" s="153"/>
      <c r="G60" s="153"/>
      <c r="I60" s="270"/>
      <c r="J60" s="271">
        <v>0</v>
      </c>
      <c r="K60" s="272"/>
      <c r="O60" s="185"/>
      <c r="P60" s="178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</row>
    <row r="61" spans="1:33" ht="16.5" thickBot="1" x14ac:dyDescent="0.3">
      <c r="A61" s="154">
        <v>32</v>
      </c>
      <c r="C61" s="273" t="s">
        <v>222</v>
      </c>
      <c r="D61" s="274"/>
      <c r="E61" s="273"/>
      <c r="F61" s="275"/>
      <c r="G61" s="275"/>
      <c r="H61" s="275"/>
      <c r="I61" s="153"/>
      <c r="J61" s="276">
        <f>+J60</f>
        <v>0</v>
      </c>
      <c r="K61" s="277"/>
      <c r="O61" s="185"/>
      <c r="P61" s="178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</row>
    <row r="62" spans="1:33" x14ac:dyDescent="0.25">
      <c r="A62" s="154">
        <v>33</v>
      </c>
      <c r="C62" s="150" t="s">
        <v>223</v>
      </c>
      <c r="D62" s="156"/>
      <c r="F62" s="153"/>
      <c r="G62" s="153"/>
      <c r="H62" s="153"/>
      <c r="I62" s="153"/>
      <c r="J62" s="74">
        <f>+J60-J61</f>
        <v>0</v>
      </c>
      <c r="K62" s="272"/>
      <c r="O62" s="160"/>
      <c r="P62" s="161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</row>
    <row r="63" spans="1:33" x14ac:dyDescent="0.25">
      <c r="A63" s="154"/>
      <c r="C63" s="150" t="s">
        <v>9</v>
      </c>
      <c r="D63" s="156"/>
      <c r="F63" s="153"/>
      <c r="G63" s="153"/>
      <c r="H63" s="278"/>
      <c r="I63" s="153"/>
      <c r="J63" s="77" t="s">
        <v>9</v>
      </c>
      <c r="K63" s="1"/>
      <c r="L63" s="279"/>
      <c r="M63" s="160"/>
      <c r="N63" s="201"/>
      <c r="O63" s="160"/>
      <c r="P63" s="161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</row>
    <row r="64" spans="1:33" x14ac:dyDescent="0.25">
      <c r="A64" s="154">
        <v>34</v>
      </c>
      <c r="C64" s="151" t="s">
        <v>224</v>
      </c>
      <c r="D64" s="156"/>
      <c r="F64" s="153"/>
      <c r="G64" s="153"/>
      <c r="H64" s="280"/>
      <c r="I64" s="153"/>
      <c r="J64" s="77">
        <v>0</v>
      </c>
      <c r="K64" s="1"/>
      <c r="L64" s="279"/>
      <c r="M64" s="160"/>
      <c r="N64" s="201"/>
      <c r="O64" s="160"/>
      <c r="P64" s="161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</row>
    <row r="65" spans="1:50" x14ac:dyDescent="0.25">
      <c r="C65" s="151" t="s">
        <v>225</v>
      </c>
      <c r="D65" s="153"/>
      <c r="E65" s="153" t="s">
        <v>226</v>
      </c>
      <c r="F65" s="153"/>
      <c r="G65" s="153"/>
      <c r="H65" s="153"/>
      <c r="I65" s="153"/>
      <c r="J65" s="157"/>
      <c r="L65" s="281"/>
      <c r="M65" s="160"/>
      <c r="N65" s="201"/>
      <c r="O65" s="156"/>
      <c r="P65" s="201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</row>
    <row r="66" spans="1:50" x14ac:dyDescent="0.25">
      <c r="A66" s="154">
        <v>35</v>
      </c>
      <c r="C66" s="151" t="s">
        <v>227</v>
      </c>
      <c r="D66" s="160"/>
      <c r="E66" s="160"/>
      <c r="F66" s="160"/>
      <c r="G66" s="160"/>
      <c r="H66" s="160"/>
      <c r="I66" s="160"/>
      <c r="J66" s="282">
        <v>29035845</v>
      </c>
      <c r="K66" s="106"/>
      <c r="L66" s="281"/>
      <c r="M66" s="160"/>
      <c r="N66" s="201"/>
      <c r="O66" s="156"/>
      <c r="P66" s="283"/>
      <c r="Q66" s="283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</row>
    <row r="67" spans="1:50" ht="16.5" thickBot="1" x14ac:dyDescent="0.3">
      <c r="A67" s="154">
        <v>36</v>
      </c>
      <c r="C67" s="284" t="s">
        <v>228</v>
      </c>
      <c r="D67" s="275"/>
      <c r="E67" s="275"/>
      <c r="F67" s="275"/>
      <c r="G67" s="275"/>
      <c r="H67" s="153"/>
      <c r="I67" s="153"/>
      <c r="J67" s="285">
        <v>23373605</v>
      </c>
      <c r="L67" s="286"/>
      <c r="M67" s="153"/>
      <c r="N67" s="154"/>
      <c r="O67" s="156"/>
      <c r="P67" s="28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</row>
    <row r="68" spans="1:50" x14ac:dyDescent="0.25">
      <c r="A68" s="154">
        <v>37</v>
      </c>
      <c r="C68" s="288" t="str">
        <f>+C62</f>
        <v xml:space="preserve">  Total of (a)-(b)</v>
      </c>
      <c r="D68" s="154"/>
      <c r="E68" s="160"/>
      <c r="F68" s="160"/>
      <c r="G68" s="160"/>
      <c r="H68" s="160"/>
      <c r="I68" s="153"/>
      <c r="J68" s="81">
        <f>+J66-J67</f>
        <v>5662240</v>
      </c>
      <c r="K68" s="106"/>
      <c r="L68" s="10"/>
      <c r="M68" s="153"/>
      <c r="N68" s="154"/>
      <c r="O68" s="156"/>
      <c r="P68" s="28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</row>
    <row r="69" spans="1:50" x14ac:dyDescent="0.25">
      <c r="Q69" s="221"/>
      <c r="R69" s="221"/>
      <c r="S69" s="221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</row>
    <row r="70" spans="1:50" x14ac:dyDescent="0.25">
      <c r="Q70" s="221"/>
      <c r="R70" s="221"/>
      <c r="S70" s="221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</row>
    <row r="71" spans="1:50" x14ac:dyDescent="0.25">
      <c r="Q71" s="221"/>
      <c r="R71" s="221"/>
      <c r="S71" s="221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</row>
    <row r="72" spans="1:50" x14ac:dyDescent="0.25">
      <c r="Q72" s="221"/>
      <c r="R72" s="221"/>
      <c r="S72" s="221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</row>
    <row r="73" spans="1:50" x14ac:dyDescent="0.25">
      <c r="Q73" s="221"/>
      <c r="R73" s="221"/>
      <c r="S73" s="221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</row>
    <row r="74" spans="1:50" x14ac:dyDescent="0.25">
      <c r="Q74" s="221"/>
      <c r="R74" s="221"/>
      <c r="S74" s="221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</row>
    <row r="75" spans="1:50" x14ac:dyDescent="0.25">
      <c r="Q75" s="221"/>
      <c r="R75" s="221"/>
      <c r="S75" s="221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</row>
    <row r="76" spans="1:50" x14ac:dyDescent="0.25">
      <c r="Q76" s="221"/>
      <c r="R76" s="221"/>
      <c r="S76" s="221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</row>
    <row r="77" spans="1:50" x14ac:dyDescent="0.25">
      <c r="Q77" s="221"/>
      <c r="R77" s="221"/>
      <c r="S77" s="221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</row>
    <row r="78" spans="1:50" x14ac:dyDescent="0.25">
      <c r="Q78" s="221"/>
      <c r="R78" s="221"/>
      <c r="S78" s="221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</row>
    <row r="79" spans="1:50" x14ac:dyDescent="0.25">
      <c r="Q79" s="221"/>
      <c r="R79" s="221"/>
      <c r="S79" s="221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</row>
    <row r="80" spans="1:50" x14ac:dyDescent="0.25">
      <c r="Q80" s="221"/>
      <c r="R80" s="221"/>
      <c r="S80" s="221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</row>
    <row r="81" spans="17:50" x14ac:dyDescent="0.25">
      <c r="Q81" s="221"/>
      <c r="R81" s="221"/>
      <c r="S81" s="221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</row>
    <row r="82" spans="17:50" x14ac:dyDescent="0.25">
      <c r="Q82" s="221"/>
      <c r="R82" s="221"/>
      <c r="S82" s="221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</row>
    <row r="83" spans="17:50" x14ac:dyDescent="0.25">
      <c r="Q83" s="221"/>
      <c r="R83" s="221"/>
      <c r="S83" s="221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</row>
    <row r="84" spans="17:50" x14ac:dyDescent="0.25">
      <c r="Q84" s="221"/>
      <c r="R84" s="221"/>
      <c r="S84" s="221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</row>
    <row r="85" spans="17:50" x14ac:dyDescent="0.25">
      <c r="Q85" s="221"/>
      <c r="R85" s="221"/>
      <c r="S85" s="221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</row>
    <row r="86" spans="17:50" x14ac:dyDescent="0.25">
      <c r="Q86" s="221"/>
      <c r="R86" s="221"/>
      <c r="S86" s="221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</row>
    <row r="87" spans="17:50" x14ac:dyDescent="0.25">
      <c r="Q87" s="221"/>
      <c r="R87" s="221"/>
      <c r="S87" s="221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</row>
    <row r="88" spans="17:50" x14ac:dyDescent="0.25">
      <c r="Q88" s="221"/>
      <c r="R88" s="221"/>
      <c r="S88" s="221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</row>
    <row r="89" spans="17:50" x14ac:dyDescent="0.25">
      <c r="Q89" s="221"/>
      <c r="R89" s="221"/>
      <c r="S89" s="221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</row>
    <row r="90" spans="17:50" x14ac:dyDescent="0.25">
      <c r="Q90" s="221"/>
      <c r="R90" s="221"/>
      <c r="S90" s="221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</row>
    <row r="91" spans="17:50" x14ac:dyDescent="0.25">
      <c r="Q91" s="221"/>
      <c r="R91" s="221"/>
      <c r="S91" s="221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</row>
    <row r="92" spans="17:50" x14ac:dyDescent="0.25">
      <c r="Q92" s="221"/>
      <c r="R92" s="221"/>
      <c r="S92" s="221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</row>
    <row r="93" spans="17:50" x14ac:dyDescent="0.25">
      <c r="Q93" s="221"/>
      <c r="R93" s="221"/>
      <c r="S93" s="221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</row>
    <row r="94" spans="17:50" x14ac:dyDescent="0.25">
      <c r="Q94" s="221"/>
      <c r="R94" s="221"/>
      <c r="S94" s="221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</row>
    <row r="95" spans="17:50" x14ac:dyDescent="0.25">
      <c r="Q95" s="221"/>
      <c r="R95" s="221"/>
      <c r="S95" s="221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</row>
    <row r="96" spans="17:50" x14ac:dyDescent="0.25">
      <c r="Q96" s="221"/>
      <c r="R96" s="221"/>
      <c r="S96" s="221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</row>
    <row r="97" spans="17:50" x14ac:dyDescent="0.25">
      <c r="Q97" s="221"/>
      <c r="R97" s="221"/>
      <c r="S97" s="221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</row>
    <row r="98" spans="17:50" x14ac:dyDescent="0.25">
      <c r="Q98" s="221"/>
      <c r="R98" s="221"/>
      <c r="S98" s="221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</row>
    <row r="99" spans="17:50" x14ac:dyDescent="0.25">
      <c r="Q99" s="221"/>
      <c r="R99" s="221"/>
      <c r="S99" s="221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</row>
    <row r="100" spans="17:50" x14ac:dyDescent="0.25">
      <c r="Q100" s="221"/>
      <c r="R100" s="221"/>
      <c r="S100" s="221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</row>
    <row r="101" spans="17:50" x14ac:dyDescent="0.25">
      <c r="Q101" s="221"/>
      <c r="R101" s="221"/>
      <c r="S101" s="221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</row>
    <row r="102" spans="17:50" x14ac:dyDescent="0.25">
      <c r="Q102" s="221"/>
      <c r="R102" s="221"/>
      <c r="S102" s="221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</row>
    <row r="103" spans="17:50" x14ac:dyDescent="0.25">
      <c r="Q103" s="221"/>
      <c r="R103" s="221"/>
      <c r="S103" s="221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</row>
    <row r="104" spans="17:50" x14ac:dyDescent="0.25">
      <c r="Q104" s="221"/>
      <c r="R104" s="221"/>
      <c r="S104" s="221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</row>
    <row r="105" spans="17:50" x14ac:dyDescent="0.25">
      <c r="Q105" s="221"/>
      <c r="R105" s="221"/>
      <c r="S105" s="221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</row>
    <row r="106" spans="17:50" x14ac:dyDescent="0.25">
      <c r="Q106" s="221"/>
      <c r="R106" s="221"/>
      <c r="S106" s="221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</row>
    <row r="107" spans="17:50" x14ac:dyDescent="0.25">
      <c r="Q107" s="221"/>
      <c r="R107" s="221"/>
      <c r="S107" s="221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</row>
    <row r="108" spans="17:50" x14ac:dyDescent="0.25">
      <c r="Q108" s="221"/>
      <c r="R108" s="221"/>
      <c r="S108" s="221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</row>
    <row r="109" spans="17:50" x14ac:dyDescent="0.25">
      <c r="Q109" s="221"/>
      <c r="R109" s="221"/>
      <c r="S109" s="221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</row>
    <row r="110" spans="17:50" x14ac:dyDescent="0.25">
      <c r="Q110" s="221"/>
      <c r="R110" s="221"/>
      <c r="S110" s="221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</row>
    <row r="111" spans="17:50" x14ac:dyDescent="0.25">
      <c r="Q111" s="221"/>
      <c r="R111" s="221"/>
      <c r="S111" s="221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</row>
    <row r="112" spans="17:50" x14ac:dyDescent="0.25">
      <c r="Q112" s="221"/>
      <c r="R112" s="221"/>
      <c r="S112" s="221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</row>
    <row r="113" spans="17:50" x14ac:dyDescent="0.25">
      <c r="Q113" s="221"/>
      <c r="R113" s="221"/>
      <c r="S113" s="221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</row>
    <row r="114" spans="17:50" x14ac:dyDescent="0.25">
      <c r="Q114" s="221"/>
      <c r="R114" s="221"/>
      <c r="S114" s="221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</row>
    <row r="115" spans="17:50" x14ac:dyDescent="0.25">
      <c r="Q115" s="221"/>
      <c r="R115" s="221"/>
      <c r="S115" s="221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</row>
    <row r="116" spans="17:50" x14ac:dyDescent="0.25">
      <c r="Q116" s="221"/>
      <c r="R116" s="221"/>
      <c r="S116" s="221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</row>
    <row r="117" spans="17:50" x14ac:dyDescent="0.25">
      <c r="Q117" s="221"/>
      <c r="R117" s="221"/>
      <c r="S117" s="221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</row>
    <row r="118" spans="17:50" x14ac:dyDescent="0.25">
      <c r="Q118" s="221"/>
      <c r="R118" s="221"/>
      <c r="S118" s="221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</row>
    <row r="119" spans="17:50" x14ac:dyDescent="0.25">
      <c r="Q119" s="221"/>
      <c r="R119" s="221"/>
      <c r="S119" s="221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</row>
    <row r="120" spans="17:50" x14ac:dyDescent="0.25">
      <c r="Q120" s="221"/>
      <c r="R120" s="221"/>
      <c r="S120" s="221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</row>
    <row r="121" spans="17:50" x14ac:dyDescent="0.25">
      <c r="Q121" s="221"/>
      <c r="R121" s="221"/>
      <c r="S121" s="221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</row>
    <row r="122" spans="17:50" x14ac:dyDescent="0.25">
      <c r="Q122" s="221"/>
      <c r="R122" s="221"/>
      <c r="S122" s="221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</row>
    <row r="123" spans="17:50" x14ac:dyDescent="0.25">
      <c r="Q123" s="221"/>
      <c r="R123" s="221"/>
      <c r="S123" s="221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</row>
    <row r="124" spans="17:50" x14ac:dyDescent="0.25">
      <c r="Q124" s="221"/>
      <c r="R124" s="221"/>
      <c r="S124" s="221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</row>
    <row r="125" spans="17:50" x14ac:dyDescent="0.25">
      <c r="Q125" s="221"/>
      <c r="R125" s="221"/>
      <c r="S125" s="221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</row>
    <row r="126" spans="17:50" x14ac:dyDescent="0.25">
      <c r="Q126" s="221"/>
      <c r="R126" s="221"/>
      <c r="S126" s="221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</row>
    <row r="127" spans="17:50" x14ac:dyDescent="0.25">
      <c r="Q127" s="221"/>
      <c r="R127" s="221"/>
      <c r="S127" s="221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</row>
    <row r="128" spans="17:50" x14ac:dyDescent="0.25">
      <c r="Q128" s="221"/>
      <c r="R128" s="221"/>
      <c r="S128" s="221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</row>
    <row r="129" spans="17:50" x14ac:dyDescent="0.25">
      <c r="Q129" s="221"/>
      <c r="R129" s="221"/>
      <c r="S129" s="221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</row>
    <row r="130" spans="17:50" x14ac:dyDescent="0.25">
      <c r="Q130" s="221"/>
      <c r="R130" s="221"/>
      <c r="S130" s="221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</row>
    <row r="131" spans="17:50" x14ac:dyDescent="0.25">
      <c r="Q131" s="221"/>
      <c r="R131" s="221"/>
      <c r="S131" s="221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</row>
    <row r="132" spans="17:50" x14ac:dyDescent="0.25">
      <c r="Q132" s="221"/>
      <c r="R132" s="221"/>
      <c r="S132" s="221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</row>
    <row r="133" spans="17:50" x14ac:dyDescent="0.25">
      <c r="Q133" s="221"/>
      <c r="R133" s="221"/>
      <c r="S133" s="221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</row>
    <row r="134" spans="17:50" x14ac:dyDescent="0.25">
      <c r="Q134" s="221"/>
      <c r="R134" s="221"/>
      <c r="S134" s="221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</row>
    <row r="135" spans="17:50" x14ac:dyDescent="0.25">
      <c r="Q135" s="221"/>
      <c r="R135" s="221"/>
      <c r="S135" s="221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</row>
    <row r="136" spans="17:50" x14ac:dyDescent="0.25">
      <c r="Q136" s="221"/>
      <c r="R136" s="221"/>
      <c r="S136" s="221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</row>
    <row r="137" spans="17:50" x14ac:dyDescent="0.25">
      <c r="Q137" s="221"/>
      <c r="R137" s="221"/>
      <c r="S137" s="221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</row>
    <row r="138" spans="17:50" x14ac:dyDescent="0.25">
      <c r="Q138" s="221"/>
      <c r="R138" s="221"/>
      <c r="S138" s="221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</row>
    <row r="139" spans="17:50" x14ac:dyDescent="0.25">
      <c r="Q139" s="221"/>
      <c r="R139" s="221"/>
      <c r="S139" s="221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</row>
    <row r="140" spans="17:50" x14ac:dyDescent="0.25">
      <c r="Q140" s="221"/>
      <c r="R140" s="221"/>
      <c r="S140" s="221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</row>
    <row r="141" spans="17:50" x14ac:dyDescent="0.25">
      <c r="Q141" s="221"/>
      <c r="R141" s="221"/>
      <c r="S141" s="221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</row>
    <row r="142" spans="17:50" x14ac:dyDescent="0.25">
      <c r="Q142" s="221"/>
      <c r="R142" s="221"/>
      <c r="S142" s="221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</row>
    <row r="143" spans="17:50" x14ac:dyDescent="0.25">
      <c r="Q143" s="221"/>
      <c r="R143" s="221"/>
      <c r="S143" s="221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</row>
    <row r="144" spans="17:50" x14ac:dyDescent="0.25">
      <c r="Q144" s="221"/>
      <c r="R144" s="221"/>
      <c r="S144" s="221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</row>
    <row r="145" spans="17:50" x14ac:dyDescent="0.25">
      <c r="Q145" s="221"/>
      <c r="R145" s="221"/>
      <c r="S145" s="221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</row>
    <row r="146" spans="17:50" x14ac:dyDescent="0.25">
      <c r="Q146" s="221"/>
      <c r="R146" s="221"/>
      <c r="S146" s="221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</row>
    <row r="147" spans="17:50" x14ac:dyDescent="0.25">
      <c r="Q147" s="221"/>
      <c r="R147" s="221"/>
      <c r="S147" s="221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</row>
    <row r="148" spans="17:50" x14ac:dyDescent="0.25">
      <c r="Q148" s="221"/>
      <c r="R148" s="221"/>
      <c r="S148" s="221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</row>
    <row r="149" spans="17:50" x14ac:dyDescent="0.25">
      <c r="Q149" s="221"/>
      <c r="R149" s="221"/>
      <c r="S149" s="221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</row>
    <row r="150" spans="17:50" x14ac:dyDescent="0.25">
      <c r="Q150" s="221"/>
      <c r="R150" s="221"/>
      <c r="S150" s="221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</row>
    <row r="151" spans="17:50" x14ac:dyDescent="0.25">
      <c r="Q151" s="221"/>
      <c r="R151" s="221"/>
      <c r="S151" s="221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</row>
    <row r="152" spans="17:50" x14ac:dyDescent="0.25">
      <c r="Q152" s="221"/>
      <c r="R152" s="221"/>
      <c r="S152" s="221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</row>
    <row r="153" spans="17:50" x14ac:dyDescent="0.25">
      <c r="Q153" s="221"/>
      <c r="R153" s="221"/>
      <c r="S153" s="221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</row>
    <row r="154" spans="17:50" x14ac:dyDescent="0.25">
      <c r="Q154" s="221"/>
      <c r="R154" s="221"/>
      <c r="S154" s="221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</row>
    <row r="155" spans="17:50" x14ac:dyDescent="0.25">
      <c r="Q155" s="221"/>
      <c r="R155" s="221"/>
      <c r="S155" s="221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</row>
    <row r="156" spans="17:50" x14ac:dyDescent="0.25">
      <c r="Q156" s="221"/>
      <c r="R156" s="221"/>
      <c r="S156" s="221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</row>
    <row r="157" spans="17:50" x14ac:dyDescent="0.25">
      <c r="Q157" s="221"/>
      <c r="R157" s="221"/>
      <c r="S157" s="221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</row>
    <row r="158" spans="17:50" x14ac:dyDescent="0.25">
      <c r="Q158" s="221"/>
      <c r="R158" s="221"/>
      <c r="S158" s="221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</row>
    <row r="159" spans="17:50" x14ac:dyDescent="0.25">
      <c r="Q159" s="221"/>
      <c r="R159" s="221"/>
      <c r="S159" s="221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</row>
    <row r="160" spans="17:50" x14ac:dyDescent="0.25">
      <c r="Q160" s="221"/>
      <c r="R160" s="221"/>
      <c r="S160" s="221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</row>
    <row r="161" spans="17:50" x14ac:dyDescent="0.25">
      <c r="Q161" s="221"/>
      <c r="R161" s="221"/>
      <c r="S161" s="221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</row>
    <row r="162" spans="17:50" x14ac:dyDescent="0.25">
      <c r="Q162" s="221"/>
      <c r="R162" s="221"/>
      <c r="S162" s="221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</row>
    <row r="163" spans="17:50" x14ac:dyDescent="0.25">
      <c r="Q163" s="221"/>
      <c r="R163" s="221"/>
      <c r="S163" s="221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</row>
    <row r="164" spans="17:50" x14ac:dyDescent="0.25">
      <c r="Q164" s="221"/>
      <c r="R164" s="221"/>
      <c r="S164" s="221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</row>
    <row r="165" spans="17:50" x14ac:dyDescent="0.25">
      <c r="Q165" s="221"/>
      <c r="R165" s="221"/>
      <c r="S165" s="221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</row>
    <row r="166" spans="17:50" x14ac:dyDescent="0.25">
      <c r="Q166" s="221"/>
      <c r="R166" s="221"/>
      <c r="S166" s="221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</row>
    <row r="167" spans="17:50" x14ac:dyDescent="0.25">
      <c r="Q167" s="221"/>
      <c r="R167" s="221"/>
      <c r="S167" s="221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</row>
    <row r="168" spans="17:50" x14ac:dyDescent="0.25">
      <c r="Q168" s="221"/>
      <c r="R168" s="221"/>
      <c r="S168" s="221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</row>
    <row r="169" spans="17:50" x14ac:dyDescent="0.25">
      <c r="Q169" s="221"/>
      <c r="R169" s="221"/>
      <c r="S169" s="221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</row>
    <row r="170" spans="17:50" x14ac:dyDescent="0.25">
      <c r="Q170" s="221"/>
      <c r="R170" s="221"/>
      <c r="S170" s="221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</row>
    <row r="171" spans="17:50" x14ac:dyDescent="0.25">
      <c r="Q171" s="221"/>
      <c r="R171" s="221"/>
      <c r="S171" s="221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</row>
    <row r="172" spans="17:50" x14ac:dyDescent="0.25">
      <c r="Q172" s="221"/>
      <c r="R172" s="221"/>
      <c r="S172" s="221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</row>
    <row r="173" spans="17:50" x14ac:dyDescent="0.25">
      <c r="Q173" s="221"/>
      <c r="R173" s="221"/>
      <c r="S173" s="221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</row>
    <row r="174" spans="17:50" x14ac:dyDescent="0.25">
      <c r="Q174" s="221"/>
      <c r="R174" s="221"/>
      <c r="S174" s="221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</row>
    <row r="175" spans="17:50" x14ac:dyDescent="0.25">
      <c r="Q175" s="221"/>
      <c r="R175" s="221"/>
      <c r="S175" s="221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</row>
    <row r="176" spans="17:50" x14ac:dyDescent="0.25">
      <c r="Q176" s="221"/>
      <c r="R176" s="221"/>
      <c r="S176" s="221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</row>
    <row r="177" spans="17:50" x14ac:dyDescent="0.25">
      <c r="Q177" s="221"/>
      <c r="R177" s="221"/>
      <c r="S177" s="221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</row>
    <row r="178" spans="17:50" x14ac:dyDescent="0.25">
      <c r="Q178" s="221"/>
      <c r="R178" s="221"/>
      <c r="S178" s="221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</row>
    <row r="179" spans="17:50" x14ac:dyDescent="0.25">
      <c r="Q179" s="221"/>
      <c r="R179" s="221"/>
      <c r="S179" s="221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</row>
    <row r="180" spans="17:50" x14ac:dyDescent="0.25">
      <c r="Q180" s="221"/>
      <c r="R180" s="221"/>
      <c r="S180" s="221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</row>
    <row r="181" spans="17:50" x14ac:dyDescent="0.25">
      <c r="Q181" s="221"/>
      <c r="R181" s="221"/>
      <c r="S181" s="221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</row>
    <row r="182" spans="17:50" x14ac:dyDescent="0.25">
      <c r="Q182" s="221"/>
      <c r="R182" s="221"/>
      <c r="S182" s="221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</row>
    <row r="183" spans="17:50" x14ac:dyDescent="0.25">
      <c r="Q183" s="221"/>
      <c r="R183" s="221"/>
      <c r="S183" s="221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</row>
    <row r="184" spans="17:50" x14ac:dyDescent="0.25">
      <c r="Q184" s="221"/>
      <c r="R184" s="221"/>
      <c r="S184" s="221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</row>
    <row r="185" spans="17:50" x14ac:dyDescent="0.25">
      <c r="Q185" s="221"/>
      <c r="R185" s="221"/>
      <c r="S185" s="221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</row>
    <row r="186" spans="17:50" x14ac:dyDescent="0.25">
      <c r="Q186" s="221"/>
      <c r="R186" s="221"/>
      <c r="S186" s="221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</row>
    <row r="187" spans="17:50" x14ac:dyDescent="0.25">
      <c r="Q187" s="221"/>
      <c r="R187" s="221"/>
      <c r="S187" s="221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</row>
    <row r="188" spans="17:50" x14ac:dyDescent="0.25">
      <c r="Q188" s="221"/>
      <c r="R188" s="221"/>
      <c r="S188" s="221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</row>
    <row r="189" spans="17:50" x14ac:dyDescent="0.25">
      <c r="Q189" s="221"/>
      <c r="R189" s="221"/>
      <c r="S189" s="221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</row>
    <row r="190" spans="17:50" x14ac:dyDescent="0.25">
      <c r="Q190" s="221"/>
      <c r="R190" s="221"/>
      <c r="S190" s="221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</row>
    <row r="191" spans="17:50" x14ac:dyDescent="0.25">
      <c r="Q191" s="221"/>
      <c r="R191" s="221"/>
      <c r="S191" s="221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</row>
    <row r="192" spans="17:50" x14ac:dyDescent="0.25">
      <c r="Q192" s="221"/>
      <c r="R192" s="221"/>
      <c r="S192" s="221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</row>
    <row r="193" spans="1:50" x14ac:dyDescent="0.25">
      <c r="Q193" s="221"/>
      <c r="R193" s="221"/>
      <c r="S193" s="221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</row>
    <row r="194" spans="1:50" x14ac:dyDescent="0.25">
      <c r="Q194" s="221"/>
      <c r="R194" s="221"/>
      <c r="S194" s="221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</row>
    <row r="195" spans="1:50" x14ac:dyDescent="0.25">
      <c r="Q195" s="221"/>
      <c r="R195" s="221"/>
      <c r="S195" s="221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</row>
    <row r="196" spans="1:50" x14ac:dyDescent="0.25">
      <c r="Q196" s="221"/>
      <c r="R196" s="221"/>
      <c r="S196" s="221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</row>
    <row r="197" spans="1:50" x14ac:dyDescent="0.25">
      <c r="Q197" s="221"/>
      <c r="R197" s="221"/>
      <c r="S197" s="221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</row>
    <row r="198" spans="1:50" x14ac:dyDescent="0.25">
      <c r="Q198" s="221"/>
      <c r="R198" s="221"/>
      <c r="S198" s="221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</row>
    <row r="199" spans="1:50" x14ac:dyDescent="0.25">
      <c r="Q199" s="221"/>
      <c r="R199" s="221"/>
      <c r="S199" s="221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</row>
    <row r="200" spans="1:50" x14ac:dyDescent="0.25">
      <c r="Q200" s="221"/>
      <c r="R200" s="221"/>
      <c r="S200" s="221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</row>
    <row r="201" spans="1:50" x14ac:dyDescent="0.25">
      <c r="Q201" s="221"/>
      <c r="R201" s="221"/>
      <c r="S201" s="221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</row>
    <row r="202" spans="1:50" x14ac:dyDescent="0.25">
      <c r="Q202" s="221"/>
      <c r="R202" s="221"/>
      <c r="S202" s="221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</row>
    <row r="203" spans="1:50" x14ac:dyDescent="0.25">
      <c r="A203" s="157"/>
      <c r="B203" s="157"/>
      <c r="Q203" s="221"/>
      <c r="R203" s="221"/>
      <c r="S203" s="221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</row>
    <row r="204" spans="1:50" x14ac:dyDescent="0.25">
      <c r="A204" s="157"/>
      <c r="B204" s="157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Q204" s="222"/>
      <c r="R204" s="222"/>
      <c r="S204" s="222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</row>
    <row r="205" spans="1:50" x14ac:dyDescent="0.25">
      <c r="A205" s="157"/>
      <c r="B205" s="157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</row>
    <row r="206" spans="1:50" x14ac:dyDescent="0.25">
      <c r="A206" s="157"/>
      <c r="B206" s="157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</row>
    <row r="207" spans="1:50" x14ac:dyDescent="0.25">
      <c r="A207" s="157"/>
      <c r="B207" s="157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</row>
    <row r="208" spans="1:50" x14ac:dyDescent="0.25">
      <c r="A208" s="157"/>
      <c r="B208" s="157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</row>
    <row r="209" spans="1:50" x14ac:dyDescent="0.25">
      <c r="A209" s="157"/>
      <c r="B209" s="157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</row>
    <row r="210" spans="1:50" x14ac:dyDescent="0.25">
      <c r="A210" s="157"/>
      <c r="B210" s="157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</row>
    <row r="211" spans="1:50" x14ac:dyDescent="0.25">
      <c r="A211" s="157"/>
      <c r="B211" s="157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</row>
    <row r="212" spans="1:50" x14ac:dyDescent="0.25">
      <c r="A212" s="157"/>
      <c r="B212" s="157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</row>
    <row r="213" spans="1:50" x14ac:dyDescent="0.25">
      <c r="A213" s="157"/>
      <c r="B213" s="157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</row>
    <row r="214" spans="1:50" x14ac:dyDescent="0.25">
      <c r="A214" s="157"/>
      <c r="B214" s="157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</row>
    <row r="215" spans="1:50" x14ac:dyDescent="0.25">
      <c r="A215" s="157"/>
      <c r="B215" s="157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</row>
    <row r="216" spans="1:50" x14ac:dyDescent="0.25">
      <c r="A216" s="157"/>
      <c r="B216" s="157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</row>
    <row r="217" spans="1:50" x14ac:dyDescent="0.25">
      <c r="A217" s="157"/>
      <c r="B217" s="157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</row>
    <row r="218" spans="1:50" x14ac:dyDescent="0.25">
      <c r="A218" s="157"/>
      <c r="B218" s="157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</row>
    <row r="219" spans="1:50" x14ac:dyDescent="0.25">
      <c r="A219" s="157"/>
      <c r="B219" s="157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</row>
    <row r="220" spans="1:50" x14ac:dyDescent="0.25">
      <c r="A220" s="157"/>
      <c r="B220" s="157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</row>
    <row r="221" spans="1:50" x14ac:dyDescent="0.25">
      <c r="A221" s="157"/>
      <c r="B221" s="157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</row>
    <row r="222" spans="1:50" x14ac:dyDescent="0.25">
      <c r="A222" s="157"/>
      <c r="B222" s="157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</row>
    <row r="223" spans="1:50" x14ac:dyDescent="0.25">
      <c r="A223" s="157"/>
      <c r="B223" s="157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</row>
    <row r="224" spans="1:50" x14ac:dyDescent="0.25">
      <c r="A224" s="157"/>
      <c r="B224" s="157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</row>
    <row r="225" spans="1:50" x14ac:dyDescent="0.25">
      <c r="A225" s="157"/>
      <c r="B225" s="157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</row>
    <row r="226" spans="1:50" x14ac:dyDescent="0.25">
      <c r="A226" s="157"/>
      <c r="B226" s="157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</row>
    <row r="227" spans="1:50" x14ac:dyDescent="0.25">
      <c r="A227" s="157"/>
      <c r="B227" s="157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</row>
    <row r="228" spans="1:50" x14ac:dyDescent="0.25">
      <c r="A228" s="157"/>
      <c r="B228" s="157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</row>
    <row r="229" spans="1:50" x14ac:dyDescent="0.25">
      <c r="A229" s="157"/>
      <c r="B229" s="157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</row>
    <row r="230" spans="1:50" x14ac:dyDescent="0.25">
      <c r="A230" s="157"/>
      <c r="B230" s="157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</row>
    <row r="231" spans="1:50" x14ac:dyDescent="0.25">
      <c r="A231" s="157"/>
      <c r="B231" s="157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</row>
    <row r="232" spans="1:50" x14ac:dyDescent="0.25">
      <c r="A232" s="157"/>
      <c r="B232" s="157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157"/>
      <c r="AW232" s="157"/>
      <c r="AX232" s="157"/>
    </row>
    <row r="233" spans="1:50" x14ac:dyDescent="0.25">
      <c r="A233" s="157"/>
      <c r="B233" s="157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</row>
    <row r="234" spans="1:50" x14ac:dyDescent="0.25">
      <c r="A234" s="157"/>
      <c r="B234" s="157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</row>
    <row r="235" spans="1:50" x14ac:dyDescent="0.25">
      <c r="A235" s="157"/>
      <c r="B235" s="157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</row>
    <row r="236" spans="1:50" x14ac:dyDescent="0.25">
      <c r="A236" s="157"/>
      <c r="B236" s="157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</row>
    <row r="237" spans="1:50" x14ac:dyDescent="0.25">
      <c r="A237" s="157"/>
      <c r="B237" s="157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</row>
    <row r="238" spans="1:50" x14ac:dyDescent="0.25">
      <c r="A238" s="157"/>
      <c r="B238" s="157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</row>
    <row r="239" spans="1:50" x14ac:dyDescent="0.25">
      <c r="A239" s="157"/>
      <c r="B239" s="157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</row>
    <row r="240" spans="1:50" x14ac:dyDescent="0.25">
      <c r="A240" s="157"/>
      <c r="B240" s="157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</row>
    <row r="241" spans="1:50" x14ac:dyDescent="0.25">
      <c r="A241" s="157"/>
      <c r="B241" s="157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</row>
    <row r="242" spans="1:50" x14ac:dyDescent="0.25">
      <c r="A242" s="157"/>
      <c r="B242" s="157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7"/>
      <c r="AX242" s="157"/>
    </row>
    <row r="243" spans="1:50" x14ac:dyDescent="0.25">
      <c r="A243" s="157"/>
      <c r="B243" s="157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</row>
    <row r="244" spans="1:50" x14ac:dyDescent="0.25">
      <c r="A244" s="157"/>
      <c r="B244" s="157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</row>
    <row r="245" spans="1:50" x14ac:dyDescent="0.25">
      <c r="A245" s="157"/>
      <c r="B245" s="157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  <c r="AH245" s="157"/>
      <c r="AI245" s="157"/>
      <c r="AJ245" s="157"/>
      <c r="AK245" s="157"/>
      <c r="AL245" s="157"/>
      <c r="AM245" s="157"/>
      <c r="AN245" s="157"/>
      <c r="AO245" s="157"/>
      <c r="AP245" s="157"/>
      <c r="AQ245" s="157"/>
      <c r="AR245" s="157"/>
      <c r="AS245" s="157"/>
      <c r="AT245" s="157"/>
      <c r="AU245" s="157"/>
      <c r="AV245" s="157"/>
      <c r="AW245" s="157"/>
      <c r="AX245" s="157"/>
    </row>
    <row r="246" spans="1:50" x14ac:dyDescent="0.25">
      <c r="A246" s="157"/>
      <c r="B246" s="157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  <c r="AR246" s="157"/>
      <c r="AS246" s="157"/>
      <c r="AT246" s="157"/>
      <c r="AU246" s="157"/>
      <c r="AV246" s="157"/>
      <c r="AW246" s="157"/>
      <c r="AX246" s="157"/>
    </row>
    <row r="247" spans="1:50" x14ac:dyDescent="0.25">
      <c r="A247" s="157"/>
      <c r="B247" s="157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</row>
    <row r="248" spans="1:50" x14ac:dyDescent="0.25">
      <c r="A248" s="157"/>
      <c r="B248" s="157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</row>
    <row r="249" spans="1:50" x14ac:dyDescent="0.25">
      <c r="A249" s="157"/>
      <c r="B249" s="157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</row>
    <row r="250" spans="1:50" x14ac:dyDescent="0.25">
      <c r="A250" s="157"/>
      <c r="B250" s="157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</row>
    <row r="251" spans="1:50" x14ac:dyDescent="0.25">
      <c r="A251" s="157"/>
      <c r="B251" s="157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</row>
    <row r="252" spans="1:50" x14ac:dyDescent="0.25">
      <c r="A252" s="157"/>
      <c r="B252" s="157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/>
      <c r="AX252" s="157"/>
    </row>
    <row r="253" spans="1:50" x14ac:dyDescent="0.25">
      <c r="A253" s="157"/>
      <c r="B253" s="157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/>
      <c r="AX253" s="157"/>
    </row>
    <row r="254" spans="1:50" x14ac:dyDescent="0.25">
      <c r="A254" s="157"/>
      <c r="B254" s="157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157"/>
      <c r="AW254" s="157"/>
      <c r="AX254" s="157"/>
    </row>
    <row r="255" spans="1:50" x14ac:dyDescent="0.25">
      <c r="A255" s="157"/>
      <c r="B255" s="157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157"/>
      <c r="AW255" s="157"/>
      <c r="AX255" s="157"/>
    </row>
    <row r="256" spans="1:50" x14ac:dyDescent="0.25">
      <c r="A256" s="157"/>
      <c r="B256" s="157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</row>
    <row r="257" spans="1:50" x14ac:dyDescent="0.25">
      <c r="A257" s="157"/>
      <c r="B257" s="157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157"/>
      <c r="AW257" s="157"/>
      <c r="AX257" s="157"/>
    </row>
    <row r="258" spans="1:50" x14ac:dyDescent="0.25">
      <c r="A258" s="157"/>
      <c r="B258" s="157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  <c r="AR258" s="157"/>
      <c r="AS258" s="157"/>
      <c r="AT258" s="157"/>
      <c r="AU258" s="157"/>
      <c r="AV258" s="157"/>
      <c r="AW258" s="157"/>
      <c r="AX258" s="157"/>
    </row>
    <row r="259" spans="1:50" x14ac:dyDescent="0.25">
      <c r="A259" s="157"/>
      <c r="B259" s="157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157"/>
      <c r="AW259" s="157"/>
      <c r="AX259" s="157"/>
    </row>
    <row r="260" spans="1:50" x14ac:dyDescent="0.25">
      <c r="A260" s="157"/>
      <c r="B260" s="157"/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222"/>
      <c r="Q260" s="222"/>
      <c r="R260" s="222"/>
      <c r="S260" s="222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</row>
    <row r="261" spans="1:50" x14ac:dyDescent="0.25">
      <c r="A261" s="157"/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157"/>
      <c r="AW261" s="157"/>
      <c r="AX261" s="157"/>
    </row>
    <row r="262" spans="1:50" x14ac:dyDescent="0.25">
      <c r="A262" s="157"/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  <c r="AR262" s="157"/>
      <c r="AS262" s="157"/>
      <c r="AT262" s="157"/>
      <c r="AU262" s="157"/>
      <c r="AV262" s="157"/>
      <c r="AW262" s="157"/>
      <c r="AX262" s="157"/>
    </row>
    <row r="263" spans="1:50" x14ac:dyDescent="0.25">
      <c r="A263" s="157"/>
      <c r="B263" s="157"/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</row>
    <row r="264" spans="1:50" x14ac:dyDescent="0.25">
      <c r="A264" s="157"/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157"/>
      <c r="AW264" s="157"/>
      <c r="AX264" s="157"/>
    </row>
    <row r="265" spans="1:50" x14ac:dyDescent="0.25">
      <c r="A265" s="157"/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7"/>
      <c r="AS265" s="157"/>
      <c r="AT265" s="157"/>
      <c r="AU265" s="157"/>
      <c r="AV265" s="157"/>
      <c r="AW265" s="157"/>
      <c r="AX265" s="157"/>
    </row>
    <row r="266" spans="1:50" x14ac:dyDescent="0.25">
      <c r="A266" s="157"/>
      <c r="B266" s="157"/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157"/>
      <c r="AW266" s="157"/>
      <c r="AX266" s="157"/>
    </row>
    <row r="267" spans="1:50" x14ac:dyDescent="0.25">
      <c r="A267" s="157"/>
      <c r="B267" s="157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/>
    </row>
    <row r="268" spans="1:50" x14ac:dyDescent="0.25">
      <c r="A268" s="157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</row>
    <row r="269" spans="1:50" x14ac:dyDescent="0.25">
      <c r="A269" s="157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</row>
    <row r="270" spans="1:50" x14ac:dyDescent="0.25">
      <c r="A270" s="157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</row>
    <row r="271" spans="1:50" x14ac:dyDescent="0.25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</row>
    <row r="272" spans="1:50" x14ac:dyDescent="0.25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</row>
    <row r="273" spans="1:50" x14ac:dyDescent="0.25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</row>
    <row r="274" spans="1:50" x14ac:dyDescent="0.25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</row>
    <row r="275" spans="1:50" x14ac:dyDescent="0.25">
      <c r="A275" s="15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</row>
    <row r="276" spans="1:50" x14ac:dyDescent="0.25">
      <c r="A276" s="157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</row>
    <row r="277" spans="1:50" x14ac:dyDescent="0.25">
      <c r="A277" s="157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</row>
    <row r="278" spans="1:50" x14ac:dyDescent="0.25">
      <c r="A278" s="157"/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</row>
    <row r="279" spans="1:50" x14ac:dyDescent="0.25">
      <c r="A279" s="157"/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</row>
    <row r="280" spans="1:50" x14ac:dyDescent="0.25">
      <c r="A280" s="157"/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</row>
    <row r="281" spans="1:50" x14ac:dyDescent="0.25">
      <c r="A281" s="157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</row>
    <row r="282" spans="1:50" x14ac:dyDescent="0.25">
      <c r="A282" s="157"/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</row>
    <row r="283" spans="1:50" x14ac:dyDescent="0.25">
      <c r="A283" s="157"/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</row>
    <row r="284" spans="1:50" x14ac:dyDescent="0.25">
      <c r="A284" s="157"/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</row>
    <row r="285" spans="1:50" x14ac:dyDescent="0.25">
      <c r="A285" s="157"/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</row>
    <row r="286" spans="1:50" x14ac:dyDescent="0.25">
      <c r="A286" s="157"/>
      <c r="B286" s="157"/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</row>
    <row r="287" spans="1:50" x14ac:dyDescent="0.25">
      <c r="A287" s="157"/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</row>
    <row r="288" spans="1:50" x14ac:dyDescent="0.25">
      <c r="A288" s="15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</row>
    <row r="289" spans="1:50" x14ac:dyDescent="0.25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</row>
    <row r="290" spans="1:50" x14ac:dyDescent="0.25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</row>
    <row r="291" spans="1:50" x14ac:dyDescent="0.25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</row>
    <row r="292" spans="1:50" x14ac:dyDescent="0.25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</row>
    <row r="293" spans="1:50" x14ac:dyDescent="0.25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</row>
    <row r="294" spans="1:50" x14ac:dyDescent="0.25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</row>
    <row r="295" spans="1:50" x14ac:dyDescent="0.25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</row>
    <row r="296" spans="1:50" x14ac:dyDescent="0.25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</row>
    <row r="297" spans="1:50" x14ac:dyDescent="0.25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</row>
    <row r="298" spans="1:50" x14ac:dyDescent="0.25">
      <c r="A298" s="157"/>
      <c r="B298" s="157"/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</row>
    <row r="299" spans="1:50" x14ac:dyDescent="0.25">
      <c r="A299" s="157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</row>
    <row r="300" spans="1:50" x14ac:dyDescent="0.25">
      <c r="A300" s="157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</row>
    <row r="301" spans="1:50" x14ac:dyDescent="0.25">
      <c r="A301" s="157"/>
      <c r="B301" s="157"/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</row>
    <row r="302" spans="1:50" x14ac:dyDescent="0.25">
      <c r="A302" s="157"/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</row>
    <row r="303" spans="1:50" x14ac:dyDescent="0.25">
      <c r="A303" s="157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</row>
    <row r="304" spans="1:50" x14ac:dyDescent="0.25">
      <c r="A304" s="157"/>
      <c r="B304" s="157"/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</row>
    <row r="305" spans="1:50" x14ac:dyDescent="0.25">
      <c r="A305" s="157"/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</row>
    <row r="306" spans="1:50" x14ac:dyDescent="0.25">
      <c r="A306" s="157"/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</row>
    <row r="307" spans="1:50" x14ac:dyDescent="0.25">
      <c r="A307" s="157"/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</row>
    <row r="308" spans="1:50" x14ac:dyDescent="0.25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</row>
    <row r="309" spans="1:50" x14ac:dyDescent="0.25">
      <c r="A309" s="157"/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</row>
    <row r="310" spans="1:50" x14ac:dyDescent="0.25">
      <c r="A310" s="157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</row>
    <row r="311" spans="1:50" x14ac:dyDescent="0.25">
      <c r="A311" s="157"/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</row>
    <row r="312" spans="1:50" x14ac:dyDescent="0.25">
      <c r="A312" s="157"/>
      <c r="B312" s="157"/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</row>
    <row r="313" spans="1:50" x14ac:dyDescent="0.25">
      <c r="A313" s="157"/>
      <c r="B313" s="157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</row>
    <row r="314" spans="1:50" x14ac:dyDescent="0.25">
      <c r="A314" s="157"/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</row>
    <row r="315" spans="1:50" x14ac:dyDescent="0.25">
      <c r="A315" s="157"/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</row>
    <row r="316" spans="1:50" x14ac:dyDescent="0.25">
      <c r="A316" s="157"/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</row>
    <row r="317" spans="1:50" x14ac:dyDescent="0.25">
      <c r="A317" s="157"/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</row>
    <row r="318" spans="1:50" x14ac:dyDescent="0.25">
      <c r="A318" s="157"/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</row>
    <row r="319" spans="1:50" x14ac:dyDescent="0.25">
      <c r="A319" s="157"/>
      <c r="B319" s="157"/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</row>
    <row r="320" spans="1:50" x14ac:dyDescent="0.25">
      <c r="A320" s="157"/>
      <c r="B320" s="157"/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</row>
    <row r="321" spans="1:50" x14ac:dyDescent="0.25">
      <c r="A321" s="157"/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</row>
    <row r="322" spans="1:50" x14ac:dyDescent="0.25">
      <c r="A322" s="157"/>
      <c r="B322" s="157"/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</row>
    <row r="323" spans="1:50" x14ac:dyDescent="0.25">
      <c r="A323" s="157"/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</row>
    <row r="324" spans="1:50" x14ac:dyDescent="0.25">
      <c r="A324" s="157"/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</row>
    <row r="325" spans="1:50" x14ac:dyDescent="0.25">
      <c r="A325" s="157"/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</row>
    <row r="326" spans="1:50" x14ac:dyDescent="0.25">
      <c r="A326" s="15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</row>
    <row r="327" spans="1:50" x14ac:dyDescent="0.25">
      <c r="A327" s="157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</row>
    <row r="328" spans="1:50" x14ac:dyDescent="0.25">
      <c r="A328" s="157"/>
      <c r="B328" s="157"/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</row>
    <row r="329" spans="1:50" x14ac:dyDescent="0.25">
      <c r="A329" s="157"/>
      <c r="B329" s="157"/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</row>
    <row r="330" spans="1:50" x14ac:dyDescent="0.25">
      <c r="A330" s="157"/>
      <c r="B330" s="157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</row>
    <row r="331" spans="1:50" x14ac:dyDescent="0.25">
      <c r="A331" s="157"/>
      <c r="B331" s="157"/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</row>
    <row r="332" spans="1:50" x14ac:dyDescent="0.25">
      <c r="A332" s="157"/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</row>
    <row r="333" spans="1:50" x14ac:dyDescent="0.25">
      <c r="A333" s="157"/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</row>
    <row r="334" spans="1:50" x14ac:dyDescent="0.25">
      <c r="A334" s="157"/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</row>
    <row r="335" spans="1:50" x14ac:dyDescent="0.25">
      <c r="A335" s="157"/>
      <c r="B335" s="157"/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</row>
    <row r="336" spans="1:50" x14ac:dyDescent="0.25">
      <c r="A336" s="157"/>
      <c r="B336" s="157"/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</row>
    <row r="337" spans="1:50" x14ac:dyDescent="0.25">
      <c r="A337" s="157"/>
      <c r="B337" s="157"/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</row>
    <row r="338" spans="1:50" x14ac:dyDescent="0.25">
      <c r="A338" s="157"/>
      <c r="B338" s="157"/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</row>
    <row r="339" spans="1:50" x14ac:dyDescent="0.25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</row>
    <row r="340" spans="1:50" x14ac:dyDescent="0.25">
      <c r="A340" s="157"/>
      <c r="B340" s="157"/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</row>
    <row r="341" spans="1:50" x14ac:dyDescent="0.25">
      <c r="A341" s="157"/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</row>
    <row r="342" spans="1:50" x14ac:dyDescent="0.25">
      <c r="A342" s="157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</row>
    <row r="343" spans="1:50" x14ac:dyDescent="0.25">
      <c r="A343" s="157"/>
      <c r="B343" s="157"/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</row>
    <row r="344" spans="1:50" x14ac:dyDescent="0.25">
      <c r="A344" s="157"/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</row>
    <row r="345" spans="1:50" x14ac:dyDescent="0.25">
      <c r="A345" s="157"/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</row>
    <row r="346" spans="1:50" x14ac:dyDescent="0.25">
      <c r="A346" s="157"/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</row>
    <row r="347" spans="1:50" x14ac:dyDescent="0.25">
      <c r="A347" s="157"/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</row>
    <row r="348" spans="1:50" x14ac:dyDescent="0.25">
      <c r="A348" s="157"/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</row>
    <row r="349" spans="1:50" x14ac:dyDescent="0.25">
      <c r="A349" s="157"/>
      <c r="B349" s="157"/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</row>
    <row r="350" spans="1:50" x14ac:dyDescent="0.25">
      <c r="A350" s="157"/>
      <c r="B350" s="157"/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157"/>
      <c r="AW350" s="157"/>
      <c r="AX350" s="157"/>
    </row>
    <row r="351" spans="1:50" x14ac:dyDescent="0.25">
      <c r="A351" s="157"/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</row>
    <row r="352" spans="1:50" x14ac:dyDescent="0.25">
      <c r="A352" s="157"/>
      <c r="B352" s="157"/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</row>
    <row r="353" spans="1:50" x14ac:dyDescent="0.25">
      <c r="A353" s="157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</row>
    <row r="354" spans="1:50" x14ac:dyDescent="0.25">
      <c r="A354" s="157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</row>
    <row r="355" spans="1:50" x14ac:dyDescent="0.25">
      <c r="A355" s="157"/>
      <c r="B355" s="157"/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</row>
    <row r="356" spans="1:50" x14ac:dyDescent="0.25">
      <c r="A356" s="157"/>
      <c r="B356" s="157"/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  <c r="AX356" s="157"/>
    </row>
    <row r="357" spans="1:50" x14ac:dyDescent="0.25">
      <c r="A357" s="157"/>
      <c r="B357" s="157"/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  <c r="AX357" s="157"/>
    </row>
    <row r="358" spans="1:50" x14ac:dyDescent="0.25">
      <c r="A358" s="157"/>
      <c r="B358" s="157"/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</row>
    <row r="359" spans="1:50" x14ac:dyDescent="0.25">
      <c r="A359" s="157"/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</row>
    <row r="360" spans="1:50" x14ac:dyDescent="0.25">
      <c r="A360" s="157"/>
      <c r="B360" s="157"/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7"/>
      <c r="AT360" s="157"/>
      <c r="AU360" s="157"/>
      <c r="AV360" s="157"/>
      <c r="AW360" s="157"/>
      <c r="AX360" s="157"/>
    </row>
    <row r="361" spans="1:50" x14ac:dyDescent="0.25">
      <c r="A361" s="157"/>
      <c r="B361" s="157"/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  <c r="AR361" s="157"/>
      <c r="AS361" s="157"/>
      <c r="AT361" s="157"/>
      <c r="AU361" s="157"/>
      <c r="AV361" s="157"/>
      <c r="AW361" s="157"/>
      <c r="AX361" s="157"/>
    </row>
    <row r="362" spans="1:50" x14ac:dyDescent="0.25">
      <c r="A362" s="157"/>
      <c r="B362" s="157"/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/>
      <c r="AS362" s="157"/>
      <c r="AT362" s="157"/>
      <c r="AU362" s="157"/>
      <c r="AV362" s="157"/>
      <c r="AW362" s="157"/>
      <c r="AX362" s="157"/>
    </row>
    <row r="363" spans="1:50" x14ac:dyDescent="0.25">
      <c r="A363" s="157"/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  <c r="AR363" s="157"/>
      <c r="AS363" s="157"/>
      <c r="AT363" s="157"/>
      <c r="AU363" s="157"/>
      <c r="AV363" s="157"/>
      <c r="AW363" s="157"/>
      <c r="AX363" s="157"/>
    </row>
    <row r="364" spans="1:50" x14ac:dyDescent="0.25">
      <c r="A364" s="157"/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  <c r="AR364" s="157"/>
      <c r="AS364" s="157"/>
      <c r="AT364" s="157"/>
      <c r="AU364" s="157"/>
      <c r="AV364" s="157"/>
      <c r="AW364" s="157"/>
      <c r="AX364" s="157"/>
    </row>
    <row r="365" spans="1:50" x14ac:dyDescent="0.25">
      <c r="A365" s="157"/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  <c r="AR365" s="157"/>
      <c r="AS365" s="157"/>
      <c r="AT365" s="157"/>
      <c r="AU365" s="157"/>
      <c r="AV365" s="157"/>
      <c r="AW365" s="157"/>
      <c r="AX365" s="157"/>
    </row>
    <row r="366" spans="1:50" x14ac:dyDescent="0.25">
      <c r="A366" s="157"/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157"/>
      <c r="AW366" s="157"/>
      <c r="AX366" s="157"/>
    </row>
    <row r="367" spans="1:50" x14ac:dyDescent="0.25">
      <c r="A367" s="157"/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  <c r="AR367" s="157"/>
      <c r="AS367" s="157"/>
      <c r="AT367" s="157"/>
      <c r="AU367" s="157"/>
      <c r="AV367" s="157"/>
      <c r="AW367" s="157"/>
      <c r="AX367" s="157"/>
    </row>
    <row r="368" spans="1:50" x14ac:dyDescent="0.25">
      <c r="A368" s="157"/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7"/>
      <c r="AS368" s="157"/>
      <c r="AT368" s="157"/>
      <c r="AU368" s="157"/>
      <c r="AV368" s="157"/>
      <c r="AW368" s="157"/>
      <c r="AX368" s="157"/>
    </row>
    <row r="369" spans="1:50" x14ac:dyDescent="0.25">
      <c r="A369" s="157"/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7"/>
      <c r="AS369" s="157"/>
      <c r="AT369" s="157"/>
      <c r="AU369" s="157"/>
      <c r="AV369" s="157"/>
      <c r="AW369" s="157"/>
      <c r="AX369" s="157"/>
    </row>
    <row r="370" spans="1:50" x14ac:dyDescent="0.25">
      <c r="A370" s="157"/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157"/>
      <c r="AW370" s="157"/>
      <c r="AX370" s="157"/>
    </row>
    <row r="371" spans="1:50" x14ac:dyDescent="0.25">
      <c r="A371" s="157"/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AB371" s="157"/>
      <c r="AD371" s="157"/>
      <c r="AE371" s="157"/>
    </row>
    <row r="372" spans="1:50" x14ac:dyDescent="0.25">
      <c r="A372" s="157"/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W372" s="157"/>
      <c r="X372" s="157"/>
      <c r="Y372" s="157"/>
    </row>
    <row r="373" spans="1:50" x14ac:dyDescent="0.25">
      <c r="A373" s="157"/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W373" s="157"/>
      <c r="Y373" s="157"/>
    </row>
    <row r="374" spans="1:50" x14ac:dyDescent="0.25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Y374" s="157"/>
    </row>
    <row r="375" spans="1:50" x14ac:dyDescent="0.25">
      <c r="A375" s="157"/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</row>
    <row r="376" spans="1:50" x14ac:dyDescent="0.25">
      <c r="A376" s="157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</row>
    <row r="377" spans="1:50" x14ac:dyDescent="0.25">
      <c r="A377" s="15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</row>
    <row r="378" spans="1:50" x14ac:dyDescent="0.25">
      <c r="A378" s="157"/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</row>
    <row r="379" spans="1:50" x14ac:dyDescent="0.25">
      <c r="A379" s="157"/>
      <c r="B379" s="157"/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</row>
    <row r="380" spans="1:50" x14ac:dyDescent="0.25">
      <c r="A380" s="157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</row>
    <row r="381" spans="1:50" x14ac:dyDescent="0.25">
      <c r="A381" s="157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</row>
    <row r="382" spans="1:50" x14ac:dyDescent="0.25">
      <c r="A382" s="157"/>
      <c r="B382" s="157"/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</row>
    <row r="383" spans="1:50" x14ac:dyDescent="0.25">
      <c r="A383" s="157"/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</row>
    <row r="384" spans="1:50" x14ac:dyDescent="0.25">
      <c r="A384" s="157"/>
      <c r="B384" s="157"/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</row>
    <row r="385" spans="1:14" x14ac:dyDescent="0.25">
      <c r="A385" s="157"/>
      <c r="B385" s="157"/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</row>
    <row r="386" spans="1:14" x14ac:dyDescent="0.25">
      <c r="A386" s="157"/>
      <c r="B386" s="157"/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</row>
    <row r="387" spans="1:14" x14ac:dyDescent="0.25">
      <c r="A387" s="157"/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</row>
    <row r="388" spans="1:14" x14ac:dyDescent="0.25">
      <c r="A388" s="157"/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</row>
    <row r="389" spans="1:14" x14ac:dyDescent="0.25">
      <c r="A389" s="157"/>
      <c r="B389" s="157"/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</row>
    <row r="390" spans="1:14" x14ac:dyDescent="0.25">
      <c r="A390" s="157"/>
      <c r="B390" s="157"/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</row>
    <row r="391" spans="1:14" x14ac:dyDescent="0.25">
      <c r="A391" s="157"/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</row>
    <row r="392" spans="1:14" x14ac:dyDescent="0.25">
      <c r="A392" s="157"/>
      <c r="B392" s="157"/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</row>
    <row r="393" spans="1:14" x14ac:dyDescent="0.25">
      <c r="A393" s="157"/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</row>
    <row r="394" spans="1:14" x14ac:dyDescent="0.25">
      <c r="A394" s="157"/>
      <c r="B394" s="157"/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</row>
    <row r="395" spans="1:14" x14ac:dyDescent="0.25">
      <c r="A395" s="157"/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</row>
    <row r="396" spans="1:14" x14ac:dyDescent="0.25">
      <c r="A396" s="157"/>
      <c r="B396" s="157"/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</row>
    <row r="397" spans="1:14" x14ac:dyDescent="0.25">
      <c r="A397" s="157"/>
      <c r="B397" s="157"/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</row>
    <row r="398" spans="1:14" x14ac:dyDescent="0.25">
      <c r="A398" s="157"/>
      <c r="B398" s="157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</row>
    <row r="399" spans="1:14" x14ac:dyDescent="0.25">
      <c r="A399" s="157"/>
      <c r="B399" s="157"/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</row>
    <row r="400" spans="1:14" x14ac:dyDescent="0.25">
      <c r="A400" s="157"/>
      <c r="B400" s="157"/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</row>
    <row r="401" spans="1:14" x14ac:dyDescent="0.25">
      <c r="A401" s="157"/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</row>
    <row r="402" spans="1:14" x14ac:dyDescent="0.25">
      <c r="A402" s="157"/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</row>
    <row r="403" spans="1:14" x14ac:dyDescent="0.25">
      <c r="A403" s="157"/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</row>
    <row r="404" spans="1:14" x14ac:dyDescent="0.25">
      <c r="A404" s="157"/>
      <c r="B404" s="157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</row>
    <row r="405" spans="1:14" x14ac:dyDescent="0.25">
      <c r="A405" s="157"/>
      <c r="B405" s="157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</row>
    <row r="406" spans="1:14" x14ac:dyDescent="0.25">
      <c r="A406" s="157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</row>
    <row r="407" spans="1:14" x14ac:dyDescent="0.25">
      <c r="A407" s="15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</row>
    <row r="408" spans="1:14" x14ac:dyDescent="0.25">
      <c r="A408" s="15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</row>
    <row r="409" spans="1:14" x14ac:dyDescent="0.25">
      <c r="A409" s="157"/>
      <c r="B409" s="157"/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</row>
    <row r="410" spans="1:14" x14ac:dyDescent="0.25">
      <c r="A410" s="157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</row>
    <row r="411" spans="1:14" x14ac:dyDescent="0.25">
      <c r="A411" s="157"/>
      <c r="B411" s="157"/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</row>
    <row r="412" spans="1:14" x14ac:dyDescent="0.25">
      <c r="A412" s="157"/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</row>
    <row r="413" spans="1:14" x14ac:dyDescent="0.25">
      <c r="A413" s="157"/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</row>
    <row r="414" spans="1:14" x14ac:dyDescent="0.25">
      <c r="A414" s="157"/>
      <c r="B414" s="157"/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</row>
    <row r="415" spans="1:14" x14ac:dyDescent="0.25">
      <c r="A415" s="157"/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</row>
    <row r="416" spans="1:14" x14ac:dyDescent="0.25">
      <c r="A416" s="157"/>
      <c r="B416" s="157"/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</row>
    <row r="417" spans="1:14" x14ac:dyDescent="0.25">
      <c r="A417" s="157"/>
      <c r="B417" s="157"/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</row>
    <row r="418" spans="1:14" x14ac:dyDescent="0.25">
      <c r="A418" s="157"/>
      <c r="B418" s="157"/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</row>
    <row r="419" spans="1:14" x14ac:dyDescent="0.25">
      <c r="A419" s="157"/>
      <c r="B419" s="157"/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</row>
    <row r="420" spans="1:14" x14ac:dyDescent="0.25">
      <c r="A420" s="157"/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</row>
    <row r="421" spans="1:14" x14ac:dyDescent="0.25">
      <c r="A421" s="157"/>
      <c r="B421" s="157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</row>
    <row r="422" spans="1:14" x14ac:dyDescent="0.25">
      <c r="A422" s="157"/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</row>
    <row r="423" spans="1:14" x14ac:dyDescent="0.25">
      <c r="A423" s="157"/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</row>
    <row r="424" spans="1:14" x14ac:dyDescent="0.25">
      <c r="A424" s="157"/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</row>
    <row r="425" spans="1:14" x14ac:dyDescent="0.25">
      <c r="A425" s="157"/>
      <c r="B425" s="157"/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</row>
    <row r="426" spans="1:14" x14ac:dyDescent="0.2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</row>
    <row r="427" spans="1:14" x14ac:dyDescent="0.25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</row>
    <row r="428" spans="1:14" x14ac:dyDescent="0.25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</row>
    <row r="429" spans="1:14" x14ac:dyDescent="0.25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</row>
    <row r="430" spans="1:14" x14ac:dyDescent="0.25">
      <c r="A430" s="157"/>
      <c r="B430" s="157"/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</row>
    <row r="431" spans="1:14" x14ac:dyDescent="0.25">
      <c r="A431" s="157"/>
      <c r="B431" s="157"/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</row>
    <row r="432" spans="1:14" x14ac:dyDescent="0.25">
      <c r="A432" s="157"/>
      <c r="B432" s="157"/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</row>
    <row r="433" spans="1:14" x14ac:dyDescent="0.25">
      <c r="A433" s="157"/>
      <c r="B433" s="157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</row>
    <row r="434" spans="1:14" x14ac:dyDescent="0.25">
      <c r="A434" s="157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</row>
    <row r="435" spans="1:14" x14ac:dyDescent="0.25">
      <c r="A435" s="157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</row>
    <row r="436" spans="1:14" x14ac:dyDescent="0.25">
      <c r="A436" s="157"/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</row>
    <row r="437" spans="1:14" x14ac:dyDescent="0.25">
      <c r="A437" s="157"/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</row>
    <row r="438" spans="1:14" x14ac:dyDescent="0.25">
      <c r="A438" s="157"/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</row>
    <row r="439" spans="1:14" x14ac:dyDescent="0.25">
      <c r="A439" s="157"/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</row>
    <row r="440" spans="1:14" x14ac:dyDescent="0.25">
      <c r="A440" s="157"/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</row>
    <row r="441" spans="1:14" x14ac:dyDescent="0.25">
      <c r="A441" s="157"/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</row>
    <row r="442" spans="1:14" x14ac:dyDescent="0.25">
      <c r="A442" s="157"/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</row>
    <row r="443" spans="1:14" x14ac:dyDescent="0.25">
      <c r="A443" s="157"/>
      <c r="B443" s="157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</row>
    <row r="444" spans="1:14" x14ac:dyDescent="0.25">
      <c r="A444" s="157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</row>
    <row r="445" spans="1:14" x14ac:dyDescent="0.25">
      <c r="A445" s="15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</row>
    <row r="446" spans="1:14" x14ac:dyDescent="0.25">
      <c r="A446" s="157"/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</row>
    <row r="447" spans="1:14" x14ac:dyDescent="0.25">
      <c r="A447" s="157"/>
      <c r="B447" s="157"/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</row>
    <row r="448" spans="1:14" x14ac:dyDescent="0.25">
      <c r="A448" s="157"/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</row>
    <row r="449" spans="1:14" x14ac:dyDescent="0.25">
      <c r="A449" s="157"/>
      <c r="B449" s="157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</row>
    <row r="450" spans="1:14" x14ac:dyDescent="0.25">
      <c r="A450" s="157"/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</row>
    <row r="451" spans="1:14" x14ac:dyDescent="0.25">
      <c r="A451" s="157"/>
      <c r="B451" s="157"/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</row>
    <row r="452" spans="1:14" x14ac:dyDescent="0.25">
      <c r="A452" s="157"/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</row>
    <row r="453" spans="1:14" x14ac:dyDescent="0.25">
      <c r="A453" s="157"/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</row>
    <row r="454" spans="1:14" x14ac:dyDescent="0.25">
      <c r="A454" s="157"/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</row>
    <row r="455" spans="1:14" x14ac:dyDescent="0.25">
      <c r="A455" s="157"/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</row>
    <row r="456" spans="1:14" x14ac:dyDescent="0.25">
      <c r="A456" s="157"/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</row>
    <row r="457" spans="1:14" x14ac:dyDescent="0.25">
      <c r="A457" s="157"/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</row>
    <row r="458" spans="1:14" x14ac:dyDescent="0.25">
      <c r="A458" s="157"/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</row>
    <row r="459" spans="1:14" x14ac:dyDescent="0.25">
      <c r="A459" s="157"/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</row>
    <row r="460" spans="1:14" x14ac:dyDescent="0.25">
      <c r="A460" s="157"/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</row>
    <row r="461" spans="1:14" x14ac:dyDescent="0.25">
      <c r="A461" s="157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</row>
    <row r="462" spans="1:14" x14ac:dyDescent="0.25">
      <c r="A462" s="15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</row>
    <row r="463" spans="1:14" x14ac:dyDescent="0.25">
      <c r="A463" s="157"/>
      <c r="B463" s="157"/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</row>
    <row r="464" spans="1:14" x14ac:dyDescent="0.25">
      <c r="A464" s="157"/>
      <c r="B464" s="157"/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</row>
    <row r="465" spans="1:14" x14ac:dyDescent="0.25">
      <c r="A465" s="157"/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</row>
    <row r="466" spans="1:14" x14ac:dyDescent="0.25">
      <c r="A466" s="157"/>
      <c r="B466" s="157"/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</row>
    <row r="467" spans="1:14" x14ac:dyDescent="0.25">
      <c r="A467" s="157"/>
      <c r="B467" s="157"/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</row>
    <row r="468" spans="1:14" x14ac:dyDescent="0.25">
      <c r="A468" s="157"/>
      <c r="B468" s="157"/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</row>
    <row r="469" spans="1:14" x14ac:dyDescent="0.25">
      <c r="A469" s="157"/>
      <c r="B469" s="157"/>
      <c r="C469" s="157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</row>
    <row r="470" spans="1:14" x14ac:dyDescent="0.25">
      <c r="A470" s="157"/>
      <c r="B470" s="157"/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</row>
    <row r="471" spans="1:14" x14ac:dyDescent="0.25">
      <c r="A471" s="157"/>
      <c r="B471" s="157"/>
      <c r="C471" s="157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</row>
    <row r="472" spans="1:14" x14ac:dyDescent="0.25">
      <c r="A472" s="157"/>
      <c r="B472" s="157"/>
      <c r="C472" s="157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</row>
    <row r="473" spans="1:14" x14ac:dyDescent="0.25">
      <c r="A473" s="157"/>
      <c r="B473" s="157"/>
      <c r="C473" s="157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</row>
    <row r="474" spans="1:14" x14ac:dyDescent="0.25">
      <c r="A474" s="157"/>
      <c r="B474" s="157"/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</row>
    <row r="475" spans="1:14" x14ac:dyDescent="0.25">
      <c r="A475" s="157"/>
      <c r="B475" s="157"/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</row>
    <row r="476" spans="1:14" x14ac:dyDescent="0.25">
      <c r="A476" s="157"/>
      <c r="B476" s="157"/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</row>
    <row r="477" spans="1:14" x14ac:dyDescent="0.25">
      <c r="A477" s="157"/>
      <c r="B477" s="157"/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</row>
    <row r="478" spans="1:14" x14ac:dyDescent="0.25">
      <c r="A478" s="157"/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</row>
    <row r="479" spans="1:14" x14ac:dyDescent="0.25">
      <c r="A479" s="157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</row>
    <row r="480" spans="1:14" x14ac:dyDescent="0.25">
      <c r="A480" s="157"/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</row>
    <row r="481" spans="1:14" x14ac:dyDescent="0.25">
      <c r="A481" s="157"/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</row>
    <row r="482" spans="1:14" x14ac:dyDescent="0.25">
      <c r="A482" s="157"/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</row>
    <row r="483" spans="1:14" x14ac:dyDescent="0.25">
      <c r="A483" s="157"/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</row>
    <row r="484" spans="1:14" x14ac:dyDescent="0.25">
      <c r="A484" s="157"/>
      <c r="B484" s="157"/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</row>
    <row r="485" spans="1:14" x14ac:dyDescent="0.25">
      <c r="A485" s="157"/>
      <c r="B485" s="157"/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</row>
    <row r="486" spans="1:14" x14ac:dyDescent="0.25">
      <c r="A486" s="157"/>
      <c r="B486" s="157"/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</row>
    <row r="487" spans="1:14" x14ac:dyDescent="0.25">
      <c r="A487" s="157"/>
      <c r="B487" s="157"/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</row>
    <row r="488" spans="1:14" x14ac:dyDescent="0.25">
      <c r="A488" s="157"/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</row>
    <row r="489" spans="1:14" x14ac:dyDescent="0.25">
      <c r="A489" s="157"/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</row>
    <row r="490" spans="1:14" x14ac:dyDescent="0.25">
      <c r="A490" s="157"/>
      <c r="B490" s="157"/>
      <c r="C490" s="157"/>
      <c r="D490" s="157"/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</row>
    <row r="491" spans="1:14" x14ac:dyDescent="0.25">
      <c r="A491" s="157"/>
      <c r="B491" s="157"/>
      <c r="C491" s="157"/>
      <c r="D491" s="157"/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</row>
    <row r="492" spans="1:14" x14ac:dyDescent="0.25">
      <c r="A492" s="157"/>
      <c r="B492" s="157"/>
      <c r="C492" s="157"/>
      <c r="D492" s="157"/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</row>
    <row r="493" spans="1:14" x14ac:dyDescent="0.25">
      <c r="A493" s="157"/>
      <c r="B493" s="157"/>
      <c r="C493" s="157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</row>
    <row r="494" spans="1:14" x14ac:dyDescent="0.25">
      <c r="A494" s="157"/>
      <c r="B494" s="157"/>
      <c r="C494" s="157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</row>
    <row r="495" spans="1:14" x14ac:dyDescent="0.25">
      <c r="A495" s="157"/>
      <c r="B495" s="157"/>
      <c r="C495" s="157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</row>
    <row r="496" spans="1:14" x14ac:dyDescent="0.25">
      <c r="A496" s="157"/>
      <c r="B496" s="157"/>
      <c r="C496" s="157"/>
      <c r="D496" s="157"/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</row>
    <row r="497" spans="1:14" x14ac:dyDescent="0.25">
      <c r="A497" s="157"/>
      <c r="B497" s="157"/>
      <c r="C497" s="157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</row>
    <row r="498" spans="1:14" x14ac:dyDescent="0.25">
      <c r="A498" s="157"/>
      <c r="B498" s="157"/>
      <c r="C498" s="157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</row>
    <row r="499" spans="1:14" x14ac:dyDescent="0.25">
      <c r="A499" s="157"/>
      <c r="B499" s="157"/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</row>
    <row r="500" spans="1:14" x14ac:dyDescent="0.25">
      <c r="A500" s="157"/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</row>
    <row r="501" spans="1:14" x14ac:dyDescent="0.25">
      <c r="A501" s="157"/>
      <c r="B501" s="157"/>
      <c r="C501" s="157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</row>
    <row r="502" spans="1:14" x14ac:dyDescent="0.25">
      <c r="A502" s="157"/>
      <c r="B502" s="157"/>
      <c r="C502" s="157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</row>
    <row r="503" spans="1:14" x14ac:dyDescent="0.25">
      <c r="A503" s="157"/>
      <c r="B503" s="157"/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</row>
    <row r="504" spans="1:14" x14ac:dyDescent="0.25">
      <c r="A504" s="157"/>
      <c r="B504" s="157"/>
      <c r="C504" s="157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</row>
    <row r="505" spans="1:14" x14ac:dyDescent="0.25">
      <c r="A505" s="157"/>
      <c r="B505" s="157"/>
      <c r="C505" s="157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</row>
    <row r="506" spans="1:14" x14ac:dyDescent="0.25">
      <c r="A506" s="157"/>
      <c r="B506" s="157"/>
      <c r="C506" s="157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</row>
    <row r="507" spans="1:14" x14ac:dyDescent="0.25">
      <c r="A507" s="157"/>
      <c r="B507" s="157"/>
      <c r="C507" s="157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</row>
    <row r="508" spans="1:14" x14ac:dyDescent="0.25">
      <c r="A508" s="157"/>
      <c r="B508" s="157"/>
      <c r="C508" s="157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</row>
    <row r="509" spans="1:14" x14ac:dyDescent="0.25">
      <c r="A509" s="157"/>
      <c r="B509" s="157"/>
      <c r="C509" s="157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</row>
    <row r="510" spans="1:14" x14ac:dyDescent="0.25">
      <c r="A510" s="157"/>
      <c r="B510" s="157"/>
      <c r="C510" s="157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</row>
    <row r="511" spans="1:14" x14ac:dyDescent="0.25">
      <c r="A511" s="157"/>
      <c r="B511" s="157"/>
      <c r="C511" s="157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</row>
    <row r="512" spans="1:14" x14ac:dyDescent="0.25">
      <c r="A512" s="157"/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</row>
    <row r="513" spans="1:14" x14ac:dyDescent="0.25">
      <c r="A513" s="157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</row>
    <row r="514" spans="1:14" x14ac:dyDescent="0.25">
      <c r="A514" s="157"/>
      <c r="B514" s="157"/>
      <c r="C514" s="157"/>
      <c r="D514" s="157"/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</row>
    <row r="515" spans="1:14" x14ac:dyDescent="0.25">
      <c r="A515" s="157"/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</row>
    <row r="516" spans="1:14" x14ac:dyDescent="0.25">
      <c r="A516" s="157"/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</row>
    <row r="517" spans="1:14" x14ac:dyDescent="0.25">
      <c r="A517" s="157"/>
      <c r="B517" s="157"/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</row>
    <row r="518" spans="1:14" x14ac:dyDescent="0.25">
      <c r="A518" s="157"/>
      <c r="B518" s="157"/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</row>
    <row r="519" spans="1:14" x14ac:dyDescent="0.25">
      <c r="A519" s="157"/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</row>
    <row r="520" spans="1:14" x14ac:dyDescent="0.25">
      <c r="A520" s="157"/>
      <c r="B520" s="157"/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</row>
    <row r="521" spans="1:14" x14ac:dyDescent="0.25">
      <c r="A521" s="157"/>
      <c r="B521" s="157"/>
      <c r="C521" s="157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</row>
    <row r="522" spans="1:14" x14ac:dyDescent="0.25">
      <c r="A522" s="157"/>
      <c r="B522" s="157"/>
      <c r="C522" s="157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</row>
    <row r="523" spans="1:14" x14ac:dyDescent="0.25">
      <c r="A523" s="157"/>
      <c r="B523" s="157"/>
      <c r="C523" s="157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</row>
    <row r="524" spans="1:14" x14ac:dyDescent="0.25">
      <c r="A524" s="157"/>
      <c r="B524" s="157"/>
      <c r="C524" s="157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</row>
    <row r="525" spans="1:14" x14ac:dyDescent="0.25">
      <c r="A525" s="157"/>
      <c r="B525" s="157"/>
      <c r="C525" s="157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</row>
    <row r="526" spans="1:14" x14ac:dyDescent="0.25">
      <c r="A526" s="157"/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</row>
    <row r="527" spans="1:14" x14ac:dyDescent="0.25">
      <c r="A527" s="157"/>
      <c r="B527" s="157"/>
      <c r="C527" s="157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</row>
    <row r="528" spans="1:14" x14ac:dyDescent="0.25">
      <c r="A528" s="157"/>
      <c r="B528" s="157"/>
      <c r="C528" s="157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</row>
    <row r="529" spans="1:14" x14ac:dyDescent="0.25">
      <c r="A529" s="157"/>
      <c r="B529" s="157"/>
      <c r="C529" s="157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</row>
    <row r="530" spans="1:14" x14ac:dyDescent="0.25">
      <c r="A530" s="157"/>
      <c r="B530" s="157"/>
      <c r="C530" s="157"/>
      <c r="D530" s="157"/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</row>
    <row r="531" spans="1:14" x14ac:dyDescent="0.25">
      <c r="A531" s="157"/>
      <c r="B531" s="157"/>
      <c r="C531" s="157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</row>
    <row r="532" spans="1:14" x14ac:dyDescent="0.25">
      <c r="A532" s="157"/>
      <c r="B532" s="157"/>
      <c r="C532" s="157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</row>
    <row r="533" spans="1:14" x14ac:dyDescent="0.25">
      <c r="A533" s="157"/>
      <c r="B533" s="157"/>
      <c r="C533" s="157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</row>
    <row r="534" spans="1:14" x14ac:dyDescent="0.25">
      <c r="A534" s="157"/>
      <c r="B534" s="157"/>
      <c r="C534" s="157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</row>
    <row r="535" spans="1:14" x14ac:dyDescent="0.25">
      <c r="A535" s="157"/>
      <c r="B535" s="157"/>
      <c r="C535" s="157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</row>
    <row r="536" spans="1:14" x14ac:dyDescent="0.25">
      <c r="A536" s="157"/>
      <c r="B536" s="157"/>
      <c r="C536" s="157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</row>
    <row r="537" spans="1:14" x14ac:dyDescent="0.25">
      <c r="A537" s="157"/>
      <c r="B537" s="157"/>
      <c r="C537" s="157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</row>
    <row r="538" spans="1:14" x14ac:dyDescent="0.25">
      <c r="A538" s="157"/>
      <c r="B538" s="157"/>
      <c r="C538" s="157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</row>
    <row r="539" spans="1:14" x14ac:dyDescent="0.25">
      <c r="A539" s="157"/>
      <c r="B539" s="157"/>
      <c r="C539" s="157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</row>
    <row r="540" spans="1:14" x14ac:dyDescent="0.25">
      <c r="A540" s="157"/>
      <c r="B540" s="157"/>
      <c r="C540" s="157"/>
      <c r="D540" s="157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</row>
    <row r="541" spans="1:14" x14ac:dyDescent="0.25">
      <c r="A541" s="157"/>
      <c r="B541" s="157"/>
      <c r="C541" s="157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</row>
    <row r="542" spans="1:14" x14ac:dyDescent="0.25">
      <c r="A542" s="157"/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</row>
    <row r="543" spans="1:14" x14ac:dyDescent="0.25">
      <c r="A543" s="157"/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</row>
    <row r="544" spans="1:14" x14ac:dyDescent="0.25">
      <c r="A544" s="157"/>
      <c r="B544" s="157"/>
      <c r="C544" s="157"/>
      <c r="D544" s="157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</row>
    <row r="545" spans="1:14" x14ac:dyDescent="0.25">
      <c r="A545" s="157"/>
      <c r="B545" s="157"/>
      <c r="C545" s="157"/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</row>
    <row r="546" spans="1:14" x14ac:dyDescent="0.25">
      <c r="A546" s="157"/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</row>
    <row r="547" spans="1:14" x14ac:dyDescent="0.25">
      <c r="A547" s="157"/>
      <c r="B547" s="157"/>
      <c r="C547" s="157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</row>
    <row r="548" spans="1:14" x14ac:dyDescent="0.25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</row>
    <row r="549" spans="1:14" x14ac:dyDescent="0.25">
      <c r="A549" s="157"/>
      <c r="B549" s="157"/>
      <c r="C549" s="157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</row>
    <row r="550" spans="1:14" x14ac:dyDescent="0.25">
      <c r="A550" s="157"/>
      <c r="B550" s="157"/>
      <c r="C550" s="157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</row>
    <row r="551" spans="1:14" x14ac:dyDescent="0.25">
      <c r="A551" s="157"/>
      <c r="B551" s="157"/>
      <c r="C551" s="157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</row>
    <row r="552" spans="1:14" x14ac:dyDescent="0.25">
      <c r="A552" s="157"/>
      <c r="B552" s="157"/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</row>
    <row r="553" spans="1:14" x14ac:dyDescent="0.25">
      <c r="A553" s="157"/>
      <c r="B553" s="157"/>
      <c r="C553" s="157"/>
      <c r="D553" s="157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</row>
    <row r="554" spans="1:14" x14ac:dyDescent="0.25">
      <c r="A554" s="157"/>
      <c r="B554" s="157"/>
      <c r="C554" s="157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</row>
    <row r="555" spans="1:14" x14ac:dyDescent="0.25">
      <c r="A555" s="157"/>
      <c r="B555" s="157"/>
      <c r="C555" s="157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</row>
    <row r="556" spans="1:14" x14ac:dyDescent="0.25">
      <c r="A556" s="157"/>
      <c r="B556" s="157"/>
      <c r="C556" s="157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</row>
    <row r="557" spans="1:14" x14ac:dyDescent="0.25">
      <c r="A557" s="157"/>
      <c r="B557" s="157"/>
      <c r="C557" s="157"/>
      <c r="D557" s="157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</row>
    <row r="558" spans="1:14" x14ac:dyDescent="0.25">
      <c r="A558" s="157"/>
      <c r="B558" s="157"/>
      <c r="C558" s="157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</row>
    <row r="559" spans="1:14" x14ac:dyDescent="0.25">
      <c r="A559" s="157"/>
      <c r="B559" s="157"/>
      <c r="C559" s="157"/>
      <c r="D559" s="157"/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</row>
    <row r="560" spans="1:14" x14ac:dyDescent="0.25">
      <c r="A560" s="157"/>
      <c r="B560" s="157"/>
      <c r="C560" s="157"/>
      <c r="D560" s="157"/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</row>
    <row r="561" spans="1:14" x14ac:dyDescent="0.25">
      <c r="A561" s="157"/>
      <c r="B561" s="157"/>
      <c r="C561" s="157"/>
      <c r="D561" s="157"/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</row>
    <row r="562" spans="1:14" x14ac:dyDescent="0.25">
      <c r="A562" s="157"/>
      <c r="B562" s="157"/>
      <c r="C562" s="157"/>
      <c r="D562" s="157"/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</row>
    <row r="563" spans="1:14" x14ac:dyDescent="0.25">
      <c r="A563" s="157"/>
      <c r="B563" s="157"/>
      <c r="C563" s="157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</row>
    <row r="564" spans="1:14" x14ac:dyDescent="0.25">
      <c r="A564" s="157"/>
      <c r="B564" s="157"/>
      <c r="C564" s="157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</row>
    <row r="565" spans="1:14" x14ac:dyDescent="0.25">
      <c r="A565" s="157"/>
      <c r="B565" s="157"/>
      <c r="C565" s="157"/>
      <c r="D565" s="157"/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</row>
    <row r="566" spans="1:14" x14ac:dyDescent="0.25">
      <c r="A566" s="157"/>
      <c r="B566" s="157"/>
      <c r="C566" s="157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</row>
    <row r="567" spans="1:14" x14ac:dyDescent="0.25">
      <c r="A567" s="157"/>
      <c r="B567" s="157"/>
      <c r="C567" s="157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</row>
    <row r="568" spans="1:14" x14ac:dyDescent="0.25">
      <c r="A568" s="157"/>
      <c r="B568" s="157"/>
      <c r="C568" s="157"/>
      <c r="D568" s="157"/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</row>
    <row r="569" spans="1:14" x14ac:dyDescent="0.25">
      <c r="A569" s="157"/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</row>
    <row r="570" spans="1:14" x14ac:dyDescent="0.25">
      <c r="A570" s="157"/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</row>
    <row r="571" spans="1:14" x14ac:dyDescent="0.25">
      <c r="A571" s="157"/>
      <c r="B571" s="157"/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</row>
    <row r="572" spans="1:14" x14ac:dyDescent="0.25">
      <c r="A572" s="157"/>
      <c r="B572" s="157"/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</row>
    <row r="573" spans="1:14" x14ac:dyDescent="0.25">
      <c r="A573" s="157"/>
      <c r="B573" s="157"/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</row>
    <row r="574" spans="1:14" x14ac:dyDescent="0.25">
      <c r="A574" s="157"/>
      <c r="B574" s="157"/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</row>
    <row r="575" spans="1:14" x14ac:dyDescent="0.25">
      <c r="A575" s="157"/>
      <c r="B575" s="157"/>
      <c r="C575" s="157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</row>
    <row r="576" spans="1:14" x14ac:dyDescent="0.25">
      <c r="A576" s="157"/>
      <c r="B576" s="157"/>
      <c r="C576" s="157"/>
      <c r="D576" s="157"/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</row>
    <row r="577" spans="1:14" x14ac:dyDescent="0.25">
      <c r="A577" s="157"/>
      <c r="B577" s="157"/>
      <c r="C577" s="157"/>
      <c r="D577" s="157"/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</row>
    <row r="578" spans="1:14" x14ac:dyDescent="0.25">
      <c r="A578" s="157"/>
      <c r="B578" s="157"/>
      <c r="C578" s="157"/>
      <c r="D578" s="157"/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</row>
    <row r="579" spans="1:14" x14ac:dyDescent="0.25">
      <c r="A579" s="157"/>
      <c r="B579" s="157"/>
      <c r="C579" s="157"/>
      <c r="D579" s="157"/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</row>
    <row r="580" spans="1:14" x14ac:dyDescent="0.25">
      <c r="A580" s="157"/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</row>
    <row r="581" spans="1:14" x14ac:dyDescent="0.25">
      <c r="A581" s="157"/>
      <c r="B581" s="157"/>
      <c r="C581" s="157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</row>
    <row r="582" spans="1:14" x14ac:dyDescent="0.25">
      <c r="A582" s="157"/>
      <c r="B582" s="157"/>
      <c r="C582" s="157"/>
      <c r="D582" s="157"/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</row>
    <row r="583" spans="1:14" x14ac:dyDescent="0.25">
      <c r="A583" s="157"/>
      <c r="B583" s="157"/>
      <c r="C583" s="157"/>
      <c r="D583" s="157"/>
      <c r="E583" s="157"/>
      <c r="F583" s="157"/>
      <c r="G583" s="157"/>
      <c r="H583" s="157"/>
      <c r="I583" s="157"/>
      <c r="J583" s="157"/>
      <c r="K583" s="157"/>
      <c r="L583" s="157"/>
      <c r="M583" s="157"/>
      <c r="N583" s="157"/>
    </row>
    <row r="584" spans="1:14" x14ac:dyDescent="0.25">
      <c r="A584" s="157"/>
      <c r="B584" s="157"/>
      <c r="C584" s="157"/>
      <c r="D584" s="157"/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</row>
    <row r="585" spans="1:14" x14ac:dyDescent="0.25">
      <c r="A585" s="157"/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</row>
    <row r="586" spans="1:14" x14ac:dyDescent="0.25">
      <c r="A586" s="157"/>
      <c r="B586" s="157"/>
      <c r="C586" s="157"/>
      <c r="D586" s="157"/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</row>
    <row r="587" spans="1:14" x14ac:dyDescent="0.25">
      <c r="A587" s="157"/>
      <c r="B587" s="157"/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</row>
    <row r="588" spans="1:14" x14ac:dyDescent="0.25">
      <c r="A588" s="157"/>
      <c r="B588" s="157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</row>
    <row r="589" spans="1:14" x14ac:dyDescent="0.25">
      <c r="A589" s="157"/>
      <c r="B589" s="157"/>
      <c r="C589" s="157"/>
      <c r="D589" s="157"/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</row>
    <row r="590" spans="1:14" x14ac:dyDescent="0.25">
      <c r="A590" s="157"/>
      <c r="B590" s="157"/>
      <c r="C590" s="157"/>
      <c r="D590" s="157"/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</row>
    <row r="591" spans="1:14" x14ac:dyDescent="0.25">
      <c r="A591" s="157"/>
      <c r="B591" s="157"/>
      <c r="C591" s="157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</row>
    <row r="592" spans="1:14" x14ac:dyDescent="0.25">
      <c r="A592" s="157"/>
      <c r="B592" s="157"/>
      <c r="C592" s="157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</row>
    <row r="593" spans="1:14" x14ac:dyDescent="0.25">
      <c r="A593" s="157"/>
      <c r="B593" s="157"/>
      <c r="C593" s="157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</row>
    <row r="594" spans="1:14" x14ac:dyDescent="0.25">
      <c r="A594" s="157"/>
      <c r="B594" s="157"/>
      <c r="C594" s="157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</row>
    <row r="595" spans="1:14" x14ac:dyDescent="0.25">
      <c r="A595" s="157"/>
      <c r="B595" s="157"/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</row>
    <row r="596" spans="1:14" x14ac:dyDescent="0.25">
      <c r="A596" s="157"/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</row>
  </sheetData>
  <mergeCells count="2">
    <mergeCell ref="K3:M3"/>
    <mergeCell ref="L4:M4"/>
  </mergeCells>
  <printOptions horizontalCentered="1"/>
  <pageMargins left="0.75" right="0.75" top="1" bottom="1" header="0.5" footer="0.5"/>
  <pageSetup scale="43" orientation="landscape" r:id="rId1"/>
  <headerFooter alignWithMargins="0">
    <oddFooter>&amp;R&amp;D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S271"/>
  <sheetViews>
    <sheetView topLeftCell="A46" workbookViewId="0">
      <selection activeCell="A46" sqref="A1:XFD1048576"/>
    </sheetView>
  </sheetViews>
  <sheetFormatPr defaultRowHeight="15.75" x14ac:dyDescent="0.25"/>
  <cols>
    <col min="1" max="1" width="9" style="157" customWidth="1"/>
    <col min="2" max="2" width="2.1640625" style="157" customWidth="1"/>
    <col min="3" max="3" width="40.1640625" style="157" customWidth="1"/>
    <col min="4" max="4" width="31.1640625" style="157" customWidth="1"/>
    <col min="5" max="5" width="23" style="157" customWidth="1"/>
    <col min="6" max="6" width="15" style="157" customWidth="1"/>
    <col min="7" max="7" width="20.6640625" style="157" customWidth="1"/>
    <col min="8" max="8" width="18.5" style="157" customWidth="1"/>
    <col min="9" max="9" width="8.6640625" style="157" customWidth="1"/>
    <col min="10" max="10" width="23" style="157" customWidth="1"/>
    <col min="11" max="11" width="9.33203125" style="157" customWidth="1"/>
    <col min="12" max="12" width="11.6640625" style="157" customWidth="1"/>
    <col min="13" max="13" width="2.83203125" style="157" customWidth="1"/>
    <col min="14" max="14" width="41" style="157" customWidth="1"/>
    <col min="15" max="15" width="48.83203125" style="157" customWidth="1"/>
    <col min="16" max="16" width="23.5" style="157" customWidth="1"/>
    <col min="17" max="17" width="20.5" style="157" customWidth="1"/>
    <col min="18" max="18" width="20.83203125" style="157" customWidth="1"/>
    <col min="19" max="19" width="23.6640625" style="157" bestFit="1" customWidth="1"/>
    <col min="20" max="20" width="22.1640625" style="157" bestFit="1" customWidth="1"/>
    <col min="21" max="21" width="23" style="157" bestFit="1" customWidth="1"/>
    <col min="22" max="22" width="19.83203125" style="157" customWidth="1"/>
    <col min="23" max="23" width="20.33203125" style="157" customWidth="1"/>
    <col min="24" max="24" width="23.5" style="157" bestFit="1" customWidth="1"/>
    <col min="25" max="25" width="21.6640625" style="157" bestFit="1" customWidth="1"/>
    <col min="26" max="26" width="16.1640625" style="157" customWidth="1"/>
    <col min="27" max="28" width="23.5" style="157" bestFit="1" customWidth="1"/>
    <col min="29" max="29" width="21.33203125" style="157" bestFit="1" customWidth="1"/>
    <col min="30" max="30" width="23.5" style="157" bestFit="1" customWidth="1"/>
    <col min="31" max="31" width="21.33203125" style="157" bestFit="1" customWidth="1"/>
    <col min="32" max="32" width="20.6640625" style="157" bestFit="1" customWidth="1"/>
    <col min="33" max="16384" width="9.33203125" style="157"/>
  </cols>
  <sheetData>
    <row r="1" spans="1:16" x14ac:dyDescent="0.25">
      <c r="A1" s="157" t="s">
        <v>0</v>
      </c>
      <c r="C1" s="224"/>
      <c r="D1" s="224"/>
      <c r="E1" s="341"/>
      <c r="F1" s="224"/>
      <c r="G1" s="224"/>
      <c r="H1" s="224"/>
      <c r="I1" s="230"/>
      <c r="J1" s="289"/>
      <c r="K1" s="289"/>
      <c r="L1" s="289"/>
      <c r="M1" s="342" t="s">
        <v>229</v>
      </c>
      <c r="N1" s="225"/>
      <c r="O1" s="225"/>
      <c r="P1" s="178"/>
    </row>
    <row r="2" spans="1:16" x14ac:dyDescent="0.25">
      <c r="A2" s="157" t="s">
        <v>2</v>
      </c>
      <c r="C2" s="224"/>
      <c r="D2" s="224"/>
      <c r="E2" s="341"/>
      <c r="F2" s="224"/>
      <c r="G2" s="224"/>
      <c r="H2" s="224"/>
      <c r="I2" s="230"/>
      <c r="J2" s="342"/>
      <c r="K2" s="342"/>
      <c r="L2" s="342"/>
      <c r="M2" s="342"/>
      <c r="N2" s="225"/>
      <c r="O2" s="225"/>
      <c r="P2" s="225"/>
    </row>
    <row r="3" spans="1:16" x14ac:dyDescent="0.25">
      <c r="C3" s="224"/>
      <c r="D3" s="224"/>
      <c r="E3" s="341"/>
      <c r="F3" s="224"/>
      <c r="G3" s="224"/>
      <c r="H3" s="224"/>
      <c r="I3" s="230"/>
      <c r="J3" s="230"/>
      <c r="K3" s="357" t="s">
        <v>3</v>
      </c>
      <c r="L3" s="357"/>
      <c r="M3" s="357"/>
      <c r="N3" s="225"/>
      <c r="O3" s="225"/>
      <c r="P3" s="225"/>
    </row>
    <row r="4" spans="1:16" x14ac:dyDescent="0.25">
      <c r="C4" s="224"/>
      <c r="D4" s="224"/>
      <c r="E4" s="341"/>
      <c r="F4" s="224"/>
      <c r="G4" s="224"/>
      <c r="H4" s="224"/>
      <c r="I4" s="230"/>
      <c r="J4" s="230"/>
      <c r="K4" s="225"/>
      <c r="L4" s="357" t="s">
        <v>230</v>
      </c>
      <c r="M4" s="357"/>
      <c r="N4" s="225"/>
      <c r="O4" s="225"/>
      <c r="P4" s="225"/>
    </row>
    <row r="5" spans="1:16" x14ac:dyDescent="0.25">
      <c r="C5" s="224"/>
      <c r="D5" s="224"/>
      <c r="E5" s="341"/>
      <c r="F5" s="224"/>
      <c r="G5" s="224"/>
      <c r="H5" s="224"/>
      <c r="I5" s="230"/>
      <c r="J5" s="230"/>
      <c r="K5" s="225"/>
      <c r="L5" s="343"/>
      <c r="M5" s="343"/>
      <c r="N5" s="225"/>
      <c r="O5" s="225"/>
      <c r="P5" s="225"/>
    </row>
    <row r="6" spans="1:16" x14ac:dyDescent="0.25">
      <c r="C6" s="224" t="s">
        <v>7</v>
      </c>
      <c r="D6" s="224"/>
      <c r="E6" s="341" t="s">
        <v>8</v>
      </c>
      <c r="F6" s="224"/>
      <c r="G6" s="224"/>
      <c r="H6" s="224"/>
      <c r="I6" s="230"/>
      <c r="J6" s="230" t="str">
        <f>'Att O Pg 1 of 5 '!$J$6</f>
        <v>For the 12 months ended 12/31/2012</v>
      </c>
      <c r="K6" s="225"/>
      <c r="L6" s="225"/>
      <c r="M6" s="225"/>
      <c r="N6" s="225"/>
      <c r="O6" s="225"/>
      <c r="P6" s="225"/>
    </row>
    <row r="7" spans="1:16" x14ac:dyDescent="0.25">
      <c r="C7" s="224"/>
      <c r="D7" s="185" t="s">
        <v>9</v>
      </c>
      <c r="E7" s="185" t="s">
        <v>10</v>
      </c>
      <c r="F7" s="185"/>
      <c r="G7" s="185"/>
      <c r="H7" s="185"/>
      <c r="I7" s="230"/>
      <c r="J7" s="230"/>
      <c r="K7" s="225"/>
      <c r="L7" s="225"/>
      <c r="M7" s="225"/>
      <c r="N7" s="225"/>
      <c r="O7" s="225"/>
      <c r="P7" s="225"/>
    </row>
    <row r="8" spans="1:16" x14ac:dyDescent="0.25">
      <c r="A8" s="289"/>
      <c r="B8" s="230"/>
      <c r="C8" s="344"/>
      <c r="D8" s="289"/>
      <c r="E8" s="185"/>
      <c r="F8" s="185"/>
      <c r="G8" s="185"/>
      <c r="H8" s="185"/>
      <c r="I8" s="230"/>
      <c r="J8" s="345"/>
      <c r="K8" s="1"/>
      <c r="L8" s="10"/>
      <c r="M8" s="230"/>
      <c r="N8" s="289"/>
      <c r="O8" s="225"/>
      <c r="P8" s="225"/>
    </row>
    <row r="9" spans="1:16" x14ac:dyDescent="0.25">
      <c r="A9" s="289"/>
      <c r="B9" s="230"/>
      <c r="C9" s="344"/>
      <c r="D9" s="289"/>
      <c r="E9" s="185" t="str">
        <f>'Att O Pg 1 of 5 '!E9</f>
        <v>LG&amp;E Energy LLC</v>
      </c>
      <c r="F9" s="185"/>
      <c r="G9" s="185"/>
      <c r="H9" s="185"/>
      <c r="I9" s="230"/>
      <c r="J9" s="345"/>
      <c r="K9" s="1"/>
      <c r="L9" s="10"/>
      <c r="M9" s="230"/>
      <c r="N9" s="289"/>
      <c r="O9" s="225"/>
      <c r="P9" s="225"/>
    </row>
    <row r="10" spans="1:16" x14ac:dyDescent="0.25">
      <c r="A10" s="289"/>
      <c r="B10" s="230"/>
      <c r="C10" s="344"/>
      <c r="D10" s="289"/>
      <c r="E10" s="185"/>
      <c r="F10" s="185"/>
      <c r="G10" s="185"/>
      <c r="H10" s="185"/>
      <c r="I10" s="230"/>
      <c r="J10" s="345"/>
      <c r="K10" s="1"/>
      <c r="L10" s="10"/>
      <c r="M10" s="230"/>
      <c r="N10" s="289"/>
      <c r="O10" s="225"/>
      <c r="P10" s="225"/>
    </row>
    <row r="11" spans="1:16" ht="20.25" x14ac:dyDescent="0.3">
      <c r="A11" s="295"/>
      <c r="B11" s="291"/>
      <c r="C11" s="296" t="s">
        <v>231</v>
      </c>
      <c r="D11" s="295"/>
      <c r="E11" s="292"/>
      <c r="F11" s="292"/>
      <c r="G11" s="292"/>
      <c r="H11" s="292"/>
      <c r="I11" s="291"/>
      <c r="J11" s="292"/>
      <c r="K11" s="293"/>
      <c r="L11" s="294"/>
      <c r="M11" s="293"/>
      <c r="N11" s="295"/>
      <c r="O11" s="225"/>
      <c r="P11" s="225"/>
    </row>
    <row r="12" spans="1:16" ht="20.25" x14ac:dyDescent="0.3">
      <c r="A12" s="295"/>
      <c r="B12" s="291"/>
      <c r="C12" s="296" t="s">
        <v>232</v>
      </c>
      <c r="D12" s="295"/>
      <c r="E12" s="292"/>
      <c r="F12" s="292"/>
      <c r="G12" s="292"/>
      <c r="H12" s="292"/>
      <c r="I12" s="291"/>
      <c r="J12" s="292"/>
      <c r="K12" s="293"/>
      <c r="L12" s="294"/>
      <c r="M12" s="293"/>
      <c r="N12" s="295"/>
      <c r="O12" s="225"/>
      <c r="P12" s="225"/>
    </row>
    <row r="13" spans="1:16" ht="20.25" x14ac:dyDescent="0.3">
      <c r="A13" s="295" t="s">
        <v>233</v>
      </c>
      <c r="B13" s="291"/>
      <c r="C13" s="296"/>
      <c r="D13" s="291"/>
      <c r="E13" s="292"/>
      <c r="F13" s="292"/>
      <c r="G13" s="292"/>
      <c r="H13" s="292"/>
      <c r="I13" s="291"/>
      <c r="J13" s="292"/>
      <c r="K13" s="293"/>
      <c r="L13" s="294"/>
      <c r="M13" s="293"/>
      <c r="N13" s="295"/>
      <c r="O13" s="225"/>
      <c r="P13" s="225"/>
    </row>
    <row r="14" spans="1:16" ht="21" thickBot="1" x14ac:dyDescent="0.35">
      <c r="A14" s="346" t="s">
        <v>234</v>
      </c>
      <c r="B14" s="291"/>
      <c r="C14" s="296"/>
      <c r="D14" s="291"/>
      <c r="E14" s="292"/>
      <c r="F14" s="292"/>
      <c r="G14" s="292"/>
      <c r="H14" s="292"/>
      <c r="I14" s="291"/>
      <c r="J14" s="292"/>
      <c r="K14" s="293"/>
      <c r="L14" s="294"/>
      <c r="M14" s="293"/>
      <c r="N14" s="295"/>
      <c r="O14" s="225"/>
      <c r="P14" s="225"/>
    </row>
    <row r="15" spans="1:16" ht="20.25" x14ac:dyDescent="0.3">
      <c r="A15" s="295" t="s">
        <v>235</v>
      </c>
      <c r="B15" s="291"/>
      <c r="C15" s="290" t="s">
        <v>236</v>
      </c>
      <c r="D15" s="291"/>
      <c r="E15" s="292"/>
      <c r="F15" s="292"/>
      <c r="G15" s="292"/>
      <c r="H15" s="292"/>
      <c r="I15" s="291"/>
      <c r="J15" s="292"/>
      <c r="K15" s="293"/>
      <c r="L15" s="294"/>
      <c r="M15" s="293"/>
      <c r="N15" s="295"/>
      <c r="O15" s="225"/>
      <c r="P15" s="225"/>
    </row>
    <row r="16" spans="1:16" ht="20.25" x14ac:dyDescent="0.3">
      <c r="A16" s="295" t="s">
        <v>237</v>
      </c>
      <c r="B16" s="291"/>
      <c r="C16" s="296" t="s">
        <v>238</v>
      </c>
      <c r="D16" s="291"/>
      <c r="E16" s="292"/>
      <c r="F16" s="292"/>
      <c r="G16" s="292"/>
      <c r="H16" s="292"/>
      <c r="I16" s="291"/>
      <c r="J16" s="292"/>
      <c r="K16" s="293"/>
      <c r="L16" s="294"/>
      <c r="M16" s="293"/>
      <c r="N16" s="295"/>
      <c r="O16" s="225"/>
      <c r="P16" s="225"/>
    </row>
    <row r="17" spans="1:17" ht="20.25" x14ac:dyDescent="0.3">
      <c r="A17" s="295" t="s">
        <v>239</v>
      </c>
      <c r="B17" s="291"/>
      <c r="C17" s="290" t="s">
        <v>240</v>
      </c>
      <c r="D17" s="291"/>
      <c r="E17" s="291"/>
      <c r="F17" s="291"/>
      <c r="G17" s="291"/>
      <c r="H17" s="291"/>
      <c r="I17" s="291"/>
      <c r="J17" s="292"/>
      <c r="K17" s="293"/>
      <c r="L17" s="293"/>
      <c r="M17" s="293"/>
      <c r="N17" s="297"/>
      <c r="O17" s="225"/>
      <c r="P17" s="225"/>
    </row>
    <row r="18" spans="1:17" ht="20.25" x14ac:dyDescent="0.3">
      <c r="A18" s="295" t="s">
        <v>241</v>
      </c>
      <c r="B18" s="291"/>
      <c r="C18" s="296" t="s">
        <v>242</v>
      </c>
      <c r="D18" s="291"/>
      <c r="E18" s="291"/>
      <c r="F18" s="291"/>
      <c r="G18" s="291"/>
      <c r="H18" s="291"/>
      <c r="I18" s="291"/>
      <c r="J18" s="292"/>
      <c r="K18" s="293"/>
      <c r="L18" s="293"/>
      <c r="M18" s="293"/>
      <c r="N18" s="297"/>
      <c r="O18" s="225"/>
      <c r="P18" s="225"/>
    </row>
    <row r="19" spans="1:17" ht="20.25" x14ac:dyDescent="0.3">
      <c r="A19" s="295" t="s">
        <v>243</v>
      </c>
      <c r="B19" s="291"/>
      <c r="C19" s="291" t="s">
        <v>244</v>
      </c>
      <c r="D19" s="291"/>
      <c r="E19" s="291"/>
      <c r="F19" s="291"/>
      <c r="G19" s="291"/>
      <c r="H19" s="291"/>
      <c r="I19" s="291"/>
      <c r="J19" s="291"/>
      <c r="K19" s="293"/>
      <c r="L19" s="293"/>
      <c r="M19" s="293"/>
      <c r="N19" s="295"/>
      <c r="O19" s="225"/>
      <c r="P19" s="225"/>
    </row>
    <row r="20" spans="1:17" ht="20.25" x14ac:dyDescent="0.3">
      <c r="A20" s="295" t="s">
        <v>245</v>
      </c>
      <c r="B20" s="291"/>
      <c r="C20" s="291" t="s">
        <v>246</v>
      </c>
      <c r="D20" s="291"/>
      <c r="E20" s="291"/>
      <c r="F20" s="291"/>
      <c r="G20" s="291"/>
      <c r="H20" s="291"/>
      <c r="I20" s="291"/>
      <c r="J20" s="291"/>
      <c r="K20" s="293"/>
      <c r="L20" s="293"/>
      <c r="M20" s="293"/>
      <c r="N20" s="295"/>
      <c r="O20" s="225"/>
      <c r="P20" s="225"/>
    </row>
    <row r="21" spans="1:17" ht="20.25" x14ac:dyDescent="0.3">
      <c r="A21" s="295"/>
      <c r="B21" s="291"/>
      <c r="C21" s="291" t="s">
        <v>247</v>
      </c>
      <c r="D21" s="291"/>
      <c r="E21" s="291"/>
      <c r="F21" s="291"/>
      <c r="G21" s="291"/>
      <c r="H21" s="291"/>
      <c r="I21" s="291"/>
      <c r="J21" s="291"/>
      <c r="K21" s="293"/>
      <c r="L21" s="293"/>
      <c r="M21" s="293"/>
      <c r="N21" s="295"/>
      <c r="O21" s="225"/>
      <c r="P21" s="225"/>
    </row>
    <row r="22" spans="1:17" ht="20.25" x14ac:dyDescent="0.3">
      <c r="A22" s="295"/>
      <c r="B22" s="291"/>
      <c r="C22" s="291" t="s">
        <v>248</v>
      </c>
      <c r="D22" s="291"/>
      <c r="E22" s="291"/>
      <c r="F22" s="291"/>
      <c r="G22" s="291"/>
      <c r="H22" s="291"/>
      <c r="I22" s="291"/>
      <c r="J22" s="291"/>
      <c r="K22" s="293"/>
      <c r="L22" s="293"/>
      <c r="M22" s="293"/>
      <c r="N22" s="295"/>
      <c r="O22" s="225"/>
      <c r="P22" s="225"/>
    </row>
    <row r="23" spans="1:17" ht="20.25" x14ac:dyDescent="0.3">
      <c r="A23" s="295" t="s">
        <v>249</v>
      </c>
      <c r="B23" s="291"/>
      <c r="C23" s="291" t="s">
        <v>250</v>
      </c>
      <c r="D23" s="291"/>
      <c r="E23" s="291"/>
      <c r="F23" s="291"/>
      <c r="G23" s="291"/>
      <c r="H23" s="291"/>
      <c r="I23" s="291"/>
      <c r="J23" s="291"/>
      <c r="K23" s="293"/>
      <c r="L23" s="293"/>
      <c r="M23" s="293"/>
      <c r="N23" s="295"/>
      <c r="O23" s="225"/>
      <c r="P23" s="225"/>
    </row>
    <row r="24" spans="1:17" ht="20.25" x14ac:dyDescent="0.3">
      <c r="A24" s="295" t="s">
        <v>251</v>
      </c>
      <c r="B24" s="291"/>
      <c r="C24" s="291" t="s">
        <v>252</v>
      </c>
      <c r="D24" s="291"/>
      <c r="E24" s="291"/>
      <c r="F24" s="291"/>
      <c r="G24" s="291"/>
      <c r="H24" s="291"/>
      <c r="I24" s="291"/>
      <c r="J24" s="291"/>
      <c r="K24" s="293"/>
      <c r="L24" s="293"/>
      <c r="M24" s="293"/>
      <c r="N24" s="295"/>
      <c r="O24" s="225"/>
      <c r="P24" s="225"/>
    </row>
    <row r="25" spans="1:17" ht="20.25" x14ac:dyDescent="0.3">
      <c r="A25" s="295"/>
      <c r="B25" s="291"/>
      <c r="C25" s="291" t="s">
        <v>253</v>
      </c>
      <c r="D25" s="291"/>
      <c r="E25" s="291"/>
      <c r="F25" s="291"/>
      <c r="G25" s="291"/>
      <c r="H25" s="291"/>
      <c r="I25" s="291"/>
      <c r="J25" s="291"/>
      <c r="K25" s="293"/>
      <c r="L25" s="293"/>
      <c r="M25" s="293"/>
      <c r="N25" s="295"/>
      <c r="O25" s="225"/>
      <c r="P25" s="225"/>
    </row>
    <row r="26" spans="1:17" ht="20.25" x14ac:dyDescent="0.3">
      <c r="A26" s="295" t="s">
        <v>254</v>
      </c>
      <c r="B26" s="291"/>
      <c r="C26" s="291" t="s">
        <v>255</v>
      </c>
      <c r="D26" s="291"/>
      <c r="E26" s="291"/>
      <c r="F26" s="291"/>
      <c r="G26" s="291"/>
      <c r="H26" s="291"/>
      <c r="I26" s="291"/>
      <c r="J26" s="291"/>
      <c r="K26" s="293"/>
      <c r="L26" s="293"/>
      <c r="M26" s="293"/>
      <c r="N26" s="295"/>
      <c r="O26" s="225"/>
      <c r="P26" s="225"/>
    </row>
    <row r="27" spans="1:17" ht="20.25" x14ac:dyDescent="0.3">
      <c r="A27" s="295"/>
      <c r="B27" s="291"/>
      <c r="C27" s="298" t="s">
        <v>256</v>
      </c>
      <c r="D27" s="291"/>
      <c r="E27" s="291"/>
      <c r="F27" s="291"/>
      <c r="G27" s="291"/>
      <c r="H27" s="291"/>
      <c r="I27" s="291"/>
      <c r="J27" s="291"/>
      <c r="K27" s="293"/>
      <c r="L27" s="293"/>
      <c r="M27" s="293"/>
      <c r="N27" s="295"/>
      <c r="P27" s="225"/>
    </row>
    <row r="28" spans="1:17" ht="20.25" x14ac:dyDescent="0.3">
      <c r="A28" s="295"/>
      <c r="B28" s="291"/>
      <c r="C28" s="291" t="s">
        <v>257</v>
      </c>
      <c r="D28" s="291"/>
      <c r="E28" s="291"/>
      <c r="F28" s="291"/>
      <c r="G28" s="291"/>
      <c r="H28" s="291"/>
      <c r="I28" s="291"/>
      <c r="J28" s="291"/>
      <c r="K28" s="293"/>
      <c r="L28" s="293"/>
      <c r="M28" s="293"/>
      <c r="N28" s="295"/>
      <c r="O28" s="225"/>
      <c r="P28" s="299"/>
      <c r="Q28" s="299"/>
    </row>
    <row r="29" spans="1:17" ht="20.25" x14ac:dyDescent="0.3">
      <c r="A29" s="295" t="s">
        <v>258</v>
      </c>
      <c r="B29" s="291"/>
      <c r="C29" s="291" t="s">
        <v>259</v>
      </c>
      <c r="D29" s="291"/>
      <c r="E29" s="291"/>
      <c r="F29" s="291"/>
      <c r="G29" s="291"/>
      <c r="H29" s="291"/>
      <c r="I29" s="291"/>
      <c r="J29" s="291"/>
      <c r="K29" s="293"/>
      <c r="L29" s="293"/>
      <c r="M29" s="293"/>
      <c r="N29" s="295"/>
      <c r="O29" s="225"/>
      <c r="P29" s="225"/>
    </row>
    <row r="30" spans="1:17" ht="20.25" x14ac:dyDescent="0.3">
      <c r="A30" s="295"/>
      <c r="B30" s="291"/>
      <c r="C30" s="291" t="s">
        <v>260</v>
      </c>
      <c r="D30" s="291"/>
      <c r="E30" s="291"/>
      <c r="F30" s="291"/>
      <c r="G30" s="291"/>
      <c r="H30" s="291"/>
      <c r="I30" s="291"/>
      <c r="J30" s="291"/>
      <c r="K30" s="293"/>
      <c r="L30" s="293"/>
      <c r="M30" s="293"/>
      <c r="N30" s="295"/>
      <c r="O30" s="225"/>
      <c r="P30" s="225"/>
    </row>
    <row r="31" spans="1:17" ht="20.25" x14ac:dyDescent="0.3">
      <c r="A31" s="295"/>
      <c r="B31" s="291"/>
      <c r="C31" s="291" t="s">
        <v>261</v>
      </c>
      <c r="D31" s="291"/>
      <c r="E31" s="291"/>
      <c r="F31" s="291"/>
      <c r="G31" s="291"/>
      <c r="H31" s="291"/>
      <c r="I31" s="291"/>
      <c r="J31" s="291"/>
      <c r="K31" s="293"/>
      <c r="L31" s="293"/>
      <c r="M31" s="293"/>
      <c r="N31" s="295"/>
      <c r="O31" s="225"/>
      <c r="P31" s="225"/>
    </row>
    <row r="32" spans="1:17" ht="20.25" x14ac:dyDescent="0.3">
      <c r="A32" s="295" t="s">
        <v>262</v>
      </c>
      <c r="B32" s="291"/>
      <c r="C32" s="291" t="s">
        <v>263</v>
      </c>
      <c r="D32" s="291"/>
      <c r="E32" s="291"/>
      <c r="F32" s="291"/>
      <c r="G32" s="291"/>
      <c r="H32" s="291"/>
      <c r="I32" s="291"/>
      <c r="J32" s="291"/>
      <c r="K32" s="293"/>
      <c r="L32" s="293"/>
      <c r="M32" s="293"/>
      <c r="N32" s="295"/>
      <c r="O32" s="225"/>
      <c r="P32" s="225"/>
    </row>
    <row r="33" spans="1:16" ht="20.25" x14ac:dyDescent="0.3">
      <c r="A33" s="295"/>
      <c r="B33" s="291"/>
      <c r="C33" s="291" t="s">
        <v>264</v>
      </c>
      <c r="D33" s="291"/>
      <c r="E33" s="291"/>
      <c r="F33" s="291"/>
      <c r="G33" s="291"/>
      <c r="H33" s="291"/>
      <c r="I33" s="291"/>
      <c r="J33" s="291"/>
      <c r="K33" s="293"/>
      <c r="L33" s="293"/>
      <c r="M33" s="293"/>
      <c r="N33" s="295"/>
      <c r="O33" s="225"/>
      <c r="P33" s="225"/>
    </row>
    <row r="34" spans="1:16" ht="20.25" x14ac:dyDescent="0.3">
      <c r="A34" s="295"/>
      <c r="B34" s="291"/>
      <c r="C34" s="291" t="s">
        <v>265</v>
      </c>
      <c r="D34" s="291"/>
      <c r="E34" s="291"/>
      <c r="F34" s="291"/>
      <c r="G34" s="291"/>
      <c r="H34" s="291"/>
      <c r="I34" s="291"/>
      <c r="J34" s="291"/>
      <c r="K34" s="293"/>
      <c r="L34" s="293"/>
      <c r="M34" s="293"/>
      <c r="N34" s="295"/>
      <c r="O34" s="225"/>
      <c r="P34" s="225"/>
    </row>
    <row r="35" spans="1:16" ht="20.25" x14ac:dyDescent="0.3">
      <c r="A35" s="295"/>
      <c r="B35" s="291"/>
      <c r="C35" s="291" t="s">
        <v>266</v>
      </c>
      <c r="D35" s="291"/>
      <c r="E35" s="291"/>
      <c r="F35" s="291"/>
      <c r="G35" s="291"/>
      <c r="H35" s="291"/>
      <c r="I35" s="291"/>
      <c r="J35" s="291"/>
      <c r="K35" s="293"/>
      <c r="L35" s="293"/>
      <c r="M35" s="293"/>
      <c r="N35" s="295"/>
      <c r="O35" s="225"/>
      <c r="P35" s="225"/>
    </row>
    <row r="36" spans="1:16" ht="20.25" x14ac:dyDescent="0.3">
      <c r="A36" s="295"/>
      <c r="B36" s="291"/>
      <c r="C36" s="291" t="s">
        <v>267</v>
      </c>
      <c r="D36" s="291"/>
      <c r="E36" s="291"/>
      <c r="F36" s="291"/>
      <c r="G36" s="291"/>
      <c r="H36" s="291"/>
      <c r="I36" s="291"/>
      <c r="J36" s="291"/>
      <c r="K36" s="293"/>
      <c r="L36" s="293"/>
      <c r="M36" s="293"/>
      <c r="N36" s="295"/>
      <c r="O36" s="225"/>
      <c r="P36" s="225"/>
    </row>
    <row r="37" spans="1:16" ht="20.25" x14ac:dyDescent="0.3">
      <c r="A37" s="295"/>
      <c r="B37" s="291"/>
      <c r="C37" s="291" t="s">
        <v>268</v>
      </c>
      <c r="D37" s="291"/>
      <c r="E37" s="291"/>
      <c r="F37" s="291"/>
      <c r="G37" s="291"/>
      <c r="H37" s="291"/>
      <c r="I37" s="291"/>
      <c r="J37" s="291"/>
      <c r="K37" s="293"/>
      <c r="L37" s="293"/>
      <c r="M37" s="293"/>
      <c r="N37" s="295"/>
      <c r="O37" s="225"/>
      <c r="P37" s="225"/>
    </row>
    <row r="38" spans="1:16" ht="20.25" x14ac:dyDescent="0.3">
      <c r="A38" s="295" t="s">
        <v>9</v>
      </c>
      <c r="B38" s="291"/>
      <c r="C38" s="291" t="s">
        <v>269</v>
      </c>
      <c r="D38" s="291" t="s">
        <v>270</v>
      </c>
      <c r="E38" s="347">
        <v>0.35</v>
      </c>
      <c r="F38" s="291"/>
      <c r="G38" s="291"/>
      <c r="H38" s="291"/>
      <c r="I38" s="291"/>
      <c r="J38" s="291"/>
      <c r="K38" s="293"/>
      <c r="L38" s="293"/>
      <c r="M38" s="293"/>
      <c r="N38" s="295"/>
      <c r="O38" s="225"/>
      <c r="P38" s="225"/>
    </row>
    <row r="39" spans="1:16" ht="20.25" x14ac:dyDescent="0.3">
      <c r="A39" s="295"/>
      <c r="B39" s="291"/>
      <c r="C39" s="291"/>
      <c r="D39" s="291" t="s">
        <v>271</v>
      </c>
      <c r="E39" s="347">
        <v>0.06</v>
      </c>
      <c r="F39" s="291" t="s">
        <v>272</v>
      </c>
      <c r="G39" s="291"/>
      <c r="H39" s="291"/>
      <c r="I39" s="291"/>
      <c r="J39" s="291"/>
      <c r="K39" s="293"/>
      <c r="L39" s="293"/>
      <c r="M39" s="293"/>
      <c r="N39" s="295"/>
      <c r="O39" s="225"/>
      <c r="P39" s="225"/>
    </row>
    <row r="40" spans="1:16" ht="20.25" x14ac:dyDescent="0.3">
      <c r="A40" s="295"/>
      <c r="B40" s="291"/>
      <c r="C40" s="291"/>
      <c r="D40" s="291" t="s">
        <v>273</v>
      </c>
      <c r="E40" s="347">
        <v>0</v>
      </c>
      <c r="F40" s="291" t="s">
        <v>274</v>
      </c>
      <c r="G40" s="291"/>
      <c r="H40" s="291"/>
      <c r="I40" s="291"/>
      <c r="J40" s="291"/>
      <c r="K40" s="293"/>
      <c r="L40" s="293"/>
      <c r="M40" s="293"/>
      <c r="N40" s="295"/>
      <c r="O40" s="225"/>
      <c r="P40" s="300"/>
    </row>
    <row r="41" spans="1:16" ht="20.25" x14ac:dyDescent="0.3">
      <c r="A41" s="295" t="s">
        <v>275</v>
      </c>
      <c r="B41" s="291"/>
      <c r="C41" s="291" t="s">
        <v>276</v>
      </c>
      <c r="D41" s="291"/>
      <c r="E41" s="291"/>
      <c r="F41" s="291"/>
      <c r="G41" s="291"/>
      <c r="H41" s="291"/>
      <c r="I41" s="291"/>
      <c r="J41" s="291"/>
      <c r="K41" s="293"/>
      <c r="L41" s="293"/>
      <c r="M41" s="293"/>
      <c r="N41" s="295"/>
      <c r="O41" s="225"/>
      <c r="P41" s="225"/>
    </row>
    <row r="42" spans="1:16" ht="20.25" x14ac:dyDescent="0.3">
      <c r="A42" s="295" t="s">
        <v>277</v>
      </c>
      <c r="B42" s="291"/>
      <c r="C42" s="291" t="s">
        <v>278</v>
      </c>
      <c r="D42" s="291"/>
      <c r="E42" s="291"/>
      <c r="F42" s="291"/>
      <c r="G42" s="291"/>
      <c r="H42" s="291"/>
      <c r="I42" s="291"/>
      <c r="J42" s="291"/>
      <c r="K42" s="293"/>
      <c r="L42" s="293"/>
      <c r="M42" s="293"/>
      <c r="N42" s="295"/>
      <c r="O42" s="225"/>
      <c r="P42" s="225"/>
    </row>
    <row r="43" spans="1:16" ht="20.25" x14ac:dyDescent="0.3">
      <c r="A43" s="295"/>
      <c r="B43" s="291"/>
      <c r="C43" s="291" t="s">
        <v>279</v>
      </c>
      <c r="D43" s="291"/>
      <c r="E43" s="291"/>
      <c r="F43" s="291"/>
      <c r="G43" s="291"/>
      <c r="H43" s="291"/>
      <c r="I43" s="291"/>
      <c r="J43" s="291"/>
      <c r="K43" s="293"/>
      <c r="L43" s="293"/>
      <c r="M43" s="293"/>
      <c r="N43" s="295"/>
      <c r="O43" s="225"/>
      <c r="P43" s="225"/>
    </row>
    <row r="44" spans="1:16" ht="20.25" x14ac:dyDescent="0.3">
      <c r="A44" s="295" t="s">
        <v>280</v>
      </c>
      <c r="B44" s="291"/>
      <c r="C44" s="291" t="s">
        <v>281</v>
      </c>
      <c r="D44" s="291"/>
      <c r="E44" s="291"/>
      <c r="F44" s="291"/>
      <c r="G44" s="291"/>
      <c r="H44" s="291"/>
      <c r="I44" s="291"/>
      <c r="J44" s="291"/>
      <c r="K44" s="293"/>
      <c r="L44" s="293"/>
      <c r="M44" s="293"/>
      <c r="N44" s="295"/>
      <c r="O44" s="225"/>
      <c r="P44" s="225"/>
    </row>
    <row r="45" spans="1:16" ht="20.25" x14ac:dyDescent="0.3">
      <c r="A45" s="295"/>
      <c r="B45" s="291"/>
      <c r="C45" s="291" t="s">
        <v>282</v>
      </c>
      <c r="D45" s="291"/>
      <c r="E45" s="291"/>
      <c r="F45" s="291"/>
      <c r="G45" s="291"/>
      <c r="H45" s="291"/>
      <c r="I45" s="291"/>
      <c r="J45" s="291"/>
      <c r="K45" s="293"/>
      <c r="L45" s="293"/>
      <c r="M45" s="293"/>
      <c r="N45" s="295"/>
      <c r="O45" s="225"/>
      <c r="P45" s="225"/>
    </row>
    <row r="46" spans="1:16" ht="20.25" x14ac:dyDescent="0.3">
      <c r="A46" s="295"/>
      <c r="B46" s="291"/>
      <c r="C46" s="291" t="s">
        <v>283</v>
      </c>
      <c r="D46" s="291"/>
      <c r="E46" s="291"/>
      <c r="F46" s="291"/>
      <c r="G46" s="291"/>
      <c r="H46" s="291"/>
      <c r="I46" s="291"/>
      <c r="J46" s="291"/>
      <c r="K46" s="293"/>
      <c r="L46" s="293"/>
      <c r="M46" s="293"/>
      <c r="N46" s="295"/>
      <c r="O46" s="225"/>
      <c r="P46" s="225"/>
    </row>
    <row r="47" spans="1:16" ht="20.25" x14ac:dyDescent="0.3">
      <c r="A47" s="295" t="s">
        <v>284</v>
      </c>
      <c r="B47" s="291"/>
      <c r="C47" s="291" t="s">
        <v>285</v>
      </c>
      <c r="D47" s="291"/>
      <c r="E47" s="291"/>
      <c r="F47" s="291"/>
      <c r="G47" s="291"/>
      <c r="H47" s="291"/>
      <c r="I47" s="291"/>
      <c r="J47" s="291"/>
      <c r="K47" s="293"/>
      <c r="L47" s="293"/>
      <c r="M47" s="293"/>
      <c r="N47" s="295"/>
      <c r="O47" s="225"/>
      <c r="P47" s="225"/>
    </row>
    <row r="48" spans="1:16" ht="20.25" x14ac:dyDescent="0.3">
      <c r="A48" s="295" t="s">
        <v>286</v>
      </c>
      <c r="B48" s="291"/>
      <c r="C48" s="291" t="s">
        <v>287</v>
      </c>
      <c r="D48" s="291"/>
      <c r="E48" s="291"/>
      <c r="F48" s="291"/>
      <c r="G48" s="291"/>
      <c r="H48" s="291"/>
      <c r="I48" s="291"/>
      <c r="J48" s="291"/>
      <c r="K48" s="293"/>
      <c r="L48" s="293"/>
      <c r="M48" s="293"/>
      <c r="N48" s="295"/>
      <c r="O48" s="225"/>
      <c r="P48" s="225"/>
    </row>
    <row r="49" spans="1:19" ht="20.25" x14ac:dyDescent="0.3">
      <c r="A49" s="295"/>
      <c r="B49" s="291"/>
      <c r="C49" s="291" t="s">
        <v>288</v>
      </c>
      <c r="D49" s="291"/>
      <c r="E49" s="291"/>
      <c r="F49" s="291"/>
      <c r="G49" s="291"/>
      <c r="H49" s="291"/>
      <c r="I49" s="291"/>
      <c r="J49" s="291"/>
      <c r="K49" s="293"/>
      <c r="L49" s="293"/>
      <c r="M49" s="293"/>
      <c r="N49" s="295"/>
      <c r="O49" s="225"/>
      <c r="P49" s="225"/>
    </row>
    <row r="50" spans="1:19" ht="20.25" x14ac:dyDescent="0.3">
      <c r="A50" s="295"/>
      <c r="B50" s="291"/>
      <c r="C50" s="291" t="s">
        <v>289</v>
      </c>
      <c r="D50" s="291"/>
      <c r="E50" s="291"/>
      <c r="F50" s="291"/>
      <c r="G50" s="291"/>
      <c r="H50" s="291"/>
      <c r="I50" s="291"/>
      <c r="J50" s="291"/>
      <c r="K50" s="293"/>
      <c r="L50" s="293"/>
      <c r="M50" s="293"/>
      <c r="N50" s="295"/>
      <c r="O50" s="225"/>
      <c r="P50" s="225"/>
    </row>
    <row r="51" spans="1:19" ht="20.25" x14ac:dyDescent="0.3">
      <c r="A51" s="295" t="s">
        <v>290</v>
      </c>
      <c r="B51" s="291"/>
      <c r="C51" s="291" t="s">
        <v>291</v>
      </c>
      <c r="D51" s="291"/>
      <c r="E51" s="291"/>
      <c r="F51" s="291"/>
      <c r="G51" s="291"/>
      <c r="H51" s="291"/>
      <c r="I51" s="291"/>
      <c r="J51" s="291"/>
      <c r="K51" s="293"/>
      <c r="L51" s="293"/>
      <c r="M51" s="293"/>
      <c r="N51" s="295"/>
      <c r="O51" s="225"/>
      <c r="P51" s="225"/>
    </row>
    <row r="52" spans="1:19" ht="20.25" x14ac:dyDescent="0.3">
      <c r="A52" s="295"/>
      <c r="B52" s="291"/>
      <c r="C52" s="291" t="s">
        <v>292</v>
      </c>
      <c r="D52" s="291"/>
      <c r="E52" s="291"/>
      <c r="F52" s="291"/>
      <c r="G52" s="291"/>
      <c r="H52" s="291"/>
      <c r="I52" s="291"/>
      <c r="J52" s="291"/>
      <c r="K52" s="293"/>
      <c r="L52" s="293"/>
      <c r="M52" s="293"/>
      <c r="N52" s="295"/>
      <c r="O52" s="225"/>
      <c r="P52" s="225"/>
    </row>
    <row r="53" spans="1:19" ht="20.25" x14ac:dyDescent="0.3">
      <c r="A53" s="295" t="s">
        <v>293</v>
      </c>
      <c r="B53" s="291"/>
      <c r="C53" s="291" t="s">
        <v>294</v>
      </c>
      <c r="D53" s="291"/>
      <c r="E53" s="291"/>
      <c r="F53" s="291"/>
      <c r="G53" s="291"/>
      <c r="H53" s="291"/>
      <c r="I53" s="291"/>
      <c r="J53" s="291"/>
      <c r="K53" s="293"/>
      <c r="L53" s="293"/>
      <c r="M53" s="293"/>
      <c r="N53" s="295"/>
      <c r="O53" s="225"/>
      <c r="P53" s="225"/>
    </row>
    <row r="54" spans="1:19" ht="18.75" x14ac:dyDescent="0.3">
      <c r="A54" s="295" t="s">
        <v>295</v>
      </c>
      <c r="B54" s="230"/>
      <c r="C54" s="291" t="s">
        <v>296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89"/>
      <c r="O54" s="225"/>
      <c r="P54" s="225"/>
    </row>
    <row r="55" spans="1:19" ht="18.75" x14ac:dyDescent="0.3">
      <c r="B55" s="230"/>
      <c r="C55" s="291" t="s">
        <v>297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89"/>
      <c r="O55" s="225"/>
      <c r="P55" s="225"/>
    </row>
    <row r="56" spans="1:19" ht="18.75" x14ac:dyDescent="0.3">
      <c r="C56" s="301" t="s">
        <v>298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</row>
    <row r="57" spans="1:19" ht="18.75" x14ac:dyDescent="0.3">
      <c r="A57" s="348" t="s">
        <v>299</v>
      </c>
      <c r="B57" s="298"/>
      <c r="C57" s="301" t="s">
        <v>300</v>
      </c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</row>
    <row r="58" spans="1:19" ht="18.75" x14ac:dyDescent="0.3">
      <c r="A58" s="298"/>
      <c r="B58" s="298"/>
      <c r="C58" s="301" t="s">
        <v>301</v>
      </c>
      <c r="D58" s="302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</row>
    <row r="59" spans="1:19" ht="18.75" x14ac:dyDescent="0.3">
      <c r="A59" s="298"/>
      <c r="B59" s="298"/>
      <c r="C59" s="301" t="s">
        <v>302</v>
      </c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225"/>
    </row>
    <row r="60" spans="1:19" ht="18.75" x14ac:dyDescent="0.3">
      <c r="A60" s="298"/>
      <c r="B60" s="298"/>
      <c r="C60" s="301" t="s">
        <v>303</v>
      </c>
      <c r="D60" s="303"/>
      <c r="E60" s="304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222"/>
      <c r="R60" s="222"/>
      <c r="S60" s="222"/>
    </row>
    <row r="61" spans="1:19" ht="18.75" x14ac:dyDescent="0.3">
      <c r="A61" s="348" t="s">
        <v>304</v>
      </c>
      <c r="B61" s="298"/>
      <c r="C61" s="301" t="s">
        <v>305</v>
      </c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P61" s="303"/>
      <c r="Q61" s="222"/>
      <c r="R61" s="222"/>
      <c r="S61" s="222"/>
    </row>
    <row r="62" spans="1:19" ht="18.75" x14ac:dyDescent="0.3">
      <c r="A62" s="348" t="s">
        <v>306</v>
      </c>
      <c r="B62" s="298"/>
      <c r="C62" s="301" t="s">
        <v>307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</row>
    <row r="63" spans="1:19" ht="18.75" x14ac:dyDescent="0.3">
      <c r="A63" s="298"/>
      <c r="B63" s="298"/>
      <c r="C63" s="301" t="s">
        <v>308</v>
      </c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222"/>
      <c r="R63" s="222"/>
      <c r="S63" s="222"/>
    </row>
    <row r="64" spans="1:19" ht="18.75" x14ac:dyDescent="0.3">
      <c r="A64" s="298"/>
      <c r="B64" s="298"/>
      <c r="C64" s="301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222"/>
      <c r="R64" s="222"/>
      <c r="S64" s="222"/>
    </row>
    <row r="65" spans="1:19" ht="18.75" x14ac:dyDescent="0.3">
      <c r="A65" s="298"/>
      <c r="B65" s="298"/>
      <c r="C65" s="301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222"/>
      <c r="R65" s="222"/>
      <c r="S65" s="222"/>
    </row>
    <row r="66" spans="1:19" ht="18.75" x14ac:dyDescent="0.3">
      <c r="A66" s="298"/>
      <c r="B66" s="298"/>
      <c r="C66" s="298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303"/>
      <c r="Q66" s="222"/>
      <c r="R66" s="222"/>
      <c r="S66" s="222"/>
    </row>
    <row r="67" spans="1:19" ht="18.75" x14ac:dyDescent="0.3">
      <c r="A67" s="298"/>
      <c r="B67" s="298"/>
      <c r="C67" s="298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</row>
    <row r="68" spans="1:19" ht="18.75" x14ac:dyDescent="0.3">
      <c r="A68" s="298"/>
      <c r="B68" s="298"/>
      <c r="C68" s="298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</row>
    <row r="69" spans="1:19" ht="18.75" x14ac:dyDescent="0.3">
      <c r="A69" s="298"/>
      <c r="B69" s="298"/>
      <c r="C69" s="298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</row>
    <row r="70" spans="1:19" ht="18.75" x14ac:dyDescent="0.3">
      <c r="A70" s="298"/>
      <c r="B70" s="298"/>
      <c r="C70" s="298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</row>
    <row r="71" spans="1:19" ht="18.75" x14ac:dyDescent="0.3">
      <c r="A71" s="298"/>
      <c r="B71" s="298"/>
      <c r="C71" s="298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</row>
    <row r="72" spans="1:19" ht="18.75" x14ac:dyDescent="0.3">
      <c r="A72" s="298"/>
      <c r="B72" s="298"/>
      <c r="P72" s="222"/>
      <c r="Q72" s="222"/>
      <c r="R72" s="222"/>
      <c r="S72" s="222"/>
    </row>
    <row r="73" spans="1:19" x14ac:dyDescent="0.25">
      <c r="Q73" s="222"/>
      <c r="R73" s="222"/>
      <c r="S73" s="222"/>
    </row>
    <row r="74" spans="1:19" ht="149.25" customHeight="1" x14ac:dyDescent="0.25">
      <c r="Q74" s="222"/>
      <c r="R74" s="222"/>
      <c r="S74" s="222"/>
    </row>
    <row r="75" spans="1:19" x14ac:dyDescent="0.25">
      <c r="Q75" s="222"/>
      <c r="R75" s="222"/>
      <c r="S75" s="222"/>
    </row>
    <row r="76" spans="1:19" x14ac:dyDescent="0.25">
      <c r="Q76" s="222"/>
      <c r="R76" s="222"/>
      <c r="S76" s="222"/>
    </row>
    <row r="77" spans="1:19" x14ac:dyDescent="0.25">
      <c r="Q77" s="222"/>
      <c r="R77" s="222"/>
      <c r="S77" s="222"/>
    </row>
    <row r="78" spans="1:19" x14ac:dyDescent="0.25">
      <c r="Q78" s="222"/>
      <c r="R78" s="222"/>
      <c r="S78" s="222"/>
    </row>
    <row r="79" spans="1:19" x14ac:dyDescent="0.25">
      <c r="Q79" s="222"/>
      <c r="R79" s="222"/>
      <c r="S79" s="222"/>
    </row>
    <row r="80" spans="1:19" x14ac:dyDescent="0.25">
      <c r="Q80" s="222"/>
      <c r="R80" s="222"/>
      <c r="S80" s="222"/>
    </row>
    <row r="81" spans="17:19" x14ac:dyDescent="0.25">
      <c r="Q81" s="222"/>
      <c r="R81" s="222"/>
      <c r="S81" s="222"/>
    </row>
    <row r="82" spans="17:19" x14ac:dyDescent="0.25">
      <c r="Q82" s="222"/>
      <c r="R82" s="222"/>
      <c r="S82" s="222"/>
    </row>
    <row r="83" spans="17:19" x14ac:dyDescent="0.25">
      <c r="Q83" s="222"/>
      <c r="R83" s="222"/>
      <c r="S83" s="222"/>
    </row>
    <row r="84" spans="17:19" x14ac:dyDescent="0.25">
      <c r="Q84" s="222"/>
      <c r="R84" s="222"/>
      <c r="S84" s="222"/>
    </row>
    <row r="85" spans="17:19" x14ac:dyDescent="0.25">
      <c r="Q85" s="222"/>
      <c r="R85" s="222"/>
      <c r="S85" s="222"/>
    </row>
    <row r="86" spans="17:19" x14ac:dyDescent="0.25">
      <c r="Q86" s="222"/>
      <c r="R86" s="222"/>
      <c r="S86" s="222"/>
    </row>
    <row r="87" spans="17:19" x14ac:dyDescent="0.25">
      <c r="Q87" s="222"/>
      <c r="R87" s="222"/>
      <c r="S87" s="222"/>
    </row>
    <row r="88" spans="17:19" x14ac:dyDescent="0.25">
      <c r="Q88" s="222"/>
      <c r="R88" s="222"/>
      <c r="S88" s="222"/>
    </row>
    <row r="89" spans="17:19" x14ac:dyDescent="0.25">
      <c r="Q89" s="222"/>
      <c r="R89" s="222"/>
      <c r="S89" s="222"/>
    </row>
    <row r="90" spans="17:19" x14ac:dyDescent="0.25">
      <c r="Q90" s="222"/>
      <c r="R90" s="222"/>
      <c r="S90" s="222"/>
    </row>
    <row r="91" spans="17:19" x14ac:dyDescent="0.25">
      <c r="Q91" s="222"/>
      <c r="R91" s="222"/>
      <c r="S91" s="222"/>
    </row>
    <row r="92" spans="17:19" x14ac:dyDescent="0.25">
      <c r="Q92" s="222"/>
      <c r="R92" s="222"/>
      <c r="S92" s="222"/>
    </row>
    <row r="93" spans="17:19" x14ac:dyDescent="0.25">
      <c r="Q93" s="222"/>
      <c r="R93" s="222"/>
      <c r="S93" s="222"/>
    </row>
    <row r="94" spans="17:19" x14ac:dyDescent="0.25">
      <c r="Q94" s="222"/>
      <c r="R94" s="222"/>
      <c r="S94" s="222"/>
    </row>
    <row r="95" spans="17:19" x14ac:dyDescent="0.25">
      <c r="Q95" s="222"/>
      <c r="R95" s="222"/>
      <c r="S95" s="222"/>
    </row>
    <row r="96" spans="17:19" x14ac:dyDescent="0.25">
      <c r="Q96" s="222"/>
      <c r="R96" s="222"/>
      <c r="S96" s="222"/>
    </row>
    <row r="97" spans="17:19" x14ac:dyDescent="0.25">
      <c r="Q97" s="222"/>
      <c r="R97" s="222"/>
      <c r="S97" s="222"/>
    </row>
    <row r="98" spans="17:19" x14ac:dyDescent="0.25">
      <c r="Q98" s="222"/>
      <c r="R98" s="222"/>
      <c r="S98" s="222"/>
    </row>
    <row r="99" spans="17:19" x14ac:dyDescent="0.25">
      <c r="Q99" s="222"/>
      <c r="R99" s="222"/>
      <c r="S99" s="222"/>
    </row>
    <row r="100" spans="17:19" x14ac:dyDescent="0.25">
      <c r="Q100" s="222"/>
      <c r="R100" s="222"/>
      <c r="S100" s="222"/>
    </row>
    <row r="101" spans="17:19" x14ac:dyDescent="0.25">
      <c r="Q101" s="222"/>
      <c r="R101" s="222"/>
      <c r="S101" s="222"/>
    </row>
    <row r="102" spans="17:19" x14ac:dyDescent="0.25">
      <c r="Q102" s="222"/>
      <c r="R102" s="222"/>
      <c r="S102" s="222"/>
    </row>
    <row r="103" spans="17:19" x14ac:dyDescent="0.25">
      <c r="Q103" s="222"/>
      <c r="R103" s="222"/>
      <c r="S103" s="222"/>
    </row>
    <row r="104" spans="17:19" x14ac:dyDescent="0.25">
      <c r="Q104" s="222"/>
      <c r="R104" s="222"/>
      <c r="S104" s="222"/>
    </row>
    <row r="105" spans="17:19" x14ac:dyDescent="0.25">
      <c r="Q105" s="222"/>
      <c r="R105" s="222"/>
      <c r="S105" s="222"/>
    </row>
    <row r="106" spans="17:19" x14ac:dyDescent="0.25">
      <c r="Q106" s="222"/>
      <c r="R106" s="222"/>
      <c r="S106" s="222"/>
    </row>
    <row r="107" spans="17:19" x14ac:dyDescent="0.25">
      <c r="Q107" s="222"/>
      <c r="R107" s="222"/>
      <c r="S107" s="222"/>
    </row>
    <row r="108" spans="17:19" x14ac:dyDescent="0.25">
      <c r="Q108" s="222"/>
      <c r="R108" s="222"/>
      <c r="S108" s="222"/>
    </row>
    <row r="109" spans="17:19" x14ac:dyDescent="0.25">
      <c r="Q109" s="222"/>
      <c r="R109" s="222"/>
      <c r="S109" s="222"/>
    </row>
    <row r="110" spans="17:19" x14ac:dyDescent="0.25">
      <c r="Q110" s="222"/>
      <c r="R110" s="222"/>
      <c r="S110" s="222"/>
    </row>
    <row r="111" spans="17:19" x14ac:dyDescent="0.25">
      <c r="Q111" s="222"/>
      <c r="R111" s="222"/>
      <c r="S111" s="222"/>
    </row>
    <row r="112" spans="17:19" x14ac:dyDescent="0.25">
      <c r="Q112" s="222"/>
      <c r="R112" s="222"/>
      <c r="S112" s="222"/>
    </row>
    <row r="113" spans="17:19" x14ac:dyDescent="0.25">
      <c r="Q113" s="222"/>
      <c r="R113" s="222"/>
      <c r="S113" s="222"/>
    </row>
    <row r="114" spans="17:19" x14ac:dyDescent="0.25">
      <c r="Q114" s="222"/>
      <c r="R114" s="222"/>
      <c r="S114" s="222"/>
    </row>
    <row r="115" spans="17:19" x14ac:dyDescent="0.25">
      <c r="Q115" s="222"/>
      <c r="R115" s="222"/>
      <c r="S115" s="222"/>
    </row>
    <row r="116" spans="17:19" x14ac:dyDescent="0.25">
      <c r="Q116" s="222"/>
      <c r="R116" s="222"/>
      <c r="S116" s="222"/>
    </row>
    <row r="117" spans="17:19" x14ac:dyDescent="0.25">
      <c r="Q117" s="222"/>
      <c r="R117" s="222"/>
      <c r="S117" s="222"/>
    </row>
    <row r="118" spans="17:19" x14ac:dyDescent="0.25">
      <c r="Q118" s="222"/>
      <c r="R118" s="222"/>
      <c r="S118" s="222"/>
    </row>
    <row r="119" spans="17:19" x14ac:dyDescent="0.25">
      <c r="Q119" s="222"/>
      <c r="R119" s="222"/>
      <c r="S119" s="222"/>
    </row>
    <row r="120" spans="17:19" x14ac:dyDescent="0.25">
      <c r="Q120" s="222"/>
      <c r="R120" s="222"/>
      <c r="S120" s="222"/>
    </row>
    <row r="121" spans="17:19" x14ac:dyDescent="0.25">
      <c r="Q121" s="222"/>
      <c r="R121" s="222"/>
      <c r="S121" s="222"/>
    </row>
    <row r="122" spans="17:19" x14ac:dyDescent="0.25">
      <c r="Q122" s="222"/>
      <c r="R122" s="222"/>
      <c r="S122" s="222"/>
    </row>
    <row r="123" spans="17:19" x14ac:dyDescent="0.25">
      <c r="Q123" s="222"/>
      <c r="R123" s="222"/>
      <c r="S123" s="222"/>
    </row>
    <row r="124" spans="17:19" x14ac:dyDescent="0.25">
      <c r="Q124" s="222"/>
      <c r="R124" s="222"/>
      <c r="S124" s="222"/>
    </row>
    <row r="125" spans="17:19" x14ac:dyDescent="0.25">
      <c r="Q125" s="222"/>
      <c r="R125" s="222"/>
      <c r="S125" s="222"/>
    </row>
    <row r="126" spans="17:19" x14ac:dyDescent="0.25">
      <c r="Q126" s="222"/>
      <c r="R126" s="222"/>
      <c r="S126" s="222"/>
    </row>
    <row r="127" spans="17:19" x14ac:dyDescent="0.25">
      <c r="Q127" s="222"/>
      <c r="R127" s="222"/>
      <c r="S127" s="222"/>
    </row>
    <row r="128" spans="17:19" x14ac:dyDescent="0.25">
      <c r="Q128" s="222"/>
      <c r="R128" s="222"/>
      <c r="S128" s="222"/>
    </row>
    <row r="129" spans="17:19" x14ac:dyDescent="0.25">
      <c r="Q129" s="222"/>
      <c r="R129" s="222"/>
      <c r="S129" s="222"/>
    </row>
    <row r="130" spans="17:19" x14ac:dyDescent="0.25">
      <c r="Q130" s="222"/>
      <c r="R130" s="222"/>
      <c r="S130" s="222"/>
    </row>
    <row r="131" spans="17:19" x14ac:dyDescent="0.25">
      <c r="Q131" s="222"/>
      <c r="R131" s="222"/>
      <c r="S131" s="222"/>
    </row>
    <row r="132" spans="17:19" x14ac:dyDescent="0.25">
      <c r="Q132" s="222"/>
      <c r="R132" s="222"/>
      <c r="S132" s="222"/>
    </row>
    <row r="133" spans="17:19" x14ac:dyDescent="0.25">
      <c r="Q133" s="222"/>
      <c r="R133" s="222"/>
      <c r="S133" s="222"/>
    </row>
    <row r="134" spans="17:19" x14ac:dyDescent="0.25">
      <c r="Q134" s="222"/>
      <c r="R134" s="222"/>
      <c r="S134" s="222"/>
    </row>
    <row r="135" spans="17:19" x14ac:dyDescent="0.25">
      <c r="Q135" s="222"/>
      <c r="R135" s="222"/>
      <c r="S135" s="222"/>
    </row>
    <row r="136" spans="17:19" x14ac:dyDescent="0.25">
      <c r="Q136" s="222"/>
      <c r="R136" s="222"/>
      <c r="S136" s="222"/>
    </row>
    <row r="137" spans="17:19" x14ac:dyDescent="0.25">
      <c r="Q137" s="222"/>
      <c r="R137" s="222"/>
      <c r="S137" s="222"/>
    </row>
    <row r="138" spans="17:19" x14ac:dyDescent="0.25">
      <c r="Q138" s="222"/>
      <c r="R138" s="222"/>
      <c r="S138" s="222"/>
    </row>
    <row r="139" spans="17:19" x14ac:dyDescent="0.25">
      <c r="Q139" s="222"/>
      <c r="R139" s="222"/>
      <c r="S139" s="222"/>
    </row>
    <row r="140" spans="17:19" x14ac:dyDescent="0.25">
      <c r="Q140" s="222"/>
      <c r="R140" s="222"/>
      <c r="S140" s="222"/>
    </row>
    <row r="141" spans="17:19" x14ac:dyDescent="0.25">
      <c r="Q141" s="222"/>
      <c r="R141" s="222"/>
      <c r="S141" s="222"/>
    </row>
    <row r="142" spans="17:19" x14ac:dyDescent="0.25">
      <c r="Q142" s="222"/>
      <c r="R142" s="222"/>
      <c r="S142" s="222"/>
    </row>
    <row r="143" spans="17:19" x14ac:dyDescent="0.25">
      <c r="Q143" s="222"/>
      <c r="R143" s="222"/>
      <c r="S143" s="222"/>
    </row>
    <row r="144" spans="17:19" x14ac:dyDescent="0.25">
      <c r="Q144" s="222"/>
      <c r="R144" s="222"/>
      <c r="S144" s="222"/>
    </row>
    <row r="145" spans="17:19" x14ac:dyDescent="0.25">
      <c r="Q145" s="222"/>
      <c r="R145" s="222"/>
      <c r="S145" s="222"/>
    </row>
    <row r="146" spans="17:19" x14ac:dyDescent="0.25">
      <c r="Q146" s="222"/>
      <c r="R146" s="222"/>
      <c r="S146" s="222"/>
    </row>
    <row r="147" spans="17:19" x14ac:dyDescent="0.25">
      <c r="Q147" s="222"/>
      <c r="R147" s="222"/>
      <c r="S147" s="222"/>
    </row>
    <row r="148" spans="17:19" x14ac:dyDescent="0.25">
      <c r="Q148" s="222"/>
      <c r="R148" s="222"/>
      <c r="S148" s="222"/>
    </row>
    <row r="149" spans="17:19" x14ac:dyDescent="0.25">
      <c r="Q149" s="222"/>
      <c r="R149" s="222"/>
      <c r="S149" s="222"/>
    </row>
    <row r="150" spans="17:19" x14ac:dyDescent="0.25">
      <c r="Q150" s="222"/>
      <c r="R150" s="222"/>
      <c r="S150" s="222"/>
    </row>
    <row r="151" spans="17:19" x14ac:dyDescent="0.25">
      <c r="Q151" s="222"/>
      <c r="R151" s="222"/>
      <c r="S151" s="222"/>
    </row>
    <row r="152" spans="17:19" x14ac:dyDescent="0.25">
      <c r="Q152" s="222"/>
      <c r="R152" s="222"/>
      <c r="S152" s="222"/>
    </row>
    <row r="153" spans="17:19" x14ac:dyDescent="0.25">
      <c r="Q153" s="222"/>
      <c r="R153" s="222"/>
      <c r="S153" s="222"/>
    </row>
    <row r="154" spans="17:19" x14ac:dyDescent="0.25">
      <c r="Q154" s="222"/>
      <c r="R154" s="222"/>
      <c r="S154" s="222"/>
    </row>
    <row r="155" spans="17:19" x14ac:dyDescent="0.25">
      <c r="Q155" s="222"/>
      <c r="R155" s="222"/>
      <c r="S155" s="222"/>
    </row>
    <row r="156" spans="17:19" x14ac:dyDescent="0.25">
      <c r="Q156" s="222"/>
      <c r="R156" s="222"/>
      <c r="S156" s="222"/>
    </row>
    <row r="157" spans="17:19" x14ac:dyDescent="0.25">
      <c r="Q157" s="222"/>
      <c r="R157" s="222"/>
      <c r="S157" s="222"/>
    </row>
    <row r="158" spans="17:19" x14ac:dyDescent="0.25">
      <c r="Q158" s="222"/>
      <c r="R158" s="222"/>
      <c r="S158" s="222"/>
    </row>
    <row r="159" spans="17:19" x14ac:dyDescent="0.25">
      <c r="Q159" s="222"/>
      <c r="R159" s="222"/>
      <c r="S159" s="222"/>
    </row>
    <row r="160" spans="17:19" x14ac:dyDescent="0.25">
      <c r="Q160" s="222"/>
      <c r="R160" s="222"/>
      <c r="S160" s="222"/>
    </row>
    <row r="161" spans="17:19" x14ac:dyDescent="0.25">
      <c r="Q161" s="222"/>
      <c r="R161" s="222"/>
      <c r="S161" s="222"/>
    </row>
    <row r="162" spans="17:19" x14ac:dyDescent="0.25">
      <c r="Q162" s="222"/>
      <c r="R162" s="222"/>
      <c r="S162" s="222"/>
    </row>
    <row r="163" spans="17:19" x14ac:dyDescent="0.25">
      <c r="Q163" s="222"/>
      <c r="R163" s="222"/>
      <c r="S163" s="222"/>
    </row>
    <row r="164" spans="17:19" x14ac:dyDescent="0.25">
      <c r="Q164" s="222"/>
      <c r="R164" s="222"/>
      <c r="S164" s="222"/>
    </row>
    <row r="165" spans="17:19" x14ac:dyDescent="0.25">
      <c r="Q165" s="222"/>
      <c r="R165" s="222"/>
      <c r="S165" s="222"/>
    </row>
    <row r="166" spans="17:19" x14ac:dyDescent="0.25">
      <c r="Q166" s="222"/>
      <c r="R166" s="222"/>
      <c r="S166" s="222"/>
    </row>
    <row r="167" spans="17:19" x14ac:dyDescent="0.25">
      <c r="Q167" s="222"/>
      <c r="R167" s="222"/>
      <c r="S167" s="222"/>
    </row>
    <row r="168" spans="17:19" x14ac:dyDescent="0.25">
      <c r="Q168" s="222"/>
      <c r="R168" s="222"/>
      <c r="S168" s="222"/>
    </row>
    <row r="169" spans="17:19" x14ac:dyDescent="0.25">
      <c r="Q169" s="222"/>
      <c r="R169" s="222"/>
      <c r="S169" s="222"/>
    </row>
    <row r="170" spans="17:19" x14ac:dyDescent="0.25">
      <c r="Q170" s="222"/>
      <c r="R170" s="222"/>
      <c r="S170" s="222"/>
    </row>
    <row r="171" spans="17:19" x14ac:dyDescent="0.25">
      <c r="Q171" s="222"/>
      <c r="R171" s="222"/>
      <c r="S171" s="222"/>
    </row>
    <row r="172" spans="17:19" x14ac:dyDescent="0.25">
      <c r="Q172" s="222"/>
      <c r="R172" s="222"/>
      <c r="S172" s="222"/>
    </row>
    <row r="173" spans="17:19" x14ac:dyDescent="0.25">
      <c r="Q173" s="222"/>
      <c r="R173" s="222"/>
      <c r="S173" s="222"/>
    </row>
    <row r="174" spans="17:19" x14ac:dyDescent="0.25">
      <c r="Q174" s="222"/>
      <c r="R174" s="222"/>
      <c r="S174" s="222"/>
    </row>
    <row r="175" spans="17:19" x14ac:dyDescent="0.25">
      <c r="Q175" s="222"/>
      <c r="R175" s="222"/>
      <c r="S175" s="222"/>
    </row>
    <row r="176" spans="17:19" x14ac:dyDescent="0.25">
      <c r="Q176" s="222"/>
      <c r="R176" s="222"/>
      <c r="S176" s="222"/>
    </row>
    <row r="177" spans="17:19" x14ac:dyDescent="0.25">
      <c r="Q177" s="222"/>
      <c r="R177" s="222"/>
      <c r="S177" s="222"/>
    </row>
    <row r="178" spans="17:19" x14ac:dyDescent="0.25">
      <c r="Q178" s="222"/>
      <c r="R178" s="222"/>
      <c r="S178" s="222"/>
    </row>
    <row r="179" spans="17:19" x14ac:dyDescent="0.25">
      <c r="Q179" s="222"/>
      <c r="R179" s="222"/>
      <c r="S179" s="222"/>
    </row>
    <row r="180" spans="17:19" x14ac:dyDescent="0.25">
      <c r="Q180" s="222"/>
      <c r="R180" s="222"/>
      <c r="S180" s="222"/>
    </row>
    <row r="181" spans="17:19" x14ac:dyDescent="0.25">
      <c r="Q181" s="222"/>
      <c r="R181" s="222"/>
      <c r="S181" s="222"/>
    </row>
    <row r="182" spans="17:19" x14ac:dyDescent="0.25">
      <c r="Q182" s="222"/>
      <c r="R182" s="222"/>
      <c r="S182" s="222"/>
    </row>
    <row r="183" spans="17:19" x14ac:dyDescent="0.25">
      <c r="Q183" s="222"/>
      <c r="R183" s="222"/>
      <c r="S183" s="222"/>
    </row>
    <row r="184" spans="17:19" x14ac:dyDescent="0.25">
      <c r="Q184" s="222"/>
      <c r="R184" s="222"/>
      <c r="S184" s="222"/>
    </row>
    <row r="185" spans="17:19" x14ac:dyDescent="0.25">
      <c r="Q185" s="222"/>
      <c r="R185" s="222"/>
      <c r="S185" s="222"/>
    </row>
    <row r="186" spans="17:19" x14ac:dyDescent="0.25">
      <c r="Q186" s="222"/>
      <c r="R186" s="222"/>
      <c r="S186" s="222"/>
    </row>
    <row r="187" spans="17:19" x14ac:dyDescent="0.25">
      <c r="Q187" s="222"/>
      <c r="R187" s="222"/>
      <c r="S187" s="222"/>
    </row>
    <row r="188" spans="17:19" x14ac:dyDescent="0.25">
      <c r="Q188" s="222"/>
      <c r="R188" s="222"/>
      <c r="S188" s="222"/>
    </row>
    <row r="189" spans="17:19" x14ac:dyDescent="0.25">
      <c r="Q189" s="222"/>
      <c r="R189" s="222"/>
      <c r="S189" s="222"/>
    </row>
    <row r="190" spans="17:19" x14ac:dyDescent="0.25">
      <c r="Q190" s="222"/>
      <c r="R190" s="222"/>
      <c r="S190" s="222"/>
    </row>
    <row r="191" spans="17:19" x14ac:dyDescent="0.25">
      <c r="Q191" s="222"/>
      <c r="R191" s="222"/>
      <c r="S191" s="222"/>
    </row>
    <row r="192" spans="17:19" x14ac:dyDescent="0.25">
      <c r="Q192" s="222"/>
      <c r="R192" s="222"/>
      <c r="S192" s="222"/>
    </row>
    <row r="193" spans="17:19" x14ac:dyDescent="0.25">
      <c r="Q193" s="222"/>
      <c r="R193" s="222"/>
      <c r="S193" s="222"/>
    </row>
    <row r="194" spans="17:19" x14ac:dyDescent="0.25">
      <c r="Q194" s="222"/>
      <c r="R194" s="222"/>
      <c r="S194" s="222"/>
    </row>
    <row r="195" spans="17:19" x14ac:dyDescent="0.25">
      <c r="Q195" s="222"/>
      <c r="R195" s="222"/>
      <c r="S195" s="222"/>
    </row>
    <row r="196" spans="17:19" x14ac:dyDescent="0.25">
      <c r="Q196" s="222"/>
      <c r="R196" s="222"/>
      <c r="S196" s="222"/>
    </row>
    <row r="197" spans="17:19" x14ac:dyDescent="0.25">
      <c r="Q197" s="222"/>
      <c r="R197" s="222"/>
      <c r="S197" s="222"/>
    </row>
    <row r="198" spans="17:19" x14ac:dyDescent="0.25">
      <c r="Q198" s="222"/>
      <c r="R198" s="222"/>
      <c r="S198" s="222"/>
    </row>
    <row r="199" spans="17:19" x14ac:dyDescent="0.25">
      <c r="Q199" s="222"/>
      <c r="R199" s="222"/>
      <c r="S199" s="222"/>
    </row>
    <row r="200" spans="17:19" x14ac:dyDescent="0.25">
      <c r="Q200" s="222"/>
      <c r="R200" s="222"/>
      <c r="S200" s="222"/>
    </row>
    <row r="201" spans="17:19" x14ac:dyDescent="0.25">
      <c r="Q201" s="222"/>
      <c r="R201" s="222"/>
      <c r="S201" s="222"/>
    </row>
    <row r="202" spans="17:19" x14ac:dyDescent="0.25">
      <c r="Q202" s="222"/>
      <c r="R202" s="222"/>
      <c r="S202" s="222"/>
    </row>
    <row r="203" spans="17:19" x14ac:dyDescent="0.25">
      <c r="Q203" s="222"/>
      <c r="R203" s="222"/>
      <c r="S203" s="222"/>
    </row>
    <row r="204" spans="17:19" x14ac:dyDescent="0.25">
      <c r="Q204" s="222"/>
      <c r="R204" s="222"/>
      <c r="S204" s="222"/>
    </row>
    <row r="205" spans="17:19" x14ac:dyDescent="0.25">
      <c r="Q205" s="222"/>
      <c r="R205" s="222"/>
      <c r="S205" s="222"/>
    </row>
    <row r="206" spans="17:19" x14ac:dyDescent="0.25">
      <c r="Q206" s="222"/>
      <c r="R206" s="222"/>
      <c r="S206" s="222"/>
    </row>
    <row r="207" spans="17:19" x14ac:dyDescent="0.25">
      <c r="Q207" s="222"/>
      <c r="R207" s="222"/>
      <c r="S207" s="222"/>
    </row>
    <row r="208" spans="17:19" x14ac:dyDescent="0.25">
      <c r="Q208" s="222"/>
      <c r="R208" s="222"/>
      <c r="S208" s="222"/>
    </row>
    <row r="209" spans="3:19" x14ac:dyDescent="0.25">
      <c r="Q209" s="222"/>
      <c r="R209" s="222"/>
      <c r="S209" s="222"/>
    </row>
    <row r="210" spans="3:19" x14ac:dyDescent="0.25">
      <c r="Q210" s="222"/>
      <c r="R210" s="222"/>
      <c r="S210" s="222"/>
    </row>
    <row r="211" spans="3:19" x14ac:dyDescent="0.25">
      <c r="Q211" s="222"/>
      <c r="R211" s="222"/>
      <c r="S211" s="222"/>
    </row>
    <row r="212" spans="3:19" x14ac:dyDescent="0.25">
      <c r="Q212" s="222"/>
      <c r="R212" s="222"/>
      <c r="S212" s="222"/>
    </row>
    <row r="213" spans="3:19" x14ac:dyDescent="0.25">
      <c r="Q213" s="222"/>
      <c r="R213" s="222"/>
      <c r="S213" s="222"/>
    </row>
    <row r="214" spans="3:19" x14ac:dyDescent="0.25">
      <c r="Q214" s="222"/>
      <c r="R214" s="222"/>
      <c r="S214" s="222"/>
    </row>
    <row r="215" spans="3:19" x14ac:dyDescent="0.25"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Q215" s="222"/>
      <c r="R215" s="222"/>
      <c r="S215" s="222"/>
    </row>
    <row r="216" spans="3:19" x14ac:dyDescent="0.25"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</row>
    <row r="217" spans="3:19" x14ac:dyDescent="0.25"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</row>
    <row r="218" spans="3:19" x14ac:dyDescent="0.25"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</row>
    <row r="219" spans="3:19" x14ac:dyDescent="0.25"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</row>
    <row r="220" spans="3:19" x14ac:dyDescent="0.25"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</row>
    <row r="221" spans="3:19" x14ac:dyDescent="0.25"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</row>
    <row r="222" spans="3:19" x14ac:dyDescent="0.25"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</row>
    <row r="223" spans="3:19" x14ac:dyDescent="0.25"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</row>
    <row r="224" spans="3:19" x14ac:dyDescent="0.25"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</row>
    <row r="225" spans="3:19" x14ac:dyDescent="0.25"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</row>
    <row r="226" spans="3:19" x14ac:dyDescent="0.25"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</row>
    <row r="227" spans="3:19" x14ac:dyDescent="0.25"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</row>
    <row r="228" spans="3:19" x14ac:dyDescent="0.25"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</row>
    <row r="229" spans="3:19" x14ac:dyDescent="0.25"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</row>
    <row r="230" spans="3:19" x14ac:dyDescent="0.25"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</row>
    <row r="231" spans="3:19" x14ac:dyDescent="0.25"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</row>
    <row r="232" spans="3:19" x14ac:dyDescent="0.25"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</row>
    <row r="233" spans="3:19" x14ac:dyDescent="0.25"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</row>
    <row r="234" spans="3:19" x14ac:dyDescent="0.25"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</row>
    <row r="235" spans="3:19" x14ac:dyDescent="0.25"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</row>
    <row r="236" spans="3:19" x14ac:dyDescent="0.25"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</row>
    <row r="237" spans="3:19" x14ac:dyDescent="0.25"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</row>
    <row r="238" spans="3:19" x14ac:dyDescent="0.25"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</row>
    <row r="239" spans="3:19" x14ac:dyDescent="0.25"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</row>
    <row r="240" spans="3:19" x14ac:dyDescent="0.25"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</row>
    <row r="241" spans="3:19" x14ac:dyDescent="0.25"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</row>
    <row r="242" spans="3:19" x14ac:dyDescent="0.25"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</row>
    <row r="243" spans="3:19" x14ac:dyDescent="0.25"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</row>
    <row r="244" spans="3:19" x14ac:dyDescent="0.25"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</row>
    <row r="245" spans="3:19" x14ac:dyDescent="0.25"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</row>
    <row r="246" spans="3:19" x14ac:dyDescent="0.25"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</row>
    <row r="247" spans="3:19" x14ac:dyDescent="0.25"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</row>
    <row r="248" spans="3:19" x14ac:dyDescent="0.25"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</row>
    <row r="249" spans="3:19" x14ac:dyDescent="0.25"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</row>
    <row r="250" spans="3:19" x14ac:dyDescent="0.25"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</row>
    <row r="251" spans="3:19" x14ac:dyDescent="0.25"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</row>
    <row r="252" spans="3:19" x14ac:dyDescent="0.25"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</row>
    <row r="253" spans="3:19" x14ac:dyDescent="0.25"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</row>
    <row r="254" spans="3:19" x14ac:dyDescent="0.25"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</row>
    <row r="255" spans="3:19" x14ac:dyDescent="0.25"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</row>
    <row r="256" spans="3:19" x14ac:dyDescent="0.25"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</row>
    <row r="257" spans="3:19" x14ac:dyDescent="0.25"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</row>
    <row r="258" spans="3:19" x14ac:dyDescent="0.25"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</row>
    <row r="259" spans="3:19" x14ac:dyDescent="0.25"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</row>
    <row r="260" spans="3:19" x14ac:dyDescent="0.25"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</row>
    <row r="261" spans="3:19" x14ac:dyDescent="0.25"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</row>
    <row r="262" spans="3:19" x14ac:dyDescent="0.25"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</row>
    <row r="263" spans="3:19" x14ac:dyDescent="0.25"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</row>
    <row r="264" spans="3:19" x14ac:dyDescent="0.25"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</row>
    <row r="265" spans="3:19" x14ac:dyDescent="0.25"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</row>
    <row r="266" spans="3:19" x14ac:dyDescent="0.25"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</row>
    <row r="267" spans="3:19" x14ac:dyDescent="0.25"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</row>
    <row r="268" spans="3:19" x14ac:dyDescent="0.25"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</row>
    <row r="269" spans="3:19" x14ac:dyDescent="0.25"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</row>
    <row r="270" spans="3:19" x14ac:dyDescent="0.25"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</row>
    <row r="271" spans="3:19" x14ac:dyDescent="0.25">
      <c r="P271" s="222"/>
      <c r="Q271" s="222"/>
      <c r="R271" s="222"/>
      <c r="S271" s="222"/>
    </row>
  </sheetData>
  <mergeCells count="2">
    <mergeCell ref="K3:M3"/>
    <mergeCell ref="L4:M4"/>
  </mergeCells>
  <printOptions horizontalCentered="1"/>
  <pageMargins left="0.75" right="0.75" top="1" bottom="1" header="0.5" footer="0.5"/>
  <pageSetup scale="46" orientation="portrait" r:id="rId1"/>
  <headerFooter alignWithMargins="0">
    <oddFooter>&amp;R&amp;D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3:F223"/>
  <sheetViews>
    <sheetView topLeftCell="A22" workbookViewId="0"/>
  </sheetViews>
  <sheetFormatPr defaultRowHeight="12.75" x14ac:dyDescent="0.2"/>
  <cols>
    <col min="1" max="1" width="9.33203125" style="305"/>
    <col min="2" max="2" width="29.5" style="314" customWidth="1"/>
    <col min="3" max="3" width="15.83203125" style="308" customWidth="1"/>
    <col min="4" max="4" width="12.1640625" style="308" customWidth="1"/>
    <col min="5" max="5" width="15.6640625" style="308" customWidth="1"/>
    <col min="6" max="6" width="14.33203125" style="313" customWidth="1"/>
    <col min="7" max="16384" width="9.33203125" style="308"/>
  </cols>
  <sheetData>
    <row r="3" spans="1:6" x14ac:dyDescent="0.2">
      <c r="A3" s="305" t="s">
        <v>309</v>
      </c>
      <c r="B3" s="306"/>
      <c r="C3" s="307"/>
      <c r="D3" s="307"/>
      <c r="E3" s="307"/>
      <c r="F3" s="307"/>
    </row>
    <row r="4" spans="1:6" x14ac:dyDescent="0.2">
      <c r="A4" s="309" t="s">
        <v>310</v>
      </c>
      <c r="B4" s="306"/>
      <c r="C4" s="307"/>
      <c r="D4" s="307"/>
      <c r="E4" s="307"/>
      <c r="F4" s="307"/>
    </row>
    <row r="5" spans="1:6" x14ac:dyDescent="0.2">
      <c r="B5" s="306"/>
      <c r="C5" s="307"/>
      <c r="D5" s="307"/>
      <c r="E5" s="307"/>
      <c r="F5" s="307"/>
    </row>
    <row r="8" spans="1:6" x14ac:dyDescent="0.2">
      <c r="B8" s="306"/>
      <c r="C8" s="307"/>
      <c r="D8" s="307"/>
      <c r="E8" s="307"/>
      <c r="F8" s="310"/>
    </row>
    <row r="9" spans="1:6" x14ac:dyDescent="0.2">
      <c r="A9" s="305" t="s">
        <v>311</v>
      </c>
      <c r="B9" s="311" t="s">
        <v>312</v>
      </c>
      <c r="C9" s="312" t="s">
        <v>313</v>
      </c>
      <c r="D9" s="312" t="s">
        <v>19</v>
      </c>
    </row>
    <row r="10" spans="1:6" x14ac:dyDescent="0.2">
      <c r="A10" s="305" t="s">
        <v>314</v>
      </c>
      <c r="C10" s="308" t="s">
        <v>315</v>
      </c>
    </row>
    <row r="11" spans="1:6" x14ac:dyDescent="0.2">
      <c r="A11" s="315">
        <v>1</v>
      </c>
      <c r="B11" s="314" t="s">
        <v>316</v>
      </c>
      <c r="C11" s="316">
        <v>321</v>
      </c>
      <c r="D11" s="317">
        <v>0</v>
      </c>
    </row>
    <row r="12" spans="1:6" x14ac:dyDescent="0.2">
      <c r="A12" s="315">
        <v>2</v>
      </c>
      <c r="B12" s="318" t="s">
        <v>317</v>
      </c>
      <c r="C12" s="316">
        <v>321</v>
      </c>
      <c r="D12" s="317">
        <v>4015272</v>
      </c>
    </row>
    <row r="13" spans="1:6" ht="22.5" x14ac:dyDescent="0.2">
      <c r="A13" s="315">
        <v>3</v>
      </c>
      <c r="B13" s="318" t="s">
        <v>318</v>
      </c>
      <c r="C13" s="316">
        <v>321</v>
      </c>
      <c r="D13" s="317">
        <v>0</v>
      </c>
    </row>
    <row r="14" spans="1:6" ht="22.5" x14ac:dyDescent="0.2">
      <c r="A14" s="315">
        <v>4</v>
      </c>
      <c r="B14" s="318" t="s">
        <v>319</v>
      </c>
      <c r="C14" s="316">
        <v>321</v>
      </c>
      <c r="D14" s="317">
        <v>0</v>
      </c>
    </row>
    <row r="15" spans="1:6" ht="22.5" x14ac:dyDescent="0.2">
      <c r="A15" s="315">
        <v>5</v>
      </c>
      <c r="B15" s="318" t="s">
        <v>320</v>
      </c>
      <c r="C15" s="316">
        <v>321</v>
      </c>
      <c r="D15" s="317">
        <v>146</v>
      </c>
    </row>
    <row r="16" spans="1:6" ht="22.5" x14ac:dyDescent="0.2">
      <c r="A16" s="315">
        <v>6</v>
      </c>
      <c r="B16" s="318" t="s">
        <v>321</v>
      </c>
      <c r="C16" s="316">
        <v>321</v>
      </c>
      <c r="D16" s="317">
        <v>1252628</v>
      </c>
    </row>
    <row r="17" spans="1:6" x14ac:dyDescent="0.2">
      <c r="A17" s="315">
        <v>7</v>
      </c>
      <c r="B17" s="318" t="s">
        <v>322</v>
      </c>
      <c r="C17" s="307">
        <v>321</v>
      </c>
      <c r="D17" s="317">
        <v>45727</v>
      </c>
    </row>
    <row r="18" spans="1:6" ht="22.5" x14ac:dyDescent="0.2">
      <c r="A18" s="315">
        <v>8</v>
      </c>
      <c r="B18" s="318" t="s">
        <v>323</v>
      </c>
      <c r="C18" s="307">
        <v>321</v>
      </c>
      <c r="D18" s="317">
        <v>0</v>
      </c>
    </row>
    <row r="19" spans="1:6" ht="22.5" x14ac:dyDescent="0.2">
      <c r="A19" s="315">
        <v>9</v>
      </c>
      <c r="B19" s="318" t="s">
        <v>324</v>
      </c>
      <c r="C19" s="316">
        <v>321</v>
      </c>
      <c r="D19" s="317">
        <v>11</v>
      </c>
    </row>
    <row r="20" spans="1:6" x14ac:dyDescent="0.2">
      <c r="A20" s="315"/>
      <c r="B20" s="319"/>
      <c r="C20" s="310"/>
      <c r="D20" s="320"/>
    </row>
    <row r="21" spans="1:6" x14ac:dyDescent="0.2">
      <c r="A21" s="315">
        <v>10</v>
      </c>
      <c r="B21" s="318" t="s">
        <v>325</v>
      </c>
      <c r="C21" s="316"/>
      <c r="D21" s="320">
        <f>SUM(D11:D19)</f>
        <v>5313784</v>
      </c>
    </row>
    <row r="22" spans="1:6" x14ac:dyDescent="0.2">
      <c r="A22" s="305" t="s">
        <v>326</v>
      </c>
      <c r="B22" s="318"/>
      <c r="C22" s="306"/>
      <c r="D22" s="320"/>
      <c r="E22" s="320"/>
      <c r="F22" s="320"/>
    </row>
    <row r="23" spans="1:6" ht="22.5" x14ac:dyDescent="0.2">
      <c r="A23" s="315">
        <v>11</v>
      </c>
      <c r="B23" s="318" t="s">
        <v>327</v>
      </c>
      <c r="C23" s="316">
        <v>398</v>
      </c>
      <c r="D23" s="320">
        <v>715786</v>
      </c>
    </row>
    <row r="24" spans="1:6" ht="22.5" x14ac:dyDescent="0.2">
      <c r="A24" s="315">
        <v>12</v>
      </c>
      <c r="B24" s="318" t="s">
        <v>328</v>
      </c>
      <c r="C24" s="306"/>
      <c r="D24" s="320">
        <v>-554195</v>
      </c>
    </row>
    <row r="25" spans="1:6" x14ac:dyDescent="0.2">
      <c r="A25" s="315"/>
      <c r="B25" s="318"/>
      <c r="C25" s="316"/>
      <c r="D25" s="320"/>
    </row>
    <row r="26" spans="1:6" ht="22.5" x14ac:dyDescent="0.2">
      <c r="A26" s="315">
        <v>13</v>
      </c>
      <c r="B26" s="318" t="s">
        <v>329</v>
      </c>
      <c r="C26" s="316" t="s">
        <v>330</v>
      </c>
      <c r="D26" s="320">
        <f>SUM(D23:D24)</f>
        <v>161591</v>
      </c>
    </row>
    <row r="27" spans="1:6" x14ac:dyDescent="0.2">
      <c r="A27" s="315"/>
      <c r="B27" s="318"/>
      <c r="C27" s="316"/>
      <c r="D27" s="320"/>
      <c r="E27" s="320"/>
      <c r="F27" s="320"/>
    </row>
    <row r="28" spans="1:6" x14ac:dyDescent="0.2">
      <c r="A28" s="315">
        <v>14</v>
      </c>
      <c r="B28" s="318" t="s">
        <v>331</v>
      </c>
      <c r="C28" s="316" t="s">
        <v>332</v>
      </c>
      <c r="D28" s="321">
        <f>D21-D26</f>
        <v>5152193</v>
      </c>
      <c r="E28" s="321"/>
      <c r="F28" s="321"/>
    </row>
    <row r="29" spans="1:6" x14ac:dyDescent="0.2">
      <c r="A29" s="315"/>
      <c r="B29" s="318"/>
      <c r="C29" s="316"/>
      <c r="F29" s="320"/>
    </row>
    <row r="30" spans="1:6" x14ac:dyDescent="0.2">
      <c r="A30" s="315">
        <v>15</v>
      </c>
      <c r="B30" s="319" t="s">
        <v>333</v>
      </c>
      <c r="C30" s="310" t="s">
        <v>334</v>
      </c>
      <c r="D30" s="320">
        <f>'Att O Pg 1 of 5 '!J35</f>
        <v>6441000</v>
      </c>
      <c r="E30" s="320"/>
      <c r="F30" s="320"/>
    </row>
    <row r="31" spans="1:6" x14ac:dyDescent="0.2">
      <c r="A31" s="315"/>
      <c r="B31" s="322"/>
      <c r="C31" s="323"/>
      <c r="D31" s="313"/>
      <c r="E31" s="324"/>
      <c r="F31" s="320"/>
    </row>
    <row r="32" spans="1:6" x14ac:dyDescent="0.2">
      <c r="A32" s="315">
        <v>16</v>
      </c>
      <c r="B32" s="319" t="s">
        <v>335</v>
      </c>
      <c r="C32" s="310" t="s">
        <v>336</v>
      </c>
      <c r="D32" s="325">
        <f>D28/D30</f>
        <v>0.79990575997515911</v>
      </c>
      <c r="E32" s="313"/>
    </row>
    <row r="33" spans="1:6" x14ac:dyDescent="0.2">
      <c r="A33" s="315">
        <v>17</v>
      </c>
      <c r="B33" s="319" t="s">
        <v>337</v>
      </c>
      <c r="C33" s="323" t="s">
        <v>338</v>
      </c>
      <c r="D33" s="325">
        <f>ROUND(D32/12,4)</f>
        <v>6.6699999999999995E-2</v>
      </c>
      <c r="E33" s="313"/>
    </row>
    <row r="34" spans="1:6" x14ac:dyDescent="0.2">
      <c r="A34" s="315"/>
      <c r="B34" s="322"/>
      <c r="C34" s="323"/>
      <c r="D34" s="313"/>
      <c r="E34" s="313"/>
      <c r="F34" s="320"/>
    </row>
    <row r="35" spans="1:6" x14ac:dyDescent="0.2">
      <c r="A35" s="315"/>
      <c r="B35" s="322"/>
      <c r="C35" s="323"/>
      <c r="D35" s="313"/>
      <c r="E35" s="324"/>
      <c r="F35" s="320"/>
    </row>
    <row r="36" spans="1:6" x14ac:dyDescent="0.2">
      <c r="A36" s="315"/>
      <c r="B36" s="319"/>
      <c r="C36" s="323"/>
      <c r="D36" s="313"/>
      <c r="E36" s="320"/>
      <c r="F36" s="320"/>
    </row>
    <row r="37" spans="1:6" x14ac:dyDescent="0.2">
      <c r="A37" s="315"/>
      <c r="B37" s="326"/>
      <c r="C37" s="327"/>
      <c r="D37" s="328"/>
      <c r="E37" s="328"/>
      <c r="F37" s="329"/>
    </row>
    <row r="38" spans="1:6" x14ac:dyDescent="0.2">
      <c r="A38" s="315"/>
      <c r="B38" s="330"/>
      <c r="C38" s="327"/>
      <c r="D38" s="328"/>
      <c r="E38" s="331"/>
      <c r="F38" s="329"/>
    </row>
    <row r="39" spans="1:6" x14ac:dyDescent="0.2">
      <c r="A39" s="315"/>
      <c r="B39" s="319"/>
      <c r="C39" s="323"/>
      <c r="D39" s="313"/>
      <c r="E39" s="313"/>
      <c r="F39" s="320"/>
    </row>
    <row r="40" spans="1:6" x14ac:dyDescent="0.2">
      <c r="A40" s="315"/>
      <c r="B40" s="319"/>
      <c r="C40" s="323"/>
      <c r="D40" s="320"/>
      <c r="E40" s="320"/>
      <c r="F40" s="320"/>
    </row>
    <row r="41" spans="1:6" x14ac:dyDescent="0.2">
      <c r="A41" s="315"/>
      <c r="B41" s="319"/>
      <c r="C41" s="323"/>
      <c r="D41" s="320"/>
      <c r="E41" s="320"/>
      <c r="F41" s="320"/>
    </row>
    <row r="42" spans="1:6" x14ac:dyDescent="0.2">
      <c r="A42" s="315"/>
      <c r="B42" s="319"/>
      <c r="C42" s="323"/>
      <c r="D42" s="320"/>
      <c r="E42" s="320"/>
      <c r="F42" s="320"/>
    </row>
    <row r="43" spans="1:6" x14ac:dyDescent="0.2">
      <c r="A43" s="315"/>
      <c r="B43" s="319"/>
      <c r="C43" s="323"/>
      <c r="D43" s="320"/>
      <c r="E43" s="320"/>
      <c r="F43" s="320"/>
    </row>
    <row r="44" spans="1:6" x14ac:dyDescent="0.2">
      <c r="A44" s="315"/>
      <c r="B44" s="319"/>
      <c r="C44" s="310"/>
      <c r="D44" s="332"/>
      <c r="E44" s="332"/>
      <c r="F44" s="332"/>
    </row>
    <row r="45" spans="1:6" x14ac:dyDescent="0.2">
      <c r="A45" s="315"/>
      <c r="B45" s="319"/>
      <c r="C45" s="310"/>
      <c r="D45" s="333"/>
      <c r="E45" s="333"/>
      <c r="F45" s="333"/>
    </row>
    <row r="46" spans="1:6" x14ac:dyDescent="0.2">
      <c r="A46" s="315"/>
      <c r="B46" s="319"/>
      <c r="C46" s="323"/>
      <c r="D46" s="313"/>
      <c r="E46" s="313"/>
    </row>
    <row r="47" spans="1:6" x14ac:dyDescent="0.2">
      <c r="A47" s="315"/>
      <c r="B47" s="319"/>
      <c r="C47" s="310"/>
      <c r="D47" s="320"/>
      <c r="E47" s="320"/>
      <c r="F47" s="320"/>
    </row>
    <row r="48" spans="1:6" x14ac:dyDescent="0.2">
      <c r="A48" s="315"/>
      <c r="B48" s="319"/>
      <c r="C48" s="310"/>
      <c r="D48" s="320"/>
      <c r="E48" s="320"/>
      <c r="F48" s="320"/>
    </row>
    <row r="49" spans="1:6" x14ac:dyDescent="0.2">
      <c r="A49" s="315"/>
      <c r="B49" s="319"/>
      <c r="C49" s="310"/>
      <c r="D49" s="320"/>
      <c r="E49" s="320"/>
      <c r="F49" s="320"/>
    </row>
    <row r="50" spans="1:6" x14ac:dyDescent="0.2">
      <c r="A50" s="315"/>
      <c r="B50" s="319"/>
      <c r="C50" s="310"/>
      <c r="D50" s="320"/>
      <c r="E50" s="320"/>
      <c r="F50" s="320"/>
    </row>
    <row r="51" spans="1:6" x14ac:dyDescent="0.2">
      <c r="A51" s="315"/>
      <c r="B51" s="319"/>
      <c r="C51" s="310"/>
      <c r="D51" s="332"/>
      <c r="E51" s="332"/>
      <c r="F51" s="332"/>
    </row>
    <row r="52" spans="1:6" x14ac:dyDescent="0.2">
      <c r="A52" s="315"/>
      <c r="B52" s="319"/>
      <c r="C52" s="323"/>
      <c r="D52" s="320"/>
      <c r="E52" s="320"/>
      <c r="F52" s="320"/>
    </row>
    <row r="53" spans="1:6" x14ac:dyDescent="0.2">
      <c r="A53" s="315"/>
      <c r="B53" s="319"/>
      <c r="C53" s="323"/>
      <c r="D53" s="313"/>
      <c r="E53" s="313"/>
    </row>
    <row r="54" spans="1:6" x14ac:dyDescent="0.2">
      <c r="A54" s="315"/>
      <c r="B54" s="319"/>
      <c r="C54" s="323"/>
      <c r="D54" s="320"/>
      <c r="E54" s="320"/>
      <c r="F54" s="320"/>
    </row>
    <row r="55" spans="1:6" x14ac:dyDescent="0.2">
      <c r="A55" s="315"/>
      <c r="B55" s="319"/>
      <c r="C55" s="323"/>
      <c r="D55" s="320"/>
      <c r="E55" s="320"/>
      <c r="F55" s="320"/>
    </row>
    <row r="56" spans="1:6" x14ac:dyDescent="0.2">
      <c r="A56" s="315"/>
      <c r="B56" s="319"/>
      <c r="C56" s="323"/>
      <c r="D56" s="320"/>
      <c r="E56" s="320"/>
      <c r="F56" s="320"/>
    </row>
    <row r="57" spans="1:6" x14ac:dyDescent="0.2">
      <c r="A57" s="315"/>
      <c r="B57" s="319"/>
      <c r="C57" s="323"/>
      <c r="D57" s="320"/>
      <c r="E57" s="320"/>
      <c r="F57" s="320"/>
    </row>
    <row r="58" spans="1:6" x14ac:dyDescent="0.2">
      <c r="A58" s="315"/>
      <c r="B58" s="319"/>
      <c r="C58" s="323"/>
      <c r="D58" s="332"/>
      <c r="E58" s="332"/>
      <c r="F58" s="332"/>
    </row>
    <row r="59" spans="1:6" x14ac:dyDescent="0.2">
      <c r="A59" s="315"/>
      <c r="B59" s="322"/>
      <c r="C59" s="323"/>
      <c r="D59" s="320"/>
      <c r="E59" s="320"/>
      <c r="F59" s="320"/>
    </row>
    <row r="60" spans="1:6" x14ac:dyDescent="0.2">
      <c r="A60" s="315"/>
      <c r="B60" s="319"/>
      <c r="C60" s="323"/>
      <c r="D60" s="313"/>
      <c r="E60" s="313"/>
    </row>
    <row r="61" spans="1:6" x14ac:dyDescent="0.2">
      <c r="A61" s="315"/>
      <c r="B61" s="322"/>
      <c r="C61" s="310"/>
      <c r="D61" s="320"/>
      <c r="E61" s="320"/>
      <c r="F61" s="320"/>
    </row>
    <row r="62" spans="1:6" x14ac:dyDescent="0.2">
      <c r="A62" s="315"/>
      <c r="B62" s="319"/>
      <c r="C62" s="310"/>
      <c r="D62" s="320"/>
      <c r="E62" s="320"/>
      <c r="F62" s="320"/>
    </row>
    <row r="63" spans="1:6" x14ac:dyDescent="0.2">
      <c r="A63" s="315"/>
      <c r="B63" s="319"/>
      <c r="C63" s="310"/>
      <c r="D63" s="320"/>
      <c r="E63" s="320"/>
      <c r="F63" s="320"/>
    </row>
    <row r="64" spans="1:6" x14ac:dyDescent="0.2">
      <c r="A64" s="315"/>
      <c r="B64" s="319"/>
      <c r="C64" s="310"/>
      <c r="D64" s="320"/>
      <c r="E64" s="320"/>
      <c r="F64" s="320"/>
    </row>
    <row r="65" spans="1:6" x14ac:dyDescent="0.2">
      <c r="A65" s="315"/>
      <c r="B65" s="319"/>
      <c r="C65" s="310"/>
      <c r="D65" s="332"/>
      <c r="E65" s="332"/>
      <c r="F65" s="332"/>
    </row>
    <row r="66" spans="1:6" x14ac:dyDescent="0.2">
      <c r="A66" s="315"/>
      <c r="B66" s="319"/>
      <c r="C66" s="323"/>
      <c r="D66" s="320"/>
      <c r="E66" s="320"/>
      <c r="F66" s="320"/>
    </row>
    <row r="67" spans="1:6" x14ac:dyDescent="0.2">
      <c r="A67" s="315"/>
      <c r="B67" s="319"/>
      <c r="C67" s="310"/>
      <c r="D67" s="320"/>
      <c r="E67" s="320"/>
      <c r="F67" s="320"/>
    </row>
    <row r="68" spans="1:6" x14ac:dyDescent="0.2">
      <c r="A68" s="315"/>
      <c r="B68" s="319"/>
      <c r="C68" s="323"/>
      <c r="D68" s="313"/>
      <c r="E68" s="313"/>
    </row>
    <row r="69" spans="1:6" x14ac:dyDescent="0.2">
      <c r="A69" s="315"/>
      <c r="B69" s="319"/>
      <c r="C69" s="310"/>
      <c r="D69" s="320"/>
      <c r="E69" s="320"/>
      <c r="F69" s="320"/>
    </row>
    <row r="70" spans="1:6" x14ac:dyDescent="0.2">
      <c r="A70" s="315"/>
      <c r="B70" s="319"/>
      <c r="C70" s="310"/>
      <c r="D70" s="320"/>
      <c r="E70" s="320"/>
      <c r="F70" s="320"/>
    </row>
    <row r="71" spans="1:6" ht="15" x14ac:dyDescent="0.35">
      <c r="A71" s="315"/>
      <c r="B71" s="319"/>
      <c r="C71" s="310"/>
      <c r="D71" s="332"/>
      <c r="E71" s="332"/>
      <c r="F71" s="334"/>
    </row>
    <row r="72" spans="1:6" x14ac:dyDescent="0.2">
      <c r="A72" s="315"/>
      <c r="B72" s="319"/>
      <c r="C72" s="323"/>
      <c r="D72" s="333"/>
      <c r="E72" s="333"/>
      <c r="F72" s="333"/>
    </row>
    <row r="73" spans="1:6" ht="13.5" thickBot="1" x14ac:dyDescent="0.25">
      <c r="A73" s="315"/>
      <c r="B73" s="335"/>
      <c r="C73" s="336"/>
      <c r="D73" s="337"/>
      <c r="E73" s="337"/>
      <c r="F73" s="337"/>
    </row>
    <row r="74" spans="1:6" x14ac:dyDescent="0.2">
      <c r="B74" s="338"/>
      <c r="C74" s="313"/>
      <c r="D74" s="313"/>
      <c r="E74" s="313"/>
    </row>
    <row r="75" spans="1:6" x14ac:dyDescent="0.2">
      <c r="A75" s="315"/>
      <c r="B75" s="319"/>
      <c r="C75" s="313"/>
      <c r="D75" s="320"/>
      <c r="E75" s="320"/>
      <c r="F75" s="320"/>
    </row>
    <row r="76" spans="1:6" x14ac:dyDescent="0.2">
      <c r="A76" s="315"/>
      <c r="B76" s="319"/>
      <c r="C76" s="313"/>
      <c r="D76" s="320"/>
      <c r="E76" s="320"/>
      <c r="F76" s="320"/>
    </row>
    <row r="77" spans="1:6" x14ac:dyDescent="0.2">
      <c r="A77" s="315"/>
      <c r="B77" s="319"/>
      <c r="C77" s="313"/>
      <c r="D77" s="320"/>
      <c r="E77" s="320"/>
      <c r="F77" s="320"/>
    </row>
    <row r="78" spans="1:6" x14ac:dyDescent="0.2">
      <c r="A78" s="315"/>
      <c r="B78" s="319"/>
      <c r="C78" s="313"/>
      <c r="D78" s="320"/>
      <c r="E78" s="320"/>
      <c r="F78" s="320"/>
    </row>
    <row r="79" spans="1:6" x14ac:dyDescent="0.2">
      <c r="A79" s="315"/>
      <c r="B79" s="319"/>
      <c r="C79" s="313"/>
      <c r="D79" s="320"/>
      <c r="E79" s="320"/>
      <c r="F79" s="320"/>
    </row>
    <row r="80" spans="1:6" x14ac:dyDescent="0.2">
      <c r="A80" s="315"/>
      <c r="B80" s="319"/>
      <c r="C80" s="313"/>
      <c r="D80" s="320"/>
      <c r="E80" s="320"/>
      <c r="F80" s="320"/>
    </row>
    <row r="81" spans="1:6" x14ac:dyDescent="0.2">
      <c r="A81" s="315"/>
      <c r="B81" s="319"/>
      <c r="C81" s="313"/>
      <c r="D81" s="320"/>
      <c r="E81" s="320"/>
      <c r="F81" s="320"/>
    </row>
    <row r="82" spans="1:6" ht="15" x14ac:dyDescent="0.35">
      <c r="A82" s="315"/>
      <c r="B82" s="319"/>
      <c r="C82" s="313"/>
      <c r="D82" s="334"/>
      <c r="E82" s="334"/>
      <c r="F82" s="334"/>
    </row>
    <row r="83" spans="1:6" x14ac:dyDescent="0.2">
      <c r="A83" s="315"/>
      <c r="B83" s="319"/>
      <c r="C83" s="313"/>
      <c r="D83" s="333"/>
      <c r="E83" s="333"/>
      <c r="F83" s="333"/>
    </row>
    <row r="84" spans="1:6" x14ac:dyDescent="0.2">
      <c r="B84" s="319"/>
      <c r="C84" s="313"/>
      <c r="D84" s="313"/>
      <c r="E84" s="313"/>
    </row>
    <row r="85" spans="1:6" x14ac:dyDescent="0.2">
      <c r="A85" s="315"/>
      <c r="B85" s="322"/>
      <c r="C85" s="313"/>
      <c r="D85" s="320"/>
      <c r="E85" s="320"/>
      <c r="F85" s="320"/>
    </row>
    <row r="86" spans="1:6" x14ac:dyDescent="0.2">
      <c r="A86" s="315"/>
      <c r="B86" s="319"/>
      <c r="C86" s="313"/>
      <c r="D86" s="320"/>
      <c r="E86" s="320"/>
      <c r="F86" s="320"/>
    </row>
    <row r="87" spans="1:6" ht="15" x14ac:dyDescent="0.35">
      <c r="A87" s="315"/>
      <c r="B87" s="319"/>
      <c r="C87" s="313"/>
      <c r="D87" s="332"/>
      <c r="E87" s="334"/>
      <c r="F87" s="334"/>
    </row>
    <row r="88" spans="1:6" x14ac:dyDescent="0.2">
      <c r="A88" s="315"/>
      <c r="B88" s="319"/>
      <c r="C88" s="313"/>
      <c r="D88" s="333"/>
      <c r="E88" s="333"/>
      <c r="F88" s="333"/>
    </row>
    <row r="89" spans="1:6" x14ac:dyDescent="0.2">
      <c r="A89" s="315"/>
      <c r="B89" s="319"/>
      <c r="C89" s="313"/>
      <c r="D89" s="313"/>
      <c r="E89" s="313"/>
    </row>
    <row r="90" spans="1:6" x14ac:dyDescent="0.2">
      <c r="B90" s="319"/>
      <c r="C90" s="313"/>
      <c r="D90" s="313"/>
      <c r="E90" s="313"/>
    </row>
    <row r="91" spans="1:6" x14ac:dyDescent="0.2">
      <c r="A91" s="315"/>
      <c r="B91" s="319"/>
      <c r="C91" s="313"/>
      <c r="D91" s="320"/>
      <c r="E91" s="320"/>
      <c r="F91" s="320"/>
    </row>
    <row r="92" spans="1:6" x14ac:dyDescent="0.2">
      <c r="A92" s="315"/>
      <c r="B92" s="319"/>
      <c r="C92" s="313"/>
      <c r="D92" s="320"/>
      <c r="E92" s="320"/>
      <c r="F92" s="320"/>
    </row>
    <row r="93" spans="1:6" x14ac:dyDescent="0.2">
      <c r="A93" s="315"/>
      <c r="B93" s="319"/>
      <c r="C93" s="313"/>
      <c r="D93" s="313"/>
      <c r="E93" s="313"/>
    </row>
    <row r="94" spans="1:6" x14ac:dyDescent="0.2">
      <c r="A94" s="315"/>
      <c r="B94" s="319"/>
      <c r="C94" s="313"/>
      <c r="D94" s="320"/>
      <c r="E94" s="320"/>
      <c r="F94" s="320"/>
    </row>
    <row r="95" spans="1:6" x14ac:dyDescent="0.2">
      <c r="A95" s="315"/>
      <c r="B95" s="319"/>
      <c r="C95" s="313"/>
      <c r="D95" s="320"/>
      <c r="E95" s="320"/>
      <c r="F95" s="320"/>
    </row>
    <row r="96" spans="1:6" x14ac:dyDescent="0.2">
      <c r="A96" s="315"/>
      <c r="B96" s="319"/>
      <c r="C96" s="313"/>
      <c r="D96" s="320"/>
      <c r="E96" s="320"/>
      <c r="F96" s="320"/>
    </row>
    <row r="97" spans="1:6" ht="15" x14ac:dyDescent="0.35">
      <c r="A97" s="315"/>
      <c r="B97" s="319"/>
      <c r="C97" s="313"/>
      <c r="D97" s="332"/>
      <c r="E97" s="332"/>
      <c r="F97" s="334"/>
    </row>
    <row r="98" spans="1:6" x14ac:dyDescent="0.2">
      <c r="A98" s="315"/>
      <c r="B98" s="319"/>
      <c r="C98" s="313"/>
      <c r="D98" s="320"/>
      <c r="E98" s="320"/>
      <c r="F98" s="320"/>
    </row>
    <row r="99" spans="1:6" x14ac:dyDescent="0.2">
      <c r="B99" s="319"/>
      <c r="C99" s="313"/>
      <c r="D99" s="313"/>
      <c r="E99" s="313"/>
    </row>
    <row r="100" spans="1:6" x14ac:dyDescent="0.2">
      <c r="A100" s="315"/>
      <c r="B100" s="322"/>
      <c r="C100" s="313"/>
      <c r="D100" s="313"/>
      <c r="E100" s="313"/>
    </row>
    <row r="101" spans="1:6" x14ac:dyDescent="0.2">
      <c r="A101" s="315"/>
      <c r="B101" s="322"/>
      <c r="C101" s="313"/>
      <c r="D101" s="313"/>
      <c r="E101" s="313"/>
    </row>
    <row r="102" spans="1:6" x14ac:dyDescent="0.2">
      <c r="A102" s="315"/>
      <c r="B102" s="319"/>
      <c r="C102" s="313"/>
      <c r="D102" s="313"/>
      <c r="E102" s="313"/>
    </row>
    <row r="103" spans="1:6" x14ac:dyDescent="0.2">
      <c r="A103" s="315"/>
      <c r="B103" s="319"/>
      <c r="C103" s="313"/>
      <c r="D103" s="320"/>
      <c r="E103" s="320"/>
      <c r="F103" s="320"/>
    </row>
    <row r="104" spans="1:6" x14ac:dyDescent="0.2">
      <c r="A104" s="315"/>
      <c r="B104" s="319"/>
      <c r="C104" s="313"/>
      <c r="D104" s="320"/>
      <c r="E104" s="320"/>
      <c r="F104" s="320"/>
    </row>
    <row r="105" spans="1:6" x14ac:dyDescent="0.2">
      <c r="A105" s="315"/>
      <c r="B105" s="319"/>
      <c r="C105" s="313"/>
      <c r="D105" s="320"/>
      <c r="E105" s="320"/>
      <c r="F105" s="320"/>
    </row>
    <row r="106" spans="1:6" x14ac:dyDescent="0.2">
      <c r="A106" s="315"/>
      <c r="B106" s="319"/>
      <c r="C106" s="313"/>
      <c r="D106" s="320"/>
      <c r="E106" s="320"/>
      <c r="F106" s="320"/>
    </row>
    <row r="107" spans="1:6" x14ac:dyDescent="0.2">
      <c r="A107" s="315"/>
      <c r="B107" s="322"/>
      <c r="C107" s="323"/>
      <c r="D107" s="320"/>
      <c r="E107" s="320"/>
      <c r="F107" s="320"/>
    </row>
    <row r="108" spans="1:6" x14ac:dyDescent="0.2">
      <c r="A108" s="315"/>
      <c r="B108" s="319"/>
      <c r="C108" s="313"/>
      <c r="D108" s="333"/>
      <c r="E108" s="333"/>
      <c r="F108" s="333"/>
    </row>
    <row r="109" spans="1:6" x14ac:dyDescent="0.2">
      <c r="B109" s="319"/>
      <c r="C109" s="313"/>
      <c r="D109" s="313"/>
      <c r="E109" s="313"/>
    </row>
    <row r="110" spans="1:6" x14ac:dyDescent="0.2">
      <c r="A110" s="315"/>
      <c r="B110" s="319"/>
      <c r="C110" s="323"/>
      <c r="D110" s="333"/>
      <c r="E110" s="333"/>
      <c r="F110" s="333"/>
    </row>
    <row r="111" spans="1:6" x14ac:dyDescent="0.2">
      <c r="A111" s="315"/>
      <c r="B111" s="319"/>
      <c r="C111" s="313"/>
      <c r="D111" s="313"/>
      <c r="E111" s="313"/>
    </row>
    <row r="112" spans="1:6" ht="15" x14ac:dyDescent="0.35">
      <c r="A112" s="315"/>
      <c r="B112" s="319"/>
      <c r="C112" s="313"/>
      <c r="D112" s="332"/>
      <c r="E112" s="334"/>
      <c r="F112" s="334"/>
    </row>
    <row r="113" spans="1:6" x14ac:dyDescent="0.2">
      <c r="A113" s="315"/>
      <c r="B113" s="319"/>
      <c r="C113" s="313"/>
      <c r="D113" s="320"/>
      <c r="E113" s="320"/>
      <c r="F113" s="320"/>
    </row>
    <row r="114" spans="1:6" x14ac:dyDescent="0.2">
      <c r="A114" s="315"/>
      <c r="B114" s="319"/>
      <c r="C114" s="313"/>
      <c r="D114" s="313"/>
      <c r="E114" s="313"/>
    </row>
    <row r="115" spans="1:6" x14ac:dyDescent="0.2">
      <c r="B115" s="319"/>
      <c r="C115" s="313"/>
      <c r="D115" s="313"/>
      <c r="E115" s="313"/>
    </row>
    <row r="116" spans="1:6" x14ac:dyDescent="0.2">
      <c r="A116" s="315"/>
      <c r="B116" s="322"/>
      <c r="C116" s="323"/>
      <c r="D116" s="333"/>
      <c r="E116" s="333"/>
      <c r="F116" s="333"/>
    </row>
    <row r="117" spans="1:6" x14ac:dyDescent="0.2">
      <c r="A117" s="315"/>
      <c r="B117" s="319"/>
      <c r="C117" s="313"/>
      <c r="D117" s="339"/>
      <c r="E117" s="332"/>
      <c r="F117" s="332"/>
    </row>
    <row r="118" spans="1:6" x14ac:dyDescent="0.2">
      <c r="A118" s="315"/>
      <c r="B118" s="319"/>
      <c r="C118" s="340"/>
      <c r="D118" s="333"/>
      <c r="E118" s="333"/>
      <c r="F118" s="333"/>
    </row>
    <row r="119" spans="1:6" x14ac:dyDescent="0.2">
      <c r="A119" s="315"/>
      <c r="B119" s="319"/>
      <c r="C119" s="313"/>
      <c r="D119" s="313"/>
      <c r="E119" s="313"/>
    </row>
    <row r="120" spans="1:6" x14ac:dyDescent="0.2">
      <c r="A120" s="315"/>
      <c r="B120" s="319"/>
      <c r="C120" s="313"/>
      <c r="D120" s="313"/>
      <c r="E120" s="313"/>
    </row>
    <row r="121" spans="1:6" x14ac:dyDescent="0.2">
      <c r="A121" s="315"/>
      <c r="B121" s="319"/>
      <c r="C121" s="313"/>
      <c r="D121" s="313"/>
      <c r="E121" s="313"/>
    </row>
    <row r="122" spans="1:6" x14ac:dyDescent="0.2">
      <c r="B122" s="319"/>
      <c r="C122" s="313"/>
      <c r="D122" s="313"/>
      <c r="E122" s="313"/>
    </row>
    <row r="123" spans="1:6" x14ac:dyDescent="0.2">
      <c r="A123" s="315"/>
      <c r="B123" s="319"/>
      <c r="C123" s="313"/>
      <c r="D123" s="320"/>
      <c r="E123" s="320"/>
      <c r="F123" s="320"/>
    </row>
    <row r="124" spans="1:6" x14ac:dyDescent="0.2">
      <c r="A124" s="315"/>
      <c r="B124" s="319"/>
      <c r="C124" s="313"/>
      <c r="D124" s="320"/>
      <c r="E124" s="320"/>
      <c r="F124" s="320"/>
    </row>
    <row r="125" spans="1:6" x14ac:dyDescent="0.2">
      <c r="A125" s="315"/>
      <c r="B125" s="319"/>
      <c r="C125" s="313"/>
      <c r="D125" s="320"/>
      <c r="E125" s="320"/>
      <c r="F125" s="320"/>
    </row>
    <row r="126" spans="1:6" ht="15" x14ac:dyDescent="0.35">
      <c r="A126" s="315"/>
      <c r="B126" s="319"/>
      <c r="C126" s="313"/>
      <c r="D126" s="334"/>
      <c r="E126" s="334"/>
      <c r="F126" s="334"/>
    </row>
    <row r="127" spans="1:6" x14ac:dyDescent="0.2">
      <c r="A127" s="315"/>
      <c r="B127" s="319"/>
      <c r="C127" s="313"/>
      <c r="D127" s="320"/>
      <c r="E127" s="320"/>
      <c r="F127" s="320"/>
    </row>
    <row r="128" spans="1:6" x14ac:dyDescent="0.2">
      <c r="B128" s="322"/>
      <c r="C128" s="313"/>
      <c r="D128" s="313"/>
      <c r="E128" s="313"/>
    </row>
    <row r="129" spans="1:6" x14ac:dyDescent="0.2">
      <c r="B129" s="319"/>
      <c r="C129" s="313"/>
      <c r="D129" s="313"/>
      <c r="E129" s="313"/>
    </row>
    <row r="130" spans="1:6" x14ac:dyDescent="0.2">
      <c r="A130" s="315"/>
      <c r="B130" s="319"/>
      <c r="C130" s="313"/>
      <c r="D130" s="320"/>
      <c r="E130" s="320"/>
      <c r="F130" s="320"/>
    </row>
    <row r="131" spans="1:6" x14ac:dyDescent="0.2">
      <c r="A131" s="315"/>
      <c r="B131" s="319"/>
      <c r="C131" s="313"/>
      <c r="D131" s="320"/>
      <c r="E131" s="320"/>
      <c r="F131" s="320"/>
    </row>
    <row r="132" spans="1:6" ht="15" x14ac:dyDescent="0.35">
      <c r="A132" s="315"/>
      <c r="B132" s="319"/>
      <c r="C132" s="313"/>
      <c r="D132" s="332"/>
      <c r="E132" s="334"/>
      <c r="F132" s="334"/>
    </row>
    <row r="133" spans="1:6" x14ac:dyDescent="0.2">
      <c r="A133" s="315"/>
      <c r="B133" s="319"/>
      <c r="C133" s="313"/>
      <c r="D133" s="320"/>
      <c r="E133" s="320"/>
      <c r="F133" s="320"/>
    </row>
    <row r="134" spans="1:6" x14ac:dyDescent="0.2">
      <c r="B134" s="338"/>
      <c r="C134" s="313"/>
      <c r="D134" s="313"/>
      <c r="E134" s="313"/>
    </row>
    <row r="135" spans="1:6" x14ac:dyDescent="0.2">
      <c r="A135" s="315"/>
      <c r="B135" s="338"/>
      <c r="C135" s="313"/>
      <c r="D135" s="320"/>
      <c r="E135" s="320"/>
      <c r="F135" s="320"/>
    </row>
    <row r="136" spans="1:6" x14ac:dyDescent="0.2">
      <c r="A136" s="315"/>
      <c r="B136" s="338"/>
      <c r="C136" s="340"/>
      <c r="D136" s="320"/>
      <c r="E136" s="320"/>
      <c r="F136" s="320"/>
    </row>
    <row r="137" spans="1:6" x14ac:dyDescent="0.2">
      <c r="B137" s="319"/>
      <c r="C137" s="313"/>
      <c r="D137" s="313"/>
      <c r="E137" s="313"/>
    </row>
    <row r="138" spans="1:6" x14ac:dyDescent="0.2">
      <c r="A138" s="315"/>
      <c r="B138" s="319"/>
      <c r="C138" s="340"/>
      <c r="D138" s="320"/>
      <c r="E138" s="320"/>
      <c r="F138" s="320"/>
    </row>
    <row r="139" spans="1:6" x14ac:dyDescent="0.2">
      <c r="A139" s="315"/>
      <c r="B139" s="319"/>
      <c r="C139" s="313"/>
      <c r="D139" s="320"/>
      <c r="E139" s="320"/>
      <c r="F139" s="320"/>
    </row>
    <row r="140" spans="1:6" ht="15" x14ac:dyDescent="0.35">
      <c r="A140" s="315"/>
      <c r="B140" s="322"/>
      <c r="C140" s="313"/>
      <c r="D140" s="332"/>
      <c r="E140" s="334"/>
      <c r="F140" s="334"/>
    </row>
    <row r="141" spans="1:6" x14ac:dyDescent="0.2">
      <c r="A141" s="315"/>
      <c r="B141" s="319"/>
      <c r="C141" s="313"/>
      <c r="D141" s="320"/>
      <c r="E141" s="320"/>
      <c r="F141" s="320"/>
    </row>
    <row r="142" spans="1:6" x14ac:dyDescent="0.2">
      <c r="B142" s="319"/>
      <c r="C142" s="313"/>
      <c r="D142" s="313"/>
      <c r="E142" s="313"/>
    </row>
    <row r="143" spans="1:6" x14ac:dyDescent="0.2">
      <c r="A143" s="315"/>
      <c r="B143" s="319"/>
      <c r="C143" s="313"/>
      <c r="D143" s="320"/>
      <c r="E143" s="320"/>
      <c r="F143" s="320"/>
    </row>
    <row r="144" spans="1:6" x14ac:dyDescent="0.2">
      <c r="A144" s="315"/>
      <c r="B144" s="319"/>
      <c r="C144" s="313"/>
      <c r="D144" s="320"/>
      <c r="E144" s="320"/>
      <c r="F144" s="320"/>
    </row>
    <row r="145" spans="1:6" ht="15" x14ac:dyDescent="0.35">
      <c r="A145" s="315"/>
      <c r="B145" s="319"/>
      <c r="C145" s="313"/>
      <c r="D145" s="332"/>
      <c r="E145" s="334"/>
      <c r="F145" s="334"/>
    </row>
    <row r="146" spans="1:6" x14ac:dyDescent="0.2">
      <c r="A146" s="315"/>
      <c r="B146" s="319"/>
      <c r="C146" s="313"/>
      <c r="D146" s="320"/>
      <c r="E146" s="320"/>
      <c r="F146" s="320"/>
    </row>
    <row r="147" spans="1:6" x14ac:dyDescent="0.2">
      <c r="B147" s="319"/>
      <c r="C147" s="313"/>
      <c r="D147" s="313"/>
      <c r="E147" s="313"/>
    </row>
    <row r="148" spans="1:6" x14ac:dyDescent="0.2">
      <c r="B148" s="319"/>
      <c r="C148" s="313"/>
      <c r="D148" s="313"/>
      <c r="E148" s="313"/>
    </row>
    <row r="149" spans="1:6" x14ac:dyDescent="0.2">
      <c r="A149" s="315"/>
      <c r="B149" s="319"/>
      <c r="C149" s="313"/>
      <c r="D149" s="313"/>
      <c r="E149" s="313"/>
    </row>
    <row r="150" spans="1:6" x14ac:dyDescent="0.2">
      <c r="A150" s="315"/>
      <c r="B150" s="319"/>
      <c r="C150" s="313"/>
      <c r="D150" s="320"/>
      <c r="E150" s="320"/>
      <c r="F150" s="320"/>
    </row>
    <row r="151" spans="1:6" ht="15" x14ac:dyDescent="0.35">
      <c r="A151" s="315"/>
      <c r="B151" s="319"/>
      <c r="C151" s="313"/>
      <c r="D151" s="334"/>
      <c r="E151" s="334"/>
      <c r="F151" s="334"/>
    </row>
    <row r="152" spans="1:6" x14ac:dyDescent="0.2">
      <c r="A152" s="315"/>
      <c r="B152" s="319"/>
      <c r="C152" s="313"/>
      <c r="D152" s="320"/>
      <c r="E152" s="320"/>
      <c r="F152" s="320"/>
    </row>
    <row r="153" spans="1:6" x14ac:dyDescent="0.2">
      <c r="A153" s="315"/>
      <c r="B153" s="319"/>
      <c r="C153" s="313"/>
      <c r="D153" s="320"/>
      <c r="E153" s="320"/>
      <c r="F153" s="320"/>
    </row>
    <row r="154" spans="1:6" x14ac:dyDescent="0.2">
      <c r="A154" s="315"/>
      <c r="B154" s="319"/>
      <c r="C154" s="313"/>
      <c r="D154" s="313"/>
      <c r="E154" s="313"/>
    </row>
    <row r="155" spans="1:6" x14ac:dyDescent="0.2">
      <c r="A155" s="315"/>
      <c r="B155" s="319"/>
      <c r="C155" s="313"/>
      <c r="D155" s="320"/>
      <c r="E155" s="320"/>
      <c r="F155" s="320"/>
    </row>
    <row r="156" spans="1:6" ht="15" x14ac:dyDescent="0.35">
      <c r="A156" s="315"/>
      <c r="B156" s="319"/>
      <c r="C156" s="313"/>
      <c r="D156" s="334"/>
      <c r="E156" s="334"/>
      <c r="F156" s="334"/>
    </row>
    <row r="157" spans="1:6" x14ac:dyDescent="0.2">
      <c r="A157" s="315"/>
      <c r="B157" s="319"/>
      <c r="C157" s="313"/>
      <c r="D157" s="320"/>
      <c r="E157" s="320"/>
      <c r="F157" s="320"/>
    </row>
    <row r="158" spans="1:6" x14ac:dyDescent="0.2">
      <c r="B158" s="322"/>
      <c r="C158" s="313"/>
      <c r="D158" s="313"/>
      <c r="E158" s="313"/>
    </row>
    <row r="159" spans="1:6" x14ac:dyDescent="0.2">
      <c r="B159" s="319"/>
      <c r="C159" s="313"/>
      <c r="D159" s="313"/>
      <c r="E159" s="313"/>
    </row>
    <row r="160" spans="1:6" x14ac:dyDescent="0.2">
      <c r="B160" s="322"/>
      <c r="C160" s="313"/>
      <c r="D160" s="313"/>
      <c r="E160" s="313"/>
    </row>
    <row r="161" spans="2:5" x14ac:dyDescent="0.2">
      <c r="B161" s="319"/>
      <c r="C161" s="313"/>
      <c r="D161" s="313"/>
      <c r="E161" s="313"/>
    </row>
    <row r="162" spans="2:5" x14ac:dyDescent="0.2">
      <c r="B162" s="319"/>
      <c r="C162" s="313"/>
      <c r="D162" s="313"/>
      <c r="E162" s="313"/>
    </row>
    <row r="163" spans="2:5" x14ac:dyDescent="0.2">
      <c r="B163" s="322"/>
      <c r="C163" s="313"/>
      <c r="D163" s="313"/>
      <c r="E163" s="313"/>
    </row>
    <row r="164" spans="2:5" x14ac:dyDescent="0.2">
      <c r="B164" s="319"/>
      <c r="C164" s="313"/>
      <c r="D164" s="313"/>
      <c r="E164" s="313"/>
    </row>
    <row r="165" spans="2:5" x14ac:dyDescent="0.2">
      <c r="B165" s="322"/>
      <c r="C165" s="313"/>
      <c r="D165" s="313"/>
      <c r="E165" s="313"/>
    </row>
    <row r="166" spans="2:5" x14ac:dyDescent="0.2">
      <c r="B166" s="322"/>
      <c r="C166" s="313"/>
      <c r="D166" s="313"/>
      <c r="E166" s="313"/>
    </row>
    <row r="167" spans="2:5" x14ac:dyDescent="0.2">
      <c r="B167" s="319"/>
      <c r="C167" s="313"/>
      <c r="D167" s="313"/>
      <c r="E167" s="313"/>
    </row>
    <row r="168" spans="2:5" x14ac:dyDescent="0.2">
      <c r="B168" s="322"/>
      <c r="C168" s="313"/>
      <c r="D168" s="313"/>
      <c r="E168" s="313"/>
    </row>
    <row r="169" spans="2:5" x14ac:dyDescent="0.2">
      <c r="B169" s="319"/>
      <c r="C169" s="313"/>
      <c r="D169" s="313"/>
      <c r="E169" s="313"/>
    </row>
    <row r="170" spans="2:5" x14ac:dyDescent="0.2">
      <c r="B170" s="322"/>
      <c r="C170" s="313"/>
      <c r="D170" s="313"/>
      <c r="E170" s="313"/>
    </row>
    <row r="171" spans="2:5" x14ac:dyDescent="0.2">
      <c r="B171" s="322"/>
      <c r="C171" s="313"/>
      <c r="D171" s="313"/>
      <c r="E171" s="313"/>
    </row>
    <row r="172" spans="2:5" x14ac:dyDescent="0.2">
      <c r="B172" s="322"/>
      <c r="C172" s="313"/>
      <c r="D172" s="313"/>
      <c r="E172" s="313"/>
    </row>
    <row r="173" spans="2:5" x14ac:dyDescent="0.2">
      <c r="B173" s="322"/>
      <c r="C173" s="313"/>
      <c r="D173" s="313"/>
      <c r="E173" s="313"/>
    </row>
    <row r="174" spans="2:5" x14ac:dyDescent="0.2">
      <c r="B174" s="319"/>
      <c r="C174" s="313"/>
      <c r="D174" s="313"/>
      <c r="E174" s="313"/>
    </row>
    <row r="175" spans="2:5" x14ac:dyDescent="0.2">
      <c r="B175" s="322"/>
      <c r="C175" s="313"/>
      <c r="D175" s="313"/>
      <c r="E175" s="313"/>
    </row>
    <row r="176" spans="2:5" x14ac:dyDescent="0.2">
      <c r="B176" s="319"/>
      <c r="C176" s="313"/>
      <c r="D176" s="313"/>
      <c r="E176" s="313"/>
    </row>
    <row r="177" spans="2:5" x14ac:dyDescent="0.2">
      <c r="B177" s="319"/>
      <c r="C177" s="313"/>
      <c r="D177" s="313"/>
      <c r="E177" s="313"/>
    </row>
    <row r="178" spans="2:5" x14ac:dyDescent="0.2">
      <c r="B178" s="322"/>
      <c r="C178" s="313"/>
      <c r="D178" s="313"/>
      <c r="E178" s="313"/>
    </row>
    <row r="179" spans="2:5" x14ac:dyDescent="0.2">
      <c r="B179" s="319"/>
      <c r="C179" s="313"/>
      <c r="D179" s="313"/>
      <c r="E179" s="313"/>
    </row>
    <row r="180" spans="2:5" x14ac:dyDescent="0.2">
      <c r="B180" s="322"/>
      <c r="C180" s="313"/>
      <c r="D180" s="313"/>
      <c r="E180" s="313"/>
    </row>
    <row r="181" spans="2:5" x14ac:dyDescent="0.2">
      <c r="B181" s="322"/>
      <c r="C181" s="313"/>
      <c r="D181" s="313"/>
      <c r="E181" s="313"/>
    </row>
    <row r="182" spans="2:5" x14ac:dyDescent="0.2">
      <c r="B182" s="319"/>
      <c r="C182" s="313"/>
      <c r="D182" s="313"/>
      <c r="E182" s="313"/>
    </row>
    <row r="183" spans="2:5" x14ac:dyDescent="0.2">
      <c r="B183" s="322"/>
      <c r="C183" s="313"/>
      <c r="D183" s="313"/>
      <c r="E183" s="313"/>
    </row>
    <row r="184" spans="2:5" x14ac:dyDescent="0.2">
      <c r="B184" s="319"/>
      <c r="C184" s="313"/>
      <c r="D184" s="313"/>
      <c r="E184" s="313"/>
    </row>
    <row r="185" spans="2:5" x14ac:dyDescent="0.2">
      <c r="B185" s="322"/>
      <c r="C185" s="313"/>
      <c r="D185" s="313"/>
      <c r="E185" s="313"/>
    </row>
    <row r="186" spans="2:5" x14ac:dyDescent="0.2">
      <c r="B186" s="322"/>
      <c r="C186" s="313"/>
      <c r="D186" s="313"/>
      <c r="E186" s="313"/>
    </row>
    <row r="187" spans="2:5" x14ac:dyDescent="0.2">
      <c r="B187" s="319"/>
      <c r="C187" s="313"/>
      <c r="D187" s="313"/>
      <c r="E187" s="313"/>
    </row>
    <row r="188" spans="2:5" x14ac:dyDescent="0.2">
      <c r="B188" s="322"/>
      <c r="C188" s="313"/>
      <c r="D188" s="313"/>
      <c r="E188" s="313"/>
    </row>
    <row r="189" spans="2:5" x14ac:dyDescent="0.2">
      <c r="B189" s="319"/>
      <c r="C189" s="313"/>
      <c r="D189" s="313"/>
      <c r="E189" s="313"/>
    </row>
    <row r="190" spans="2:5" x14ac:dyDescent="0.2">
      <c r="B190" s="322"/>
      <c r="C190" s="313"/>
      <c r="D190" s="313"/>
      <c r="E190" s="313"/>
    </row>
    <row r="191" spans="2:5" x14ac:dyDescent="0.2">
      <c r="B191" s="322"/>
      <c r="C191" s="313"/>
      <c r="D191" s="313"/>
      <c r="E191" s="313"/>
    </row>
    <row r="192" spans="2:5" x14ac:dyDescent="0.2">
      <c r="B192" s="319"/>
      <c r="C192" s="313"/>
      <c r="D192" s="313"/>
      <c r="E192" s="313"/>
    </row>
    <row r="193" spans="2:5" x14ac:dyDescent="0.2">
      <c r="B193" s="322"/>
      <c r="C193" s="313"/>
      <c r="D193" s="313"/>
      <c r="E193" s="313"/>
    </row>
    <row r="194" spans="2:5" x14ac:dyDescent="0.2">
      <c r="B194" s="319"/>
      <c r="C194" s="313"/>
      <c r="D194" s="313"/>
      <c r="E194" s="313"/>
    </row>
    <row r="195" spans="2:5" x14ac:dyDescent="0.2">
      <c r="B195" s="322"/>
      <c r="C195" s="313"/>
      <c r="D195" s="313"/>
      <c r="E195" s="313"/>
    </row>
    <row r="196" spans="2:5" x14ac:dyDescent="0.2">
      <c r="B196" s="322"/>
      <c r="C196" s="313"/>
      <c r="D196" s="313"/>
      <c r="E196" s="313"/>
    </row>
    <row r="197" spans="2:5" x14ac:dyDescent="0.2">
      <c r="B197" s="338"/>
      <c r="C197" s="313"/>
      <c r="D197" s="313"/>
      <c r="E197" s="313"/>
    </row>
    <row r="198" spans="2:5" x14ac:dyDescent="0.2">
      <c r="B198" s="338"/>
      <c r="C198" s="313"/>
      <c r="D198" s="313"/>
      <c r="E198" s="313"/>
    </row>
    <row r="199" spans="2:5" x14ac:dyDescent="0.2">
      <c r="B199" s="338"/>
      <c r="C199" s="313"/>
      <c r="D199" s="313"/>
      <c r="E199" s="313"/>
    </row>
    <row r="200" spans="2:5" x14ac:dyDescent="0.2">
      <c r="B200" s="338"/>
      <c r="C200" s="313"/>
      <c r="D200" s="313"/>
      <c r="E200" s="313"/>
    </row>
    <row r="201" spans="2:5" x14ac:dyDescent="0.2">
      <c r="B201" s="338"/>
      <c r="C201" s="313"/>
      <c r="D201" s="313"/>
      <c r="E201" s="313"/>
    </row>
    <row r="202" spans="2:5" x14ac:dyDescent="0.2">
      <c r="B202" s="338"/>
      <c r="C202" s="313"/>
      <c r="D202" s="313"/>
      <c r="E202" s="313"/>
    </row>
    <row r="203" spans="2:5" x14ac:dyDescent="0.2">
      <c r="B203" s="338"/>
      <c r="C203" s="313"/>
      <c r="D203" s="313"/>
      <c r="E203" s="313"/>
    </row>
    <row r="204" spans="2:5" x14ac:dyDescent="0.2">
      <c r="B204" s="338"/>
      <c r="C204" s="313"/>
      <c r="D204" s="313"/>
      <c r="E204" s="313"/>
    </row>
    <row r="205" spans="2:5" x14ac:dyDescent="0.2">
      <c r="B205" s="338"/>
      <c r="C205" s="313"/>
      <c r="D205" s="313"/>
      <c r="E205" s="313"/>
    </row>
    <row r="206" spans="2:5" x14ac:dyDescent="0.2">
      <c r="B206" s="338"/>
      <c r="C206" s="313"/>
      <c r="D206" s="313"/>
      <c r="E206" s="313"/>
    </row>
    <row r="207" spans="2:5" x14ac:dyDescent="0.2">
      <c r="B207" s="338"/>
      <c r="C207" s="313"/>
      <c r="D207" s="313"/>
      <c r="E207" s="313"/>
    </row>
    <row r="208" spans="2:5" x14ac:dyDescent="0.2">
      <c r="B208" s="338"/>
      <c r="C208" s="313"/>
      <c r="D208" s="313"/>
      <c r="E208" s="313"/>
    </row>
    <row r="209" spans="2:5" x14ac:dyDescent="0.2">
      <c r="B209" s="338"/>
      <c r="C209" s="313"/>
      <c r="D209" s="313"/>
      <c r="E209" s="313"/>
    </row>
    <row r="210" spans="2:5" x14ac:dyDescent="0.2">
      <c r="B210" s="338"/>
      <c r="C210" s="313"/>
      <c r="D210" s="313"/>
      <c r="E210" s="313"/>
    </row>
    <row r="211" spans="2:5" x14ac:dyDescent="0.2">
      <c r="B211" s="338"/>
      <c r="C211" s="313"/>
      <c r="D211" s="313"/>
      <c r="E211" s="313"/>
    </row>
    <row r="212" spans="2:5" x14ac:dyDescent="0.2">
      <c r="B212" s="338"/>
      <c r="C212" s="313"/>
      <c r="D212" s="313"/>
      <c r="E212" s="313"/>
    </row>
    <row r="213" spans="2:5" x14ac:dyDescent="0.2">
      <c r="B213" s="338"/>
      <c r="C213" s="313"/>
      <c r="D213" s="313"/>
      <c r="E213" s="313"/>
    </row>
    <row r="214" spans="2:5" x14ac:dyDescent="0.2">
      <c r="B214" s="338"/>
      <c r="C214" s="313"/>
      <c r="D214" s="313"/>
      <c r="E214" s="313"/>
    </row>
    <row r="215" spans="2:5" x14ac:dyDescent="0.2">
      <c r="B215" s="338"/>
      <c r="C215" s="313"/>
      <c r="D215" s="313"/>
      <c r="E215" s="313"/>
    </row>
    <row r="216" spans="2:5" x14ac:dyDescent="0.2">
      <c r="B216" s="338"/>
      <c r="C216" s="313"/>
      <c r="D216" s="313"/>
      <c r="E216" s="313"/>
    </row>
    <row r="217" spans="2:5" x14ac:dyDescent="0.2">
      <c r="B217" s="338"/>
      <c r="C217" s="313"/>
      <c r="D217" s="313"/>
      <c r="E217" s="313"/>
    </row>
    <row r="218" spans="2:5" x14ac:dyDescent="0.2">
      <c r="B218" s="338"/>
      <c r="C218" s="313"/>
      <c r="D218" s="313"/>
      <c r="E218" s="313"/>
    </row>
    <row r="219" spans="2:5" x14ac:dyDescent="0.2">
      <c r="B219" s="338"/>
      <c r="C219" s="313"/>
      <c r="D219" s="313"/>
      <c r="E219" s="313"/>
    </row>
    <row r="220" spans="2:5" x14ac:dyDescent="0.2">
      <c r="B220" s="338"/>
      <c r="C220" s="313"/>
      <c r="D220" s="313"/>
      <c r="E220" s="313"/>
    </row>
    <row r="221" spans="2:5" x14ac:dyDescent="0.2">
      <c r="B221" s="338"/>
      <c r="C221" s="313"/>
      <c r="D221" s="313"/>
      <c r="E221" s="313"/>
    </row>
    <row r="222" spans="2:5" x14ac:dyDescent="0.2">
      <c r="B222" s="338"/>
      <c r="C222" s="313"/>
      <c r="D222" s="313"/>
      <c r="E222" s="313"/>
    </row>
    <row r="223" spans="2:5" x14ac:dyDescent="0.2">
      <c r="B223" s="338"/>
      <c r="C223" s="313"/>
      <c r="D223" s="313"/>
      <c r="E223" s="313"/>
    </row>
  </sheetData>
  <printOptions horizontalCentered="1"/>
  <pageMargins left="0.75" right="0.75" top="1" bottom="1" header="0.5" footer="0.5"/>
  <pageSetup orientation="portrait" r:id="rId1"/>
  <headerFooter alignWithMargins="0"/>
  <rowBreaks count="1" manualBreakCount="1">
    <brk id="105" min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Att O Pg 1 of 5 </vt:lpstr>
      <vt:lpstr>Att O Pg 2 of 5</vt:lpstr>
      <vt:lpstr>Att O Pg 3 of 5</vt:lpstr>
      <vt:lpstr>Att O Pg 4 of 5</vt:lpstr>
      <vt:lpstr>Att O Pg 5 of 5</vt:lpstr>
      <vt:lpstr>Sch 1</vt:lpstr>
      <vt:lpstr>'Att O Pg 1 of 5 '!Print_Area</vt:lpstr>
      <vt:lpstr>'Att O Pg 2 of 5'!Print_Area</vt:lpstr>
      <vt:lpstr>'Att O Pg 3 of 5'!Print_Area</vt:lpstr>
      <vt:lpstr>'Att O Pg 4 of 5'!Print_Area</vt:lpstr>
      <vt:lpstr>'Att O Pg 5 of 5'!Print_Area</vt:lpstr>
      <vt:lpstr>'Sch 1'!Print_Area</vt:lpstr>
      <vt:lpstr>'Att O Pg 1 of 5 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Rubio, Fernando</cp:lastModifiedBy>
  <dcterms:created xsi:type="dcterms:W3CDTF">2013-05-01T12:39:13Z</dcterms:created>
  <dcterms:modified xsi:type="dcterms:W3CDTF">2013-05-01T19:22:59Z</dcterms:modified>
</cp:coreProperties>
</file>