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655"/>
  </bookViews>
  <sheets>
    <sheet name="KU_Summary - Reserve - P2 (REG)" sheetId="1" r:id="rId1"/>
  </sheets>
  <externalReferences>
    <externalReference r:id="rId2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[1]ListsValues!$M$29</definedName>
    <definedName name="DolUnitList">[1]ListsValues!$C$32:$C$34</definedName>
    <definedName name="ElecUnitFactor">[1]ListsValues!$M$37</definedName>
    <definedName name="ElecUnitList">[1]ListsValues!$C$40:$C$41</definedName>
    <definedName name="GasUnitFactor">[1]ListsValues!$M$44</definedName>
    <definedName name="GasUnitList">[1]ListsValues!$C$47</definedName>
    <definedName name="_xlnm.Print_Area" localSheetId="0">'KU_Summary - Reserve - P2 (REG)'!$A$1:$W$74</definedName>
    <definedName name="_xlnm.Print_Titles" localSheetId="0">'KU_Summary - Reserve - P2 (REG)'!$1:$5</definedName>
    <definedName name="PVA_ReportList">[1]ListsValues!$C$53:$C$60</definedName>
    <definedName name="PVA_ReportValue">[1]ListsValues!$L$50</definedName>
    <definedName name="RBC_ReportList">[1]ListsValues!$C$65:$C$68</definedName>
    <definedName name="RBC_ReportValue">[1]ListsValues!$L$62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[1]ListsValues!$F$3</definedName>
    <definedName name="RptgMonthList">[1]ListsValues!$C$14:$C$26</definedName>
    <definedName name="RptgMonthLYr">[1]ListsValues!$F$7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K67" i="1"/>
  <c r="C67" i="1"/>
  <c r="K61" i="1"/>
  <c r="G61" i="1"/>
  <c r="E61" i="1"/>
  <c r="C61" i="1"/>
  <c r="S60" i="1"/>
  <c r="S61" i="1" s="1"/>
  <c r="Q60" i="1"/>
  <c r="Q61" i="1" s="1"/>
  <c r="O60" i="1"/>
  <c r="M60" i="1"/>
  <c r="M61" i="1" s="1"/>
  <c r="K60" i="1"/>
  <c r="I60" i="1"/>
  <c r="I61" i="1" s="1"/>
  <c r="M55" i="1"/>
  <c r="K55" i="1"/>
  <c r="C55" i="1"/>
  <c r="M54" i="1"/>
  <c r="K54" i="1"/>
  <c r="C54" i="1"/>
  <c r="M53" i="1"/>
  <c r="K53" i="1"/>
  <c r="C53" i="1"/>
  <c r="M52" i="1"/>
  <c r="K52" i="1"/>
  <c r="C52" i="1"/>
  <c r="M51" i="1"/>
  <c r="K51" i="1"/>
  <c r="C51" i="1"/>
  <c r="M50" i="1"/>
  <c r="K50" i="1"/>
  <c r="C50" i="1"/>
  <c r="M49" i="1"/>
  <c r="K49" i="1"/>
  <c r="C49" i="1"/>
  <c r="M48" i="1"/>
  <c r="K48" i="1"/>
  <c r="C48" i="1"/>
  <c r="M47" i="1"/>
  <c r="K47" i="1"/>
  <c r="C47" i="1"/>
  <c r="M46" i="1"/>
  <c r="K46" i="1"/>
  <c r="C46" i="1"/>
  <c r="M45" i="1"/>
  <c r="K45" i="1"/>
  <c r="C45" i="1"/>
  <c r="M42" i="1"/>
  <c r="K42" i="1"/>
  <c r="C42" i="1"/>
  <c r="M32" i="1"/>
  <c r="K32" i="1"/>
  <c r="C32" i="1"/>
  <c r="M22" i="1"/>
  <c r="K22" i="1"/>
  <c r="C22" i="1"/>
  <c r="X22" i="1" s="1"/>
  <c r="K57" i="1" l="1"/>
  <c r="K63" i="1" s="1"/>
  <c r="K70" i="1" s="1"/>
  <c r="M57" i="1"/>
  <c r="M63" i="1" s="1"/>
  <c r="M70" i="1" s="1"/>
  <c r="U60" i="1"/>
  <c r="G45" i="1"/>
  <c r="G22" i="1"/>
  <c r="G48" i="1"/>
  <c r="I51" i="1"/>
  <c r="I54" i="1"/>
  <c r="E49" i="1"/>
  <c r="E52" i="1"/>
  <c r="E55" i="1"/>
  <c r="I32" i="1"/>
  <c r="U36" i="1"/>
  <c r="S46" i="1"/>
  <c r="U11" i="1"/>
  <c r="U46" i="1" s="1"/>
  <c r="S49" i="1"/>
  <c r="U14" i="1"/>
  <c r="U49" i="1" s="1"/>
  <c r="S52" i="1"/>
  <c r="U17" i="1"/>
  <c r="O47" i="1"/>
  <c r="O50" i="1"/>
  <c r="Q53" i="1"/>
  <c r="I42" i="1"/>
  <c r="I67" i="1"/>
  <c r="I22" i="1"/>
  <c r="I45" i="1"/>
  <c r="G46" i="1"/>
  <c r="Q47" i="1"/>
  <c r="O48" i="1"/>
  <c r="G49" i="1"/>
  <c r="S50" i="1"/>
  <c r="U15" i="1"/>
  <c r="O51" i="1"/>
  <c r="G52" i="1"/>
  <c r="E53" i="1"/>
  <c r="U18" i="1"/>
  <c r="U53" i="1" s="1"/>
  <c r="S53" i="1"/>
  <c r="O54" i="1"/>
  <c r="I55" i="1"/>
  <c r="U21" i="1"/>
  <c r="O32" i="1"/>
  <c r="U27" i="1"/>
  <c r="O42" i="1"/>
  <c r="U37" i="1"/>
  <c r="U40" i="1"/>
  <c r="S67" i="1"/>
  <c r="U66" i="1"/>
  <c r="U67" i="1" s="1"/>
  <c r="Q22" i="1"/>
  <c r="Q45" i="1"/>
  <c r="I46" i="1"/>
  <c r="E47" i="1"/>
  <c r="Q48" i="1"/>
  <c r="I49" i="1"/>
  <c r="G50" i="1"/>
  <c r="Q51" i="1"/>
  <c r="O52" i="1"/>
  <c r="G53" i="1"/>
  <c r="S54" i="1"/>
  <c r="U19" i="1"/>
  <c r="O55" i="1"/>
  <c r="U25" i="1"/>
  <c r="S32" i="1"/>
  <c r="U28" i="1"/>
  <c r="U31" i="1"/>
  <c r="Q42" i="1"/>
  <c r="U38" i="1"/>
  <c r="U41" i="1"/>
  <c r="E22" i="1"/>
  <c r="E45" i="1"/>
  <c r="S45" i="1"/>
  <c r="U10" i="1"/>
  <c r="S22" i="1"/>
  <c r="O46" i="1"/>
  <c r="I47" i="1"/>
  <c r="E48" i="1"/>
  <c r="S48" i="1"/>
  <c r="U13" i="1"/>
  <c r="Q49" i="1"/>
  <c r="I50" i="1"/>
  <c r="E51" i="1"/>
  <c r="Q52" i="1"/>
  <c r="I53" i="1"/>
  <c r="G54" i="1"/>
  <c r="Q55" i="1"/>
  <c r="G32" i="1"/>
  <c r="U29" i="1"/>
  <c r="E42" i="1"/>
  <c r="G67" i="1"/>
  <c r="O67" i="1"/>
  <c r="O45" i="1"/>
  <c r="O22" i="1"/>
  <c r="E46" i="1"/>
  <c r="Q46" i="1"/>
  <c r="G47" i="1"/>
  <c r="U12" i="1"/>
  <c r="U47" i="1" s="1"/>
  <c r="S47" i="1"/>
  <c r="I48" i="1"/>
  <c r="O49" i="1"/>
  <c r="E50" i="1"/>
  <c r="Q50" i="1"/>
  <c r="G51" i="1"/>
  <c r="U16" i="1"/>
  <c r="U51" i="1" s="1"/>
  <c r="S51" i="1"/>
  <c r="I52" i="1"/>
  <c r="O53" i="1"/>
  <c r="E54" i="1"/>
  <c r="Q54" i="1"/>
  <c r="G55" i="1"/>
  <c r="S55" i="1"/>
  <c r="U20" i="1"/>
  <c r="U55" i="1" s="1"/>
  <c r="E32" i="1"/>
  <c r="Q32" i="1"/>
  <c r="U26" i="1"/>
  <c r="U30" i="1"/>
  <c r="G42" i="1"/>
  <c r="S42" i="1"/>
  <c r="U35" i="1"/>
  <c r="U39" i="1"/>
  <c r="E67" i="1"/>
  <c r="Q67" i="1"/>
  <c r="U61" i="1"/>
  <c r="X61" i="1"/>
  <c r="C57" i="1"/>
  <c r="C63" i="1" s="1"/>
  <c r="C70" i="1" s="1"/>
  <c r="O61" i="1"/>
  <c r="U54" i="1" l="1"/>
  <c r="U52" i="1"/>
  <c r="U22" i="1"/>
  <c r="U45" i="1"/>
  <c r="O57" i="1"/>
  <c r="S57" i="1"/>
  <c r="S63" i="1" s="1"/>
  <c r="S70" i="1" s="1"/>
  <c r="I57" i="1"/>
  <c r="I63" i="1" s="1"/>
  <c r="I70" i="1" s="1"/>
  <c r="U42" i="1"/>
  <c r="U48" i="1"/>
  <c r="E57" i="1"/>
  <c r="E63" i="1" s="1"/>
  <c r="E70" i="1" s="1"/>
  <c r="U32" i="1"/>
  <c r="Q57" i="1"/>
  <c r="Q63" i="1" s="1"/>
  <c r="Q70" i="1" s="1"/>
  <c r="U50" i="1"/>
  <c r="G57" i="1"/>
  <c r="G63" i="1" s="1"/>
  <c r="G70" i="1" s="1"/>
  <c r="O63" i="1" l="1"/>
  <c r="O70" i="1" s="1"/>
  <c r="X57" i="1"/>
  <c r="U57" i="1"/>
  <c r="U63" i="1" s="1"/>
  <c r="U70" i="1" s="1"/>
</calcChain>
</file>

<file path=xl/sharedStrings.xml><?xml version="1.0" encoding="utf-8"?>
<sst xmlns="http://schemas.openxmlformats.org/spreadsheetml/2006/main" count="74" uniqueCount="46">
  <si>
    <t>KENTUCKY UTILITIES COMPANY</t>
  </si>
  <si>
    <t>SUMMARY OF UTILITY PLANT - REGULATORY ACCOUNTING</t>
  </si>
  <si>
    <t>FORM 1/3</t>
  </si>
  <si>
    <t>Beginning</t>
  </si>
  <si>
    <t>Transfers/</t>
  </si>
  <si>
    <t>ARO</t>
  </si>
  <si>
    <t>RWIP</t>
  </si>
  <si>
    <t>Ending</t>
  </si>
  <si>
    <t>PAGE</t>
  </si>
  <si>
    <t>Balance</t>
  </si>
  <si>
    <t>Accruals</t>
  </si>
  <si>
    <t>Retirements</t>
  </si>
  <si>
    <t>Adjustments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</si>
  <si>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</si>
  <si>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</si>
  <si>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</si>
  <si>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</si>
  <si>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</si>
  <si>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</si>
  <si>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</t>
  </si>
  <si>
    <t>Electric Distribution - ARO</t>
  </si>
  <si>
    <t>Electric General Plant</t>
  </si>
  <si>
    <t>Electric Hydro Production</t>
  </si>
  <si>
    <t>Electric Hydro Production - ARO</t>
  </si>
  <si>
    <t>Electric Other Production</t>
  </si>
  <si>
    <t>Electric Other Production - ARO</t>
  </si>
  <si>
    <t>Electric Steam Production</t>
  </si>
  <si>
    <t>Electric Steam Production - ARO</t>
  </si>
  <si>
    <t>Electric Transmission</t>
  </si>
  <si>
    <t>Electric Transmission - ARO</t>
  </si>
  <si>
    <t>to OATT Input Data tab, cell C146</t>
  </si>
  <si>
    <t>Non Utility Property</t>
  </si>
  <si>
    <t>COST OF REMOVAL</t>
  </si>
  <si>
    <t>SALVAGE</t>
  </si>
  <si>
    <t>TOTAL RESERVES</t>
  </si>
  <si>
    <t>RETIREMENT WORK IN PROGRESS</t>
  </si>
  <si>
    <t>Electric</t>
  </si>
  <si>
    <t>YTD ACTIVITY</t>
  </si>
  <si>
    <t>LINE 18</t>
  </si>
  <si>
    <t>AMORTIZATION</t>
  </si>
  <si>
    <t>LINE 21</t>
  </si>
  <si>
    <t>Depreciation &amp; Amortization Total</t>
  </si>
  <si>
    <t>LINE 33</t>
  </si>
  <si>
    <t>Utility Plant at Original Cost Less Reserve for</t>
  </si>
  <si>
    <t xml:space="preserve">  Depreciation &amp; Amortization (Excl nonutility)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</si>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</sst>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0" fillId="0" borderId="0" xfId="1" applyFont="1" applyFill="1"/>
    <xf numFmtId="43" fontId="2" fillId="0" borderId="1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3" fontId="3" fillId="0" borderId="0" xfId="1" applyFill="1"/>
    <xf numFmtId="43" fontId="0" fillId="2" borderId="0" xfId="1" applyFont="1" applyFill="1"/>
    <xf numFmtId="43" fontId="4" fillId="0" borderId="0" xfId="1" applyFont="1" applyFill="1"/>
    <xf numFmtId="43" fontId="3" fillId="0" borderId="1" xfId="1" applyFill="1" applyBorder="1"/>
    <xf numFmtId="43" fontId="3" fillId="0" borderId="0" xfId="1" applyFill="1" applyBorder="1"/>
    <xf numFmtId="43" fontId="0" fillId="0" borderId="0" xfId="1" applyFont="1" applyFill="1" applyBorder="1"/>
    <xf numFmtId="43" fontId="0" fillId="0" borderId="1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3" fillId="0" borderId="2" xfId="1" applyFill="1" applyBorder="1"/>
    <xf numFmtId="43" fontId="0" fillId="0" borderId="0" xfId="0" applyNumberFormat="1" applyFill="1"/>
    <xf numFmtId="43" fontId="3" fillId="0" borderId="0" xfId="1" applyFont="1" applyFill="1" applyBorder="1"/>
    <xf numFmtId="44" fontId="2" fillId="0" borderId="0" xfId="0" applyNumberFormat="1" applyFont="1" applyFill="1" applyAlignment="1">
      <alignment horizontal="center"/>
    </xf>
    <xf numFmtId="40" fontId="0" fillId="0" borderId="0" xfId="0" applyNumberFormat="1" applyFill="1"/>
    <xf numFmtId="43" fontId="0" fillId="0" borderId="3" xfId="1" applyFont="1" applyFill="1" applyBorder="1"/>
    <xf numFmtId="44" fontId="2" fillId="0" borderId="0" xfId="0" applyNumberFormat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4" xfId="1" applyFont="1" applyFill="1" applyBorder="1"/>
    <xf numFmtId="44" fontId="0" fillId="0" borderId="0" xfId="0" applyNumberFormat="1" applyFill="1"/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\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0"/>
  <sheetViews>
    <sheetView tabSelected="1"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activeCell="C8" sqref="C8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30.7109375" style="3" customWidth="1"/>
    <col min="23" max="23" width="11.5703125" style="2" hidden="1" customWidth="1"/>
    <col min="24" max="24" width="16.5703125" style="3" bestFit="1" customWidth="1"/>
    <col min="25" max="16384" width="9.140625" style="3"/>
  </cols>
  <sheetData>
    <row r="1" spans="1:23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3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</row>
    <row r="3" spans="1:23" x14ac:dyDescent="0.2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4"/>
    </row>
    <row r="4" spans="1:2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4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 t="s">
        <v>2</v>
      </c>
    </row>
    <row r="6" spans="1:23" x14ac:dyDescent="0.2">
      <c r="C6" s="5" t="s">
        <v>3</v>
      </c>
      <c r="E6" s="6"/>
      <c r="G6" s="6"/>
      <c r="I6" s="5" t="s">
        <v>4</v>
      </c>
      <c r="J6" s="5"/>
      <c r="K6" s="5" t="s">
        <v>5</v>
      </c>
      <c r="M6" s="5" t="s">
        <v>6</v>
      </c>
      <c r="O6" s="5"/>
      <c r="Q6" s="5"/>
      <c r="S6" s="5"/>
      <c r="U6" s="5" t="s">
        <v>7</v>
      </c>
      <c r="V6" s="5"/>
      <c r="W6" s="2" t="s">
        <v>8</v>
      </c>
    </row>
    <row r="7" spans="1:23" x14ac:dyDescent="0.2">
      <c r="C7" s="7" t="s">
        <v>9</v>
      </c>
      <c r="E7" s="7" t="s">
        <v>10</v>
      </c>
      <c r="G7" s="7" t="s">
        <v>11</v>
      </c>
      <c r="I7" s="7" t="s">
        <v>12</v>
      </c>
      <c r="J7" s="8"/>
      <c r="K7" s="7" t="s">
        <v>13</v>
      </c>
      <c r="M7" s="7" t="s">
        <v>14</v>
      </c>
      <c r="O7" s="7" t="s">
        <v>15</v>
      </c>
      <c r="Q7" s="7" t="s">
        <v>16</v>
      </c>
      <c r="S7" s="7" t="s">
        <v>17</v>
      </c>
      <c r="U7" s="7" t="s">
        <v>9</v>
      </c>
      <c r="V7" s="8"/>
      <c r="W7" s="9">
        <v>200</v>
      </c>
    </row>
    <row r="8" spans="1:23" x14ac:dyDescent="0.2">
      <c r="C8" s="8"/>
      <c r="E8" s="8"/>
      <c r="G8" s="8"/>
      <c r="I8" s="8"/>
      <c r="J8" s="8"/>
      <c r="K8" s="8"/>
      <c r="M8" s="8"/>
      <c r="O8" s="8"/>
      <c r="Q8" s="8"/>
      <c r="S8" s="8"/>
      <c r="U8" s="8"/>
      <c r="V8" s="8"/>
    </row>
    <row r="9" spans="1:23" x14ac:dyDescent="0.2">
      <c r="A9" s="10" t="s">
        <v>18</v>
      </c>
      <c r="C9" s="8"/>
      <c r="E9" s="8"/>
      <c r="G9" s="8"/>
      <c r="I9" s="8"/>
      <c r="J9" s="8"/>
      <c r="K9" s="8"/>
      <c r="M9" s="8"/>
      <c r="O9" s="8"/>
      <c r="Q9" s="8"/>
      <c r="S9" s="8"/>
      <c r="U9" s="8"/>
      <c r="V9" s="8"/>
    </row>
    <row r="10" spans="1:23" x14ac:dyDescent="0.2">
      <c r="B10" s="3" t="s">
        <v>19</v>
      </c>
      <c r="C10" s="11">
        <v>-476527287.24000001</v>
      </c>
      <c r="D10" s="11"/>
      <c r="E10" s="11">
        <v>-34555294.909999996</v>
      </c>
      <c r="F10" s="11"/>
      <c r="G10" s="11">
        <v>20418467.84</v>
      </c>
      <c r="H10" s="11"/>
      <c r="I10" s="11">
        <v>-8393.59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v>0</v>
      </c>
      <c r="R10" s="6"/>
      <c r="S10" s="11">
        <v>0</v>
      </c>
      <c r="T10" s="6"/>
      <c r="U10" s="6">
        <f>S10+Q10+O10+M10+I10+G10+E10+C10</f>
        <v>-490672507.89999998</v>
      </c>
      <c r="V10" s="6"/>
    </row>
    <row r="11" spans="1:23" x14ac:dyDescent="0.2">
      <c r="B11" s="3" t="s">
        <v>20</v>
      </c>
      <c r="C11" s="11">
        <v>-103531.49999999996</v>
      </c>
      <c r="D11" s="11"/>
      <c r="E11" s="11">
        <v>-23764.83</v>
      </c>
      <c r="F11" s="11"/>
      <c r="G11" s="11">
        <v>2798.53</v>
      </c>
      <c r="H11" s="11"/>
      <c r="I11" s="11">
        <v>0</v>
      </c>
      <c r="J11" s="11"/>
      <c r="K11" s="11">
        <v>0</v>
      </c>
      <c r="L11" s="11"/>
      <c r="M11" s="11">
        <v>0</v>
      </c>
      <c r="N11" s="11"/>
      <c r="O11" s="11">
        <v>0</v>
      </c>
      <c r="P11" s="11"/>
      <c r="Q11" s="11">
        <v>0</v>
      </c>
      <c r="R11" s="6"/>
      <c r="S11" s="11">
        <v>0</v>
      </c>
      <c r="T11" s="6"/>
      <c r="U11" s="6">
        <f t="shared" ref="U11:U21" si="0">S11+Q11+O11+M11+I11+G11+E11+C11</f>
        <v>-124497.79999999996</v>
      </c>
      <c r="V11" s="6"/>
    </row>
    <row r="12" spans="1:23" x14ac:dyDescent="0.2">
      <c r="B12" s="3" t="s">
        <v>21</v>
      </c>
      <c r="C12" s="11">
        <v>-60276698.080000006</v>
      </c>
      <c r="D12" s="11"/>
      <c r="E12" s="11">
        <v>-11703589.289999999</v>
      </c>
      <c r="F12" s="11"/>
      <c r="G12" s="11">
        <v>11527163.23</v>
      </c>
      <c r="H12" s="11"/>
      <c r="I12" s="11">
        <v>-419164.25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v>0</v>
      </c>
      <c r="R12" s="6"/>
      <c r="S12" s="11">
        <v>0</v>
      </c>
      <c r="T12" s="6"/>
      <c r="U12" s="6">
        <f t="shared" si="0"/>
        <v>-60872288.390000001</v>
      </c>
      <c r="V12" s="6"/>
    </row>
    <row r="13" spans="1:23" x14ac:dyDescent="0.2">
      <c r="B13" s="3" t="s">
        <v>22</v>
      </c>
      <c r="C13" s="11">
        <v>-11039152.630000001</v>
      </c>
      <c r="D13" s="11"/>
      <c r="E13" s="11">
        <v>-1138303.06</v>
      </c>
      <c r="F13" s="11"/>
      <c r="G13" s="11">
        <v>15195.8</v>
      </c>
      <c r="H13" s="11"/>
      <c r="I13" s="11">
        <v>0</v>
      </c>
      <c r="J13" s="11"/>
      <c r="K13" s="11">
        <v>0</v>
      </c>
      <c r="L13" s="11"/>
      <c r="M13" s="11">
        <v>0</v>
      </c>
      <c r="N13" s="11"/>
      <c r="O13" s="11">
        <v>0</v>
      </c>
      <c r="P13" s="11"/>
      <c r="Q13" s="11">
        <v>0</v>
      </c>
      <c r="R13" s="6"/>
      <c r="S13" s="11">
        <v>0</v>
      </c>
      <c r="T13" s="6"/>
      <c r="U13" s="6">
        <f t="shared" si="0"/>
        <v>-12162259.890000001</v>
      </c>
      <c r="V13" s="6"/>
    </row>
    <row r="14" spans="1:23" x14ac:dyDescent="0.2">
      <c r="B14" s="3" t="s">
        <v>23</v>
      </c>
      <c r="C14" s="11">
        <v>-27454.46</v>
      </c>
      <c r="D14" s="11"/>
      <c r="E14" s="11">
        <v>-78729.67</v>
      </c>
      <c r="F14" s="11"/>
      <c r="G14" s="11">
        <v>86482.34</v>
      </c>
      <c r="H14" s="11"/>
      <c r="I14" s="11">
        <v>0</v>
      </c>
      <c r="J14" s="11"/>
      <c r="K14" s="11">
        <v>0</v>
      </c>
      <c r="L14" s="11"/>
      <c r="M14" s="11">
        <v>0</v>
      </c>
      <c r="N14" s="11"/>
      <c r="O14" s="11">
        <v>0</v>
      </c>
      <c r="P14" s="11"/>
      <c r="Q14" s="11">
        <v>0</v>
      </c>
      <c r="R14" s="6"/>
      <c r="S14" s="11">
        <v>0</v>
      </c>
      <c r="T14" s="6"/>
      <c r="U14" s="6">
        <f t="shared" si="0"/>
        <v>-19701.79</v>
      </c>
      <c r="V14" s="6"/>
    </row>
    <row r="15" spans="1:23" x14ac:dyDescent="0.2">
      <c r="B15" s="3" t="s">
        <v>24</v>
      </c>
      <c r="C15" s="11">
        <v>-244434203.74000001</v>
      </c>
      <c r="D15" s="11"/>
      <c r="E15" s="11">
        <v>-33257521.23</v>
      </c>
      <c r="F15" s="11"/>
      <c r="G15" s="11">
        <v>844434.41</v>
      </c>
      <c r="H15" s="11"/>
      <c r="I15" s="11">
        <v>0</v>
      </c>
      <c r="J15" s="11"/>
      <c r="K15" s="11">
        <v>0</v>
      </c>
      <c r="L15" s="11"/>
      <c r="M15" s="11">
        <v>0</v>
      </c>
      <c r="N15" s="11"/>
      <c r="O15" s="11">
        <v>0</v>
      </c>
      <c r="P15" s="11"/>
      <c r="Q15" s="11">
        <v>0</v>
      </c>
      <c r="R15" s="6"/>
      <c r="S15" s="11">
        <v>0</v>
      </c>
      <c r="T15" s="6"/>
      <c r="U15" s="6">
        <f t="shared" si="0"/>
        <v>-276847290.56</v>
      </c>
      <c r="V15" s="6"/>
    </row>
    <row r="16" spans="1:23" x14ac:dyDescent="0.2">
      <c r="B16" s="3" t="s">
        <v>25</v>
      </c>
      <c r="C16" s="11">
        <v>-12147.939999999995</v>
      </c>
      <c r="D16" s="11"/>
      <c r="E16" s="11">
        <v>-20825.04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1"/>
      <c r="O16" s="11">
        <v>0</v>
      </c>
      <c r="P16" s="11"/>
      <c r="Q16" s="11">
        <v>0</v>
      </c>
      <c r="R16" s="6"/>
      <c r="S16" s="11">
        <v>0</v>
      </c>
      <c r="T16" s="6"/>
      <c r="U16" s="6">
        <f t="shared" si="0"/>
        <v>-32972.979999999996</v>
      </c>
      <c r="V16" s="6"/>
    </row>
    <row r="17" spans="1:24" x14ac:dyDescent="0.2">
      <c r="B17" s="3" t="s">
        <v>26</v>
      </c>
      <c r="C17" s="11">
        <v>-1335273243.9200001</v>
      </c>
      <c r="D17" s="11"/>
      <c r="E17" s="11">
        <v>-110628877.41</v>
      </c>
      <c r="F17" s="11"/>
      <c r="G17" s="11">
        <v>12726290.15</v>
      </c>
      <c r="H17" s="11"/>
      <c r="I17" s="11">
        <v>0</v>
      </c>
      <c r="J17" s="11"/>
      <c r="K17" s="11">
        <v>0</v>
      </c>
      <c r="L17" s="11"/>
      <c r="M17" s="11">
        <v>0</v>
      </c>
      <c r="N17" s="11"/>
      <c r="O17" s="11">
        <v>0</v>
      </c>
      <c r="P17" s="11"/>
      <c r="Q17" s="11">
        <v>0</v>
      </c>
      <c r="R17" s="6"/>
      <c r="S17" s="11">
        <v>0</v>
      </c>
      <c r="T17" s="6"/>
      <c r="U17" s="6">
        <f t="shared" si="0"/>
        <v>-1433175831.1800001</v>
      </c>
      <c r="V17" s="6"/>
    </row>
    <row r="18" spans="1:24" x14ac:dyDescent="0.2">
      <c r="B18" s="3" t="s">
        <v>27</v>
      </c>
      <c r="C18" s="11">
        <v>-54584155.829999998</v>
      </c>
      <c r="D18" s="11"/>
      <c r="E18" s="11">
        <v>-40945454.460000001</v>
      </c>
      <c r="F18" s="11"/>
      <c r="G18" s="11">
        <v>2172751.56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11">
        <v>0</v>
      </c>
      <c r="R18" s="6"/>
      <c r="S18" s="11">
        <v>0</v>
      </c>
      <c r="T18" s="6"/>
      <c r="U18" s="6">
        <f t="shared" si="0"/>
        <v>-93356858.729999989</v>
      </c>
      <c r="V18" s="6"/>
    </row>
    <row r="19" spans="1:24" x14ac:dyDescent="0.2">
      <c r="B19" s="3" t="s">
        <v>28</v>
      </c>
      <c r="C19" s="11">
        <v>-235295543.80999997</v>
      </c>
      <c r="D19" s="11"/>
      <c r="E19" s="11">
        <v>-11542458.49</v>
      </c>
      <c r="F19" s="11"/>
      <c r="G19" s="11">
        <v>7302428.29</v>
      </c>
      <c r="H19" s="11"/>
      <c r="I19" s="11">
        <v>8393.59</v>
      </c>
      <c r="J19" s="11"/>
      <c r="K19" s="11">
        <v>0</v>
      </c>
      <c r="L19" s="11"/>
      <c r="M19" s="11">
        <v>0</v>
      </c>
      <c r="N19" s="11"/>
      <c r="O19" s="11">
        <v>0</v>
      </c>
      <c r="P19" s="11"/>
      <c r="Q19" s="11">
        <v>0</v>
      </c>
      <c r="R19" s="6"/>
      <c r="S19" s="11">
        <v>0</v>
      </c>
      <c r="T19" s="6"/>
      <c r="U19" s="6">
        <f t="shared" si="0"/>
        <v>-239527180.41999999</v>
      </c>
      <c r="V19" s="6"/>
    </row>
    <row r="20" spans="1:24" x14ac:dyDescent="0.2">
      <c r="B20" s="3" t="s">
        <v>29</v>
      </c>
      <c r="C20" s="11">
        <v>-43701.109999999993</v>
      </c>
      <c r="D20" s="11"/>
      <c r="E20" s="11">
        <v>-10003</v>
      </c>
      <c r="F20" s="11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v>0</v>
      </c>
      <c r="R20" s="6"/>
      <c r="S20" s="11">
        <v>0</v>
      </c>
      <c r="T20" s="6"/>
      <c r="U20" s="12">
        <f t="shared" si="0"/>
        <v>-53704.109999999993</v>
      </c>
      <c r="V20" s="13" t="s">
        <v>30</v>
      </c>
    </row>
    <row r="21" spans="1:24" x14ac:dyDescent="0.2">
      <c r="B21" s="3" t="s">
        <v>31</v>
      </c>
      <c r="C21" s="14">
        <v>0</v>
      </c>
      <c r="D21" s="15"/>
      <c r="E21" s="11">
        <v>0</v>
      </c>
      <c r="F21" s="11"/>
      <c r="G21" s="11">
        <v>0</v>
      </c>
      <c r="H21" s="11"/>
      <c r="I21" s="11">
        <v>0</v>
      </c>
      <c r="J21" s="11"/>
      <c r="K21" s="11">
        <v>0</v>
      </c>
      <c r="L21" s="11"/>
      <c r="M21" s="11">
        <v>0</v>
      </c>
      <c r="N21" s="11"/>
      <c r="O21" s="11">
        <v>0</v>
      </c>
      <c r="P21" s="11"/>
      <c r="Q21" s="11">
        <v>0</v>
      </c>
      <c r="R21" s="6"/>
      <c r="S21" s="11">
        <v>0</v>
      </c>
      <c r="T21" s="16"/>
      <c r="U21" s="17">
        <f t="shared" si="0"/>
        <v>0</v>
      </c>
      <c r="V21" s="16"/>
      <c r="W21" s="18"/>
    </row>
    <row r="22" spans="1:24" x14ac:dyDescent="0.2">
      <c r="B22" s="19"/>
      <c r="C22" s="15">
        <f>SUM(C10:C21)</f>
        <v>-2417617120.2600002</v>
      </c>
      <c r="D22" s="15"/>
      <c r="E22" s="20">
        <f>SUM(E10:E21)</f>
        <v>-243904821.39000002</v>
      </c>
      <c r="F22" s="15"/>
      <c r="G22" s="20">
        <f>SUM(G10:G21)</f>
        <v>55096012.150000006</v>
      </c>
      <c r="H22" s="15"/>
      <c r="I22" s="20">
        <f>SUM(I10:I21)</f>
        <v>-419164.25</v>
      </c>
      <c r="J22" s="15"/>
      <c r="K22" s="20">
        <f>SUM(K10:K21)</f>
        <v>0</v>
      </c>
      <c r="L22" s="15"/>
      <c r="M22" s="20">
        <f>SUM(M10:M21)</f>
        <v>0</v>
      </c>
      <c r="N22" s="15"/>
      <c r="O22" s="20">
        <f>SUM(O10:O21)</f>
        <v>0</v>
      </c>
      <c r="P22" s="15"/>
      <c r="Q22" s="20">
        <f>SUM(Q10:Q21)</f>
        <v>0</v>
      </c>
      <c r="R22" s="16"/>
      <c r="S22" s="20">
        <f>SUM(S10:S21)</f>
        <v>0</v>
      </c>
      <c r="T22" s="16"/>
      <c r="U22" s="15">
        <f>SUM(U10:U21)</f>
        <v>-2606845093.75</v>
      </c>
      <c r="V22" s="15"/>
      <c r="W22" s="18"/>
      <c r="X22" s="21">
        <f>2417509016.95+C22</f>
        <v>-108103.31000041962</v>
      </c>
    </row>
    <row r="23" spans="1:24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8"/>
    </row>
    <row r="24" spans="1:24" x14ac:dyDescent="0.2">
      <c r="A24" s="10" t="s">
        <v>32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8"/>
    </row>
    <row r="25" spans="1:24" x14ac:dyDescent="0.2">
      <c r="B25" s="3" t="s">
        <v>19</v>
      </c>
      <c r="C25" s="15">
        <v>-217980316.47999999</v>
      </c>
      <c r="D25" s="15"/>
      <c r="E25" s="11">
        <v>-10862136.82</v>
      </c>
      <c r="F25" s="11"/>
      <c r="G25" s="11">
        <v>0</v>
      </c>
      <c r="H25" s="11"/>
      <c r="I25" s="11">
        <v>6209.42</v>
      </c>
      <c r="J25" s="11"/>
      <c r="K25" s="11">
        <v>0</v>
      </c>
      <c r="L25" s="11"/>
      <c r="M25" s="11">
        <v>0</v>
      </c>
      <c r="N25" s="11"/>
      <c r="O25" s="11">
        <v>5916172.9699999997</v>
      </c>
      <c r="P25" s="11"/>
      <c r="Q25" s="11">
        <v>0</v>
      </c>
      <c r="R25" s="6"/>
      <c r="S25" s="11">
        <v>-441217.4</v>
      </c>
      <c r="T25" s="16"/>
      <c r="U25" s="16">
        <f t="shared" ref="U25:U31" si="1">S25+Q25+O25+M25+I25+G25+E25+C25</f>
        <v>-223361288.31</v>
      </c>
      <c r="V25" s="16"/>
      <c r="W25" s="18"/>
    </row>
    <row r="26" spans="1:24" x14ac:dyDescent="0.2">
      <c r="B26" s="3" t="s">
        <v>21</v>
      </c>
      <c r="C26" s="15">
        <v>101014.32999999996</v>
      </c>
      <c r="D26" s="15"/>
      <c r="E26" s="11">
        <v>-104165.43</v>
      </c>
      <c r="F26" s="11"/>
      <c r="G26" s="11">
        <v>0</v>
      </c>
      <c r="H26" s="11"/>
      <c r="I26" s="11">
        <v>0</v>
      </c>
      <c r="J26" s="11"/>
      <c r="K26" s="11">
        <v>0</v>
      </c>
      <c r="L26" s="11"/>
      <c r="M26" s="11">
        <v>0</v>
      </c>
      <c r="N26" s="11"/>
      <c r="O26" s="11">
        <v>232604.72</v>
      </c>
      <c r="P26" s="11"/>
      <c r="Q26" s="11">
        <v>0</v>
      </c>
      <c r="R26" s="6"/>
      <c r="S26" s="11">
        <v>0</v>
      </c>
      <c r="T26" s="16"/>
      <c r="U26" s="6">
        <f t="shared" si="1"/>
        <v>229453.61999999997</v>
      </c>
      <c r="V26" s="6"/>
      <c r="W26" s="18"/>
    </row>
    <row r="27" spans="1:24" x14ac:dyDescent="0.2">
      <c r="B27" s="3" t="s">
        <v>22</v>
      </c>
      <c r="C27" s="15">
        <v>276763.09999999998</v>
      </c>
      <c r="D27" s="15"/>
      <c r="E27" s="11">
        <v>-38359.32</v>
      </c>
      <c r="F27" s="11"/>
      <c r="G27" s="11">
        <v>0</v>
      </c>
      <c r="H27" s="11"/>
      <c r="I27" s="11">
        <v>0</v>
      </c>
      <c r="J27" s="11"/>
      <c r="K27" s="11">
        <v>0</v>
      </c>
      <c r="L27" s="11"/>
      <c r="M27" s="11">
        <v>0</v>
      </c>
      <c r="N27" s="11"/>
      <c r="O27" s="11">
        <v>25862.74</v>
      </c>
      <c r="P27" s="11"/>
      <c r="Q27" s="11">
        <v>0</v>
      </c>
      <c r="R27" s="6"/>
      <c r="S27" s="11">
        <v>0</v>
      </c>
      <c r="T27" s="16"/>
      <c r="U27" s="16">
        <f t="shared" si="1"/>
        <v>264266.51999999996</v>
      </c>
      <c r="V27" s="16"/>
      <c r="W27" s="18"/>
    </row>
    <row r="28" spans="1:24" x14ac:dyDescent="0.2">
      <c r="B28" s="3" t="s">
        <v>24</v>
      </c>
      <c r="C28" s="15">
        <v>-5427980.8599999994</v>
      </c>
      <c r="D28" s="15"/>
      <c r="E28" s="11">
        <v>-1434802.26</v>
      </c>
      <c r="F28" s="11"/>
      <c r="G28" s="11">
        <v>0</v>
      </c>
      <c r="H28" s="11"/>
      <c r="I28" s="11">
        <v>0</v>
      </c>
      <c r="J28" s="11"/>
      <c r="K28" s="11">
        <v>0</v>
      </c>
      <c r="L28" s="11"/>
      <c r="M28" s="11">
        <v>0</v>
      </c>
      <c r="N28" s="11"/>
      <c r="O28" s="11">
        <v>245309.94</v>
      </c>
      <c r="P28" s="11"/>
      <c r="Q28" s="11">
        <v>0</v>
      </c>
      <c r="R28" s="6"/>
      <c r="S28" s="11">
        <v>0</v>
      </c>
      <c r="T28" s="16"/>
      <c r="U28" s="16">
        <f t="shared" si="1"/>
        <v>-6617473.1799999997</v>
      </c>
      <c r="V28" s="16"/>
      <c r="W28" s="18"/>
    </row>
    <row r="29" spans="1:24" x14ac:dyDescent="0.2">
      <c r="B29" s="3" t="s">
        <v>26</v>
      </c>
      <c r="C29" s="22">
        <v>-170460250.25</v>
      </c>
      <c r="D29" s="15"/>
      <c r="E29" s="11">
        <v>-8217769.4699999997</v>
      </c>
      <c r="F29" s="11"/>
      <c r="G29" s="11">
        <v>0</v>
      </c>
      <c r="H29" s="11"/>
      <c r="I29" s="11">
        <v>0</v>
      </c>
      <c r="J29" s="11"/>
      <c r="K29" s="11">
        <v>0</v>
      </c>
      <c r="L29" s="11"/>
      <c r="M29" s="11">
        <v>0</v>
      </c>
      <c r="N29" s="11"/>
      <c r="O29" s="11">
        <v>4793895.3099999996</v>
      </c>
      <c r="P29" s="11"/>
      <c r="Q29" s="11">
        <v>0</v>
      </c>
      <c r="R29" s="6"/>
      <c r="S29" s="11">
        <v>-16019.469999999998</v>
      </c>
      <c r="T29" s="16"/>
      <c r="U29" s="16">
        <f t="shared" si="1"/>
        <v>-173900143.88</v>
      </c>
      <c r="V29" s="16"/>
      <c r="W29" s="18"/>
    </row>
    <row r="30" spans="1:24" x14ac:dyDescent="0.2">
      <c r="B30" s="3" t="s">
        <v>28</v>
      </c>
      <c r="C30" s="15">
        <v>-129073842.04000001</v>
      </c>
      <c r="D30" s="15"/>
      <c r="E30" s="11">
        <v>-4333812.09</v>
      </c>
      <c r="F30" s="11"/>
      <c r="G30" s="11">
        <v>0</v>
      </c>
      <c r="H30" s="11"/>
      <c r="I30" s="11">
        <v>-6209.42</v>
      </c>
      <c r="J30" s="11"/>
      <c r="K30" s="11">
        <v>0</v>
      </c>
      <c r="L30" s="11"/>
      <c r="M30" s="11">
        <v>0</v>
      </c>
      <c r="N30" s="11"/>
      <c r="O30" s="11">
        <v>6679323.6600000001</v>
      </c>
      <c r="P30" s="11"/>
      <c r="Q30" s="11">
        <v>0</v>
      </c>
      <c r="R30" s="6"/>
      <c r="S30" s="11">
        <v>-239764.79</v>
      </c>
      <c r="T30" s="16"/>
      <c r="U30" s="16">
        <f t="shared" si="1"/>
        <v>-126974304.68000001</v>
      </c>
      <c r="V30" s="16"/>
      <c r="W30" s="18"/>
    </row>
    <row r="31" spans="1:24" x14ac:dyDescent="0.2">
      <c r="B31" s="3" t="s">
        <v>31</v>
      </c>
      <c r="C31" s="14">
        <v>0</v>
      </c>
      <c r="D31" s="15"/>
      <c r="E31" s="11">
        <v>0</v>
      </c>
      <c r="F31" s="11"/>
      <c r="G31" s="11">
        <v>0</v>
      </c>
      <c r="H31" s="11"/>
      <c r="I31" s="11">
        <v>0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v>0</v>
      </c>
      <c r="R31" s="6"/>
      <c r="S31" s="11">
        <v>0</v>
      </c>
      <c r="T31" s="16"/>
      <c r="U31" s="17">
        <f t="shared" si="1"/>
        <v>0</v>
      </c>
      <c r="V31" s="16"/>
      <c r="W31" s="18"/>
    </row>
    <row r="32" spans="1:24" x14ac:dyDescent="0.2">
      <c r="B32" s="19"/>
      <c r="C32" s="15">
        <f>SUM(C25:C31)</f>
        <v>-522564612.19999999</v>
      </c>
      <c r="D32" s="15"/>
      <c r="E32" s="20">
        <f>SUM(E25:E31)</f>
        <v>-24991045.390000001</v>
      </c>
      <c r="F32" s="15"/>
      <c r="G32" s="20">
        <f>SUM(G25:G31)</f>
        <v>0</v>
      </c>
      <c r="H32" s="15"/>
      <c r="I32" s="20">
        <f>SUM(I25:I31)</f>
        <v>0</v>
      </c>
      <c r="J32" s="15"/>
      <c r="K32" s="20">
        <f>SUM(K25:K31)</f>
        <v>0</v>
      </c>
      <c r="L32" s="15"/>
      <c r="M32" s="20">
        <f>SUM(M25:M31)</f>
        <v>0</v>
      </c>
      <c r="N32" s="15"/>
      <c r="O32" s="20">
        <f>SUM(O25:O31)</f>
        <v>17893169.34</v>
      </c>
      <c r="P32" s="15"/>
      <c r="Q32" s="20">
        <f>SUM(Q25:Q31)</f>
        <v>0</v>
      </c>
      <c r="R32" s="16"/>
      <c r="S32" s="20">
        <f>SUM(S25:S31)</f>
        <v>-697001.66</v>
      </c>
      <c r="T32" s="16"/>
      <c r="U32" s="15">
        <f>SUM(U25:U31)</f>
        <v>-530359489.91000003</v>
      </c>
      <c r="V32" s="15"/>
      <c r="W32" s="18"/>
    </row>
    <row r="33" spans="1:23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8"/>
    </row>
    <row r="34" spans="1:23" x14ac:dyDescent="0.2">
      <c r="A34" s="10" t="s">
        <v>33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8"/>
    </row>
    <row r="35" spans="1:23" x14ac:dyDescent="0.2">
      <c r="B35" s="3" t="s">
        <v>19</v>
      </c>
      <c r="C35" s="15">
        <v>51073277.120000012</v>
      </c>
      <c r="D35" s="15"/>
      <c r="E35" s="11">
        <v>1064753.06</v>
      </c>
      <c r="F35" s="11"/>
      <c r="G35" s="11">
        <v>0</v>
      </c>
      <c r="H35" s="11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v>-258107.78</v>
      </c>
      <c r="R35" s="6"/>
      <c r="S35" s="11">
        <v>0</v>
      </c>
      <c r="T35" s="16"/>
      <c r="U35" s="16">
        <f t="shared" ref="U35:U41" si="2">S35+Q35+O35+M35+I35+G35+E35+C35</f>
        <v>51879922.400000013</v>
      </c>
      <c r="V35" s="16"/>
      <c r="W35" s="18"/>
    </row>
    <row r="36" spans="1:23" x14ac:dyDescent="0.2">
      <c r="B36" s="3" t="s">
        <v>21</v>
      </c>
      <c r="C36" s="15">
        <v>50823.630000000019</v>
      </c>
      <c r="D36" s="15"/>
      <c r="E36" s="11">
        <v>0</v>
      </c>
      <c r="F36" s="11"/>
      <c r="G36" s="11">
        <v>0</v>
      </c>
      <c r="H36" s="11"/>
      <c r="I36" s="11">
        <v>5187.5200000000004</v>
      </c>
      <c r="J36" s="11"/>
      <c r="K36" s="11">
        <v>0</v>
      </c>
      <c r="L36" s="11"/>
      <c r="M36" s="11">
        <v>0</v>
      </c>
      <c r="N36" s="11"/>
      <c r="O36" s="11">
        <v>0</v>
      </c>
      <c r="P36" s="11"/>
      <c r="Q36" s="11">
        <v>-154.38999999999942</v>
      </c>
      <c r="R36" s="6"/>
      <c r="S36" s="11">
        <v>0</v>
      </c>
      <c r="T36" s="16"/>
      <c r="U36" s="16">
        <f>S36+Q36+O36+M36+I36+G36+E36+C36</f>
        <v>55856.760000000024</v>
      </c>
      <c r="V36" s="16"/>
      <c r="W36" s="18"/>
    </row>
    <row r="37" spans="1:23" x14ac:dyDescent="0.2">
      <c r="B37" s="3" t="s">
        <v>22</v>
      </c>
      <c r="C37" s="15">
        <v>62509.850000000006</v>
      </c>
      <c r="D37" s="15"/>
      <c r="E37" s="11">
        <v>5619.28</v>
      </c>
      <c r="F37" s="11"/>
      <c r="G37" s="11">
        <v>0</v>
      </c>
      <c r="H37" s="11"/>
      <c r="I37" s="11">
        <v>0</v>
      </c>
      <c r="J37" s="11"/>
      <c r="K37" s="11">
        <v>0</v>
      </c>
      <c r="L37" s="11"/>
      <c r="M37" s="11">
        <v>0</v>
      </c>
      <c r="N37" s="11"/>
      <c r="O37" s="11">
        <v>0</v>
      </c>
      <c r="P37" s="11"/>
      <c r="Q37" s="11">
        <v>0</v>
      </c>
      <c r="R37" s="6"/>
      <c r="S37" s="11">
        <v>0</v>
      </c>
      <c r="T37" s="16"/>
      <c r="U37" s="16">
        <f t="shared" si="2"/>
        <v>68129.13</v>
      </c>
      <c r="V37" s="16"/>
      <c r="W37" s="18"/>
    </row>
    <row r="38" spans="1:23" x14ac:dyDescent="0.2">
      <c r="B38" s="3" t="s">
        <v>24</v>
      </c>
      <c r="C38" s="15">
        <v>1176591.51</v>
      </c>
      <c r="D38" s="15"/>
      <c r="E38" s="11">
        <v>280526.87</v>
      </c>
      <c r="F38" s="11"/>
      <c r="G38" s="11">
        <v>0</v>
      </c>
      <c r="H38" s="11"/>
      <c r="I38" s="11">
        <v>0</v>
      </c>
      <c r="J38" s="11"/>
      <c r="K38" s="11">
        <v>0</v>
      </c>
      <c r="L38" s="11"/>
      <c r="M38" s="11">
        <v>0</v>
      </c>
      <c r="N38" s="11"/>
      <c r="O38" s="11">
        <v>0</v>
      </c>
      <c r="P38" s="11"/>
      <c r="Q38" s="11">
        <v>0</v>
      </c>
      <c r="R38" s="6"/>
      <c r="S38" s="11">
        <v>0</v>
      </c>
      <c r="T38" s="16"/>
      <c r="U38" s="16">
        <f t="shared" si="2"/>
        <v>1457118.38</v>
      </c>
      <c r="V38" s="16"/>
      <c r="W38" s="18"/>
    </row>
    <row r="39" spans="1:23" x14ac:dyDescent="0.2">
      <c r="B39" s="3" t="s">
        <v>26</v>
      </c>
      <c r="C39" s="15">
        <v>30648678.270000007</v>
      </c>
      <c r="D39" s="15"/>
      <c r="E39" s="11">
        <v>2057611.76</v>
      </c>
      <c r="F39" s="11"/>
      <c r="G39" s="11">
        <v>0</v>
      </c>
      <c r="H39" s="11"/>
      <c r="I39" s="11">
        <v>0</v>
      </c>
      <c r="J39" s="11"/>
      <c r="K39" s="11">
        <v>0</v>
      </c>
      <c r="L39" s="11"/>
      <c r="M39" s="11">
        <v>0</v>
      </c>
      <c r="N39" s="11"/>
      <c r="O39" s="11">
        <v>0</v>
      </c>
      <c r="P39" s="11"/>
      <c r="Q39" s="11">
        <v>-184614.87</v>
      </c>
      <c r="R39" s="6"/>
      <c r="S39" s="11">
        <v>0</v>
      </c>
      <c r="T39" s="16"/>
      <c r="U39" s="16">
        <f t="shared" si="2"/>
        <v>32521675.160000008</v>
      </c>
      <c r="V39" s="16"/>
      <c r="W39" s="18"/>
    </row>
    <row r="40" spans="1:23" x14ac:dyDescent="0.2">
      <c r="B40" s="3" t="s">
        <v>28</v>
      </c>
      <c r="C40" s="15">
        <v>25109802.220000003</v>
      </c>
      <c r="D40" s="15"/>
      <c r="E40" s="11">
        <v>484963.43</v>
      </c>
      <c r="F40" s="11"/>
      <c r="G40" s="11">
        <v>0</v>
      </c>
      <c r="H40" s="11"/>
      <c r="I40" s="11">
        <v>0</v>
      </c>
      <c r="J40" s="11"/>
      <c r="K40" s="11">
        <v>0</v>
      </c>
      <c r="L40" s="11"/>
      <c r="M40" s="11">
        <v>0</v>
      </c>
      <c r="N40" s="11"/>
      <c r="O40" s="11">
        <v>0</v>
      </c>
      <c r="P40" s="11"/>
      <c r="Q40" s="11">
        <v>-1149916.93</v>
      </c>
      <c r="R40" s="6"/>
      <c r="S40" s="11">
        <v>0</v>
      </c>
      <c r="T40" s="16"/>
      <c r="U40" s="16">
        <f t="shared" si="2"/>
        <v>24444848.720000003</v>
      </c>
      <c r="V40" s="16"/>
      <c r="W40" s="18"/>
    </row>
    <row r="41" spans="1:23" x14ac:dyDescent="0.2">
      <c r="B41" s="3" t="s">
        <v>31</v>
      </c>
      <c r="C41" s="14">
        <v>0</v>
      </c>
      <c r="D41" s="15"/>
      <c r="E41" s="11">
        <v>0</v>
      </c>
      <c r="F41" s="11"/>
      <c r="G41" s="11">
        <v>0</v>
      </c>
      <c r="H41" s="11"/>
      <c r="I41" s="11">
        <v>0</v>
      </c>
      <c r="J41" s="11"/>
      <c r="K41" s="11">
        <v>0</v>
      </c>
      <c r="L41" s="11"/>
      <c r="M41" s="11">
        <v>0</v>
      </c>
      <c r="N41" s="11"/>
      <c r="O41" s="11">
        <v>0</v>
      </c>
      <c r="P41" s="11"/>
      <c r="Q41" s="11">
        <v>0</v>
      </c>
      <c r="R41" s="6"/>
      <c r="S41" s="11">
        <v>0</v>
      </c>
      <c r="T41" s="16"/>
      <c r="U41" s="17">
        <f t="shared" si="2"/>
        <v>0</v>
      </c>
      <c r="V41" s="16"/>
      <c r="W41" s="18"/>
    </row>
    <row r="42" spans="1:23" x14ac:dyDescent="0.2">
      <c r="B42" s="19"/>
      <c r="C42" s="15">
        <f>SUM(C35:C41)</f>
        <v>108121682.60000002</v>
      </c>
      <c r="D42" s="15"/>
      <c r="E42" s="20">
        <f>SUM(E35:E41)</f>
        <v>3893474.4</v>
      </c>
      <c r="F42" s="15"/>
      <c r="G42" s="20">
        <f>SUM(G35:G41)</f>
        <v>0</v>
      </c>
      <c r="H42" s="15"/>
      <c r="I42" s="20">
        <f>SUM(I35:I41)</f>
        <v>5187.5200000000004</v>
      </c>
      <c r="J42" s="15"/>
      <c r="K42" s="20">
        <f>SUM(K35:K41)</f>
        <v>0</v>
      </c>
      <c r="L42" s="15"/>
      <c r="M42" s="20">
        <f>SUM(M35:M41)</f>
        <v>0</v>
      </c>
      <c r="N42" s="15"/>
      <c r="O42" s="20">
        <f>SUM(O35:O41)</f>
        <v>0</v>
      </c>
      <c r="P42" s="15"/>
      <c r="Q42" s="20">
        <f>SUM(Q35:Q41)</f>
        <v>-1592793.97</v>
      </c>
      <c r="R42" s="16"/>
      <c r="S42" s="20">
        <f>SUM(S35:S41)</f>
        <v>0</v>
      </c>
      <c r="T42" s="16"/>
      <c r="U42" s="15">
        <f>SUM(U35:U41)</f>
        <v>110427550.55000003</v>
      </c>
      <c r="V42" s="15"/>
      <c r="W42" s="18"/>
    </row>
    <row r="43" spans="1:23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x14ac:dyDescent="0.2">
      <c r="A44" s="10" t="s">
        <v>34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x14ac:dyDescent="0.2">
      <c r="A45" s="10"/>
      <c r="B45" s="3" t="s">
        <v>19</v>
      </c>
      <c r="C45" s="6">
        <f>C10+C25+C35</f>
        <v>-643434326.60000002</v>
      </c>
      <c r="D45" s="6"/>
      <c r="E45" s="6">
        <f>E10+E25+E35</f>
        <v>-44352678.669999994</v>
      </c>
      <c r="F45" s="6"/>
      <c r="G45" s="6">
        <f>G10+G25+G35</f>
        <v>20418467.84</v>
      </c>
      <c r="H45" s="6"/>
      <c r="I45" s="6">
        <f>I10+I25+I35</f>
        <v>-2184.17</v>
      </c>
      <c r="J45" s="6"/>
      <c r="K45" s="6">
        <f>K10+K25+K35</f>
        <v>0</v>
      </c>
      <c r="L45" s="6"/>
      <c r="M45" s="6">
        <f>M10+M25+M35</f>
        <v>0</v>
      </c>
      <c r="N45" s="6"/>
      <c r="O45" s="6">
        <f>O10+O25+O35</f>
        <v>5916172.9699999997</v>
      </c>
      <c r="P45" s="6"/>
      <c r="Q45" s="6">
        <f>Q10+Q25+Q35</f>
        <v>-258107.78</v>
      </c>
      <c r="R45" s="6"/>
      <c r="S45" s="6">
        <f>S10+S25+S35</f>
        <v>-441217.4</v>
      </c>
      <c r="T45" s="6"/>
      <c r="U45" s="6">
        <f>U10+U25+U35</f>
        <v>-662153873.81000006</v>
      </c>
      <c r="V45" s="6"/>
    </row>
    <row r="46" spans="1:23" x14ac:dyDescent="0.2">
      <c r="A46" s="10"/>
      <c r="B46" s="3" t="s">
        <v>20</v>
      </c>
      <c r="C46" s="6">
        <f>C11</f>
        <v>-103531.49999999996</v>
      </c>
      <c r="D46" s="6"/>
      <c r="E46" s="6">
        <f>E11</f>
        <v>-23764.83</v>
      </c>
      <c r="F46" s="6"/>
      <c r="G46" s="6">
        <f>G11</f>
        <v>2798.53</v>
      </c>
      <c r="H46" s="6"/>
      <c r="I46" s="6">
        <f>I11</f>
        <v>0</v>
      </c>
      <c r="J46" s="6"/>
      <c r="K46" s="6">
        <f>K11</f>
        <v>0</v>
      </c>
      <c r="L46" s="6"/>
      <c r="M46" s="6">
        <f>M11</f>
        <v>0</v>
      </c>
      <c r="N46" s="6"/>
      <c r="O46" s="6">
        <f>O11</f>
        <v>0</v>
      </c>
      <c r="P46" s="6"/>
      <c r="Q46" s="6">
        <f>Q11</f>
        <v>0</v>
      </c>
      <c r="R46" s="6"/>
      <c r="S46" s="6">
        <f>S11</f>
        <v>0</v>
      </c>
      <c r="T46" s="6"/>
      <c r="U46" s="6">
        <f>U11</f>
        <v>-124497.79999999996</v>
      </c>
      <c r="V46" s="6"/>
    </row>
    <row r="47" spans="1:23" x14ac:dyDescent="0.2">
      <c r="A47" s="10"/>
      <c r="B47" s="3" t="s">
        <v>21</v>
      </c>
      <c r="C47" s="6">
        <f>C12+C26+C36</f>
        <v>-60124860.120000005</v>
      </c>
      <c r="D47" s="6"/>
      <c r="E47" s="6">
        <f>E12+E26+E36</f>
        <v>-11807754.719999999</v>
      </c>
      <c r="F47" s="6"/>
      <c r="G47" s="6">
        <f>G12+G26+G36</f>
        <v>11527163.23</v>
      </c>
      <c r="H47" s="6"/>
      <c r="I47" s="6">
        <f>I12+I26+I36</f>
        <v>-413976.73</v>
      </c>
      <c r="J47" s="6"/>
      <c r="K47" s="6">
        <f>K12+K26+K36</f>
        <v>0</v>
      </c>
      <c r="L47" s="6"/>
      <c r="M47" s="6">
        <f>M12+M26+M36</f>
        <v>0</v>
      </c>
      <c r="N47" s="6"/>
      <c r="O47" s="6">
        <f>O12+O26+O36</f>
        <v>232604.72</v>
      </c>
      <c r="P47" s="6"/>
      <c r="Q47" s="6">
        <f>Q12+Q26+Q36</f>
        <v>-154.38999999999942</v>
      </c>
      <c r="R47" s="6"/>
      <c r="S47" s="6">
        <f>S12+S26+S36</f>
        <v>0</v>
      </c>
      <c r="T47" s="6"/>
      <c r="U47" s="6">
        <f>U12+U26+U36</f>
        <v>-60586978.010000005</v>
      </c>
      <c r="V47" s="6"/>
    </row>
    <row r="48" spans="1:23" x14ac:dyDescent="0.2">
      <c r="A48" s="10"/>
      <c r="B48" s="3" t="s">
        <v>22</v>
      </c>
      <c r="C48" s="6">
        <f>C13+C27+C37</f>
        <v>-10699879.680000002</v>
      </c>
      <c r="D48" s="6"/>
      <c r="E48" s="6">
        <f>E13+E27+E37</f>
        <v>-1171043.1000000001</v>
      </c>
      <c r="F48" s="6"/>
      <c r="G48" s="6">
        <f>G13+G27+G37</f>
        <v>15195.8</v>
      </c>
      <c r="H48" s="6"/>
      <c r="I48" s="6">
        <f>I13+I27+I37</f>
        <v>0</v>
      </c>
      <c r="J48" s="6"/>
      <c r="K48" s="6">
        <f>K13+K27+K37</f>
        <v>0</v>
      </c>
      <c r="L48" s="6"/>
      <c r="M48" s="6">
        <f>M13+M27+M37</f>
        <v>0</v>
      </c>
      <c r="N48" s="6"/>
      <c r="O48" s="6">
        <f>O13+O27+O37</f>
        <v>25862.74</v>
      </c>
      <c r="P48" s="6"/>
      <c r="Q48" s="6">
        <f>Q13+Q27+Q37</f>
        <v>0</v>
      </c>
      <c r="R48" s="6"/>
      <c r="S48" s="6">
        <f>S13+S27+S37</f>
        <v>0</v>
      </c>
      <c r="T48" s="6"/>
      <c r="U48" s="6">
        <f>U13+U27+U37</f>
        <v>-11829864.24</v>
      </c>
      <c r="V48" s="6"/>
    </row>
    <row r="49" spans="1:24" x14ac:dyDescent="0.2">
      <c r="A49" s="10"/>
      <c r="B49" s="3" t="s">
        <v>23</v>
      </c>
      <c r="C49" s="6">
        <f>C14</f>
        <v>-27454.46</v>
      </c>
      <c r="D49" s="6"/>
      <c r="E49" s="6">
        <f>E14</f>
        <v>-78729.67</v>
      </c>
      <c r="F49" s="6"/>
      <c r="G49" s="6">
        <f>G14</f>
        <v>86482.34</v>
      </c>
      <c r="H49" s="6"/>
      <c r="I49" s="6">
        <f>I14</f>
        <v>0</v>
      </c>
      <c r="J49" s="6"/>
      <c r="K49" s="6">
        <f>K14</f>
        <v>0</v>
      </c>
      <c r="L49" s="6"/>
      <c r="M49" s="6">
        <f>M14</f>
        <v>0</v>
      </c>
      <c r="N49" s="6"/>
      <c r="O49" s="6">
        <f>O14</f>
        <v>0</v>
      </c>
      <c r="P49" s="6"/>
      <c r="Q49" s="6">
        <f>Q14</f>
        <v>0</v>
      </c>
      <c r="R49" s="6"/>
      <c r="S49" s="6">
        <f>S14</f>
        <v>0</v>
      </c>
      <c r="T49" s="6"/>
      <c r="U49" s="6">
        <f>U14</f>
        <v>-19701.79</v>
      </c>
      <c r="V49" s="6"/>
    </row>
    <row r="50" spans="1:24" x14ac:dyDescent="0.2">
      <c r="A50" s="10"/>
      <c r="B50" s="3" t="s">
        <v>24</v>
      </c>
      <c r="C50" s="6">
        <f>C15+C28+C38</f>
        <v>-248685593.09000003</v>
      </c>
      <c r="D50" s="6"/>
      <c r="E50" s="6">
        <f>E15+E28+E38</f>
        <v>-34411796.620000005</v>
      </c>
      <c r="F50" s="6"/>
      <c r="G50" s="6">
        <f>G15+G28+G38</f>
        <v>844434.41</v>
      </c>
      <c r="H50" s="6"/>
      <c r="I50" s="6">
        <f>I15+I28+I38</f>
        <v>0</v>
      </c>
      <c r="J50" s="6"/>
      <c r="K50" s="6">
        <f>K15+K28+K38</f>
        <v>0</v>
      </c>
      <c r="L50" s="6"/>
      <c r="M50" s="6">
        <f>M15+M28+M38</f>
        <v>0</v>
      </c>
      <c r="N50" s="6"/>
      <c r="O50" s="6">
        <f>O15+O28+O38</f>
        <v>245309.94</v>
      </c>
      <c r="P50" s="6"/>
      <c r="Q50" s="6">
        <f>Q15+Q28+Q38</f>
        <v>0</v>
      </c>
      <c r="R50" s="6"/>
      <c r="S50" s="6">
        <f>S15+S28+S38</f>
        <v>0</v>
      </c>
      <c r="T50" s="6"/>
      <c r="U50" s="6">
        <f>U15+U28+U38</f>
        <v>-282007645.36000001</v>
      </c>
      <c r="V50" s="6"/>
    </row>
    <row r="51" spans="1:24" x14ac:dyDescent="0.2">
      <c r="A51" s="10"/>
      <c r="B51" s="3" t="s">
        <v>25</v>
      </c>
      <c r="C51" s="6">
        <f>C16</f>
        <v>-12147.939999999995</v>
      </c>
      <c r="D51" s="6"/>
      <c r="E51" s="6">
        <f>E16</f>
        <v>-20825.04</v>
      </c>
      <c r="F51" s="6"/>
      <c r="G51" s="6">
        <f>G16</f>
        <v>0</v>
      </c>
      <c r="H51" s="6"/>
      <c r="I51" s="6">
        <f>I16</f>
        <v>0</v>
      </c>
      <c r="J51" s="6"/>
      <c r="K51" s="6">
        <f>K16</f>
        <v>0</v>
      </c>
      <c r="L51" s="6"/>
      <c r="M51" s="6">
        <f>M16</f>
        <v>0</v>
      </c>
      <c r="N51" s="6"/>
      <c r="O51" s="6">
        <f>O16</f>
        <v>0</v>
      </c>
      <c r="P51" s="6"/>
      <c r="Q51" s="6">
        <f>Q16</f>
        <v>0</v>
      </c>
      <c r="R51" s="6"/>
      <c r="S51" s="6">
        <f>S16</f>
        <v>0</v>
      </c>
      <c r="T51" s="6"/>
      <c r="U51" s="6">
        <f>U16</f>
        <v>-32972.979999999996</v>
      </c>
      <c r="V51" s="6"/>
    </row>
    <row r="52" spans="1:24" x14ac:dyDescent="0.2">
      <c r="A52" s="10"/>
      <c r="B52" s="3" t="s">
        <v>26</v>
      </c>
      <c r="C52" s="6">
        <f>C17+C29+C39</f>
        <v>-1475084815.9000001</v>
      </c>
      <c r="D52" s="6"/>
      <c r="E52" s="6">
        <f>E17+E29+E39</f>
        <v>-116789035.11999999</v>
      </c>
      <c r="F52" s="6"/>
      <c r="G52" s="6">
        <f>G17+G29+G39</f>
        <v>12726290.15</v>
      </c>
      <c r="H52" s="6"/>
      <c r="I52" s="6">
        <f>I17+I29+I39</f>
        <v>0</v>
      </c>
      <c r="J52" s="6"/>
      <c r="K52" s="6">
        <f>K17+K29+K39</f>
        <v>0</v>
      </c>
      <c r="L52" s="6"/>
      <c r="M52" s="6">
        <f>M17+M29+M39</f>
        <v>0</v>
      </c>
      <c r="N52" s="6"/>
      <c r="O52" s="6">
        <f>O17+O29+O39</f>
        <v>4793895.3099999996</v>
      </c>
      <c r="P52" s="6"/>
      <c r="Q52" s="6">
        <f>Q17+Q29+Q39</f>
        <v>-184614.87</v>
      </c>
      <c r="R52" s="6"/>
      <c r="S52" s="6">
        <f>S17+S29+S39</f>
        <v>-16019.469999999998</v>
      </c>
      <c r="T52" s="6"/>
      <c r="U52" s="6">
        <f>U17+U29+U39</f>
        <v>-1574554299.8999999</v>
      </c>
      <c r="V52" s="6"/>
    </row>
    <row r="53" spans="1:24" x14ac:dyDescent="0.2">
      <c r="A53" s="10"/>
      <c r="B53" s="3" t="s">
        <v>27</v>
      </c>
      <c r="C53" s="6">
        <f>C18</f>
        <v>-54584155.829999998</v>
      </c>
      <c r="D53" s="6"/>
      <c r="E53" s="6">
        <f>E18</f>
        <v>-40945454.460000001</v>
      </c>
      <c r="F53" s="6"/>
      <c r="G53" s="6">
        <f>G18</f>
        <v>2172751.56</v>
      </c>
      <c r="H53" s="6"/>
      <c r="I53" s="6">
        <f>I18</f>
        <v>0</v>
      </c>
      <c r="J53" s="6"/>
      <c r="K53" s="6">
        <f>K18</f>
        <v>0</v>
      </c>
      <c r="L53" s="6"/>
      <c r="M53" s="6">
        <f>M18</f>
        <v>0</v>
      </c>
      <c r="N53" s="6"/>
      <c r="O53" s="6">
        <f>O18</f>
        <v>0</v>
      </c>
      <c r="P53" s="6"/>
      <c r="Q53" s="6">
        <f>Q18</f>
        <v>0</v>
      </c>
      <c r="R53" s="6"/>
      <c r="S53" s="6">
        <f>S18</f>
        <v>0</v>
      </c>
      <c r="T53" s="6"/>
      <c r="U53" s="6">
        <f>U18</f>
        <v>-93356858.729999989</v>
      </c>
      <c r="V53" s="6"/>
    </row>
    <row r="54" spans="1:24" x14ac:dyDescent="0.2">
      <c r="A54" s="10"/>
      <c r="B54" s="3" t="s">
        <v>28</v>
      </c>
      <c r="C54" s="6">
        <f>C19+C30+C40</f>
        <v>-339259583.62999994</v>
      </c>
      <c r="D54" s="6"/>
      <c r="E54" s="6">
        <f>E19+E30+E40</f>
        <v>-15391307.15</v>
      </c>
      <c r="F54" s="6"/>
      <c r="G54" s="6">
        <f>G19+G30+G40</f>
        <v>7302428.29</v>
      </c>
      <c r="H54" s="6"/>
      <c r="I54" s="6">
        <f>I19+I30+I40</f>
        <v>2184.17</v>
      </c>
      <c r="J54" s="6"/>
      <c r="K54" s="6">
        <f>K19+K30+K40</f>
        <v>0</v>
      </c>
      <c r="L54" s="6"/>
      <c r="M54" s="6">
        <f>M19+M30+M40</f>
        <v>0</v>
      </c>
      <c r="N54" s="6"/>
      <c r="O54" s="6">
        <f>O19+O30+O40</f>
        <v>6679323.6600000001</v>
      </c>
      <c r="P54" s="6"/>
      <c r="Q54" s="6">
        <f>Q19+Q30+Q40</f>
        <v>-1149916.93</v>
      </c>
      <c r="R54" s="6"/>
      <c r="S54" s="6">
        <f>S19+S30+S40</f>
        <v>-239764.79</v>
      </c>
      <c r="T54" s="6"/>
      <c r="U54" s="6">
        <f>U19+U30+U40</f>
        <v>-342056636.38</v>
      </c>
      <c r="V54" s="6"/>
    </row>
    <row r="55" spans="1:24" x14ac:dyDescent="0.2">
      <c r="A55" s="10"/>
      <c r="B55" s="3" t="s">
        <v>29</v>
      </c>
      <c r="C55" s="6">
        <f>C20</f>
        <v>-43701.109999999993</v>
      </c>
      <c r="D55" s="6"/>
      <c r="E55" s="6">
        <f>E20</f>
        <v>-10003</v>
      </c>
      <c r="F55" s="6"/>
      <c r="G55" s="6">
        <f>G20</f>
        <v>0</v>
      </c>
      <c r="H55" s="6"/>
      <c r="I55" s="6">
        <f>I20</f>
        <v>0</v>
      </c>
      <c r="J55" s="6"/>
      <c r="K55" s="6">
        <f>K20</f>
        <v>0</v>
      </c>
      <c r="L55" s="6"/>
      <c r="M55" s="6">
        <f>M20</f>
        <v>0</v>
      </c>
      <c r="N55" s="6"/>
      <c r="O55" s="6">
        <f>O20</f>
        <v>0</v>
      </c>
      <c r="P55" s="6"/>
      <c r="Q55" s="6">
        <f>Q20</f>
        <v>0</v>
      </c>
      <c r="R55" s="6"/>
      <c r="S55" s="6">
        <f>S20</f>
        <v>0</v>
      </c>
      <c r="T55" s="6"/>
      <c r="U55" s="6">
        <f>U20</f>
        <v>-53704.109999999993</v>
      </c>
      <c r="V55" s="6"/>
    </row>
    <row r="56" spans="1:24" x14ac:dyDescent="0.2">
      <c r="A56" s="10"/>
      <c r="B56" s="3" t="s">
        <v>31</v>
      </c>
      <c r="C56" s="17">
        <v>0</v>
      </c>
      <c r="D56" s="6"/>
      <c r="E56" s="17">
        <v>0</v>
      </c>
      <c r="F56" s="6"/>
      <c r="G56" s="17">
        <v>0</v>
      </c>
      <c r="H56" s="6"/>
      <c r="I56" s="17">
        <v>0</v>
      </c>
      <c r="J56" s="16"/>
      <c r="K56" s="17">
        <v>0</v>
      </c>
      <c r="L56" s="6"/>
      <c r="M56" s="17">
        <v>0</v>
      </c>
      <c r="N56" s="6"/>
      <c r="O56" s="17">
        <v>0</v>
      </c>
      <c r="P56" s="6"/>
      <c r="Q56" s="17">
        <v>0</v>
      </c>
      <c r="R56" s="6"/>
      <c r="S56" s="17">
        <v>0</v>
      </c>
      <c r="T56" s="6"/>
      <c r="U56" s="17">
        <v>0</v>
      </c>
      <c r="V56" s="16"/>
    </row>
    <row r="57" spans="1:24" x14ac:dyDescent="0.2">
      <c r="B57" s="19"/>
      <c r="C57" s="16">
        <f>SUM(C45:C56)</f>
        <v>-2832060049.8600001</v>
      </c>
      <c r="D57" s="16"/>
      <c r="E57" s="16">
        <f>SUM(E45:E56)</f>
        <v>-265002392.38</v>
      </c>
      <c r="F57" s="16"/>
      <c r="G57" s="16">
        <f>SUM(G45:G56)</f>
        <v>55096012.150000006</v>
      </c>
      <c r="H57" s="16"/>
      <c r="I57" s="16">
        <f>SUM(I45:I56)</f>
        <v>-413976.73</v>
      </c>
      <c r="J57" s="16"/>
      <c r="K57" s="16">
        <f>SUM(K45:K56)</f>
        <v>0</v>
      </c>
      <c r="L57" s="16"/>
      <c r="M57" s="16">
        <f>SUM(M45:M56)</f>
        <v>0</v>
      </c>
      <c r="N57" s="16"/>
      <c r="O57" s="16">
        <f>SUM(O45:O56)</f>
        <v>17893169.34</v>
      </c>
      <c r="P57" s="16"/>
      <c r="Q57" s="16">
        <f>SUM(Q45:Q56)</f>
        <v>-1592793.97</v>
      </c>
      <c r="R57" s="16"/>
      <c r="S57" s="16">
        <f>SUM(S45:S56)</f>
        <v>-697001.66</v>
      </c>
      <c r="T57" s="16"/>
      <c r="U57" s="16">
        <f>SUM(U45:U56)</f>
        <v>-3026777033.1100001</v>
      </c>
      <c r="V57" s="16"/>
      <c r="W57" s="18"/>
      <c r="X57" s="21">
        <f>+O57+Q57+S57+M60+K60</f>
        <v>-4.3655745685100555E-10</v>
      </c>
    </row>
    <row r="58" spans="1:24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4" ht="13.5" customHeight="1" x14ac:dyDescent="0.2">
      <c r="A59" s="10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4" x14ac:dyDescent="0.2">
      <c r="B60" s="3" t="s">
        <v>36</v>
      </c>
      <c r="C60" s="6">
        <v>26635584.070000019</v>
      </c>
      <c r="D60" s="6"/>
      <c r="E60" s="6">
        <v>0</v>
      </c>
      <c r="F60" s="6"/>
      <c r="G60" s="6">
        <v>0</v>
      </c>
      <c r="H60" s="6"/>
      <c r="I60" s="6">
        <f>16751.28</f>
        <v>16751.28</v>
      </c>
      <c r="J60" s="6"/>
      <c r="K60" s="6">
        <f>-20000-172519.02</f>
        <v>-192519.02</v>
      </c>
      <c r="L60" s="6"/>
      <c r="M60" s="6">
        <f>-360583.99-162.21-825425.22+143168.98-1434651.21+63716.87-505028.69+18149.98-740338.19+29177.94-1681040.35+3547.76+103618.65-2647624.58+80990.93+20000-2933593.28+68451.16-1813166.66+41253.35-2054966.5+10120.74+172519.02-986554.19+15571.26-1334963.45+1136957.19</f>
        <v>-15410854.689999999</v>
      </c>
      <c r="N60" s="6"/>
      <c r="O60" s="6">
        <f>1305444.43+92252.28+2394519.46+193763.8+1148032.61+432690.34+587177.34+2121791.97+756407.6+1468863.01+1905231.09+603574.46+25427.41+927002.35+469670.33+1825486.12-4389228.46+1054803.13-198917.08+1513022.83+140644.11+817935.1+194129.83+1758432.18+43307.96</f>
        <v>17191464.199999999</v>
      </c>
      <c r="P60" s="6"/>
      <c r="Q60" s="6">
        <f>-6128.5-19721.8-11438.7-10719.72-87366.3+26387.52-17954.52-25441.99-10931.31-59872.13-19436.39-1340254.64</f>
        <v>-1582878.48</v>
      </c>
      <c r="R60" s="6"/>
      <c r="S60" s="6">
        <f>-31909.72-112667.38-113874.95-40837.15-100282.18-66995.93-44899.88-159182.18+81825.03-14742.05-16919.36+139183.16</f>
        <v>-481302.58999999997</v>
      </c>
      <c r="T60" s="6"/>
      <c r="U60" s="6">
        <f>S60+Q60+O60+M60+I60+G60+E60+C60+K60</f>
        <v>26176244.770000018</v>
      </c>
      <c r="V60" s="6"/>
      <c r="W60" s="23"/>
      <c r="X60" s="24">
        <v>26176244.770000003</v>
      </c>
    </row>
    <row r="61" spans="1:24" x14ac:dyDescent="0.2">
      <c r="B61" s="19"/>
      <c r="C61" s="25">
        <f>SUM(C60:C60)</f>
        <v>26635584.070000019</v>
      </c>
      <c r="D61" s="6"/>
      <c r="E61" s="25">
        <f>SUM(E60:E60)</f>
        <v>0</v>
      </c>
      <c r="F61" s="6"/>
      <c r="G61" s="25">
        <f>SUM(G60:G60)</f>
        <v>0</v>
      </c>
      <c r="H61" s="6"/>
      <c r="I61" s="25">
        <f>SUM(I60:I60)</f>
        <v>16751.28</v>
      </c>
      <c r="J61" s="16"/>
      <c r="K61" s="25">
        <f>SUM(K60:K60)</f>
        <v>-192519.02</v>
      </c>
      <c r="L61" s="6"/>
      <c r="M61" s="25">
        <f>SUM(M60:M60)</f>
        <v>-15410854.689999999</v>
      </c>
      <c r="N61" s="6"/>
      <c r="O61" s="25">
        <f>SUM(O60:O60)</f>
        <v>17191464.199999999</v>
      </c>
      <c r="P61" s="6"/>
      <c r="Q61" s="25">
        <f>SUM(Q60:Q60)</f>
        <v>-1582878.48</v>
      </c>
      <c r="R61" s="6"/>
      <c r="S61" s="25">
        <f>SUM(S60:S60)</f>
        <v>-481302.58999999997</v>
      </c>
      <c r="T61" s="6"/>
      <c r="U61" s="25">
        <f>SUM(U60:U60)</f>
        <v>26176244.770000018</v>
      </c>
      <c r="V61" s="16"/>
      <c r="W61" s="23"/>
      <c r="X61" s="21">
        <f>+U60-X60</f>
        <v>0</v>
      </c>
    </row>
    <row r="62" spans="1:24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3"/>
    </row>
    <row r="63" spans="1:24" x14ac:dyDescent="0.2">
      <c r="B63" s="19" t="s">
        <v>37</v>
      </c>
      <c r="C63" s="17">
        <f>C57+C61</f>
        <v>-2805424465.79</v>
      </c>
      <c r="D63" s="6"/>
      <c r="E63" s="17">
        <f>E57+E61</f>
        <v>-265002392.38</v>
      </c>
      <c r="F63" s="6"/>
      <c r="G63" s="17">
        <f>G57+G61</f>
        <v>55096012.150000006</v>
      </c>
      <c r="H63" s="6"/>
      <c r="I63" s="17">
        <f>I57+I61</f>
        <v>-397225.44999999995</v>
      </c>
      <c r="J63" s="16"/>
      <c r="K63" s="17">
        <f>K57+K61</f>
        <v>-192519.02</v>
      </c>
      <c r="L63" s="6"/>
      <c r="M63" s="17">
        <f>M57+M61</f>
        <v>-15410854.689999999</v>
      </c>
      <c r="N63" s="6"/>
      <c r="O63" s="17">
        <f>O57+O61</f>
        <v>35084633.539999999</v>
      </c>
      <c r="P63" s="6"/>
      <c r="Q63" s="17">
        <f>Q57+Q61</f>
        <v>-3175672.45</v>
      </c>
      <c r="R63" s="6"/>
      <c r="S63" s="17">
        <f>S57+S61</f>
        <v>-1178304.25</v>
      </c>
      <c r="T63" s="6"/>
      <c r="U63" s="17">
        <f>U57+U61</f>
        <v>-3000600788.3400002</v>
      </c>
      <c r="V63" s="16"/>
      <c r="W63" s="23" t="s">
        <v>38</v>
      </c>
    </row>
    <row r="64" spans="1:24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23"/>
    </row>
    <row r="65" spans="1:24" x14ac:dyDescent="0.2">
      <c r="A65" s="10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3"/>
    </row>
    <row r="66" spans="1:24" x14ac:dyDescent="0.2">
      <c r="B66" s="3" t="s">
        <v>36</v>
      </c>
      <c r="C66" s="17">
        <v>-44427523.319999993</v>
      </c>
      <c r="D66" s="16"/>
      <c r="E66" s="11">
        <v>-11964819.42</v>
      </c>
      <c r="F66" s="16"/>
      <c r="G66" s="11">
        <v>5795318.9000000004</v>
      </c>
      <c r="H66" s="16"/>
      <c r="I66" s="11">
        <v>0</v>
      </c>
      <c r="J66" s="16"/>
      <c r="K66" s="11">
        <v>0</v>
      </c>
      <c r="L66" s="16"/>
      <c r="M66" s="11">
        <v>0</v>
      </c>
      <c r="N66" s="16"/>
      <c r="O66" s="11">
        <v>0</v>
      </c>
      <c r="P66" s="16"/>
      <c r="Q66" s="11">
        <v>0</v>
      </c>
      <c r="R66" s="16"/>
      <c r="S66" s="11">
        <v>0</v>
      </c>
      <c r="T66" s="16"/>
      <c r="U66" s="17">
        <f>S66+Q66+O66+M66+I66+G66+E66+C66</f>
        <v>-50597023.839999989</v>
      </c>
      <c r="V66" s="16"/>
      <c r="W66" s="26"/>
    </row>
    <row r="67" spans="1:24" x14ac:dyDescent="0.2">
      <c r="B67" s="19"/>
      <c r="C67" s="16">
        <f>SUM(C66:C66)</f>
        <v>-44427523.319999993</v>
      </c>
      <c r="D67" s="16"/>
      <c r="E67" s="27">
        <f>SUM(E66:E66)</f>
        <v>-11964819.42</v>
      </c>
      <c r="F67" s="16"/>
      <c r="G67" s="27">
        <f>SUM(G66:G66)</f>
        <v>5795318.9000000004</v>
      </c>
      <c r="H67" s="16"/>
      <c r="I67" s="27">
        <f>SUM(I66:I66)</f>
        <v>0</v>
      </c>
      <c r="J67" s="16"/>
      <c r="K67" s="27">
        <f>SUM(K66:K66)</f>
        <v>0</v>
      </c>
      <c r="L67" s="16"/>
      <c r="M67" s="27">
        <f>SUM(M66:M66)</f>
        <v>0</v>
      </c>
      <c r="N67" s="16"/>
      <c r="O67" s="27">
        <f>SUM(O66:O66)</f>
        <v>0</v>
      </c>
      <c r="P67" s="16"/>
      <c r="Q67" s="27">
        <f>SUM(Q66:Q66)</f>
        <v>0</v>
      </c>
      <c r="R67" s="16"/>
      <c r="S67" s="27">
        <f>SUM(S66:S66)</f>
        <v>0</v>
      </c>
      <c r="T67" s="16"/>
      <c r="U67" s="16">
        <f>SUM(U66:U66)</f>
        <v>-50597023.839999989</v>
      </c>
      <c r="V67" s="16"/>
      <c r="W67" s="26" t="s">
        <v>40</v>
      </c>
    </row>
    <row r="68" spans="1:24" x14ac:dyDescent="0.2">
      <c r="B68" s="1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6"/>
    </row>
    <row r="69" spans="1:24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23"/>
    </row>
    <row r="70" spans="1:24" ht="13.5" thickBot="1" x14ac:dyDescent="0.25">
      <c r="B70" s="19" t="s">
        <v>41</v>
      </c>
      <c r="C70" s="28">
        <f>C63+C67</f>
        <v>-2849851989.1100001</v>
      </c>
      <c r="D70" s="6"/>
      <c r="E70" s="28">
        <f>E63+E67</f>
        <v>-276967211.80000001</v>
      </c>
      <c r="F70" s="6"/>
      <c r="G70" s="28">
        <f>G63+G67</f>
        <v>60891331.050000004</v>
      </c>
      <c r="H70" s="6"/>
      <c r="I70" s="28">
        <f>I63+I67</f>
        <v>-397225.44999999995</v>
      </c>
      <c r="J70" s="16"/>
      <c r="K70" s="28">
        <f>K63+K67</f>
        <v>-192519.02</v>
      </c>
      <c r="L70" s="6"/>
      <c r="M70" s="28">
        <f>M63+M67</f>
        <v>-15410854.689999999</v>
      </c>
      <c r="N70" s="6"/>
      <c r="O70" s="28">
        <f>O63+O67</f>
        <v>35084633.539999999</v>
      </c>
      <c r="P70" s="6"/>
      <c r="Q70" s="28">
        <f>Q63+Q67</f>
        <v>-3175672.45</v>
      </c>
      <c r="R70" s="6"/>
      <c r="S70" s="28">
        <f>S63+S67</f>
        <v>-1178304.25</v>
      </c>
      <c r="T70" s="6"/>
      <c r="U70" s="28">
        <f>U63+U67</f>
        <v>-3051197812.1800003</v>
      </c>
      <c r="V70" s="16"/>
      <c r="W70" s="23" t="s">
        <v>42</v>
      </c>
    </row>
    <row r="71" spans="1:24" ht="13.5" thickTop="1" x14ac:dyDescent="0.2">
      <c r="B71" s="19"/>
      <c r="C71" s="16"/>
      <c r="D71" s="6"/>
      <c r="E71" s="16"/>
      <c r="F71" s="6"/>
      <c r="G71" s="16"/>
      <c r="H71" s="6"/>
      <c r="I71" s="16"/>
      <c r="J71" s="16"/>
      <c r="K71" s="16"/>
      <c r="L71" s="6"/>
      <c r="M71" s="16"/>
      <c r="N71" s="6"/>
      <c r="O71" s="16"/>
      <c r="P71" s="6"/>
      <c r="Q71" s="16"/>
      <c r="R71" s="6"/>
      <c r="S71" s="16"/>
      <c r="T71" s="6"/>
      <c r="U71" s="16"/>
      <c r="V71" s="16"/>
      <c r="W71" s="23"/>
    </row>
    <row r="72" spans="1:24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23"/>
    </row>
    <row r="73" spans="1:24" x14ac:dyDescent="0.2">
      <c r="A73" s="10" t="s">
        <v>43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3"/>
    </row>
    <row r="74" spans="1:24" ht="13.5" thickBot="1" x14ac:dyDescent="0.25">
      <c r="A74" s="10" t="s">
        <v>44</v>
      </c>
      <c r="C74" s="28">
        <v>6232156912.1229973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8">
        <v>6215350113.7530003</v>
      </c>
      <c r="V74" s="16"/>
      <c r="W74" s="23"/>
    </row>
    <row r="75" spans="1:24" ht="13.5" thickTop="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3"/>
    </row>
    <row r="76" spans="1:24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3"/>
    </row>
    <row r="77" spans="1:24" x14ac:dyDescent="0.2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3"/>
      <c r="X77" s="24"/>
    </row>
    <row r="78" spans="1:24" x14ac:dyDescent="0.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3"/>
    </row>
    <row r="79" spans="1:24" x14ac:dyDescent="0.2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3"/>
    </row>
    <row r="80" spans="1:24" x14ac:dyDescent="0.2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3"/>
    </row>
    <row r="81" spans="3:23" x14ac:dyDescent="0.2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3"/>
    </row>
    <row r="82" spans="3:23" x14ac:dyDescent="0.2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3"/>
    </row>
    <row r="83" spans="3:23" x14ac:dyDescent="0.2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3"/>
    </row>
    <row r="84" spans="3:23" x14ac:dyDescent="0.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3"/>
    </row>
    <row r="85" spans="3:23" x14ac:dyDescent="0.2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3"/>
    </row>
    <row r="86" spans="3:23" x14ac:dyDescent="0.2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3"/>
    </row>
    <row r="87" spans="3:23" x14ac:dyDescent="0.2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3"/>
    </row>
    <row r="88" spans="3:23" x14ac:dyDescent="0.2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3"/>
    </row>
    <row r="89" spans="3:23" x14ac:dyDescent="0.2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3"/>
    </row>
    <row r="90" spans="3:23" x14ac:dyDescent="0.2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3"/>
    </row>
    <row r="91" spans="3:23" x14ac:dyDescent="0.2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3"/>
    </row>
    <row r="92" spans="3:23" x14ac:dyDescent="0.2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3"/>
    </row>
    <row r="93" spans="3:23" x14ac:dyDescent="0.2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3"/>
    </row>
    <row r="94" spans="3:23" x14ac:dyDescent="0.2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3"/>
    </row>
    <row r="95" spans="3:23" x14ac:dyDescent="0.2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3"/>
    </row>
    <row r="96" spans="3:23" x14ac:dyDescent="0.2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3"/>
    </row>
    <row r="97" spans="3:23" x14ac:dyDescent="0.2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3"/>
    </row>
    <row r="98" spans="3:23" x14ac:dyDescent="0.2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3"/>
    </row>
    <row r="99" spans="3:23" x14ac:dyDescent="0.2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3"/>
    </row>
    <row r="100" spans="3:23" x14ac:dyDescent="0.2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3"/>
    </row>
    <row r="101" spans="3:23" x14ac:dyDescent="0.2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3"/>
    </row>
    <row r="102" spans="3:23" x14ac:dyDescent="0.2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3"/>
    </row>
    <row r="103" spans="3:23" x14ac:dyDescent="0.2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3"/>
    </row>
    <row r="104" spans="3:23" x14ac:dyDescent="0.2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3"/>
    </row>
    <row r="105" spans="3:23" x14ac:dyDescent="0.2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3"/>
    </row>
    <row r="106" spans="3:23" x14ac:dyDescent="0.2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3"/>
    </row>
    <row r="107" spans="3:23" x14ac:dyDescent="0.2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3"/>
    </row>
    <row r="108" spans="3:23" x14ac:dyDescent="0.2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3"/>
    </row>
    <row r="109" spans="3:23" x14ac:dyDescent="0.2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3"/>
    </row>
    <row r="110" spans="3:23" x14ac:dyDescent="0.2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3"/>
    </row>
    <row r="111" spans="3:23" x14ac:dyDescent="0.2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3"/>
    </row>
    <row r="112" spans="3:23" x14ac:dyDescent="0.2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3"/>
    </row>
    <row r="113" spans="3:23" x14ac:dyDescent="0.2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3"/>
    </row>
    <row r="114" spans="3:23" x14ac:dyDescent="0.2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3"/>
    </row>
    <row r="115" spans="3:23" x14ac:dyDescent="0.2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3"/>
    </row>
    <row r="116" spans="3:23" x14ac:dyDescent="0.2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3"/>
    </row>
    <row r="117" spans="3:23" x14ac:dyDescent="0.2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3"/>
    </row>
    <row r="118" spans="3:23" x14ac:dyDescent="0.2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3"/>
    </row>
    <row r="119" spans="3:23" x14ac:dyDescent="0.2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3"/>
    </row>
    <row r="120" spans="3:23" x14ac:dyDescent="0.2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3"/>
    </row>
    <row r="121" spans="3:23" x14ac:dyDescent="0.2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3"/>
    </row>
    <row r="122" spans="3:23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3"/>
    </row>
    <row r="123" spans="3:23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3"/>
    </row>
    <row r="124" spans="3:23" x14ac:dyDescent="0.2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3"/>
    </row>
    <row r="125" spans="3:23" x14ac:dyDescent="0.2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3"/>
    </row>
    <row r="126" spans="3:23" x14ac:dyDescent="0.2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3"/>
    </row>
    <row r="127" spans="3:23" x14ac:dyDescent="0.2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3"/>
    </row>
    <row r="128" spans="3:23" x14ac:dyDescent="0.2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3"/>
    </row>
    <row r="129" spans="3:23" x14ac:dyDescent="0.2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3"/>
    </row>
    <row r="130" spans="3:23" x14ac:dyDescent="0.2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3"/>
    </row>
    <row r="131" spans="3:23" x14ac:dyDescent="0.2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3"/>
    </row>
    <row r="132" spans="3:23" x14ac:dyDescent="0.2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3"/>
    </row>
    <row r="133" spans="3:23" x14ac:dyDescent="0.2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3"/>
    </row>
    <row r="134" spans="3:23" x14ac:dyDescent="0.2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3"/>
    </row>
    <row r="135" spans="3:23" x14ac:dyDescent="0.2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3"/>
    </row>
    <row r="136" spans="3:23" x14ac:dyDescent="0.2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3"/>
    </row>
    <row r="137" spans="3:23" x14ac:dyDescent="0.2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3"/>
    </row>
    <row r="138" spans="3:23" x14ac:dyDescent="0.2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3"/>
    </row>
    <row r="139" spans="3:23" x14ac:dyDescent="0.2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3"/>
    </row>
    <row r="140" spans="3:23" x14ac:dyDescent="0.2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3"/>
    </row>
    <row r="141" spans="3:23" x14ac:dyDescent="0.2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3"/>
    </row>
    <row r="142" spans="3:23" x14ac:dyDescent="0.2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3"/>
    </row>
    <row r="143" spans="3:23" x14ac:dyDescent="0.2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3"/>
    </row>
    <row r="144" spans="3:23" x14ac:dyDescent="0.2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3"/>
    </row>
    <row r="145" spans="3:23" x14ac:dyDescent="0.2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3"/>
    </row>
    <row r="146" spans="3:23" x14ac:dyDescent="0.2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3"/>
    </row>
    <row r="147" spans="3:23" x14ac:dyDescent="0.2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3"/>
    </row>
    <row r="148" spans="3:23" x14ac:dyDescent="0.2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3"/>
    </row>
    <row r="149" spans="3:23" x14ac:dyDescent="0.2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3"/>
    </row>
    <row r="150" spans="3:23" x14ac:dyDescent="0.2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3"/>
    </row>
    <row r="151" spans="3:23" x14ac:dyDescent="0.2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3"/>
    </row>
    <row r="152" spans="3:23" x14ac:dyDescent="0.2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3"/>
    </row>
    <row r="153" spans="3:23" x14ac:dyDescent="0.2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3"/>
    </row>
    <row r="154" spans="3:23" x14ac:dyDescent="0.2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3"/>
    </row>
    <row r="155" spans="3:23" x14ac:dyDescent="0.2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3"/>
    </row>
    <row r="156" spans="3:23" x14ac:dyDescent="0.2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3"/>
    </row>
    <row r="157" spans="3:23" x14ac:dyDescent="0.2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3"/>
    </row>
    <row r="158" spans="3:23" x14ac:dyDescent="0.2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3"/>
    </row>
    <row r="159" spans="3:23" x14ac:dyDescent="0.2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3"/>
    </row>
    <row r="160" spans="3:23" x14ac:dyDescent="0.2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3"/>
    </row>
    <row r="161" spans="3:23" x14ac:dyDescent="0.2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3"/>
    </row>
    <row r="162" spans="3:23" x14ac:dyDescent="0.2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3"/>
    </row>
    <row r="163" spans="3:23" x14ac:dyDescent="0.2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3"/>
    </row>
    <row r="164" spans="3:23" x14ac:dyDescent="0.2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3"/>
    </row>
    <row r="165" spans="3:23" x14ac:dyDescent="0.2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3"/>
    </row>
    <row r="166" spans="3:23" x14ac:dyDescent="0.2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3"/>
    </row>
    <row r="167" spans="3:23" x14ac:dyDescent="0.2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3"/>
    </row>
    <row r="168" spans="3:23" x14ac:dyDescent="0.2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3"/>
    </row>
    <row r="169" spans="3:23" x14ac:dyDescent="0.2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3"/>
    </row>
    <row r="170" spans="3:23" x14ac:dyDescent="0.2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3"/>
    </row>
    <row r="171" spans="3:23" x14ac:dyDescent="0.2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3"/>
    </row>
    <row r="172" spans="3:23" x14ac:dyDescent="0.2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3"/>
    </row>
    <row r="173" spans="3:23" x14ac:dyDescent="0.2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3"/>
    </row>
    <row r="174" spans="3:23" x14ac:dyDescent="0.2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3"/>
    </row>
    <row r="175" spans="3:23" x14ac:dyDescent="0.2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3"/>
    </row>
    <row r="176" spans="3:23" x14ac:dyDescent="0.2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3"/>
    </row>
    <row r="177" spans="3:23" x14ac:dyDescent="0.2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3"/>
    </row>
    <row r="178" spans="3:23" x14ac:dyDescent="0.2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3"/>
    </row>
    <row r="179" spans="3:23" x14ac:dyDescent="0.2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3"/>
    </row>
    <row r="180" spans="3:23" x14ac:dyDescent="0.2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3"/>
    </row>
    <row r="181" spans="3:23" x14ac:dyDescent="0.2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3"/>
    </row>
    <row r="182" spans="3:23" x14ac:dyDescent="0.2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3"/>
    </row>
    <row r="183" spans="3:23" x14ac:dyDescent="0.2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3"/>
    </row>
    <row r="184" spans="3:23" x14ac:dyDescent="0.2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3"/>
    </row>
    <row r="185" spans="3:23" x14ac:dyDescent="0.2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3"/>
    </row>
    <row r="186" spans="3:23" x14ac:dyDescent="0.2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3"/>
    </row>
    <row r="187" spans="3:23" x14ac:dyDescent="0.2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3"/>
    </row>
    <row r="188" spans="3:23" x14ac:dyDescent="0.2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3"/>
    </row>
    <row r="189" spans="3:23" x14ac:dyDescent="0.2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3"/>
    </row>
    <row r="190" spans="3:23" x14ac:dyDescent="0.2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3"/>
    </row>
    <row r="191" spans="3:23" x14ac:dyDescent="0.2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3"/>
    </row>
    <row r="192" spans="3:23" x14ac:dyDescent="0.2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3"/>
    </row>
    <row r="193" spans="3:23" x14ac:dyDescent="0.2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3"/>
    </row>
    <row r="194" spans="3:23" x14ac:dyDescent="0.2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3"/>
    </row>
    <row r="195" spans="3:23" x14ac:dyDescent="0.2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3"/>
    </row>
    <row r="196" spans="3:23" x14ac:dyDescent="0.2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3"/>
    </row>
    <row r="197" spans="3:23" x14ac:dyDescent="0.2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3"/>
    </row>
    <row r="198" spans="3:23" x14ac:dyDescent="0.2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3"/>
    </row>
    <row r="199" spans="3:23" x14ac:dyDescent="0.2"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3"/>
    </row>
    <row r="200" spans="3:23" x14ac:dyDescent="0.2"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3"/>
    </row>
    <row r="201" spans="3:23" x14ac:dyDescent="0.2"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3"/>
    </row>
    <row r="202" spans="3:23" x14ac:dyDescent="0.2"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3"/>
    </row>
    <row r="203" spans="3:23" x14ac:dyDescent="0.2"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3"/>
    </row>
    <row r="204" spans="3:23" x14ac:dyDescent="0.2"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3"/>
    </row>
    <row r="205" spans="3:23" x14ac:dyDescent="0.2"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3"/>
    </row>
    <row r="206" spans="3:23" x14ac:dyDescent="0.2"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3"/>
    </row>
    <row r="207" spans="3:23" x14ac:dyDescent="0.2"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3"/>
    </row>
    <row r="208" spans="3:23" x14ac:dyDescent="0.2"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3"/>
    </row>
    <row r="209" spans="3:23" x14ac:dyDescent="0.2"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3"/>
    </row>
    <row r="210" spans="3:23" x14ac:dyDescent="0.2"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3"/>
    </row>
    <row r="211" spans="3:23" x14ac:dyDescent="0.2"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3"/>
    </row>
    <row r="212" spans="3:23" x14ac:dyDescent="0.2"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3"/>
    </row>
    <row r="213" spans="3:23" x14ac:dyDescent="0.2"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3"/>
    </row>
    <row r="214" spans="3:23" x14ac:dyDescent="0.2"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3"/>
    </row>
    <row r="215" spans="3:23" x14ac:dyDescent="0.2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3"/>
    </row>
    <row r="216" spans="3:23" x14ac:dyDescent="0.2"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3"/>
    </row>
    <row r="217" spans="3:23" x14ac:dyDescent="0.2"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3"/>
    </row>
    <row r="218" spans="3:23" x14ac:dyDescent="0.2"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3"/>
    </row>
    <row r="219" spans="3:23" x14ac:dyDescent="0.2"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3"/>
    </row>
    <row r="220" spans="3:23" x14ac:dyDescent="0.2"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3"/>
    </row>
    <row r="221" spans="3:23" x14ac:dyDescent="0.2"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3"/>
    </row>
    <row r="222" spans="3:23" x14ac:dyDescent="0.2"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3"/>
    </row>
    <row r="223" spans="3:23" x14ac:dyDescent="0.2"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3"/>
    </row>
    <row r="224" spans="3:23" x14ac:dyDescent="0.2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3"/>
    </row>
    <row r="225" spans="3:23" x14ac:dyDescent="0.2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3"/>
    </row>
    <row r="226" spans="3:23" x14ac:dyDescent="0.2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3"/>
    </row>
    <row r="227" spans="3:23" x14ac:dyDescent="0.2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3"/>
    </row>
    <row r="228" spans="3:23" x14ac:dyDescent="0.2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3"/>
    </row>
    <row r="229" spans="3:23" x14ac:dyDescent="0.2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3"/>
    </row>
    <row r="230" spans="3:23" x14ac:dyDescent="0.2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3"/>
    </row>
    <row r="231" spans="3:23" x14ac:dyDescent="0.2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3"/>
    </row>
    <row r="232" spans="3:23" x14ac:dyDescent="0.2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3"/>
    </row>
    <row r="233" spans="3:23" x14ac:dyDescent="0.2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3"/>
    </row>
    <row r="234" spans="3:23" x14ac:dyDescent="0.2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3"/>
    </row>
    <row r="235" spans="3:23" x14ac:dyDescent="0.2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3"/>
    </row>
    <row r="236" spans="3:23" x14ac:dyDescent="0.2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3"/>
    </row>
    <row r="237" spans="3:23" x14ac:dyDescent="0.2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3"/>
    </row>
    <row r="238" spans="3:23" x14ac:dyDescent="0.2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3"/>
    </row>
    <row r="239" spans="3:23" x14ac:dyDescent="0.2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3"/>
    </row>
    <row r="240" spans="3:23" x14ac:dyDescent="0.2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3"/>
    </row>
    <row r="241" spans="3:23" x14ac:dyDescent="0.2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3"/>
    </row>
    <row r="242" spans="3:23" x14ac:dyDescent="0.2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3"/>
    </row>
    <row r="243" spans="3:23" x14ac:dyDescent="0.2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3"/>
    </row>
    <row r="244" spans="3:23" x14ac:dyDescent="0.2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3"/>
    </row>
    <row r="245" spans="3:23" x14ac:dyDescent="0.2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3"/>
    </row>
    <row r="246" spans="3:23" x14ac:dyDescent="0.2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3"/>
    </row>
    <row r="247" spans="3:23" x14ac:dyDescent="0.2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3"/>
    </row>
    <row r="248" spans="3:23" x14ac:dyDescent="0.2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3"/>
    </row>
    <row r="249" spans="3:23" x14ac:dyDescent="0.2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3"/>
    </row>
    <row r="250" spans="3:23" x14ac:dyDescent="0.2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3"/>
    </row>
    <row r="251" spans="3:23" x14ac:dyDescent="0.2"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3"/>
    </row>
    <row r="252" spans="3:23" x14ac:dyDescent="0.2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3"/>
    </row>
    <row r="253" spans="3:23" x14ac:dyDescent="0.2"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3"/>
    </row>
    <row r="254" spans="3:23" x14ac:dyDescent="0.2"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3"/>
    </row>
    <row r="255" spans="3:23" x14ac:dyDescent="0.2"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3"/>
    </row>
    <row r="256" spans="3:23" x14ac:dyDescent="0.2"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3"/>
    </row>
    <row r="257" spans="3:23" x14ac:dyDescent="0.2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3"/>
    </row>
    <row r="258" spans="3:23" x14ac:dyDescent="0.2"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3"/>
    </row>
    <row r="259" spans="3:23" x14ac:dyDescent="0.2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3"/>
    </row>
    <row r="260" spans="3:23" x14ac:dyDescent="0.2"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3"/>
    </row>
    <row r="261" spans="3:23" x14ac:dyDescent="0.2"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3"/>
    </row>
    <row r="262" spans="3:23" x14ac:dyDescent="0.2"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3"/>
    </row>
    <row r="263" spans="3:23" x14ac:dyDescent="0.2"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3"/>
    </row>
    <row r="264" spans="3:23" x14ac:dyDescent="0.2"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3"/>
    </row>
    <row r="265" spans="3:23" x14ac:dyDescent="0.2"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3"/>
    </row>
    <row r="266" spans="3:23" x14ac:dyDescent="0.2"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3"/>
    </row>
    <row r="267" spans="3:23" x14ac:dyDescent="0.2"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3"/>
    </row>
    <row r="268" spans="3:23" x14ac:dyDescent="0.2"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3"/>
    </row>
    <row r="269" spans="3:23" x14ac:dyDescent="0.2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3"/>
    </row>
    <row r="270" spans="3:23" x14ac:dyDescent="0.2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3"/>
    </row>
    <row r="271" spans="3:23" x14ac:dyDescent="0.2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3"/>
    </row>
    <row r="272" spans="3:23" x14ac:dyDescent="0.2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3"/>
    </row>
    <row r="273" spans="3:23" x14ac:dyDescent="0.2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3"/>
    </row>
    <row r="274" spans="3:23" x14ac:dyDescent="0.2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3"/>
    </row>
    <row r="275" spans="3:23" x14ac:dyDescent="0.2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3"/>
    </row>
    <row r="276" spans="3:23" x14ac:dyDescent="0.2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3"/>
    </row>
    <row r="277" spans="3:23" x14ac:dyDescent="0.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3"/>
    </row>
    <row r="278" spans="3:23" x14ac:dyDescent="0.2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3"/>
    </row>
    <row r="279" spans="3:23" x14ac:dyDescent="0.2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3"/>
    </row>
    <row r="280" spans="3:23" x14ac:dyDescent="0.2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3"/>
    </row>
    <row r="281" spans="3:23" x14ac:dyDescent="0.2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3"/>
    </row>
    <row r="282" spans="3:23" x14ac:dyDescent="0.2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3"/>
    </row>
    <row r="283" spans="3:23" x14ac:dyDescent="0.2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3"/>
    </row>
    <row r="284" spans="3:23" x14ac:dyDescent="0.2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3"/>
    </row>
    <row r="285" spans="3:23" x14ac:dyDescent="0.2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3"/>
    </row>
    <row r="286" spans="3:23" x14ac:dyDescent="0.2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3"/>
    </row>
    <row r="287" spans="3:23" x14ac:dyDescent="0.2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3"/>
    </row>
    <row r="288" spans="3:23" x14ac:dyDescent="0.2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3"/>
    </row>
    <row r="289" spans="3:23" x14ac:dyDescent="0.2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3"/>
    </row>
    <row r="290" spans="3:23" x14ac:dyDescent="0.2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3"/>
    </row>
    <row r="291" spans="3:23" x14ac:dyDescent="0.2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3"/>
    </row>
    <row r="292" spans="3:23" x14ac:dyDescent="0.2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3"/>
    </row>
    <row r="293" spans="3:23" x14ac:dyDescent="0.2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3"/>
    </row>
    <row r="294" spans="3:23" x14ac:dyDescent="0.2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3"/>
    </row>
    <row r="295" spans="3:23" x14ac:dyDescent="0.2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3"/>
    </row>
    <row r="296" spans="3:23" x14ac:dyDescent="0.2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3"/>
    </row>
    <row r="297" spans="3:23" x14ac:dyDescent="0.2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3"/>
    </row>
    <row r="298" spans="3:23" x14ac:dyDescent="0.2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3"/>
    </row>
    <row r="299" spans="3:23" x14ac:dyDescent="0.2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3"/>
    </row>
    <row r="300" spans="3:23" x14ac:dyDescent="0.2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3"/>
    </row>
    <row r="301" spans="3:23" x14ac:dyDescent="0.2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3"/>
    </row>
    <row r="302" spans="3:23" x14ac:dyDescent="0.2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3"/>
    </row>
    <row r="303" spans="3:23" x14ac:dyDescent="0.2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3"/>
    </row>
    <row r="304" spans="3:23" x14ac:dyDescent="0.2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3"/>
    </row>
    <row r="305" spans="3:23" x14ac:dyDescent="0.2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3"/>
    </row>
    <row r="306" spans="3:23" x14ac:dyDescent="0.2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3"/>
    </row>
    <row r="307" spans="3:23" x14ac:dyDescent="0.2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3"/>
    </row>
    <row r="308" spans="3:23" x14ac:dyDescent="0.2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3"/>
    </row>
    <row r="309" spans="3:23" x14ac:dyDescent="0.2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3"/>
    </row>
    <row r="310" spans="3:23" x14ac:dyDescent="0.2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3"/>
    </row>
  </sheetData>
  <mergeCells count="3">
    <mergeCell ref="A1:U1"/>
    <mergeCell ref="A2:U2"/>
    <mergeCell ref="A3:U3"/>
  </mergeCells>
  <pageMargins left="0.75" right="0.75" top="1" bottom="1" header="0.5" footer="0.5"/>
  <pageSetup scale="45" orientation="landscape" r:id="rId1"/>
  <headerFooter alignWithMargins="0">
    <oddFooter>&amp;L&amp;Z
&amp;F&amp;C&amp;A&amp;R2.&amp;P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KU_Summary - Reserve - P2 (REG)</vt:lpstr>
      <vt:lpstr>'KU_Summary - Reserve - P2 (REG)'!Print_Area</vt:lpstr>
      <vt:lpstr>'KU_Summary - Reserve - P2 (REG)'!Print_Titles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2017-05-23T16:02:35Z</dcterms:created>
  <dcterms:modified xsi:type="dcterms:W3CDTF">2017-05-23T16:02:38Z</dcterms:modified>
</cp:coreProperties>
</file>