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FERC Formula Rates\Attachment O\2015 Update\Support\OASIS Upload Versions\"/>
    </mc:Choice>
  </mc:AlternateContent>
  <bookViews>
    <workbookView xWindow="0" yWindow="0" windowWidth="25200" windowHeight="11055"/>
  </bookViews>
  <sheets>
    <sheet name="Overview" sheetId="8" r:id="rId1"/>
    <sheet name="Summary" sheetId="7" r:id="rId2"/>
    <sheet name="NITS" sheetId="1" r:id="rId3"/>
    <sheet name="PTP-M" sheetId="6" r:id="rId4"/>
    <sheet name="Billed kW" sheetId="4" r:id="rId5"/>
  </sheets>
  <externalReferences>
    <externalReference r:id="rId6"/>
  </externalReferences>
  <definedNames>
    <definedName name="_xlnm._FilterDatabase" localSheetId="2" hidden="1">NITS!$D$39:$D$42</definedName>
    <definedName name="CorrectedRate">[1]Rates!$G$3:$G$10</definedName>
    <definedName name="Counterparty">'Billed kW'!#REF!</definedName>
    <definedName name="FormulaType">[1]Rates!$B$3:$B$10</definedName>
    <definedName name="Month">'Billed kW'!$B$1:$B$163</definedName>
    <definedName name="OrigRate">[1]Rates!$F$3:$F$10</definedName>
    <definedName name="_xlnm.Print_Area" localSheetId="2">NITS!$A$1:$D$44</definedName>
    <definedName name="_xlnm.Print_Area" localSheetId="3">'PTP-M'!$A$1:$D$42</definedName>
    <definedName name="RateType">[1]Rates!$C$3:$C$10</definedName>
    <definedName name="Refund" localSheetId="3">'Billed kW'!#REF!</definedName>
    <definedName name="Refund">'Billed kW'!#REF!</definedName>
    <definedName name="Service" localSheetId="3">'Billed kW'!#REF!</definedName>
    <definedName name="Service">'Billed kW'!#REF!</definedName>
    <definedName name="ServiceType">[1]Rates!$E$3:$E$10</definedName>
    <definedName name="Update">[1]Rates!$A$3:$A$10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7" l="1"/>
  <c r="D12" i="7"/>
  <c r="D34" i="1"/>
  <c r="D18" i="7" l="1"/>
  <c r="D15" i="1"/>
  <c r="D16" i="1" s="1"/>
  <c r="D22" i="7" l="1"/>
  <c r="D20" i="7"/>
  <c r="D34" i="6" l="1"/>
  <c r="D26" i="6" l="1"/>
  <c r="D15" i="6"/>
  <c r="D16" i="6" s="1"/>
  <c r="D18" i="4"/>
  <c r="D18" i="6" s="1"/>
  <c r="C18" i="4"/>
  <c r="D19" i="6" l="1"/>
  <c r="D39" i="6"/>
  <c r="D18" i="1"/>
  <c r="D39" i="1" s="1"/>
  <c r="D36" i="6"/>
  <c r="D27" i="6"/>
  <c r="D29" i="6"/>
  <c r="D30" i="6" l="1"/>
  <c r="D40" i="6" s="1"/>
  <c r="D37" i="6"/>
  <c r="D42" i="6" l="1"/>
  <c r="D29" i="1"/>
  <c r="D26" i="1" l="1"/>
  <c r="D36" i="1" s="1"/>
  <c r="D19" i="1"/>
  <c r="D27" i="1" l="1"/>
  <c r="D37" i="1" s="1"/>
  <c r="D30" i="1" l="1"/>
  <c r="D40" i="1" s="1"/>
  <c r="D42" i="1" s="1"/>
  <c r="D44" i="1" l="1"/>
  <c r="D21" i="7" s="1"/>
  <c r="D24" i="7" s="1"/>
</calcChain>
</file>

<file path=xl/sharedStrings.xml><?xml version="1.0" encoding="utf-8"?>
<sst xmlns="http://schemas.openxmlformats.org/spreadsheetml/2006/main" count="159" uniqueCount="83">
  <si>
    <t>ATTACHMENT O</t>
  </si>
  <si>
    <t>For the 12 months ended 12/31/2014</t>
  </si>
  <si>
    <t>CORRECTIONS TO RATE FORMULA FOR NETWORK INTEGRATION TRANSMISSION SERVICE</t>
  </si>
  <si>
    <t>As Originally Filed</t>
  </si>
  <si>
    <t>LG&amp;E and KU</t>
  </si>
  <si>
    <t>Net Revenue Requirement</t>
  </si>
  <si>
    <t>Divisor (kW)</t>
  </si>
  <si>
    <t>Annual Cost ($/kW/Yr)</t>
  </si>
  <si>
    <t>Allocated</t>
  </si>
  <si>
    <t>Amount</t>
  </si>
  <si>
    <t>Line</t>
  </si>
  <si>
    <t>No.</t>
  </si>
  <si>
    <t>Network Rate ($/kW/Month)</t>
  </si>
  <si>
    <t>L. 1 ÷ L. 2</t>
  </si>
  <si>
    <t>L. 3 ÷ 12</t>
  </si>
  <si>
    <t>As Corrected</t>
  </si>
  <si>
    <t>Total Billed</t>
  </si>
  <si>
    <t>Total That Should Have Been Billed</t>
  </si>
  <si>
    <t>L. 4 x L. 5</t>
  </si>
  <si>
    <t>L. 7 ÷ L. 8</t>
  </si>
  <si>
    <t>L. 9 ÷ 12</t>
  </si>
  <si>
    <t>L. 10 x L. 11</t>
  </si>
  <si>
    <t>L. 9 - L. 3</t>
  </si>
  <si>
    <t>L. 10 - L. 4</t>
  </si>
  <si>
    <t>Month-Yr</t>
  </si>
  <si>
    <t>NITS</t>
  </si>
  <si>
    <t>PTP-M</t>
  </si>
  <si>
    <t>Grand Total</t>
  </si>
  <si>
    <t>Jun-15</t>
  </si>
  <si>
    <t>Jul-15</t>
  </si>
  <si>
    <t>Aug-15</t>
  </si>
  <si>
    <t>Sep-15</t>
  </si>
  <si>
    <t>Oct-15</t>
  </si>
  <si>
    <t>Nov-15</t>
  </si>
  <si>
    <t>Dec-15</t>
  </si>
  <si>
    <t>Billed kW</t>
  </si>
  <si>
    <t>June 1, 2015 - December 31, 2015</t>
  </si>
  <si>
    <t>CORRECTIONS TO RATE FORMULA FOR POINT TO POINT TRANSMISSION SERVICE</t>
  </si>
  <si>
    <t>L. 12 - L. 6 or L. 15 x L. 16</t>
  </si>
  <si>
    <t>L. 17 + L. 18</t>
  </si>
  <si>
    <t>Difference</t>
  </si>
  <si>
    <t>Over-Statement of Net Revenue Requirement</t>
  </si>
  <si>
    <t>L. 7 - L. 1</t>
  </si>
  <si>
    <t>L. 2 - L. 1</t>
  </si>
  <si>
    <t>L. 3 + L. 4 + L. 5 + L. 6</t>
  </si>
  <si>
    <t>Billed kW for Third Party NITS and PTP-M</t>
  </si>
  <si>
    <t>Over-Recovery of Third Party PTP-M Revenues (June 1, 2015 - December 31,2015)</t>
  </si>
  <si>
    <t>Over-Recovery of Third Party NITS Revenues (June 1, 2015 - December 31,2015)</t>
  </si>
  <si>
    <t>Multiplied by: Third Party NITS Billed kW (June 1, 2015 - December 31, 2015)</t>
  </si>
  <si>
    <t>Multiplied by: Third Party PTP-M Billed kW (June 1, 2015 - December 31, 2015)</t>
  </si>
  <si>
    <t>Plus: Interest Accrued on Over-Recovery of Third Party NITS Revenues</t>
  </si>
  <si>
    <t>Plus: Interest Accrued on Over-Recovery of Third Party PTP-M Revenues</t>
  </si>
  <si>
    <t>Total Dollar Impact of Errors for Third Party NITS (June 1, 2015 - December 31, 2015)</t>
  </si>
  <si>
    <t>Total Dollar Impact of Errors for Third Party PTP-M (June 1, 2015 - December 31, 2015)</t>
  </si>
  <si>
    <t>Gross-Up Interest Calculation for LG&amp;E/KU NITS</t>
  </si>
  <si>
    <t>Plus: Gross-Up Interest Calculation for LG&amp;E/KU NITS</t>
  </si>
  <si>
    <t>Total Adjustment to 2015 Attachment O NITS and PTP-M Net Revenue Requirement</t>
  </si>
  <si>
    <t>Page 2 of 5</t>
  </si>
  <si>
    <t>Page 3 of 5</t>
  </si>
  <si>
    <t>Page 4 of 5</t>
  </si>
  <si>
    <t>Page 5 of 5</t>
  </si>
  <si>
    <t>Pg 5 of 5, L. 8</t>
  </si>
  <si>
    <t>(L. 18 ÷ L. 17) x (L. 13 - L. 17 - Pg 4 of 5, L. 17)</t>
  </si>
  <si>
    <t>Pg 3 of 5, L. 18</t>
  </si>
  <si>
    <t>Pg 3 of 5, L. 20</t>
  </si>
  <si>
    <t>Pg 4 of 5, L. 18</t>
  </si>
  <si>
    <t>Page 1 of 5</t>
  </si>
  <si>
    <t>CORRECTIONS TO RATE FORMULA FOR POINT TO POINT TRANSMISSION SERVICE AND POINT TO POINT TRANSMISSION SERVICE</t>
  </si>
  <si>
    <t>2014 Corrections to Rate Formula</t>
  </si>
  <si>
    <t>1) On Page 2 of 5, a formula linked to the General Plant balance in the supporting input schedule when it should have linked to the General Plant and Intangible Plant balances.</t>
  </si>
  <si>
    <t>2) On Page 4 of 5, a formula linked to Page 3, Line 2 (account 565 expenses) when it should have linked to Schedule 1, Line 10 (account 561 expenses).</t>
  </si>
  <si>
    <t xml:space="preserve">As disclosed in LG&amp;E's and KU's Information Filing on March 15, 2016, during the preparation of LG&amp;E’s and KU’s 2014 Attachment O Annual Update, inadvertent errors were made in the linking of </t>
  </si>
  <si>
    <t>data from source documents to calculations within the Attachment O formula rate schedules:</t>
  </si>
  <si>
    <t>During the preparation of LG&amp;E's and KU's 2015 Attachment O Annual Update, additional errors in input amounts were identified in the 2014 Attachment O Annual Update file:</t>
  </si>
  <si>
    <t>1) On Page 2 of 5, the Company Total for Materials &amp; Supplies Working Capital was overstated by approximately $1,000.</t>
  </si>
  <si>
    <t>2) On Page 3 of 5, the Company Total for Common (net of ARO depreciation) Depreciation and Amortization Expense was understated by $6.6 million.</t>
  </si>
  <si>
    <t xml:space="preserve">of the dollar impact on billed revenues due to the errors in the 2014 Attachment O formulas as well as the manual adjustment to the Net Revenue Requirement (Page 1 of 5, L.7) in the 2015 </t>
  </si>
  <si>
    <t>Attachment O formulas.  Interest was calculated through June 1, 2016 based on the 2015 FERC annual rates approved during the period.</t>
  </si>
  <si>
    <t>In accordance with LG&amp;E’s and KU’s protocols, the amount over-collected will be refunded to customers.  See Attachment 21 for a corrected 2014 Attachment O.  Pages 2 through 5 provide a summary</t>
  </si>
  <si>
    <t>2014 Att O (as filed), Pg 1 of 5, L. 7</t>
  </si>
  <si>
    <t>Attachment 21, Pg 1 of 5, L. 7</t>
  </si>
  <si>
    <t>2014 Att O (as filed), Pg 1 of 5, L. 15</t>
  </si>
  <si>
    <t>Attachment 21, Pg 1 of 5, L.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</si>
</sst>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[$-409]mmm\-yy;@"/>
    <numFmt numFmtId="168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 val="doubleAccounting"/>
      <sz val="12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 val="singleAccounting"/>
      <sz val="12"/>
      <color theme="1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0" fillId="0" borderId="0"/>
    <xf numFmtId="44" fontId="9" fillId="0" borderId="0" applyFont="0" applyFill="0" applyBorder="0" applyAlignment="0" applyProtection="0"/>
  </cellStyleXfs>
  <cellXfs count="55">
    <xf numFmtId="0" fontId="0" fillId="0" borderId="0" xfId="0"/>
    <xf numFmtId="164" fontId="2" fillId="0" borderId="0" xfId="0" applyNumberFormat="1" applyFont="1" applyFill="1" applyAlignment="1" applyProtection="1">
      <alignment horizontal="centerContinuous"/>
    </xf>
    <xf numFmtId="164" fontId="3" fillId="0" borderId="0" xfId="0" applyNumberFormat="1" applyFont="1" applyFill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/>
    <xf numFmtId="44" fontId="4" fillId="0" borderId="0" xfId="2" applyFont="1"/>
    <xf numFmtId="42" fontId="6" fillId="0" borderId="0" xfId="2" applyNumberFormat="1" applyFont="1"/>
    <xf numFmtId="165" fontId="4" fillId="0" borderId="0" xfId="1" applyNumberFormat="1" applyFont="1"/>
    <xf numFmtId="166" fontId="4" fillId="0" borderId="0" xfId="2" applyNumberFormat="1" applyFont="1"/>
    <xf numFmtId="166" fontId="4" fillId="0" borderId="0" xfId="0" applyNumberFormat="1" applyFont="1"/>
    <xf numFmtId="0" fontId="7" fillId="0" borderId="0" xfId="0" applyFont="1"/>
    <xf numFmtId="0" fontId="4" fillId="0" borderId="0" xfId="0" applyFont="1" applyFill="1" applyAlignment="1">
      <alignment horizontal="center"/>
    </xf>
    <xf numFmtId="165" fontId="6" fillId="0" borderId="0" xfId="1" applyNumberFormat="1" applyFont="1" applyFill="1"/>
    <xf numFmtId="0" fontId="4" fillId="0" borderId="0" xfId="0" applyFont="1" applyAlignment="1">
      <alignment horizontal="left"/>
    </xf>
    <xf numFmtId="0" fontId="11" fillId="0" borderId="0" xfId="4" applyFont="1"/>
    <xf numFmtId="0" fontId="12" fillId="0" borderId="0" xfId="4" applyFont="1"/>
    <xf numFmtId="165" fontId="12" fillId="0" borderId="0" xfId="1" applyNumberFormat="1" applyFont="1"/>
    <xf numFmtId="0" fontId="12" fillId="0" borderId="0" xfId="4" applyFont="1" applyAlignment="1">
      <alignment horizontal="center"/>
    </xf>
    <xf numFmtId="0" fontId="13" fillId="0" borderId="0" xfId="4" applyFont="1" applyAlignment="1">
      <alignment horizontal="center"/>
    </xf>
    <xf numFmtId="167" fontId="12" fillId="0" borderId="0" xfId="4" applyNumberFormat="1" applyFont="1" applyAlignment="1">
      <alignment horizontal="center"/>
    </xf>
    <xf numFmtId="165" fontId="12" fillId="0" borderId="2" xfId="1" applyNumberFormat="1" applyFont="1" applyBorder="1"/>
    <xf numFmtId="41" fontId="12" fillId="0" borderId="2" xfId="1" applyNumberFormat="1" applyFont="1" applyBorder="1"/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0" xfId="0" applyFont="1" applyFill="1"/>
    <xf numFmtId="0" fontId="4" fillId="0" borderId="0" xfId="0" applyFont="1" applyFill="1" applyAlignment="1">
      <alignment horizontal="left"/>
    </xf>
    <xf numFmtId="42" fontId="6" fillId="0" borderId="0" xfId="2" applyNumberFormat="1" applyFont="1" applyFill="1"/>
    <xf numFmtId="165" fontId="4" fillId="0" borderId="0" xfId="1" applyNumberFormat="1" applyFont="1" applyFill="1"/>
    <xf numFmtId="166" fontId="4" fillId="0" borderId="0" xfId="2" applyNumberFormat="1" applyFont="1" applyFill="1"/>
    <xf numFmtId="166" fontId="4" fillId="0" borderId="0" xfId="0" applyNumberFormat="1" applyFont="1" applyFill="1"/>
    <xf numFmtId="44" fontId="4" fillId="0" borderId="0" xfId="2" applyFont="1" applyFill="1"/>
    <xf numFmtId="0" fontId="3" fillId="0" borderId="0" xfId="0" applyFont="1" applyFill="1" applyAlignment="1">
      <alignment horizontal="left"/>
    </xf>
    <xf numFmtId="42" fontId="4" fillId="0" borderId="0" xfId="0" applyNumberFormat="1" applyFont="1"/>
    <xf numFmtId="0" fontId="5" fillId="0" borderId="0" xfId="0" quotePrefix="1" applyFont="1" applyFill="1"/>
    <xf numFmtId="42" fontId="4" fillId="0" borderId="0" xfId="2" applyNumberFormat="1" applyFont="1" applyFill="1"/>
    <xf numFmtId="42" fontId="8" fillId="0" borderId="0" xfId="2" applyNumberFormat="1" applyFont="1" applyFill="1"/>
    <xf numFmtId="42" fontId="8" fillId="0" borderId="0" xfId="2" applyNumberFormat="1" applyFont="1"/>
    <xf numFmtId="42" fontId="4" fillId="0" borderId="0" xfId="2" applyNumberFormat="1" applyFont="1"/>
    <xf numFmtId="168" fontId="6" fillId="0" borderId="0" xfId="2" applyNumberFormat="1" applyFont="1" applyAlignment="1">
      <alignment wrapText="1"/>
    </xf>
    <xf numFmtId="42" fontId="4" fillId="0" borderId="3" xfId="2" applyNumberFormat="1" applyFont="1" applyFill="1" applyBorder="1"/>
    <xf numFmtId="0" fontId="0" fillId="0" borderId="0" xfId="0" applyAlignment="1">
      <alignment horizontal="left" indent="2"/>
    </xf>
    <xf numFmtId="0" fontId="14" fillId="0" borderId="0" xfId="0" applyFont="1"/>
    <xf numFmtId="0" fontId="15" fillId="0" borderId="0" xfId="0" applyFont="1" applyFill="1"/>
  </cellXfs>
  <cellStyles count="6">
    <cellStyle name="Comma" xfId="1" builtinId="3"/>
    <cellStyle name="Currency" xfId="2" builtinId="4"/>
    <cellStyle name="Currency 5" xfId="5"/>
    <cellStyle name="Normal" xfId="0" builtinId="0"/>
    <cellStyle name="Normal 2" xfId="4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ERC%20Formula%20Rates/Attachment%20O/2014%20Update/Refund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tes"/>
      <sheetName val="BillSummary"/>
      <sheetName val="BW REPORTS Munis"/>
      <sheetName val="RefundRpt3rdParty"/>
      <sheetName val="RefundRptMuni"/>
      <sheetName val="Sheet1"/>
      <sheetName val="Benham"/>
      <sheetName val="BREC"/>
      <sheetName val="EKPC"/>
      <sheetName val="Hoosier"/>
      <sheetName val="KMPA"/>
      <sheetName val="LGE"/>
      <sheetName val="OMU"/>
      <sheetName val="TEA"/>
      <sheetName val="TVA"/>
      <sheetName val="Barbourville"/>
      <sheetName val="Bardstown"/>
      <sheetName val="Bardwell"/>
      <sheetName val="Berea"/>
      <sheetName val="Corbin"/>
      <sheetName val="Falmouth"/>
      <sheetName val="Frankfort"/>
      <sheetName val="Madisonville"/>
      <sheetName val="Nicholasville"/>
      <sheetName val="Paris"/>
      <sheetName val="Providence"/>
    </sheetNames>
    <sheetDataSet>
      <sheetData sheetId="0"/>
      <sheetData sheetId="1">
        <row r="3">
          <cell r="A3">
            <v>2014</v>
          </cell>
          <cell r="B3" t="str">
            <v>N</v>
          </cell>
          <cell r="C3" t="str">
            <v>NITS</v>
          </cell>
          <cell r="E3" t="str">
            <v>Firm</v>
          </cell>
          <cell r="F3">
            <v>1570</v>
          </cell>
          <cell r="G3">
            <v>1563</v>
          </cell>
        </row>
        <row r="4">
          <cell r="A4">
            <v>2014</v>
          </cell>
          <cell r="B4" t="str">
            <v>P</v>
          </cell>
          <cell r="C4" t="str">
            <v>PTP-M</v>
          </cell>
          <cell r="E4" t="str">
            <v>Firm</v>
          </cell>
          <cell r="F4">
            <v>1532</v>
          </cell>
          <cell r="G4">
            <v>1526</v>
          </cell>
        </row>
        <row r="5">
          <cell r="A5">
            <v>2014</v>
          </cell>
          <cell r="B5" t="str">
            <v>P</v>
          </cell>
          <cell r="C5" t="str">
            <v>PTP-Opk-D</v>
          </cell>
          <cell r="E5" t="str">
            <v>Firm</v>
          </cell>
          <cell r="F5">
            <v>50</v>
          </cell>
          <cell r="G5">
            <v>50</v>
          </cell>
        </row>
        <row r="6">
          <cell r="A6">
            <v>2014</v>
          </cell>
          <cell r="B6" t="str">
            <v>P</v>
          </cell>
          <cell r="C6" t="str">
            <v>PTP-Opk-D</v>
          </cell>
          <cell r="E6" t="str">
            <v>Non-firm</v>
          </cell>
          <cell r="F6">
            <v>50</v>
          </cell>
          <cell r="G6">
            <v>50</v>
          </cell>
        </row>
        <row r="7">
          <cell r="A7">
            <v>2014</v>
          </cell>
          <cell r="B7" t="str">
            <v>P</v>
          </cell>
          <cell r="C7" t="str">
            <v>PTP-OPk-E</v>
          </cell>
          <cell r="E7" t="str">
            <v>Non-firm</v>
          </cell>
          <cell r="F7">
            <v>2.0830000000000002</v>
          </cell>
          <cell r="G7">
            <v>2.0830000000000002</v>
          </cell>
        </row>
        <row r="8">
          <cell r="A8">
            <v>2014</v>
          </cell>
          <cell r="B8" t="str">
            <v>P</v>
          </cell>
          <cell r="C8" t="str">
            <v>PTP-Pk-D</v>
          </cell>
          <cell r="E8" t="str">
            <v>Firm</v>
          </cell>
          <cell r="F8">
            <v>71</v>
          </cell>
          <cell r="G8">
            <v>70</v>
          </cell>
        </row>
        <row r="9">
          <cell r="A9">
            <v>2014</v>
          </cell>
          <cell r="B9" t="str">
            <v>P</v>
          </cell>
          <cell r="C9" t="str">
            <v>PTP-Pk-E</v>
          </cell>
          <cell r="E9" t="str">
            <v>Non-firm</v>
          </cell>
          <cell r="F9">
            <v>4.4379999999999997</v>
          </cell>
          <cell r="G9">
            <v>4.375</v>
          </cell>
        </row>
        <row r="10">
          <cell r="A10">
            <v>2014</v>
          </cell>
          <cell r="B10" t="str">
            <v>P</v>
          </cell>
          <cell r="C10" t="str">
            <v>PTP-Pk-Wk</v>
          </cell>
          <cell r="E10" t="str">
            <v>Firm</v>
          </cell>
          <cell r="F10">
            <v>353</v>
          </cell>
          <cell r="G10">
            <v>352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showGridLines="0" tabSelected="1" zoomScaleNormal="100" workbookViewId="0"/>
  </sheetViews>
  <sheetFormatPr defaultRowHeight="15" x14ac:dyDescent="0.25"/>
  <sheetData>
    <row r="1" spans="1:1" ht="15.75" x14ac:dyDescent="0.25">
      <c r="A1" s="21" t="s">
        <v>4</v>
      </c>
    </row>
    <row r="2" spans="1:1" ht="15.75" x14ac:dyDescent="0.25">
      <c r="A2" s="22" t="s">
        <v>68</v>
      </c>
    </row>
    <row r="3" spans="1:1" ht="15.75" x14ac:dyDescent="0.25">
      <c r="A3" s="22" t="s">
        <v>36</v>
      </c>
    </row>
    <row r="4" spans="1:1" ht="15.75" x14ac:dyDescent="0.25">
      <c r="A4" s="43" t="s">
        <v>66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ht="8.1" customHeight="1" x14ac:dyDescent="0.25"/>
    <row r="9" spans="1:1" x14ac:dyDescent="0.25">
      <c r="A9" s="52" t="s">
        <v>69</v>
      </c>
    </row>
    <row r="10" spans="1:1" x14ac:dyDescent="0.25">
      <c r="A10" s="52" t="s">
        <v>70</v>
      </c>
    </row>
    <row r="11" spans="1:1" ht="8.1" customHeight="1" x14ac:dyDescent="0.25"/>
    <row r="12" spans="1:1" x14ac:dyDescent="0.25">
      <c r="A12" t="s">
        <v>73</v>
      </c>
    </row>
    <row r="13" spans="1:1" x14ac:dyDescent="0.25">
      <c r="A13" s="52" t="s">
        <v>74</v>
      </c>
    </row>
    <row r="14" spans="1:1" x14ac:dyDescent="0.25">
      <c r="A14" s="52" t="s">
        <v>75</v>
      </c>
    </row>
    <row r="16" spans="1:1" x14ac:dyDescent="0.25">
      <c r="A16" s="53" t="s">
        <v>78</v>
      </c>
    </row>
    <row r="17" spans="1:1" x14ac:dyDescent="0.25">
      <c r="A17" t="s">
        <v>76</v>
      </c>
    </row>
    <row r="18" spans="1:1" x14ac:dyDescent="0.25">
      <c r="A18" t="s">
        <v>77</v>
      </c>
    </row>
  </sheetData>
  <pageMargins left="0.7" right="0.7" top="0.75" bottom="0.75" header="0.3" footer="0.3"/>
  <pageSetup scale="70" orientation="landscape" r:id="rId1"/>
  <headerFooter>
    <oddHeader>&amp;C&amp;KFF0000Attachment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/>
  </sheetViews>
  <sheetFormatPr defaultRowHeight="15" x14ac:dyDescent="0.25"/>
  <cols>
    <col min="1" max="1" width="9.28515625" customWidth="1"/>
    <col min="2" max="2" width="83.7109375" customWidth="1"/>
    <col min="3" max="3" width="36.7109375" customWidth="1"/>
    <col min="4" max="4" width="23.7109375" customWidth="1"/>
  </cols>
  <sheetData>
    <row r="1" spans="1:5" s="6" customFormat="1" ht="15.75" x14ac:dyDescent="0.25">
      <c r="A1" s="1" t="s">
        <v>0</v>
      </c>
      <c r="B1" s="29"/>
      <c r="C1" s="30"/>
      <c r="D1" s="29"/>
      <c r="E1" s="5"/>
    </row>
    <row r="2" spans="1:5" s="6" customFormat="1" ht="15.75" x14ac:dyDescent="0.25">
      <c r="A2" s="1" t="s">
        <v>67</v>
      </c>
      <c r="B2" s="29"/>
      <c r="C2" s="30"/>
      <c r="D2" s="29"/>
      <c r="E2" s="5"/>
    </row>
    <row r="3" spans="1:5" s="6" customFormat="1" ht="15.75" x14ac:dyDescent="0.25">
      <c r="A3" s="1"/>
      <c r="B3" s="29"/>
      <c r="C3" s="30"/>
      <c r="D3" s="29"/>
      <c r="E3" s="5"/>
    </row>
    <row r="4" spans="1:5" s="6" customFormat="1" ht="15.75" x14ac:dyDescent="0.25">
      <c r="A4" s="37"/>
      <c r="B4" s="29"/>
      <c r="C4" s="30"/>
      <c r="D4" s="2" t="s">
        <v>1</v>
      </c>
      <c r="E4" s="5"/>
    </row>
    <row r="5" spans="1:5" s="6" customFormat="1" ht="15.75" x14ac:dyDescent="0.25">
      <c r="A5" s="31"/>
      <c r="B5" s="31"/>
      <c r="C5" s="32"/>
      <c r="D5" s="33" t="s">
        <v>57</v>
      </c>
    </row>
    <row r="6" spans="1:5" s="6" customFormat="1" ht="15.75" x14ac:dyDescent="0.25">
      <c r="A6" s="31"/>
      <c r="B6" s="31"/>
      <c r="C6" s="32"/>
      <c r="D6" s="33"/>
    </row>
    <row r="7" spans="1:5" s="6" customFormat="1" ht="15.75" x14ac:dyDescent="0.25">
      <c r="A7" s="1" t="s">
        <v>4</v>
      </c>
      <c r="B7" s="29"/>
      <c r="C7" s="30"/>
      <c r="D7" s="29"/>
      <c r="E7" s="5"/>
    </row>
    <row r="8" spans="1:5" s="6" customFormat="1" ht="15.75" x14ac:dyDescent="0.25">
      <c r="A8" s="1"/>
      <c r="B8" s="29"/>
      <c r="C8" s="30"/>
      <c r="D8" s="29"/>
      <c r="E8" s="5"/>
    </row>
    <row r="9" spans="1:5" s="6" customFormat="1" ht="15.75" x14ac:dyDescent="0.25">
      <c r="A9" s="3" t="s">
        <v>10</v>
      </c>
      <c r="B9" s="5"/>
      <c r="C9" s="10"/>
      <c r="D9" s="7" t="s">
        <v>8</v>
      </c>
      <c r="E9" s="5"/>
    </row>
    <row r="10" spans="1:5" s="6" customFormat="1" ht="16.5" thickBot="1" x14ac:dyDescent="0.3">
      <c r="A10" s="4" t="s">
        <v>11</v>
      </c>
      <c r="B10" s="5"/>
      <c r="C10" s="10"/>
      <c r="D10" s="8" t="s">
        <v>9</v>
      </c>
      <c r="E10" s="5"/>
    </row>
    <row r="11" spans="1:5" s="6" customFormat="1" ht="15.75" x14ac:dyDescent="0.25">
      <c r="A11" s="9"/>
      <c r="B11" s="17" t="s">
        <v>3</v>
      </c>
      <c r="C11" s="11"/>
    </row>
    <row r="12" spans="1:5" s="6" customFormat="1" ht="18" x14ac:dyDescent="0.4">
      <c r="A12" s="9">
        <v>1</v>
      </c>
      <c r="B12" s="20" t="s">
        <v>5</v>
      </c>
      <c r="C12" s="32" t="s">
        <v>79</v>
      </c>
      <c r="D12" s="13">
        <f>NITS!D12</f>
        <v>127260026</v>
      </c>
    </row>
    <row r="13" spans="1:5" s="6" customFormat="1" ht="15.75" x14ac:dyDescent="0.25">
      <c r="A13" s="9"/>
      <c r="C13" s="11"/>
      <c r="D13" s="12"/>
    </row>
    <row r="14" spans="1:5" s="6" customFormat="1" ht="15.75" x14ac:dyDescent="0.25">
      <c r="A14" s="9"/>
      <c r="B14" s="17" t="s">
        <v>15</v>
      </c>
      <c r="C14" s="11"/>
    </row>
    <row r="15" spans="1:5" s="6" customFormat="1" ht="18" x14ac:dyDescent="0.4">
      <c r="A15" s="9">
        <v>2</v>
      </c>
      <c r="B15" s="20" t="s">
        <v>5</v>
      </c>
      <c r="C15" s="54" t="s">
        <v>80</v>
      </c>
      <c r="D15" s="13">
        <f>NITS!D23</f>
        <v>127074787</v>
      </c>
    </row>
    <row r="16" spans="1:5" s="6" customFormat="1" ht="18" x14ac:dyDescent="0.4">
      <c r="A16" s="9"/>
      <c r="B16" s="20"/>
      <c r="C16" s="32"/>
      <c r="D16" s="13"/>
    </row>
    <row r="17" spans="1:4" s="6" customFormat="1" ht="15.75" x14ac:dyDescent="0.25">
      <c r="A17" s="9"/>
      <c r="B17" s="17" t="s">
        <v>40</v>
      </c>
      <c r="C17" s="11"/>
    </row>
    <row r="18" spans="1:4" s="6" customFormat="1" ht="15.75" x14ac:dyDescent="0.25">
      <c r="A18" s="18">
        <v>3</v>
      </c>
      <c r="B18" s="31" t="s">
        <v>41</v>
      </c>
      <c r="C18" s="32" t="s">
        <v>43</v>
      </c>
      <c r="D18" s="44">
        <f>D15-D12</f>
        <v>-185239</v>
      </c>
    </row>
    <row r="19" spans="1:4" s="6" customFormat="1" ht="15.75" x14ac:dyDescent="0.25">
      <c r="A19" s="18"/>
      <c r="C19" s="11"/>
      <c r="D19" s="44"/>
    </row>
    <row r="20" spans="1:4" s="6" customFormat="1" ht="15.75" x14ac:dyDescent="0.25">
      <c r="A20" s="18">
        <v>4</v>
      </c>
      <c r="B20" s="31" t="s">
        <v>50</v>
      </c>
      <c r="C20" s="11" t="s">
        <v>63</v>
      </c>
      <c r="D20" s="46">
        <f>NITS!D41</f>
        <v>-548.79999999999995</v>
      </c>
    </row>
    <row r="21" spans="1:4" s="6" customFormat="1" ht="15.75" x14ac:dyDescent="0.25">
      <c r="A21" s="18">
        <v>5</v>
      </c>
      <c r="B21" s="31" t="s">
        <v>55</v>
      </c>
      <c r="C21" s="11" t="s">
        <v>64</v>
      </c>
      <c r="D21" s="46">
        <f>NITS!D44</f>
        <v>-4295.9091966096157</v>
      </c>
    </row>
    <row r="22" spans="1:4" s="6" customFormat="1" ht="15.75" x14ac:dyDescent="0.25">
      <c r="A22" s="18">
        <v>6</v>
      </c>
      <c r="B22" s="31" t="s">
        <v>51</v>
      </c>
      <c r="C22" s="11" t="s">
        <v>65</v>
      </c>
      <c r="D22" s="51">
        <f>'PTP-M'!D41</f>
        <v>-67.47</v>
      </c>
    </row>
    <row r="23" spans="1:4" s="6" customFormat="1" ht="15.75" x14ac:dyDescent="0.25">
      <c r="A23" s="9"/>
      <c r="C23" s="11"/>
      <c r="D23" s="49"/>
    </row>
    <row r="24" spans="1:4" s="6" customFormat="1" ht="18" x14ac:dyDescent="0.4">
      <c r="A24" s="9">
        <v>7</v>
      </c>
      <c r="B24" s="6" t="s">
        <v>56</v>
      </c>
      <c r="C24" s="11" t="s">
        <v>44</v>
      </c>
      <c r="D24" s="48">
        <f>SUM(D18:D22)</f>
        <v>-190151.17919660959</v>
      </c>
    </row>
  </sheetData>
  <pageMargins left="0.7" right="0.7" top="0.75" bottom="0.7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showGridLines="0" zoomScaleNormal="100" workbookViewId="0"/>
  </sheetViews>
  <sheetFormatPr defaultRowHeight="15.75" x14ac:dyDescent="0.25"/>
  <cols>
    <col min="1" max="1" width="9.28515625" style="9" customWidth="1"/>
    <col min="2" max="2" width="83.7109375" style="6" customWidth="1"/>
    <col min="3" max="3" width="36.7109375" style="11" customWidth="1"/>
    <col min="4" max="4" width="23.7109375" style="6" customWidth="1"/>
    <col min="5" max="16384" width="9.140625" style="6"/>
  </cols>
  <sheetData>
    <row r="1" spans="1:4" x14ac:dyDescent="0.25">
      <c r="A1" s="1" t="s">
        <v>0</v>
      </c>
      <c r="B1" s="5"/>
      <c r="C1" s="10"/>
      <c r="D1" s="5"/>
    </row>
    <row r="2" spans="1:4" x14ac:dyDescent="0.25">
      <c r="A2" s="1" t="s">
        <v>2</v>
      </c>
      <c r="B2" s="5"/>
      <c r="C2" s="10"/>
      <c r="D2" s="5"/>
    </row>
    <row r="3" spans="1:4" x14ac:dyDescent="0.25">
      <c r="A3" s="1"/>
      <c r="B3" s="5"/>
      <c r="C3" s="10"/>
      <c r="D3" s="5"/>
    </row>
    <row r="4" spans="1:4" x14ac:dyDescent="0.25">
      <c r="A4" s="6"/>
      <c r="B4" s="5"/>
      <c r="C4" s="10"/>
      <c r="D4" s="2" t="s">
        <v>1</v>
      </c>
    </row>
    <row r="5" spans="1:4" x14ac:dyDescent="0.25">
      <c r="A5" s="6"/>
      <c r="D5" s="33" t="s">
        <v>58</v>
      </c>
    </row>
    <row r="6" spans="1:4" x14ac:dyDescent="0.25">
      <c r="A6" s="6"/>
    </row>
    <row r="7" spans="1:4" x14ac:dyDescent="0.25">
      <c r="A7" s="1" t="s">
        <v>4</v>
      </c>
      <c r="B7" s="5"/>
      <c r="C7" s="10"/>
      <c r="D7" s="5"/>
    </row>
    <row r="8" spans="1:4" x14ac:dyDescent="0.25">
      <c r="A8" s="1"/>
      <c r="B8" s="5"/>
      <c r="C8" s="10"/>
      <c r="D8" s="5"/>
    </row>
    <row r="9" spans="1:4" x14ac:dyDescent="0.25">
      <c r="A9" s="3" t="s">
        <v>10</v>
      </c>
      <c r="B9" s="5"/>
      <c r="C9" s="10"/>
      <c r="D9" s="7" t="s">
        <v>8</v>
      </c>
    </row>
    <row r="10" spans="1:4" ht="16.5" thickBot="1" x14ac:dyDescent="0.3">
      <c r="A10" s="4" t="s">
        <v>11</v>
      </c>
      <c r="B10" s="5"/>
      <c r="C10" s="10"/>
      <c r="D10" s="8" t="s">
        <v>9</v>
      </c>
    </row>
    <row r="11" spans="1:4" x14ac:dyDescent="0.25">
      <c r="B11" s="17" t="s">
        <v>3</v>
      </c>
    </row>
    <row r="12" spans="1:4" ht="18" x14ac:dyDescent="0.4">
      <c r="A12" s="9">
        <v>1</v>
      </c>
      <c r="B12" s="20" t="s">
        <v>5</v>
      </c>
      <c r="C12" s="32" t="s">
        <v>79</v>
      </c>
      <c r="D12" s="13">
        <v>127260026</v>
      </c>
    </row>
    <row r="13" spans="1:4" x14ac:dyDescent="0.25">
      <c r="A13" s="9">
        <v>2</v>
      </c>
      <c r="B13" s="20" t="s">
        <v>6</v>
      </c>
      <c r="C13" s="32" t="s">
        <v>81</v>
      </c>
      <c r="D13" s="14">
        <v>6757064</v>
      </c>
    </row>
    <row r="15" spans="1:4" x14ac:dyDescent="0.25">
      <c r="A15" s="9">
        <v>3</v>
      </c>
      <c r="B15" s="6" t="s">
        <v>7</v>
      </c>
      <c r="C15" s="11" t="s">
        <v>13</v>
      </c>
      <c r="D15" s="15">
        <f>IF(D13&gt;0.01,ROUND(D12/D13,3),0.0001)</f>
        <v>18.834</v>
      </c>
    </row>
    <row r="16" spans="1:4" x14ac:dyDescent="0.25">
      <c r="A16" s="9">
        <v>4</v>
      </c>
      <c r="B16" s="6" t="s">
        <v>12</v>
      </c>
      <c r="C16" s="11" t="s">
        <v>14</v>
      </c>
      <c r="D16" s="16">
        <f>ROUND(D15/12,3)</f>
        <v>1.57</v>
      </c>
    </row>
    <row r="18" spans="1:4" ht="18" x14ac:dyDescent="0.4">
      <c r="A18" s="18">
        <v>5</v>
      </c>
      <c r="B18" s="6" t="s">
        <v>48</v>
      </c>
      <c r="C18" s="32" t="s">
        <v>61</v>
      </c>
      <c r="D18" s="19">
        <f>'Billed kW'!C18</f>
        <v>6898300.8699999992</v>
      </c>
    </row>
    <row r="19" spans="1:4" x14ac:dyDescent="0.25">
      <c r="A19" s="18">
        <v>6</v>
      </c>
      <c r="B19" s="6" t="s">
        <v>16</v>
      </c>
      <c r="C19" s="11" t="s">
        <v>18</v>
      </c>
      <c r="D19" s="12">
        <f>ROUND(D16*D18,2)</f>
        <v>10830332.369999999</v>
      </c>
    </row>
    <row r="20" spans="1:4" x14ac:dyDescent="0.25">
      <c r="D20" s="12"/>
    </row>
    <row r="21" spans="1:4" x14ac:dyDescent="0.25">
      <c r="D21" s="12"/>
    </row>
    <row r="22" spans="1:4" x14ac:dyDescent="0.25">
      <c r="B22" s="17" t="s">
        <v>15</v>
      </c>
    </row>
    <row r="23" spans="1:4" ht="18" x14ac:dyDescent="0.4">
      <c r="A23" s="9">
        <v>7</v>
      </c>
      <c r="B23" s="20" t="s">
        <v>5</v>
      </c>
      <c r="C23" s="32" t="s">
        <v>80</v>
      </c>
      <c r="D23" s="13">
        <v>127074787</v>
      </c>
    </row>
    <row r="24" spans="1:4" x14ac:dyDescent="0.25">
      <c r="A24" s="9">
        <v>8</v>
      </c>
      <c r="B24" s="20" t="s">
        <v>6</v>
      </c>
      <c r="C24" s="32" t="s">
        <v>82</v>
      </c>
      <c r="D24" s="14">
        <v>6757064</v>
      </c>
    </row>
    <row r="26" spans="1:4" x14ac:dyDescent="0.25">
      <c r="A26" s="9">
        <v>9</v>
      </c>
      <c r="B26" s="6" t="s">
        <v>7</v>
      </c>
      <c r="C26" s="11" t="s">
        <v>19</v>
      </c>
      <c r="D26" s="15">
        <f>IF(D24&gt;0.01,ROUND(D23/D24,3),0.0001)</f>
        <v>18.806000000000001</v>
      </c>
    </row>
    <row r="27" spans="1:4" x14ac:dyDescent="0.25">
      <c r="A27" s="9">
        <v>10</v>
      </c>
      <c r="B27" s="6" t="s">
        <v>12</v>
      </c>
      <c r="C27" s="11" t="s">
        <v>20</v>
      </c>
      <c r="D27" s="16">
        <f>ROUND(D26/12,3)</f>
        <v>1.5669999999999999</v>
      </c>
    </row>
    <row r="29" spans="1:4" ht="18" x14ac:dyDescent="0.4">
      <c r="A29" s="18">
        <v>11</v>
      </c>
      <c r="B29" s="6" t="s">
        <v>48</v>
      </c>
      <c r="C29" s="32" t="s">
        <v>61</v>
      </c>
      <c r="D29" s="19">
        <f>D18</f>
        <v>6898300.8699999992</v>
      </c>
    </row>
    <row r="30" spans="1:4" x14ac:dyDescent="0.25">
      <c r="A30" s="18">
        <v>12</v>
      </c>
      <c r="B30" s="6" t="s">
        <v>17</v>
      </c>
      <c r="C30" s="11" t="s">
        <v>21</v>
      </c>
      <c r="D30" s="12">
        <f>ROUND(D27*D29,2)</f>
        <v>10809637.460000001</v>
      </c>
    </row>
    <row r="33" spans="1:4" x14ac:dyDescent="0.25">
      <c r="B33" s="17" t="s">
        <v>40</v>
      </c>
    </row>
    <row r="34" spans="1:4" x14ac:dyDescent="0.25">
      <c r="A34" s="18">
        <v>13</v>
      </c>
      <c r="B34" s="31" t="s">
        <v>41</v>
      </c>
      <c r="C34" s="32" t="s">
        <v>42</v>
      </c>
      <c r="D34" s="44">
        <f>D23-D12</f>
        <v>-185239</v>
      </c>
    </row>
    <row r="35" spans="1:4" x14ac:dyDescent="0.25">
      <c r="A35" s="18"/>
      <c r="D35" s="44"/>
    </row>
    <row r="36" spans="1:4" x14ac:dyDescent="0.25">
      <c r="A36" s="18">
        <v>14</v>
      </c>
      <c r="B36" s="6" t="s">
        <v>7</v>
      </c>
      <c r="C36" s="11" t="s">
        <v>22</v>
      </c>
      <c r="D36" s="15">
        <f>D26-D15</f>
        <v>-2.7999999999998693E-2</v>
      </c>
    </row>
    <row r="37" spans="1:4" x14ac:dyDescent="0.25">
      <c r="A37" s="18">
        <v>15</v>
      </c>
      <c r="B37" s="6" t="s">
        <v>12</v>
      </c>
      <c r="C37" s="11" t="s">
        <v>23</v>
      </c>
      <c r="D37" s="16">
        <f>D27-D16</f>
        <v>-3.0000000000001137E-3</v>
      </c>
    </row>
    <row r="38" spans="1:4" x14ac:dyDescent="0.25">
      <c r="A38" s="18"/>
    </row>
    <row r="39" spans="1:4" ht="18" x14ac:dyDescent="0.4">
      <c r="A39" s="18">
        <v>16</v>
      </c>
      <c r="B39" s="6" t="s">
        <v>48</v>
      </c>
      <c r="C39" s="32" t="s">
        <v>61</v>
      </c>
      <c r="D39" s="19">
        <f>D18</f>
        <v>6898300.8699999992</v>
      </c>
    </row>
    <row r="40" spans="1:4" x14ac:dyDescent="0.25">
      <c r="A40" s="18">
        <v>17</v>
      </c>
      <c r="B40" s="31" t="s">
        <v>47</v>
      </c>
      <c r="C40" s="11" t="s">
        <v>38</v>
      </c>
      <c r="D40" s="49">
        <f>D30-D19</f>
        <v>-20694.909999998286</v>
      </c>
    </row>
    <row r="41" spans="1:4" ht="18" x14ac:dyDescent="0.4">
      <c r="A41" s="18">
        <v>18</v>
      </c>
      <c r="B41" s="31" t="s">
        <v>50</v>
      </c>
      <c r="D41" s="38">
        <v>-548.79999999999995</v>
      </c>
    </row>
    <row r="42" spans="1:4" ht="18" x14ac:dyDescent="0.4">
      <c r="A42" s="18">
        <v>19</v>
      </c>
      <c r="B42" s="6" t="s">
        <v>52</v>
      </c>
      <c r="C42" s="11" t="s">
        <v>39</v>
      </c>
      <c r="D42" s="48">
        <f>SUM(D40:D41)</f>
        <v>-21243.709999998286</v>
      </c>
    </row>
    <row r="43" spans="1:4" ht="18" x14ac:dyDescent="0.4">
      <c r="A43" s="18"/>
      <c r="D43" s="48"/>
    </row>
    <row r="44" spans="1:4" ht="18" x14ac:dyDescent="0.4">
      <c r="A44" s="18">
        <v>20</v>
      </c>
      <c r="B44" s="31" t="s">
        <v>54</v>
      </c>
      <c r="C44" s="45" t="s">
        <v>62</v>
      </c>
      <c r="D44" s="50">
        <f>(D41/D40)*(D34-D40-'PTP-M'!D40)</f>
        <v>-4295.9091966096157</v>
      </c>
    </row>
  </sheetData>
  <pageMargins left="0.7" right="0.7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showGridLines="0" zoomScaleNormal="100" workbookViewId="0"/>
  </sheetViews>
  <sheetFormatPr defaultRowHeight="15.75" x14ac:dyDescent="0.25"/>
  <cols>
    <col min="1" max="1" width="9.28515625" style="18" customWidth="1"/>
    <col min="2" max="2" width="83.7109375" style="31" customWidth="1"/>
    <col min="3" max="3" width="36.7109375" style="32" customWidth="1"/>
    <col min="4" max="4" width="23.7109375" style="31" customWidth="1"/>
    <col min="5" max="16384" width="9.140625" style="31"/>
  </cols>
  <sheetData>
    <row r="1" spans="1:4" x14ac:dyDescent="0.25">
      <c r="A1" s="1" t="s">
        <v>0</v>
      </c>
      <c r="B1" s="29"/>
      <c r="C1" s="30"/>
      <c r="D1" s="29"/>
    </row>
    <row r="2" spans="1:4" x14ac:dyDescent="0.25">
      <c r="A2" s="1" t="s">
        <v>37</v>
      </c>
      <c r="B2" s="29"/>
      <c r="C2" s="30"/>
      <c r="D2" s="29"/>
    </row>
    <row r="3" spans="1:4" x14ac:dyDescent="0.25">
      <c r="A3" s="1"/>
      <c r="B3" s="29"/>
      <c r="C3" s="30"/>
      <c r="D3" s="29"/>
    </row>
    <row r="4" spans="1:4" x14ac:dyDescent="0.25">
      <c r="A4" s="37"/>
      <c r="B4" s="29"/>
      <c r="C4" s="30"/>
      <c r="D4" s="2" t="s">
        <v>1</v>
      </c>
    </row>
    <row r="5" spans="1:4" x14ac:dyDescent="0.25">
      <c r="A5" s="31"/>
      <c r="D5" s="33" t="s">
        <v>59</v>
      </c>
    </row>
    <row r="6" spans="1:4" x14ac:dyDescent="0.25">
      <c r="A6" s="31"/>
      <c r="D6" s="33"/>
    </row>
    <row r="7" spans="1:4" x14ac:dyDescent="0.25">
      <c r="A7" s="1" t="s">
        <v>4</v>
      </c>
      <c r="B7" s="29"/>
      <c r="C7" s="30"/>
      <c r="D7" s="29"/>
    </row>
    <row r="8" spans="1:4" x14ac:dyDescent="0.25">
      <c r="A8" s="1"/>
      <c r="B8" s="29"/>
      <c r="C8" s="30"/>
      <c r="D8" s="29"/>
    </row>
    <row r="9" spans="1:4" x14ac:dyDescent="0.25">
      <c r="A9" s="3" t="s">
        <v>10</v>
      </c>
      <c r="B9" s="29"/>
      <c r="C9" s="30"/>
      <c r="D9" s="34" t="s">
        <v>8</v>
      </c>
    </row>
    <row r="10" spans="1:4" ht="16.5" thickBot="1" x14ac:dyDescent="0.3">
      <c r="A10" s="4" t="s">
        <v>11</v>
      </c>
      <c r="B10" s="29"/>
      <c r="C10" s="30"/>
      <c r="D10" s="35" t="s">
        <v>9</v>
      </c>
    </row>
    <row r="11" spans="1:4" x14ac:dyDescent="0.25">
      <c r="B11" s="36" t="s">
        <v>3</v>
      </c>
    </row>
    <row r="12" spans="1:4" ht="18" x14ac:dyDescent="0.4">
      <c r="A12" s="18">
        <v>1</v>
      </c>
      <c r="B12" s="37" t="s">
        <v>5</v>
      </c>
      <c r="C12" s="32" t="s">
        <v>79</v>
      </c>
      <c r="D12" s="38">
        <v>127260026</v>
      </c>
    </row>
    <row r="13" spans="1:4" x14ac:dyDescent="0.25">
      <c r="A13" s="18">
        <v>2</v>
      </c>
      <c r="B13" s="37" t="s">
        <v>6</v>
      </c>
      <c r="C13" s="32" t="s">
        <v>81</v>
      </c>
      <c r="D13" s="39">
        <v>6923397</v>
      </c>
    </row>
    <row r="15" spans="1:4" x14ac:dyDescent="0.25">
      <c r="A15" s="18">
        <v>3</v>
      </c>
      <c r="B15" s="31" t="s">
        <v>7</v>
      </c>
      <c r="C15" s="32" t="s">
        <v>13</v>
      </c>
      <c r="D15" s="40">
        <f>IF(D13&gt;0.01,ROUND(D12/D13,3),0.0001)</f>
        <v>18.381</v>
      </c>
    </row>
    <row r="16" spans="1:4" x14ac:dyDescent="0.25">
      <c r="A16" s="18">
        <v>4</v>
      </c>
      <c r="B16" s="31" t="s">
        <v>12</v>
      </c>
      <c r="C16" s="32" t="s">
        <v>14</v>
      </c>
      <c r="D16" s="41">
        <f>ROUND(D15/12,3)</f>
        <v>1.532</v>
      </c>
    </row>
    <row r="18" spans="1:4" ht="18" x14ac:dyDescent="0.4">
      <c r="A18" s="18">
        <v>5</v>
      </c>
      <c r="B18" s="6" t="s">
        <v>49</v>
      </c>
      <c r="C18" s="32" t="s">
        <v>61</v>
      </c>
      <c r="D18" s="19">
        <f>'Billed kW'!D18</f>
        <v>1274000</v>
      </c>
    </row>
    <row r="19" spans="1:4" x14ac:dyDescent="0.25">
      <c r="A19" s="18">
        <v>6</v>
      </c>
      <c r="B19" s="31" t="s">
        <v>16</v>
      </c>
      <c r="C19" s="32" t="s">
        <v>18</v>
      </c>
      <c r="D19" s="42">
        <f>ROUND(D16*D18,2)</f>
        <v>1951768</v>
      </c>
    </row>
    <row r="20" spans="1:4" x14ac:dyDescent="0.25">
      <c r="D20" s="42"/>
    </row>
    <row r="21" spans="1:4" x14ac:dyDescent="0.25">
      <c r="D21" s="42"/>
    </row>
    <row r="22" spans="1:4" x14ac:dyDescent="0.25">
      <c r="B22" s="36" t="s">
        <v>15</v>
      </c>
    </row>
    <row r="23" spans="1:4" ht="18" x14ac:dyDescent="0.4">
      <c r="A23" s="18">
        <v>7</v>
      </c>
      <c r="B23" s="37" t="s">
        <v>5</v>
      </c>
      <c r="C23" s="32" t="s">
        <v>80</v>
      </c>
      <c r="D23" s="38">
        <v>127074787</v>
      </c>
    </row>
    <row r="24" spans="1:4" x14ac:dyDescent="0.25">
      <c r="A24" s="18">
        <v>8</v>
      </c>
      <c r="B24" s="37" t="s">
        <v>6</v>
      </c>
      <c r="C24" s="32" t="s">
        <v>82</v>
      </c>
      <c r="D24" s="39">
        <v>6923397</v>
      </c>
    </row>
    <row r="26" spans="1:4" x14ac:dyDescent="0.25">
      <c r="A26" s="18">
        <v>9</v>
      </c>
      <c r="B26" s="31" t="s">
        <v>7</v>
      </c>
      <c r="C26" s="32" t="s">
        <v>19</v>
      </c>
      <c r="D26" s="40">
        <f>IF(D24&gt;0.01,ROUND(D23/D24,3),0.0001)</f>
        <v>18.353999999999999</v>
      </c>
    </row>
    <row r="27" spans="1:4" x14ac:dyDescent="0.25">
      <c r="A27" s="18">
        <v>10</v>
      </c>
      <c r="B27" s="31" t="s">
        <v>12</v>
      </c>
      <c r="C27" s="32" t="s">
        <v>20</v>
      </c>
      <c r="D27" s="41">
        <f>ROUND(D26/12,3)</f>
        <v>1.53</v>
      </c>
    </row>
    <row r="29" spans="1:4" ht="18" x14ac:dyDescent="0.4">
      <c r="A29" s="18">
        <v>11</v>
      </c>
      <c r="B29" s="6" t="s">
        <v>49</v>
      </c>
      <c r="C29" s="32" t="s">
        <v>61</v>
      </c>
      <c r="D29" s="19">
        <f>D18</f>
        <v>1274000</v>
      </c>
    </row>
    <row r="30" spans="1:4" x14ac:dyDescent="0.25">
      <c r="A30" s="18">
        <v>12</v>
      </c>
      <c r="B30" s="31" t="s">
        <v>17</v>
      </c>
      <c r="C30" s="32" t="s">
        <v>21</v>
      </c>
      <c r="D30" s="42">
        <f>ROUND(D27*D29,2)</f>
        <v>1949220</v>
      </c>
    </row>
    <row r="33" spans="1:4" x14ac:dyDescent="0.25">
      <c r="B33" s="36" t="s">
        <v>40</v>
      </c>
    </row>
    <row r="34" spans="1:4" x14ac:dyDescent="0.25">
      <c r="A34" s="18">
        <v>13</v>
      </c>
      <c r="B34" s="31" t="s">
        <v>41</v>
      </c>
      <c r="C34" s="32" t="s">
        <v>42</v>
      </c>
      <c r="D34" s="44">
        <f>D23-D12</f>
        <v>-185239</v>
      </c>
    </row>
    <row r="35" spans="1:4" x14ac:dyDescent="0.25">
      <c r="B35" s="36"/>
    </row>
    <row r="36" spans="1:4" x14ac:dyDescent="0.25">
      <c r="A36" s="18">
        <v>14</v>
      </c>
      <c r="B36" s="31" t="s">
        <v>7</v>
      </c>
      <c r="C36" s="32" t="s">
        <v>22</v>
      </c>
      <c r="D36" s="40">
        <f>D26-D15</f>
        <v>-2.7000000000001023E-2</v>
      </c>
    </row>
    <row r="37" spans="1:4" x14ac:dyDescent="0.25">
      <c r="A37" s="18">
        <v>15</v>
      </c>
      <c r="B37" s="31" t="s">
        <v>12</v>
      </c>
      <c r="C37" s="32" t="s">
        <v>23</v>
      </c>
      <c r="D37" s="41">
        <f>D27-D16</f>
        <v>-2.0000000000000018E-3</v>
      </c>
    </row>
    <row r="39" spans="1:4" ht="18" x14ac:dyDescent="0.4">
      <c r="A39" s="18">
        <v>16</v>
      </c>
      <c r="B39" s="6" t="s">
        <v>49</v>
      </c>
      <c r="C39" s="32" t="s">
        <v>61</v>
      </c>
      <c r="D39" s="19">
        <f>D18</f>
        <v>1274000</v>
      </c>
    </row>
    <row r="40" spans="1:4" x14ac:dyDescent="0.25">
      <c r="A40" s="18">
        <v>17</v>
      </c>
      <c r="B40" s="31" t="s">
        <v>46</v>
      </c>
      <c r="C40" s="32" t="s">
        <v>38</v>
      </c>
      <c r="D40" s="46">
        <f>D30-D19</f>
        <v>-2548</v>
      </c>
    </row>
    <row r="41" spans="1:4" ht="18" x14ac:dyDescent="0.4">
      <c r="A41" s="18">
        <v>18</v>
      </c>
      <c r="B41" s="31" t="s">
        <v>51</v>
      </c>
      <c r="C41" s="11"/>
      <c r="D41" s="38">
        <v>-67.47</v>
      </c>
    </row>
    <row r="42" spans="1:4" ht="18" x14ac:dyDescent="0.4">
      <c r="A42" s="18">
        <v>19</v>
      </c>
      <c r="B42" s="6" t="s">
        <v>53</v>
      </c>
      <c r="C42" s="32" t="s">
        <v>39</v>
      </c>
      <c r="D42" s="47">
        <f>SUM(D40:D41)</f>
        <v>-2615.4699999999998</v>
      </c>
    </row>
  </sheetData>
  <pageMargins left="0.7" right="0.7" top="0.75" bottom="0.75" header="0.3" footer="0.3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zoomScaleNormal="100" workbookViewId="0"/>
  </sheetViews>
  <sheetFormatPr defaultRowHeight="15.75" x14ac:dyDescent="0.25"/>
  <cols>
    <col min="1" max="1" width="9.140625" style="9"/>
    <col min="2" max="2" width="11.7109375" style="22" bestFit="1" customWidth="1"/>
    <col min="3" max="4" width="11.7109375" style="22" customWidth="1"/>
    <col min="5" max="5" width="11" style="23" bestFit="1" customWidth="1"/>
    <col min="6" max="16384" width="9.140625" style="22"/>
  </cols>
  <sheetData>
    <row r="1" spans="1:12" x14ac:dyDescent="0.25">
      <c r="A1" s="21" t="s">
        <v>4</v>
      </c>
    </row>
    <row r="2" spans="1:12" x14ac:dyDescent="0.25">
      <c r="A2" s="22" t="s">
        <v>45</v>
      </c>
    </row>
    <row r="3" spans="1:12" x14ac:dyDescent="0.25">
      <c r="A3" s="22" t="s">
        <v>36</v>
      </c>
    </row>
    <row r="4" spans="1:12" x14ac:dyDescent="0.25">
      <c r="A4" s="43" t="s">
        <v>60</v>
      </c>
    </row>
    <row r="5" spans="1:12" x14ac:dyDescent="0.25">
      <c r="A5" s="22"/>
      <c r="L5" s="2"/>
    </row>
    <row r="6" spans="1:12" x14ac:dyDescent="0.25">
      <c r="A6" s="22"/>
      <c r="I6" s="33"/>
    </row>
    <row r="7" spans="1:12" x14ac:dyDescent="0.25">
      <c r="A7" s="3" t="s">
        <v>10</v>
      </c>
    </row>
    <row r="8" spans="1:12" ht="16.5" thickBot="1" x14ac:dyDescent="0.3">
      <c r="A8" s="4" t="s">
        <v>11</v>
      </c>
    </row>
    <row r="9" spans="1:12" x14ac:dyDescent="0.25">
      <c r="C9" s="24" t="s">
        <v>25</v>
      </c>
      <c r="D9" s="24" t="s">
        <v>26</v>
      </c>
    </row>
    <row r="10" spans="1:12" ht="18" x14ac:dyDescent="0.4">
      <c r="B10" s="25" t="s">
        <v>24</v>
      </c>
      <c r="C10" s="25" t="s">
        <v>35</v>
      </c>
      <c r="D10" s="25" t="s">
        <v>35</v>
      </c>
    </row>
    <row r="11" spans="1:12" x14ac:dyDescent="0.25">
      <c r="A11" s="9">
        <v>1</v>
      </c>
      <c r="B11" s="26" t="s">
        <v>28</v>
      </c>
      <c r="C11" s="23">
        <v>1107969.44</v>
      </c>
      <c r="D11" s="23">
        <v>182000</v>
      </c>
    </row>
    <row r="12" spans="1:12" x14ac:dyDescent="0.25">
      <c r="A12" s="9">
        <v>2</v>
      </c>
      <c r="B12" s="26" t="s">
        <v>29</v>
      </c>
      <c r="C12" s="23">
        <v>1066644.45</v>
      </c>
      <c r="D12" s="23">
        <v>182000</v>
      </c>
    </row>
    <row r="13" spans="1:12" x14ac:dyDescent="0.25">
      <c r="A13" s="9">
        <v>3</v>
      </c>
      <c r="B13" s="26" t="s">
        <v>30</v>
      </c>
      <c r="C13" s="23">
        <v>1145930.75</v>
      </c>
      <c r="D13" s="23">
        <v>182000</v>
      </c>
    </row>
    <row r="14" spans="1:12" x14ac:dyDescent="0.25">
      <c r="A14" s="9">
        <v>4</v>
      </c>
      <c r="B14" s="26" t="s">
        <v>31</v>
      </c>
      <c r="C14" s="23">
        <v>1098969.1400000001</v>
      </c>
      <c r="D14" s="23">
        <v>182000</v>
      </c>
    </row>
    <row r="15" spans="1:12" x14ac:dyDescent="0.25">
      <c r="A15" s="9">
        <v>5</v>
      </c>
      <c r="B15" s="26" t="s">
        <v>32</v>
      </c>
      <c r="C15" s="23">
        <v>723362.04999999981</v>
      </c>
      <c r="D15" s="23">
        <v>182000</v>
      </c>
    </row>
    <row r="16" spans="1:12" x14ac:dyDescent="0.25">
      <c r="A16" s="9">
        <v>6</v>
      </c>
      <c r="B16" s="26" t="s">
        <v>33</v>
      </c>
      <c r="C16" s="23">
        <v>913596.93</v>
      </c>
      <c r="D16" s="23">
        <v>182000</v>
      </c>
    </row>
    <row r="17" spans="1:4" x14ac:dyDescent="0.25">
      <c r="A17" s="9">
        <v>7</v>
      </c>
      <c r="B17" s="26" t="s">
        <v>34</v>
      </c>
      <c r="C17" s="23">
        <v>841828.11</v>
      </c>
      <c r="D17" s="23">
        <v>182000</v>
      </c>
    </row>
    <row r="18" spans="1:4" ht="16.5" thickBot="1" x14ac:dyDescent="0.3">
      <c r="A18" s="9">
        <v>8</v>
      </c>
      <c r="B18" s="26" t="s">
        <v>27</v>
      </c>
      <c r="C18" s="27">
        <f>SUM(C11:C17)</f>
        <v>6898300.8699999992</v>
      </c>
      <c r="D18" s="28">
        <f>SUM(D11:D17)</f>
        <v>1274000</v>
      </c>
    </row>
    <row r="19" spans="1:4" ht="16.5" thickTop="1" x14ac:dyDescent="0.25"/>
  </sheetData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Overview</vt:lpstr>
      <vt:lpstr>Summary</vt:lpstr>
      <vt:lpstr>NITS</vt:lpstr>
      <vt:lpstr>PTP-M</vt:lpstr>
      <vt:lpstr>Billed kW</vt:lpstr>
      <vt:lpstr>Month</vt:lpstr>
      <vt:lpstr>NITS!Print_Area</vt:lpstr>
      <vt:lpstr>'PTP-M'!Print_Area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Fackler, Andrea</dc:creator>
  <cp:lastModifiedBy>Fackler, Andrea</cp:lastModifiedBy>
  <cp:lastPrinted>2016-05-16T18:22:51Z</cp:lastPrinted>
  <dcterms:created xsi:type="dcterms:W3CDTF">2016-02-25T19:27:15Z</dcterms:created>
  <dcterms:modified xsi:type="dcterms:W3CDTF">2016-05-31T15:45:55Z</dcterms:modified>
</cp:coreProperties>
</file>