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35" windowWidth="20115" windowHeight="7935"/>
  </bookViews>
  <sheets>
    <sheet name="Reserve" sheetId="1" r:id="rId1"/>
    <sheet name="Accrual" sheetId="7" r:id="rId2"/>
  </sheets>
  <definedNames>
    <definedName name="_xlnm.Print_Titles" localSheetId="1">Accrual!$1:$3</definedName>
    <definedName name="_xlnm.Print_Titles" localSheetId="0">Reserve!$1:$5</definedName>
  </definedNames>
  <calcPr calcId="152511"/>
</workbook>
</file>

<file path=xl/calcChain.xml><?xml version="1.0" encoding="utf-8"?>
<calcChain xmlns="http://schemas.openxmlformats.org/spreadsheetml/2006/main">
  <c r="K90" i="1" l="1"/>
  <c r="H58" i="1" l="1"/>
  <c r="B63" i="1"/>
  <c r="B42" i="1"/>
  <c r="B70" i="7" l="1"/>
  <c r="B51" i="7"/>
  <c r="B50" i="7" s="1"/>
  <c r="B47" i="7"/>
  <c r="B46" i="7" s="1"/>
  <c r="B41" i="7"/>
  <c r="B16" i="7"/>
  <c r="B12" i="7"/>
  <c r="B7" i="7"/>
  <c r="E33" i="1"/>
  <c r="J58" i="1"/>
  <c r="E63" i="1"/>
  <c r="B33" i="1"/>
  <c r="D62" i="1" l="1"/>
  <c r="D64" i="1" s="1"/>
  <c r="C62" i="1"/>
  <c r="C64" i="1" s="1"/>
  <c r="B62" i="1"/>
  <c r="B64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I59" i="1" l="1"/>
  <c r="E62" i="1"/>
  <c r="E64" i="1" s="1"/>
  <c r="B95" i="7"/>
  <c r="B90" i="7"/>
  <c r="B88" i="7"/>
  <c r="H59" i="1" l="1"/>
  <c r="H60" i="1" s="1"/>
  <c r="J59" i="1"/>
  <c r="J60" i="1" l="1"/>
  <c r="G31" i="7"/>
  <c r="G32" i="7" s="1"/>
  <c r="F31" i="7"/>
  <c r="F32" i="7" s="1"/>
  <c r="E31" i="7"/>
  <c r="E32" i="7" s="1"/>
  <c r="H31" i="7"/>
  <c r="H32" i="7" s="1"/>
  <c r="E9" i="1"/>
  <c r="E10" i="1"/>
  <c r="E11" i="1"/>
  <c r="E12" i="1"/>
  <c r="E72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8" i="1"/>
  <c r="D32" i="1"/>
  <c r="D34" i="1" s="1"/>
  <c r="C32" i="1"/>
  <c r="C34" i="1" s="1"/>
  <c r="B32" i="1"/>
  <c r="B34" i="1" s="1"/>
  <c r="H32" i="1" l="1"/>
  <c r="H33" i="1" s="1"/>
  <c r="J32" i="1"/>
  <c r="J33" i="1" s="1"/>
  <c r="I32" i="1"/>
  <c r="I33" i="1" s="1"/>
  <c r="B102" i="7"/>
  <c r="E102" i="7" s="1"/>
  <c r="B101" i="7"/>
  <c r="B100" i="7"/>
  <c r="B99" i="7"/>
  <c r="B97" i="7"/>
  <c r="B96" i="7"/>
  <c r="B93" i="7"/>
  <c r="B86" i="7"/>
  <c r="B84" i="7"/>
  <c r="B80" i="7"/>
  <c r="B77" i="7"/>
  <c r="B89" i="7"/>
  <c r="B85" i="7"/>
  <c r="B81" i="7"/>
  <c r="B83" i="7" l="1"/>
  <c r="B35" i="7"/>
  <c r="B94" i="7"/>
  <c r="B69" i="7"/>
  <c r="B92" i="7"/>
  <c r="B79" i="7"/>
  <c r="B98" i="7"/>
  <c r="B82" i="7"/>
  <c r="B87" i="7"/>
  <c r="B76" i="7"/>
  <c r="E76" i="7" s="1"/>
  <c r="E103" i="7" s="1"/>
  <c r="B91" i="7"/>
  <c r="B78" i="7"/>
  <c r="B106" i="7" l="1"/>
  <c r="B37" i="7"/>
  <c r="B71" i="7"/>
  <c r="B105" i="7"/>
  <c r="B107" i="7" l="1"/>
  <c r="E90" i="1"/>
  <c r="E88" i="1"/>
  <c r="I60" i="1"/>
  <c r="E85" i="1"/>
  <c r="E70" i="1"/>
  <c r="E69" i="1"/>
  <c r="E84" i="1"/>
  <c r="E86" i="1" l="1"/>
  <c r="E89" i="1"/>
  <c r="K89" i="1" s="1"/>
  <c r="E73" i="1"/>
  <c r="E81" i="1"/>
  <c r="E77" i="1"/>
  <c r="E68" i="1"/>
  <c r="K68" i="1" s="1"/>
  <c r="E74" i="1"/>
  <c r="E76" i="1"/>
  <c r="E78" i="1"/>
  <c r="E79" i="1"/>
  <c r="E80" i="1"/>
  <c r="E82" i="1"/>
  <c r="E83" i="1"/>
  <c r="E87" i="1"/>
  <c r="E75" i="1"/>
  <c r="E71" i="1"/>
  <c r="E32" i="1"/>
  <c r="E93" i="1" l="1"/>
  <c r="E34" i="1"/>
  <c r="E94" i="1"/>
  <c r="E95" i="1" l="1"/>
</calcChain>
</file>

<file path=xl/sharedStrings.xml><?xml version="1.0" encoding="utf-8"?>
<sst xmlns="http://schemas.openxmlformats.org/spreadsheetml/2006/main" count="216" uniqueCount="77">
  <si>
    <t>LGE</t>
  </si>
  <si>
    <t>Common General Plant</t>
  </si>
  <si>
    <r>
      <t xml:space="preserve">Common General Plant - </t>
    </r>
    <r>
      <rPr>
        <b/>
        <sz val="10"/>
        <color rgb="FFFF0000"/>
        <rFont val="Arial"/>
        <family val="2"/>
      </rPr>
      <t>ARO Child</t>
    </r>
  </si>
  <si>
    <t>Common General Plant Cars and Trucks</t>
  </si>
  <si>
    <t>Electric Distribution</t>
  </si>
  <si>
    <r>
      <t xml:space="preserve">Electric Distribution - </t>
    </r>
    <r>
      <rPr>
        <b/>
        <sz val="10"/>
        <color rgb="FFFF0000"/>
        <rFont val="Arial"/>
        <family val="2"/>
      </rPr>
      <t>ARO Child</t>
    </r>
  </si>
  <si>
    <t>Electric General Plant</t>
  </si>
  <si>
    <t>Electric Hydro Production</t>
  </si>
  <si>
    <r>
      <t xml:space="preserve">Electric Hydro Production - </t>
    </r>
    <r>
      <rPr>
        <b/>
        <sz val="10"/>
        <color rgb="FFFF0000"/>
        <rFont val="Arial"/>
        <family val="2"/>
      </rPr>
      <t>ARO Child</t>
    </r>
  </si>
  <si>
    <t>Electric Other Production</t>
  </si>
  <si>
    <r>
      <t xml:space="preserve">Electric Other Production - </t>
    </r>
    <r>
      <rPr>
        <b/>
        <sz val="10"/>
        <color rgb="FFFF0000"/>
        <rFont val="Arial"/>
        <family val="2"/>
      </rPr>
      <t>ARO Child</t>
    </r>
  </si>
  <si>
    <t>Electric Steam Production</t>
  </si>
  <si>
    <r>
      <t xml:space="preserve">Electric Steam Production - </t>
    </r>
    <r>
      <rPr>
        <b/>
        <sz val="10"/>
        <color rgb="FFFF0000"/>
        <rFont val="Arial"/>
        <family val="2"/>
      </rPr>
      <t>ARO Child</t>
    </r>
  </si>
  <si>
    <t>Electric Transmission</t>
  </si>
  <si>
    <r>
      <t xml:space="preserve">Electric Transmission - </t>
    </r>
    <r>
      <rPr>
        <b/>
        <sz val="10"/>
        <color rgb="FFFF0000"/>
        <rFont val="Arial"/>
        <family val="2"/>
      </rPr>
      <t>ARO Child</t>
    </r>
  </si>
  <si>
    <t>Gas Distribution</t>
  </si>
  <si>
    <r>
      <t xml:space="preserve">Gas Distribution - </t>
    </r>
    <r>
      <rPr>
        <b/>
        <sz val="10"/>
        <color rgb="FFFF0000"/>
        <rFont val="Arial"/>
        <family val="2"/>
      </rPr>
      <t>ARO Child</t>
    </r>
  </si>
  <si>
    <t>Gas General Plant</t>
  </si>
  <si>
    <t>Gas Storage</t>
  </si>
  <si>
    <r>
      <t xml:space="preserve">Gas Storage - </t>
    </r>
    <r>
      <rPr>
        <b/>
        <sz val="10"/>
        <color rgb="FFFF0000"/>
        <rFont val="Arial"/>
        <family val="2"/>
      </rPr>
      <t>ARO Child</t>
    </r>
  </si>
  <si>
    <t>Gas Stored Nonrecoverable</t>
  </si>
  <si>
    <t>Gas Transmission</t>
  </si>
  <si>
    <r>
      <t xml:space="preserve">Gas Transmission - </t>
    </r>
    <r>
      <rPr>
        <b/>
        <sz val="10"/>
        <color rgb="FFFF0000"/>
        <rFont val="Arial"/>
        <family val="2"/>
      </rPr>
      <t>ARO Child</t>
    </r>
  </si>
  <si>
    <t>Amortization</t>
  </si>
  <si>
    <t xml:space="preserve"> </t>
  </si>
  <si>
    <t>Non Utility Property</t>
  </si>
  <si>
    <t>Life Reserve</t>
  </si>
  <si>
    <t>COR Reserve</t>
  </si>
  <si>
    <t>Salvage Reserve</t>
  </si>
  <si>
    <t>Total Reserves</t>
  </si>
  <si>
    <t>Total Accrual Difference : Financial less Juris</t>
  </si>
  <si>
    <t>Total Reserve Difference : Financial less Juris</t>
  </si>
  <si>
    <t>Electric General Plant Cars and Trucks</t>
  </si>
  <si>
    <r>
      <t>Electric Other Production Trimble CT Pipeline</t>
    </r>
    <r>
      <rPr>
        <b/>
        <sz val="10"/>
        <color rgb="FFFF0000"/>
        <rFont val="Arial"/>
        <family val="2"/>
      </rPr>
      <t xml:space="preserve"> **</t>
    </r>
  </si>
  <si>
    <t>Non Utility Property (122)</t>
  </si>
  <si>
    <t>Non Utility Property (111)</t>
  </si>
  <si>
    <t>Financial Book-Accruals</t>
  </si>
  <si>
    <t>Juris Book-Accruals</t>
  </si>
  <si>
    <t>Financial Book less Juris Book - Accruals</t>
  </si>
  <si>
    <t>LGE Juris Book Accruals Total</t>
  </si>
  <si>
    <t>LGE Financial Book Accruals Total</t>
  </si>
  <si>
    <t>Check to plant report</t>
  </si>
  <si>
    <t>Amort</t>
  </si>
  <si>
    <t>Electric</t>
  </si>
  <si>
    <t>Gas</t>
  </si>
  <si>
    <t>Common</t>
  </si>
  <si>
    <t>plant report</t>
  </si>
  <si>
    <t>this schedule</t>
  </si>
  <si>
    <t>diff</t>
  </si>
  <si>
    <t>Financial Book Reserve</t>
  </si>
  <si>
    <t>LGE Financial Book Reserve Total</t>
  </si>
  <si>
    <t>Juris Book Reserve</t>
  </si>
  <si>
    <t>LGE Juris Book Reserve Total</t>
  </si>
  <si>
    <t>Financial Book less Juris Book Reserve</t>
  </si>
  <si>
    <t xml:space="preserve">LGE </t>
  </si>
  <si>
    <t>JURIS Reserve Differences</t>
  </si>
  <si>
    <t>JURIS Accrual Differences</t>
  </si>
  <si>
    <t>Amortization-Common</t>
  </si>
  <si>
    <t>Plant report check</t>
  </si>
  <si>
    <t>Difference</t>
  </si>
  <si>
    <t>power plant report</t>
  </si>
  <si>
    <t>Common General Plant Cars and Trucks (acct 392)</t>
  </si>
  <si>
    <t>PP report</t>
  </si>
  <si>
    <t>Math check</t>
  </si>
  <si>
    <t>Electric/</t>
  </si>
  <si>
    <t>Gas Split</t>
  </si>
  <si>
    <t>B-41 has a formula, so edit cell to input number.</t>
  </si>
  <si>
    <t>B-50 has a formula, so edit cell to input number.</t>
  </si>
  <si>
    <t>B-46 has a formula, so edit cell to input number.</t>
  </si>
  <si>
    <t>B-7 has a formula, so edit cell to input number.</t>
  </si>
  <si>
    <t>B-12 has a formula, so edit cell to input number.</t>
  </si>
  <si>
    <t>B-16 has a formula, so edit cell to input number.</t>
  </si>
  <si>
    <r>
      <t xml:space="preserve">Electric General Plant Cars and Trucks </t>
    </r>
    <r>
      <rPr>
        <sz val="8"/>
        <color theme="1"/>
        <rFont val="Arial"/>
        <family val="2"/>
      </rPr>
      <t>(1392+1396)</t>
    </r>
  </si>
  <si>
    <t>x 70% Electric Allocation per Form 1, page 356.1</t>
  </si>
  <si>
    <t>Total Common</t>
  </si>
  <si>
    <t>to OATT Inputs tab, Page 2 of 5 Accum Depr Adjs.</t>
  </si>
  <si>
    <t>to OATT Inputs tab, Page 3 of 5 Depr Exp Adjs.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</si>
</sst>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8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B050"/>
      <name val="Calibri"/>
      <family val="2"/>
      <scheme val="minor"/>
    </font>
    <font>
      <sz val="8"/>
      <color theme="1"/>
      <name val="Arial"/>
      <family val="2"/>
    </font>
    <font>
      <sz val="8"/>
      <color rgb="FF00B050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u val="singleAccounting"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4" fontId="0" fillId="0" borderId="0" xfId="0" applyNumberFormat="1"/>
    <xf numFmtId="0" fontId="4" fillId="2" borderId="0" xfId="0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0" fontId="6" fillId="0" borderId="1" xfId="0" applyFont="1" applyFill="1" applyBorder="1"/>
    <xf numFmtId="43" fontId="0" fillId="0" borderId="1" xfId="1" applyFont="1" applyBorder="1"/>
    <xf numFmtId="4" fontId="0" fillId="0" borderId="0" xfId="0" applyNumberFormat="1" applyFill="1"/>
    <xf numFmtId="43" fontId="5" fillId="0" borderId="1" xfId="0" applyNumberFormat="1" applyFont="1" applyFill="1" applyBorder="1"/>
    <xf numFmtId="43" fontId="0" fillId="0" borderId="0" xfId="0" applyNumberFormat="1" applyBorder="1"/>
    <xf numFmtId="0" fontId="4" fillId="2" borderId="0" xfId="0" applyFont="1" applyFill="1" applyBorder="1"/>
    <xf numFmtId="43" fontId="0" fillId="0" borderId="0" xfId="0" applyNumberFormat="1"/>
    <xf numFmtId="0" fontId="6" fillId="0" borderId="1" xfId="0" quotePrefix="1" applyFont="1" applyFill="1" applyBorder="1" applyAlignment="1">
      <alignment horizontal="left"/>
    </xf>
    <xf numFmtId="4" fontId="5" fillId="0" borderId="0" xfId="0" quotePrefix="1" applyNumberFormat="1" applyFont="1" applyFill="1" applyAlignment="1">
      <alignment horizontal="center"/>
    </xf>
    <xf numFmtId="43" fontId="3" fillId="0" borderId="0" xfId="0" applyNumberFormat="1" applyFont="1" applyBorder="1"/>
    <xf numFmtId="4" fontId="8" fillId="0" borderId="0" xfId="0" quotePrefix="1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3" fontId="3" fillId="0" borderId="1" xfId="1" applyFont="1" applyBorder="1"/>
    <xf numFmtId="0" fontId="0" fillId="0" borderId="0" xfId="0" applyAlignment="1">
      <alignment horizontal="center"/>
    </xf>
    <xf numFmtId="43" fontId="2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43" fontId="0" fillId="3" borderId="1" xfId="1" applyFont="1" applyFill="1" applyBorder="1"/>
    <xf numFmtId="0" fontId="4" fillId="2" borderId="0" xfId="0" quotePrefix="1" applyFont="1" applyFill="1" applyBorder="1" applyAlignment="1">
      <alignment horizontal="left"/>
    </xf>
    <xf numFmtId="17" fontId="5" fillId="0" borderId="0" xfId="0" applyNumberFormat="1" applyFont="1" applyFill="1"/>
    <xf numFmtId="0" fontId="5" fillId="0" borderId="1" xfId="0" applyFont="1" applyFill="1" applyBorder="1"/>
    <xf numFmtId="43" fontId="3" fillId="0" borderId="1" xfId="0" applyNumberFormat="1" applyFont="1" applyBorder="1"/>
    <xf numFmtId="43" fontId="3" fillId="0" borderId="2" xfId="0" applyNumberFormat="1" applyFont="1" applyBorder="1"/>
    <xf numFmtId="0" fontId="4" fillId="2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43" fontId="11" fillId="4" borderId="0" xfId="1" applyFont="1" applyFill="1"/>
    <xf numFmtId="43" fontId="0" fillId="0" borderId="0" xfId="1" applyFont="1" applyAlignment="1">
      <alignment horizontal="center"/>
    </xf>
    <xf numFmtId="43" fontId="0" fillId="0" borderId="0" xfId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43" fontId="2" fillId="0" borderId="0" xfId="1" applyFont="1" applyAlignment="1">
      <alignment horizontal="left"/>
    </xf>
    <xf numFmtId="43" fontId="9" fillId="0" borderId="0" xfId="1" applyFont="1" applyFill="1" applyAlignment="1">
      <alignment horizontal="left"/>
    </xf>
    <xf numFmtId="43" fontId="0" fillId="0" borderId="0" xfId="1" applyFont="1" applyBorder="1" applyAlignment="1">
      <alignment horizontal="center"/>
    </xf>
    <xf numFmtId="0" fontId="0" fillId="0" borderId="0" xfId="0" applyFill="1" applyBorder="1"/>
    <xf numFmtId="43" fontId="0" fillId="0" borderId="0" xfId="1" applyFont="1" applyFill="1" applyBorder="1" applyAlignment="1">
      <alignment horizontal="center"/>
    </xf>
    <xf numFmtId="43" fontId="0" fillId="0" borderId="0" xfId="0" applyNumberFormat="1" applyFill="1" applyBorder="1"/>
    <xf numFmtId="0" fontId="0" fillId="0" borderId="0" xfId="0" applyBorder="1"/>
    <xf numFmtId="43" fontId="13" fillId="0" borderId="0" xfId="1" applyFont="1" applyBorder="1" applyAlignment="1">
      <alignment horizontal="center"/>
    </xf>
    <xf numFmtId="0" fontId="11" fillId="4" borderId="0" xfId="0" applyFont="1" applyFill="1" applyBorder="1"/>
    <xf numFmtId="43" fontId="14" fillId="4" borderId="0" xfId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/>
    </xf>
    <xf numFmtId="43" fontId="15" fillId="4" borderId="3" xfId="1" applyFont="1" applyFill="1" applyBorder="1"/>
    <xf numFmtId="43" fontId="11" fillId="4" borderId="3" xfId="1" applyFont="1" applyFill="1" applyBorder="1"/>
    <xf numFmtId="0" fontId="11" fillId="4" borderId="0" xfId="0" applyFont="1" applyFill="1" applyAlignment="1">
      <alignment horizontal="right"/>
    </xf>
    <xf numFmtId="43" fontId="11" fillId="4" borderId="0" xfId="1" applyFont="1" applyFill="1" applyAlignment="1">
      <alignment horizontal="center"/>
    </xf>
    <xf numFmtId="43" fontId="11" fillId="0" borderId="0" xfId="1" applyFont="1" applyFill="1"/>
    <xf numFmtId="4" fontId="0" fillId="0" borderId="0" xfId="0" applyNumberFormat="1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/>
    <xf numFmtId="0" fontId="10" fillId="0" borderId="0" xfId="0" quotePrefix="1" applyFont="1" applyFill="1" applyAlignment="1">
      <alignment horizontal="right"/>
    </xf>
    <xf numFmtId="43" fontId="15" fillId="4" borderId="0" xfId="1" applyFont="1" applyFill="1"/>
    <xf numFmtId="43" fontId="15" fillId="0" borderId="0" xfId="1" applyFont="1" applyFill="1"/>
    <xf numFmtId="0" fontId="16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1" fillId="4" borderId="0" xfId="0" quotePrefix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3" fontId="16" fillId="0" borderId="0" xfId="0" applyNumberFormat="1" applyFont="1"/>
    <xf numFmtId="43" fontId="11" fillId="4" borderId="0" xfId="0" applyNumberFormat="1" applyFont="1" applyFill="1"/>
    <xf numFmtId="43" fontId="3" fillId="0" borderId="0" xfId="0" applyNumberFormat="1" applyFont="1"/>
    <xf numFmtId="0" fontId="19" fillId="0" borderId="0" xfId="0" applyFont="1" applyAlignment="1">
      <alignment horizontal="center"/>
    </xf>
    <xf numFmtId="43" fontId="20" fillId="4" borderId="0" xfId="0" applyNumberFormat="1" applyFont="1" applyFill="1"/>
    <xf numFmtId="4" fontId="0" fillId="0" borderId="0" xfId="0" quotePrefix="1" applyNumberFormat="1" applyAlignment="1">
      <alignment horizontal="left"/>
    </xf>
    <xf numFmtId="43" fontId="2" fillId="0" borderId="1" xfId="1" applyFont="1" applyBorder="1"/>
    <xf numFmtId="43" fontId="2" fillId="0" borderId="1" xfId="1" applyFont="1" applyFill="1" applyBorder="1"/>
    <xf numFmtId="43" fontId="2" fillId="0" borderId="1" xfId="1" quotePrefix="1" applyFont="1" applyFill="1" applyBorder="1" applyAlignment="1">
      <alignment horizontal="left"/>
    </xf>
    <xf numFmtId="4" fontId="21" fillId="4" borderId="0" xfId="0" applyNumberFormat="1" applyFont="1" applyFill="1"/>
    <xf numFmtId="43" fontId="21" fillId="4" borderId="0" xfId="1" applyFont="1" applyFill="1" applyBorder="1" applyAlignment="1">
      <alignment horizontal="center"/>
    </xf>
    <xf numFmtId="43" fontId="21" fillId="4" borderId="0" xfId="1" applyFont="1" applyFill="1" applyBorder="1"/>
    <xf numFmtId="43" fontId="21" fillId="4" borderId="0" xfId="1" applyFont="1" applyFill="1"/>
    <xf numFmtId="0" fontId="0" fillId="5" borderId="0" xfId="0" applyFill="1"/>
    <xf numFmtId="9" fontId="2" fillId="0" borderId="0" xfId="2" applyFont="1" applyAlignment="1">
      <alignment horizontal="center"/>
    </xf>
    <xf numFmtId="43" fontId="23" fillId="4" borderId="0" xfId="1" applyFont="1" applyFill="1"/>
    <xf numFmtId="43" fontId="5" fillId="0" borderId="0" xfId="0" applyNumberFormat="1" applyFont="1" applyFill="1" applyBorder="1"/>
    <xf numFmtId="43" fontId="2" fillId="0" borderId="0" xfId="1" quotePrefix="1" applyFont="1" applyAlignment="1">
      <alignment horizontal="left"/>
    </xf>
    <xf numFmtId="43" fontId="2" fillId="5" borderId="0" xfId="0" applyNumberFormat="1" applyFont="1" applyFill="1"/>
    <xf numFmtId="43" fontId="3" fillId="5" borderId="1" xfId="1" applyFont="1" applyFill="1" applyBorder="1"/>
    <xf numFmtId="4" fontId="2" fillId="0" borderId="0" xfId="0" applyNumberFormat="1" applyFont="1"/>
    <xf numFmtId="0" fontId="2" fillId="0" borderId="0" xfId="0" applyFont="1" applyAlignment="1">
      <alignment horizontal="left"/>
    </xf>
    <xf numFmtId="43" fontId="2" fillId="5" borderId="4" xfId="0" applyNumberFormat="1" applyFont="1" applyFill="1" applyBorder="1"/>
    <xf numFmtId="4" fontId="2" fillId="5" borderId="4" xfId="0" applyNumberFormat="1" applyFont="1" applyFill="1" applyBorder="1"/>
    <xf numFmtId="0" fontId="3" fillId="0" borderId="0" xfId="0" quotePrefix="1" applyFont="1" applyAlignment="1">
      <alignment horizontal="center"/>
    </xf>
    <xf numFmtId="14" fontId="3" fillId="0" borderId="0" xfId="0" quotePrefix="1" applyNumberFormat="1" applyFont="1" applyAlignment="1">
      <alignment horizontal="center"/>
    </xf>
    <xf numFmtId="43" fontId="24" fillId="0" borderId="0" xfId="1" applyFont="1" applyAlignment="1">
      <alignment horizontal="center"/>
    </xf>
    <xf numFmtId="14" fontId="22" fillId="0" borderId="0" xfId="0" quotePrefix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6E6A2"/>
      <color rgb="FFB8E08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0"/>
  <sheetViews>
    <sheetView tabSelected="1" topLeftCell="A3" zoomScaleNormal="100" workbookViewId="0">
      <pane ySplit="3" topLeftCell="A6" activePane="bottomLeft" state="frozen"/>
      <selection activeCell="A3" sqref="A3"/>
      <selection pane="bottomLeft" activeCell="A6" sqref="A6"/>
    </sheetView>
  </sheetViews>
  <sheetFormatPr defaultRowHeight="15" x14ac:dyDescent="0.25"/>
  <cols>
    <col min="1" max="1" width="48.85546875" bestFit="1" customWidth="1"/>
    <col min="2" max="2" width="18.140625" bestFit="1" customWidth="1"/>
    <col min="3" max="3" width="17.140625" customWidth="1"/>
    <col min="4" max="4" width="18.5703125" style="1" customWidth="1"/>
    <col min="5" max="5" width="18" bestFit="1" customWidth="1"/>
    <col min="6" max="6" width="2.42578125" customWidth="1"/>
    <col min="7" max="7" width="16.85546875" bestFit="1" customWidth="1"/>
    <col min="8" max="8" width="16" style="32" customWidth="1"/>
    <col min="9" max="9" width="16" bestFit="1" customWidth="1"/>
    <col min="10" max="10" width="15.28515625" bestFit="1" customWidth="1"/>
    <col min="11" max="11" width="15" bestFit="1" customWidth="1"/>
  </cols>
  <sheetData>
    <row r="1" spans="1:9" x14ac:dyDescent="0.25">
      <c r="A1" s="86" t="s">
        <v>54</v>
      </c>
      <c r="B1" s="86"/>
      <c r="C1" s="86"/>
      <c r="D1" s="86"/>
      <c r="E1" s="86"/>
    </row>
    <row r="2" spans="1:9" x14ac:dyDescent="0.25">
      <c r="A2" s="86" t="s">
        <v>55</v>
      </c>
      <c r="B2" s="86"/>
      <c r="C2" s="86"/>
      <c r="D2" s="86"/>
      <c r="E2" s="86"/>
    </row>
    <row r="3" spans="1:9" x14ac:dyDescent="0.25">
      <c r="A3" s="87">
        <v>42735</v>
      </c>
      <c r="B3" s="87"/>
      <c r="C3" s="87"/>
      <c r="D3" s="87"/>
      <c r="E3" s="87"/>
    </row>
    <row r="4" spans="1:9" x14ac:dyDescent="0.25">
      <c r="A4" s="52"/>
      <c r="B4" s="52"/>
      <c r="C4" s="52"/>
      <c r="D4" s="52"/>
      <c r="E4" s="52"/>
    </row>
    <row r="5" spans="1:9" x14ac:dyDescent="0.25">
      <c r="B5" s="16" t="s">
        <v>26</v>
      </c>
      <c r="C5" s="16" t="s">
        <v>27</v>
      </c>
      <c r="D5" s="16" t="s">
        <v>28</v>
      </c>
      <c r="E5" s="17" t="s">
        <v>29</v>
      </c>
    </row>
    <row r="6" spans="1:9" x14ac:dyDescent="0.25">
      <c r="A6" s="28" t="s">
        <v>49</v>
      </c>
      <c r="B6" s="14"/>
    </row>
    <row r="7" spans="1:9" x14ac:dyDescent="0.25">
      <c r="A7" s="4"/>
      <c r="B7" s="5"/>
    </row>
    <row r="8" spans="1:9" x14ac:dyDescent="0.25">
      <c r="A8" s="6" t="s">
        <v>1</v>
      </c>
      <c r="B8" s="68">
        <v>79973717.870000005</v>
      </c>
      <c r="C8" s="68">
        <v>1407905.42</v>
      </c>
      <c r="D8" s="68">
        <v>275747.05</v>
      </c>
      <c r="E8" s="7">
        <f>B8+C8-D8</f>
        <v>81105876.24000001</v>
      </c>
    </row>
    <row r="9" spans="1:9" x14ac:dyDescent="0.25">
      <c r="A9" s="6" t="s">
        <v>2</v>
      </c>
      <c r="B9" s="22"/>
      <c r="C9" s="22"/>
      <c r="D9" s="22"/>
      <c r="E9" s="7">
        <f t="shared" ref="E9:E30" si="0">B9+C9-D9</f>
        <v>0</v>
      </c>
      <c r="G9" s="10"/>
      <c r="H9" s="37"/>
      <c r="I9" s="10"/>
    </row>
    <row r="10" spans="1:9" s="5" customFormat="1" x14ac:dyDescent="0.25">
      <c r="A10" s="6" t="s">
        <v>4</v>
      </c>
      <c r="B10" s="69">
        <v>356864212.81999999</v>
      </c>
      <c r="C10" s="70">
        <v>162129790.74000001</v>
      </c>
      <c r="D10" s="69">
        <v>20627173.23</v>
      </c>
      <c r="E10" s="7">
        <f t="shared" si="0"/>
        <v>498366830.32999998</v>
      </c>
      <c r="G10" s="38"/>
      <c r="H10" s="39"/>
      <c r="I10" s="38"/>
    </row>
    <row r="11" spans="1:9" s="5" customFormat="1" x14ac:dyDescent="0.25">
      <c r="A11" s="6" t="s">
        <v>5</v>
      </c>
      <c r="B11" s="69">
        <v>50028.71</v>
      </c>
      <c r="C11" s="22"/>
      <c r="D11" s="22"/>
      <c r="E11" s="7">
        <f t="shared" si="0"/>
        <v>50028.71</v>
      </c>
      <c r="G11" s="38"/>
      <c r="H11" s="39"/>
      <c r="I11" s="38"/>
    </row>
    <row r="12" spans="1:9" s="5" customFormat="1" x14ac:dyDescent="0.25">
      <c r="A12" s="6" t="s">
        <v>6</v>
      </c>
      <c r="B12" s="69">
        <v>9041188.5800000001</v>
      </c>
      <c r="C12" s="69">
        <v>-3866.64</v>
      </c>
      <c r="D12" s="69">
        <v>151690.45000000001</v>
      </c>
      <c r="E12" s="7">
        <f t="shared" si="0"/>
        <v>8885631.4900000002</v>
      </c>
      <c r="G12" s="38"/>
      <c r="H12" s="39"/>
      <c r="I12" s="38"/>
    </row>
    <row r="13" spans="1:9" s="5" customFormat="1" x14ac:dyDescent="0.25">
      <c r="A13" s="6" t="s">
        <v>7</v>
      </c>
      <c r="B13" s="69">
        <v>18574456.289999999</v>
      </c>
      <c r="C13" s="69">
        <v>-1589391.92</v>
      </c>
      <c r="D13" s="69">
        <v>441896.46</v>
      </c>
      <c r="E13" s="7">
        <f t="shared" si="0"/>
        <v>16543167.909999996</v>
      </c>
      <c r="G13" s="38"/>
      <c r="H13" s="39"/>
      <c r="I13" s="38"/>
    </row>
    <row r="14" spans="1:9" s="5" customFormat="1" x14ac:dyDescent="0.25">
      <c r="A14" s="6" t="s">
        <v>8</v>
      </c>
      <c r="B14" s="69">
        <v>10638.64</v>
      </c>
      <c r="C14" s="22"/>
      <c r="D14" s="22"/>
      <c r="E14" s="7">
        <f t="shared" si="0"/>
        <v>10638.64</v>
      </c>
      <c r="G14" s="38"/>
      <c r="H14" s="39"/>
      <c r="I14" s="38"/>
    </row>
    <row r="15" spans="1:9" s="5" customFormat="1" x14ac:dyDescent="0.25">
      <c r="A15" s="6" t="s">
        <v>9</v>
      </c>
      <c r="B15" s="69">
        <v>117132945.51000001</v>
      </c>
      <c r="C15" s="69">
        <v>4160154.07</v>
      </c>
      <c r="D15" s="69">
        <v>339071.75</v>
      </c>
      <c r="E15" s="7">
        <f t="shared" si="0"/>
        <v>120954027.83</v>
      </c>
      <c r="G15" s="38"/>
      <c r="H15" s="39"/>
      <c r="I15" s="38"/>
    </row>
    <row r="16" spans="1:9" s="5" customFormat="1" x14ac:dyDescent="0.25">
      <c r="A16" s="6" t="s">
        <v>10</v>
      </c>
      <c r="B16" s="69">
        <v>8977.01</v>
      </c>
      <c r="C16" s="22"/>
      <c r="D16" s="22"/>
      <c r="E16" s="7">
        <f t="shared" si="0"/>
        <v>8977.01</v>
      </c>
      <c r="G16" s="38"/>
      <c r="H16" s="39"/>
      <c r="I16" s="38"/>
    </row>
    <row r="17" spans="1:10" s="5" customFormat="1" x14ac:dyDescent="0.25">
      <c r="A17" s="6" t="s">
        <v>11</v>
      </c>
      <c r="B17" s="69">
        <v>734670837.12</v>
      </c>
      <c r="C17" s="69">
        <v>125306877.39</v>
      </c>
      <c r="D17" s="69">
        <v>28345010.91</v>
      </c>
      <c r="E17" s="7">
        <f t="shared" si="0"/>
        <v>831632703.60000002</v>
      </c>
      <c r="G17" s="38"/>
      <c r="H17" s="39"/>
      <c r="I17" s="38"/>
    </row>
    <row r="18" spans="1:10" s="5" customFormat="1" x14ac:dyDescent="0.25">
      <c r="A18" s="6" t="s">
        <v>12</v>
      </c>
      <c r="B18" s="69">
        <v>39822147.700000003</v>
      </c>
      <c r="C18" s="22"/>
      <c r="D18" s="22"/>
      <c r="E18" s="7">
        <f t="shared" si="0"/>
        <v>39822147.700000003</v>
      </c>
      <c r="G18" s="38"/>
      <c r="H18" s="39"/>
      <c r="I18" s="38"/>
    </row>
    <row r="19" spans="1:10" s="5" customFormat="1" x14ac:dyDescent="0.25">
      <c r="A19" s="6" t="s">
        <v>13</v>
      </c>
      <c r="B19" s="69">
        <v>134905244.74000001</v>
      </c>
      <c r="C19" s="69">
        <v>25777696.100000001</v>
      </c>
      <c r="D19" s="69">
        <v>6685901.3200000003</v>
      </c>
      <c r="E19" s="7">
        <f t="shared" si="0"/>
        <v>153997039.52000001</v>
      </c>
      <c r="G19" s="38"/>
      <c r="H19" s="39"/>
      <c r="I19" s="38"/>
    </row>
    <row r="20" spans="1:10" s="5" customFormat="1" x14ac:dyDescent="0.25">
      <c r="A20" s="6" t="s">
        <v>14</v>
      </c>
      <c r="B20" s="69">
        <v>30161.29</v>
      </c>
      <c r="C20" s="22"/>
      <c r="D20" s="22"/>
      <c r="E20" s="7">
        <f t="shared" si="0"/>
        <v>30161.29</v>
      </c>
      <c r="G20" s="40"/>
      <c r="H20" s="39"/>
      <c r="I20" s="38"/>
    </row>
    <row r="21" spans="1:10" s="5" customFormat="1" x14ac:dyDescent="0.25">
      <c r="A21" s="6" t="s">
        <v>15</v>
      </c>
      <c r="B21" s="69">
        <v>171453599.78</v>
      </c>
      <c r="C21" s="69">
        <v>82455723.040000007</v>
      </c>
      <c r="D21" s="69">
        <v>4464500.95</v>
      </c>
      <c r="E21" s="7">
        <f t="shared" si="0"/>
        <v>249444821.87</v>
      </c>
      <c r="G21" s="38"/>
      <c r="H21" s="39"/>
      <c r="I21" s="38"/>
    </row>
    <row r="22" spans="1:10" s="5" customFormat="1" x14ac:dyDescent="0.25">
      <c r="A22" s="6" t="s">
        <v>16</v>
      </c>
      <c r="B22" s="69">
        <v>1378383.81</v>
      </c>
      <c r="C22" s="22"/>
      <c r="D22" s="22"/>
      <c r="E22" s="7">
        <f t="shared" si="0"/>
        <v>1378383.81</v>
      </c>
      <c r="G22" s="38"/>
      <c r="H22" s="39"/>
      <c r="I22" s="38"/>
    </row>
    <row r="23" spans="1:10" s="5" customFormat="1" x14ac:dyDescent="0.25">
      <c r="A23" s="6" t="s">
        <v>17</v>
      </c>
      <c r="B23" s="69">
        <v>6010330.6799999997</v>
      </c>
      <c r="C23" s="69">
        <v>-88.6</v>
      </c>
      <c r="D23" s="69">
        <v>237737.23</v>
      </c>
      <c r="E23" s="7">
        <f t="shared" si="0"/>
        <v>5772504.8499999996</v>
      </c>
      <c r="G23" s="38"/>
      <c r="H23" s="39"/>
      <c r="I23" s="38"/>
    </row>
    <row r="24" spans="1:10" s="5" customFormat="1" x14ac:dyDescent="0.25">
      <c r="A24" s="6" t="s">
        <v>18</v>
      </c>
      <c r="B24" s="69">
        <v>38225888.899999999</v>
      </c>
      <c r="C24" s="69">
        <v>950944</v>
      </c>
      <c r="D24" s="69">
        <v>453353.27</v>
      </c>
      <c r="E24" s="7">
        <f t="shared" si="0"/>
        <v>38723479.629999995</v>
      </c>
      <c r="G24" s="38"/>
      <c r="H24" s="39"/>
      <c r="I24" s="38"/>
    </row>
    <row r="25" spans="1:10" s="5" customFormat="1" x14ac:dyDescent="0.25">
      <c r="A25" s="6" t="s">
        <v>19</v>
      </c>
      <c r="B25" s="69">
        <v>973691.83</v>
      </c>
      <c r="C25" s="22"/>
      <c r="D25" s="22"/>
      <c r="E25" s="7">
        <f t="shared" si="0"/>
        <v>973691.83</v>
      </c>
      <c r="G25" s="38"/>
      <c r="H25" s="39"/>
      <c r="I25" s="38"/>
    </row>
    <row r="26" spans="1:10" ht="17.25" x14ac:dyDescent="0.4">
      <c r="A26" s="6" t="s">
        <v>20</v>
      </c>
      <c r="B26" s="22"/>
      <c r="C26" s="22"/>
      <c r="D26" s="22"/>
      <c r="E26" s="7">
        <f t="shared" si="0"/>
        <v>0</v>
      </c>
      <c r="G26" s="41"/>
      <c r="H26" s="42"/>
      <c r="I26" s="41"/>
    </row>
    <row r="27" spans="1:10" x14ac:dyDescent="0.25">
      <c r="A27" s="6" t="s">
        <v>21</v>
      </c>
      <c r="B27" s="68">
        <v>9787563.0600000005</v>
      </c>
      <c r="C27" s="68">
        <v>1989761.09</v>
      </c>
      <c r="D27" s="68">
        <v>246054.13</v>
      </c>
      <c r="E27" s="7">
        <f t="shared" si="0"/>
        <v>11531270.02</v>
      </c>
      <c r="G27" s="41"/>
      <c r="H27" s="37"/>
      <c r="I27" s="41"/>
    </row>
    <row r="28" spans="1:10" x14ac:dyDescent="0.25">
      <c r="A28" s="6" t="s">
        <v>22</v>
      </c>
      <c r="B28" s="68">
        <v>341676.46</v>
      </c>
      <c r="C28" s="22"/>
      <c r="D28" s="22"/>
      <c r="E28" s="7">
        <f t="shared" si="0"/>
        <v>341676.46</v>
      </c>
      <c r="G28" s="10"/>
      <c r="H28" s="37"/>
      <c r="I28" s="41"/>
    </row>
    <row r="29" spans="1:10" x14ac:dyDescent="0.25">
      <c r="A29" s="6" t="s">
        <v>23</v>
      </c>
      <c r="B29" s="68">
        <v>51500883.219999999</v>
      </c>
      <c r="C29" s="22"/>
      <c r="D29" s="22"/>
      <c r="E29" s="7">
        <f t="shared" si="0"/>
        <v>51500883.219999999</v>
      </c>
      <c r="G29" s="41"/>
      <c r="H29" s="37"/>
      <c r="I29" s="41"/>
    </row>
    <row r="30" spans="1:10" x14ac:dyDescent="0.25">
      <c r="A30" s="13" t="s">
        <v>25</v>
      </c>
      <c r="B30" s="68">
        <v>63360.36</v>
      </c>
      <c r="C30" s="22"/>
      <c r="D30" s="22"/>
      <c r="E30" s="7">
        <f t="shared" si="0"/>
        <v>63360.36</v>
      </c>
      <c r="G30" s="43"/>
      <c r="H30" s="44" t="s">
        <v>43</v>
      </c>
      <c r="I30" s="44" t="s">
        <v>44</v>
      </c>
      <c r="J30" s="44" t="s">
        <v>45</v>
      </c>
    </row>
    <row r="31" spans="1:10" x14ac:dyDescent="0.25">
      <c r="D31" s="8"/>
      <c r="G31" s="45" t="s">
        <v>46</v>
      </c>
      <c r="H31" s="72">
        <v>1670301354.03</v>
      </c>
      <c r="I31" s="73">
        <v>308165828.47000003</v>
      </c>
      <c r="J31" s="74">
        <v>81169236.599999994</v>
      </c>
    </row>
    <row r="32" spans="1:10" s="5" customFormat="1" x14ac:dyDescent="0.25">
      <c r="A32" s="29" t="s">
        <v>50</v>
      </c>
      <c r="B32" s="9">
        <f>SUM(B8:B31)</f>
        <v>1770819934.3799999</v>
      </c>
      <c r="C32" s="9">
        <f>SUM(C8:C31)</f>
        <v>402585504.69</v>
      </c>
      <c r="D32" s="9">
        <f>SUM(D8:D31)</f>
        <v>62268136.750000007</v>
      </c>
      <c r="E32" s="9">
        <f>SUM(E8:E31)</f>
        <v>2111137302.3199997</v>
      </c>
      <c r="G32" s="45" t="s">
        <v>47</v>
      </c>
      <c r="H32" s="46">
        <f>SUM(E10:E20)</f>
        <v>1670301354.03</v>
      </c>
      <c r="I32" s="47">
        <f>SUM(E21:E28)</f>
        <v>308165828.46999991</v>
      </c>
      <c r="J32" s="47">
        <f>E8+E30</f>
        <v>81169236.600000009</v>
      </c>
    </row>
    <row r="33" spans="1:10" s="5" customFormat="1" x14ac:dyDescent="0.25">
      <c r="A33" s="30" t="s">
        <v>41</v>
      </c>
      <c r="B33" s="71">
        <f>1719319051.16+51500883.22</f>
        <v>1770819934.3800001</v>
      </c>
      <c r="C33" s="71">
        <v>402585504.69</v>
      </c>
      <c r="D33" s="71">
        <v>62268136.75</v>
      </c>
      <c r="E33" s="71">
        <f>2059636419.1+51500883.22</f>
        <v>2111137302.3199999</v>
      </c>
      <c r="G33" s="48" t="s">
        <v>48</v>
      </c>
      <c r="H33" s="49">
        <f>H31-H32</f>
        <v>0</v>
      </c>
      <c r="I33" s="49">
        <f>I31-I32</f>
        <v>0</v>
      </c>
      <c r="J33" s="49">
        <f>J31-J32</f>
        <v>0</v>
      </c>
    </row>
    <row r="34" spans="1:10" s="5" customFormat="1" x14ac:dyDescent="0.25">
      <c r="A34" s="4"/>
      <c r="B34" s="31">
        <f>B32-B33</f>
        <v>0</v>
      </c>
      <c r="C34" s="31">
        <f>C32-C33</f>
        <v>0</v>
      </c>
      <c r="D34" s="31">
        <f>D32-D33</f>
        <v>0</v>
      </c>
      <c r="E34" s="31">
        <f>E32-E33</f>
        <v>0</v>
      </c>
      <c r="H34" s="33"/>
    </row>
    <row r="35" spans="1:10" s="5" customFormat="1" x14ac:dyDescent="0.25">
      <c r="A35" s="4"/>
      <c r="B35" s="50"/>
      <c r="C35" s="50"/>
      <c r="D35" s="50"/>
      <c r="E35" s="50"/>
      <c r="H35" s="33"/>
    </row>
    <row r="36" spans="1:10" x14ac:dyDescent="0.25">
      <c r="A36" s="28" t="s">
        <v>51</v>
      </c>
      <c r="B36" s="3"/>
      <c r="D36" s="8"/>
    </row>
    <row r="37" spans="1:10" x14ac:dyDescent="0.25">
      <c r="A37" s="4"/>
      <c r="B37" s="5"/>
    </row>
    <row r="38" spans="1:10" x14ac:dyDescent="0.25">
      <c r="A38" s="6" t="s">
        <v>1</v>
      </c>
      <c r="B38" s="68">
        <v>86832299.379999995</v>
      </c>
      <c r="C38" s="68">
        <v>1731212.09</v>
      </c>
      <c r="D38" s="68">
        <v>272323.78999999998</v>
      </c>
      <c r="E38" s="7">
        <f>B38+C38-D38</f>
        <v>88291187.679999992</v>
      </c>
    </row>
    <row r="39" spans="1:10" x14ac:dyDescent="0.25">
      <c r="A39" s="6" t="s">
        <v>2</v>
      </c>
      <c r="B39" s="22"/>
      <c r="C39" s="22"/>
      <c r="D39" s="22"/>
      <c r="E39" s="7">
        <f t="shared" ref="E39:E60" si="1">B39+C39-D39</f>
        <v>0</v>
      </c>
    </row>
    <row r="40" spans="1:10" s="5" customFormat="1" x14ac:dyDescent="0.25">
      <c r="A40" s="6" t="s">
        <v>4</v>
      </c>
      <c r="B40" s="69">
        <v>348953347.01999998</v>
      </c>
      <c r="C40" s="70">
        <v>159352987.96000001</v>
      </c>
      <c r="D40" s="69">
        <v>22841102.890000001</v>
      </c>
      <c r="E40" s="7">
        <f t="shared" si="1"/>
        <v>485465232.09000003</v>
      </c>
      <c r="H40" s="33"/>
    </row>
    <row r="41" spans="1:10" s="5" customFormat="1" x14ac:dyDescent="0.25">
      <c r="A41" s="6" t="s">
        <v>5</v>
      </c>
      <c r="B41" s="69">
        <v>50028.71</v>
      </c>
      <c r="C41" s="22"/>
      <c r="D41" s="22"/>
      <c r="E41" s="7">
        <f t="shared" si="1"/>
        <v>50028.71</v>
      </c>
      <c r="H41" s="33"/>
    </row>
    <row r="42" spans="1:10" s="5" customFormat="1" x14ac:dyDescent="0.25">
      <c r="A42" s="6" t="s">
        <v>6</v>
      </c>
      <c r="B42" s="69">
        <f>8950427.28+353540</f>
        <v>9303967.2799999993</v>
      </c>
      <c r="C42" s="69">
        <v>-3866.64</v>
      </c>
      <c r="D42" s="69">
        <v>71557.5</v>
      </c>
      <c r="E42" s="7">
        <f t="shared" si="1"/>
        <v>9228543.1399999987</v>
      </c>
      <c r="H42" s="33"/>
    </row>
    <row r="43" spans="1:10" s="5" customFormat="1" x14ac:dyDescent="0.25">
      <c r="A43" s="6" t="s">
        <v>7</v>
      </c>
      <c r="B43" s="69">
        <v>13210720.029999999</v>
      </c>
      <c r="C43" s="69">
        <v>-1595329.42</v>
      </c>
      <c r="D43" s="69">
        <v>376527.21</v>
      </c>
      <c r="E43" s="7">
        <f t="shared" si="1"/>
        <v>11238863.399999999</v>
      </c>
      <c r="H43" s="33"/>
    </row>
    <row r="44" spans="1:10" s="5" customFormat="1" x14ac:dyDescent="0.25">
      <c r="A44" s="6" t="s">
        <v>8</v>
      </c>
      <c r="B44" s="69">
        <v>10638.64</v>
      </c>
      <c r="C44" s="22"/>
      <c r="D44" s="22"/>
      <c r="E44" s="7">
        <f t="shared" si="1"/>
        <v>10638.64</v>
      </c>
      <c r="H44" s="33"/>
    </row>
    <row r="45" spans="1:10" s="5" customFormat="1" x14ac:dyDescent="0.25">
      <c r="A45" s="6" t="s">
        <v>9</v>
      </c>
      <c r="B45" s="69">
        <v>111345612.53</v>
      </c>
      <c r="C45" s="69">
        <v>4135975.57</v>
      </c>
      <c r="D45" s="69">
        <v>17580.64</v>
      </c>
      <c r="E45" s="7">
        <f t="shared" si="1"/>
        <v>115464007.45999999</v>
      </c>
      <c r="H45" s="33"/>
    </row>
    <row r="46" spans="1:10" s="5" customFormat="1" x14ac:dyDescent="0.25">
      <c r="A46" s="6" t="s">
        <v>10</v>
      </c>
      <c r="B46" s="69">
        <v>8977.01</v>
      </c>
      <c r="C46" s="22"/>
      <c r="D46" s="22"/>
      <c r="E46" s="7">
        <f t="shared" si="1"/>
        <v>8977.01</v>
      </c>
      <c r="H46" s="33"/>
    </row>
    <row r="47" spans="1:10" s="5" customFormat="1" x14ac:dyDescent="0.25">
      <c r="A47" s="6" t="s">
        <v>11</v>
      </c>
      <c r="B47" s="69">
        <v>763406753.92999995</v>
      </c>
      <c r="C47" s="69">
        <v>182147633.66999999</v>
      </c>
      <c r="D47" s="69">
        <v>29464651.399999999</v>
      </c>
      <c r="E47" s="7">
        <f t="shared" si="1"/>
        <v>916089736.19999993</v>
      </c>
      <c r="H47" s="33"/>
    </row>
    <row r="48" spans="1:10" s="5" customFormat="1" x14ac:dyDescent="0.25">
      <c r="A48" s="6" t="s">
        <v>12</v>
      </c>
      <c r="B48" s="69">
        <v>39822147.700000003</v>
      </c>
      <c r="C48" s="22"/>
      <c r="D48" s="22"/>
      <c r="E48" s="7">
        <f t="shared" si="1"/>
        <v>39822147.700000003</v>
      </c>
      <c r="H48" s="33"/>
    </row>
    <row r="49" spans="1:10" s="5" customFormat="1" x14ac:dyDescent="0.25">
      <c r="A49" s="6" t="s">
        <v>13</v>
      </c>
      <c r="B49" s="69">
        <v>135336053.46000001</v>
      </c>
      <c r="C49" s="69">
        <v>25805932.800000001</v>
      </c>
      <c r="D49" s="69">
        <v>7012184.8499999996</v>
      </c>
      <c r="E49" s="7">
        <f t="shared" si="1"/>
        <v>154129801.41000003</v>
      </c>
      <c r="H49" s="33"/>
    </row>
    <row r="50" spans="1:10" s="5" customFormat="1" x14ac:dyDescent="0.25">
      <c r="A50" s="6" t="s">
        <v>14</v>
      </c>
      <c r="B50" s="69">
        <v>30161.29</v>
      </c>
      <c r="C50" s="22"/>
      <c r="D50" s="22"/>
      <c r="E50" s="7">
        <f t="shared" si="1"/>
        <v>30161.29</v>
      </c>
      <c r="H50" s="33"/>
    </row>
    <row r="51" spans="1:10" s="5" customFormat="1" x14ac:dyDescent="0.25">
      <c r="A51" s="6" t="s">
        <v>15</v>
      </c>
      <c r="B51" s="69">
        <v>170358478.5</v>
      </c>
      <c r="C51" s="69">
        <v>76884470.129999995</v>
      </c>
      <c r="D51" s="69">
        <v>4425543.41</v>
      </c>
      <c r="E51" s="7">
        <f t="shared" si="1"/>
        <v>242817405.22</v>
      </c>
      <c r="H51" s="33"/>
    </row>
    <row r="52" spans="1:10" s="5" customFormat="1" x14ac:dyDescent="0.25">
      <c r="A52" s="6" t="s">
        <v>16</v>
      </c>
      <c r="B52" s="69">
        <v>1378370.05</v>
      </c>
      <c r="C52" s="22"/>
      <c r="D52" s="22"/>
      <c r="E52" s="7">
        <f t="shared" si="1"/>
        <v>1378370.05</v>
      </c>
      <c r="H52" s="33"/>
    </row>
    <row r="53" spans="1:10" s="5" customFormat="1" x14ac:dyDescent="0.25">
      <c r="A53" s="6" t="s">
        <v>17</v>
      </c>
      <c r="B53" s="69">
        <v>6366656.8499999996</v>
      </c>
      <c r="C53" s="69">
        <v>-88.6</v>
      </c>
      <c r="D53" s="69">
        <v>149241.48000000001</v>
      </c>
      <c r="E53" s="7">
        <f t="shared" si="1"/>
        <v>6217326.7699999996</v>
      </c>
      <c r="H53" s="33"/>
    </row>
    <row r="54" spans="1:10" s="5" customFormat="1" x14ac:dyDescent="0.25">
      <c r="A54" s="6" t="s">
        <v>18</v>
      </c>
      <c r="B54" s="69">
        <v>36192238.920000002</v>
      </c>
      <c r="C54" s="69">
        <v>992652.46</v>
      </c>
      <c r="D54" s="69">
        <v>399897.11</v>
      </c>
      <c r="E54" s="7">
        <f t="shared" si="1"/>
        <v>36784994.270000003</v>
      </c>
      <c r="H54" s="33"/>
    </row>
    <row r="55" spans="1:10" s="5" customFormat="1" x14ac:dyDescent="0.25">
      <c r="A55" s="6" t="s">
        <v>19</v>
      </c>
      <c r="B55" s="69">
        <v>973495.02</v>
      </c>
      <c r="C55" s="22"/>
      <c r="D55" s="22"/>
      <c r="E55" s="7">
        <f t="shared" si="1"/>
        <v>973495.02</v>
      </c>
      <c r="H55" s="33"/>
    </row>
    <row r="56" spans="1:10" x14ac:dyDescent="0.25">
      <c r="A56" s="6" t="s">
        <v>20</v>
      </c>
      <c r="B56" s="22"/>
      <c r="C56" s="22"/>
      <c r="D56" s="22"/>
      <c r="E56" s="7">
        <f t="shared" si="1"/>
        <v>0</v>
      </c>
    </row>
    <row r="57" spans="1:10" x14ac:dyDescent="0.25">
      <c r="A57" s="6" t="s">
        <v>21</v>
      </c>
      <c r="B57" s="68">
        <v>9108969.7200000007</v>
      </c>
      <c r="C57" s="68">
        <v>1989761.09</v>
      </c>
      <c r="D57" s="68">
        <v>267148.07</v>
      </c>
      <c r="E57" s="7">
        <f t="shared" si="1"/>
        <v>10831582.74</v>
      </c>
      <c r="G57" s="43"/>
      <c r="H57" s="44" t="s">
        <v>43</v>
      </c>
      <c r="I57" s="44" t="s">
        <v>44</v>
      </c>
      <c r="J57" s="44" t="s">
        <v>45</v>
      </c>
    </row>
    <row r="58" spans="1:10" x14ac:dyDescent="0.25">
      <c r="A58" s="6" t="s">
        <v>22</v>
      </c>
      <c r="B58" s="68">
        <v>341556.5</v>
      </c>
      <c r="C58" s="22"/>
      <c r="D58" s="22"/>
      <c r="E58" s="7">
        <f t="shared" si="1"/>
        <v>341556.5</v>
      </c>
      <c r="G58" s="60" t="s">
        <v>60</v>
      </c>
      <c r="H58" s="72">
        <f>1731184597.05+353540</f>
        <v>1731538137.05</v>
      </c>
      <c r="I58" s="73">
        <v>299344730.56999999</v>
      </c>
      <c r="J58" s="74">
        <f>60882387+88354548.04</f>
        <v>149236935.04000002</v>
      </c>
    </row>
    <row r="59" spans="1:10" x14ac:dyDescent="0.25">
      <c r="A59" s="6" t="s">
        <v>23</v>
      </c>
      <c r="B59" s="68">
        <v>60882387</v>
      </c>
      <c r="C59" s="22"/>
      <c r="D59" s="22"/>
      <c r="E59" s="7">
        <f t="shared" si="1"/>
        <v>60882387</v>
      </c>
      <c r="G59" s="45" t="s">
        <v>47</v>
      </c>
      <c r="H59" s="46">
        <f>SUM(E40:E50)</f>
        <v>1731538137.05</v>
      </c>
      <c r="I59" s="47">
        <f>SUM(E51:E58)</f>
        <v>299344730.56999999</v>
      </c>
      <c r="J59" s="47">
        <f>E38+E59+E60</f>
        <v>149236935.04000002</v>
      </c>
    </row>
    <row r="60" spans="1:10" x14ac:dyDescent="0.25">
      <c r="A60" s="13" t="s">
        <v>25</v>
      </c>
      <c r="B60" s="68">
        <v>764</v>
      </c>
      <c r="C60" s="22"/>
      <c r="D60" s="22">
        <v>-62596.36</v>
      </c>
      <c r="E60" s="7">
        <f t="shared" si="1"/>
        <v>63360.36</v>
      </c>
      <c r="G60" s="48" t="s">
        <v>48</v>
      </c>
      <c r="H60" s="49">
        <f>H58-H59</f>
        <v>0</v>
      </c>
      <c r="I60" s="49">
        <f>I58-I59</f>
        <v>0</v>
      </c>
      <c r="J60" s="49">
        <f>J58-J59</f>
        <v>0</v>
      </c>
    </row>
    <row r="61" spans="1:10" x14ac:dyDescent="0.25">
      <c r="D61" s="8"/>
    </row>
    <row r="62" spans="1:10" x14ac:dyDescent="0.25">
      <c r="A62" s="29" t="s">
        <v>52</v>
      </c>
      <c r="B62" s="9">
        <f>SUM(B38:B61)</f>
        <v>1793913623.5399997</v>
      </c>
      <c r="C62" s="9">
        <f>SUM(C38:C61)</f>
        <v>451441341.10999995</v>
      </c>
      <c r="D62" s="9">
        <f>SUM(D38:D61)</f>
        <v>65235161.989999995</v>
      </c>
      <c r="E62" s="9">
        <f>SUM(E38:E61)</f>
        <v>2180119802.6600003</v>
      </c>
      <c r="G62" s="78"/>
    </row>
    <row r="63" spans="1:10" x14ac:dyDescent="0.25">
      <c r="A63" s="61" t="s">
        <v>62</v>
      </c>
      <c r="B63" s="71">
        <f>1732677696.54+60882387+353540</f>
        <v>1793913623.54</v>
      </c>
      <c r="C63" s="71">
        <v>451441341.11000001</v>
      </c>
      <c r="D63" s="71">
        <v>65235161.990000002</v>
      </c>
      <c r="E63" s="71">
        <f>2118883875.66+60882387</f>
        <v>2179766262.6599998</v>
      </c>
    </row>
    <row r="64" spans="1:10" x14ac:dyDescent="0.25">
      <c r="A64" s="61" t="s">
        <v>59</v>
      </c>
      <c r="B64" s="31">
        <f>B62-B63</f>
        <v>0</v>
      </c>
      <c r="C64" s="31">
        <f>C62-C63</f>
        <v>0</v>
      </c>
      <c r="D64" s="31">
        <f>D62-D63</f>
        <v>0</v>
      </c>
      <c r="E64" s="31">
        <f>E62-E63</f>
        <v>353540.00000047684</v>
      </c>
    </row>
    <row r="65" spans="1:11" x14ac:dyDescent="0.25">
      <c r="A65" s="61"/>
      <c r="B65" s="58"/>
      <c r="C65" s="58"/>
      <c r="D65" s="59"/>
      <c r="E65" s="50"/>
    </row>
    <row r="66" spans="1:11" x14ac:dyDescent="0.25">
      <c r="A66" s="28" t="s">
        <v>53</v>
      </c>
      <c r="B66" s="3"/>
    </row>
    <row r="67" spans="1:11" ht="17.25" x14ac:dyDescent="0.4">
      <c r="A67" s="4"/>
      <c r="B67" s="5"/>
      <c r="H67" s="88"/>
      <c r="I67" s="88"/>
    </row>
    <row r="68" spans="1:11" x14ac:dyDescent="0.25">
      <c r="A68" s="6" t="s">
        <v>1</v>
      </c>
      <c r="B68" s="7"/>
      <c r="C68" s="7"/>
      <c r="D68" s="7"/>
      <c r="E68" s="18">
        <f>E8-E38</f>
        <v>-7185311.4399999827</v>
      </c>
      <c r="G68" s="34"/>
      <c r="H68" s="79" t="s">
        <v>73</v>
      </c>
      <c r="K68" s="80">
        <f>E68*0.7</f>
        <v>-5029718.0079999873</v>
      </c>
    </row>
    <row r="69" spans="1:11" x14ac:dyDescent="0.25">
      <c r="A69" s="6" t="s">
        <v>2</v>
      </c>
      <c r="B69" s="7"/>
      <c r="C69" s="7"/>
      <c r="D69" s="7"/>
      <c r="E69" s="7">
        <f t="shared" ref="E69" si="2">E9-E39</f>
        <v>0</v>
      </c>
      <c r="G69" s="35"/>
    </row>
    <row r="70" spans="1:11" s="5" customFormat="1" x14ac:dyDescent="0.25">
      <c r="A70" s="6" t="s">
        <v>4</v>
      </c>
      <c r="B70" s="7"/>
      <c r="C70" s="7"/>
      <c r="D70" s="7"/>
      <c r="E70" s="81">
        <f t="shared" ref="E70" si="3">E10-E40</f>
        <v>12901598.23999995</v>
      </c>
      <c r="G70" s="34"/>
    </row>
    <row r="71" spans="1:11" s="5" customFormat="1" x14ac:dyDescent="0.25">
      <c r="A71" s="6" t="s">
        <v>5</v>
      </c>
      <c r="B71" s="7"/>
      <c r="C71" s="7"/>
      <c r="D71" s="7"/>
      <c r="E71" s="7">
        <f t="shared" ref="E71" si="4">E11-E41</f>
        <v>0</v>
      </c>
      <c r="G71" s="35"/>
    </row>
    <row r="72" spans="1:11" s="5" customFormat="1" x14ac:dyDescent="0.25">
      <c r="A72" s="6" t="s">
        <v>6</v>
      </c>
      <c r="B72" s="7"/>
      <c r="C72" s="7"/>
      <c r="D72" s="7"/>
      <c r="E72" s="81">
        <f t="shared" ref="E72" si="5">E12-E42</f>
        <v>-342911.64999999851</v>
      </c>
      <c r="G72" s="34"/>
    </row>
    <row r="73" spans="1:11" s="5" customFormat="1" x14ac:dyDescent="0.25">
      <c r="A73" s="6" t="s">
        <v>7</v>
      </c>
      <c r="B73" s="7"/>
      <c r="C73" s="7"/>
      <c r="D73" s="7"/>
      <c r="E73" s="81">
        <f t="shared" ref="E73" si="6">E13-E43</f>
        <v>5304304.5099999979</v>
      </c>
      <c r="G73" s="34"/>
    </row>
    <row r="74" spans="1:11" s="5" customFormat="1" x14ac:dyDescent="0.25">
      <c r="A74" s="6" t="s">
        <v>8</v>
      </c>
      <c r="B74" s="7"/>
      <c r="C74" s="7"/>
      <c r="D74" s="7"/>
      <c r="E74" s="7">
        <f t="shared" ref="E74" si="7">E14-E44</f>
        <v>0</v>
      </c>
      <c r="G74" s="35"/>
    </row>
    <row r="75" spans="1:11" s="5" customFormat="1" x14ac:dyDescent="0.25">
      <c r="A75" s="6" t="s">
        <v>9</v>
      </c>
      <c r="B75" s="7"/>
      <c r="C75" s="7"/>
      <c r="D75" s="7"/>
      <c r="E75" s="81">
        <f t="shared" ref="E75" si="8">E15-E45</f>
        <v>5490020.3700000048</v>
      </c>
      <c r="G75" s="34"/>
    </row>
    <row r="76" spans="1:11" s="5" customFormat="1" x14ac:dyDescent="0.25">
      <c r="A76" s="6" t="s">
        <v>10</v>
      </c>
      <c r="B76" s="7"/>
      <c r="C76" s="7"/>
      <c r="D76" s="7"/>
      <c r="E76" s="7">
        <f t="shared" ref="E76" si="9">E16-E46</f>
        <v>0</v>
      </c>
      <c r="G76" s="35"/>
    </row>
    <row r="77" spans="1:11" s="5" customFormat="1" x14ac:dyDescent="0.25">
      <c r="A77" s="6" t="s">
        <v>11</v>
      </c>
      <c r="B77" s="7"/>
      <c r="C77" s="7"/>
      <c r="D77" s="7"/>
      <c r="E77" s="81">
        <f t="shared" ref="E77" si="10">E17-E47</f>
        <v>-84457032.599999905</v>
      </c>
      <c r="G77" s="34"/>
    </row>
    <row r="78" spans="1:11" s="5" customFormat="1" x14ac:dyDescent="0.25">
      <c r="A78" s="6" t="s">
        <v>12</v>
      </c>
      <c r="B78" s="7"/>
      <c r="C78" s="7"/>
      <c r="D78" s="7"/>
      <c r="E78" s="7">
        <f t="shared" ref="E78" si="11">E18-E48</f>
        <v>0</v>
      </c>
      <c r="G78" s="35"/>
    </row>
    <row r="79" spans="1:11" s="5" customFormat="1" x14ac:dyDescent="0.25">
      <c r="A79" s="6" t="s">
        <v>13</v>
      </c>
      <c r="B79" s="7"/>
      <c r="C79" s="7"/>
      <c r="D79" s="7"/>
      <c r="E79" s="81">
        <f t="shared" ref="E79" si="12">E19-E49</f>
        <v>-132761.8900000155</v>
      </c>
      <c r="G79" s="34"/>
    </row>
    <row r="80" spans="1:11" s="5" customFormat="1" x14ac:dyDescent="0.25">
      <c r="A80" s="6" t="s">
        <v>14</v>
      </c>
      <c r="B80" s="7"/>
      <c r="C80" s="7"/>
      <c r="D80" s="7"/>
      <c r="E80" s="7">
        <f t="shared" ref="E80" si="13">E20-E50</f>
        <v>0</v>
      </c>
      <c r="G80" s="35"/>
    </row>
    <row r="81" spans="1:12" s="5" customFormat="1" x14ac:dyDescent="0.25">
      <c r="A81" s="6" t="s">
        <v>15</v>
      </c>
      <c r="B81" s="7"/>
      <c r="C81" s="7"/>
      <c r="D81" s="7"/>
      <c r="E81" s="7">
        <f t="shared" ref="E81" si="14">E21-E51</f>
        <v>6627416.650000006</v>
      </c>
      <c r="G81" s="36"/>
    </row>
    <row r="82" spans="1:12" s="5" customFormat="1" x14ac:dyDescent="0.25">
      <c r="A82" s="6" t="s">
        <v>16</v>
      </c>
      <c r="B82" s="7"/>
      <c r="C82" s="7"/>
      <c r="D82" s="7"/>
      <c r="E82" s="7">
        <f t="shared" ref="E82" si="15">E22-E52</f>
        <v>13.760000000009313</v>
      </c>
      <c r="G82" s="35"/>
    </row>
    <row r="83" spans="1:12" s="5" customFormat="1" x14ac:dyDescent="0.25">
      <c r="A83" s="6" t="s">
        <v>17</v>
      </c>
      <c r="B83" s="7"/>
      <c r="C83" s="7"/>
      <c r="D83" s="7"/>
      <c r="E83" s="7">
        <f t="shared" ref="E83" si="16">E23-E53</f>
        <v>-444821.91999999993</v>
      </c>
      <c r="G83" s="36"/>
    </row>
    <row r="84" spans="1:12" s="5" customFormat="1" x14ac:dyDescent="0.25">
      <c r="A84" s="6" t="s">
        <v>18</v>
      </c>
      <c r="B84" s="7"/>
      <c r="C84" s="7"/>
      <c r="D84" s="7"/>
      <c r="E84" s="7">
        <f t="shared" ref="E84" si="17">E24-E54</f>
        <v>1938485.359999992</v>
      </c>
      <c r="G84" s="36"/>
    </row>
    <row r="85" spans="1:12" s="5" customFormat="1" x14ac:dyDescent="0.25">
      <c r="A85" s="6" t="s">
        <v>19</v>
      </c>
      <c r="B85" s="7"/>
      <c r="C85" s="7"/>
      <c r="D85" s="7"/>
      <c r="E85" s="7">
        <f t="shared" ref="E85" si="18">E25-E55</f>
        <v>196.80999999993946</v>
      </c>
      <c r="G85" s="35"/>
    </row>
    <row r="86" spans="1:12" x14ac:dyDescent="0.25">
      <c r="A86" s="6" t="s">
        <v>20</v>
      </c>
      <c r="B86" s="7"/>
      <c r="C86" s="7"/>
      <c r="D86" s="7"/>
      <c r="E86" s="7">
        <f t="shared" ref="E86" si="19">E26-E56</f>
        <v>0</v>
      </c>
      <c r="G86" s="35"/>
    </row>
    <row r="87" spans="1:12" x14ac:dyDescent="0.25">
      <c r="A87" s="6" t="s">
        <v>21</v>
      </c>
      <c r="B87" s="7"/>
      <c r="C87" s="7"/>
      <c r="D87" s="7"/>
      <c r="E87" s="7">
        <f t="shared" ref="E87" si="20">E27-E57</f>
        <v>699687.27999999933</v>
      </c>
      <c r="G87" s="36"/>
    </row>
    <row r="88" spans="1:12" x14ac:dyDescent="0.25">
      <c r="A88" s="6" t="s">
        <v>22</v>
      </c>
      <c r="B88" s="7"/>
      <c r="C88" s="7"/>
      <c r="D88" s="7"/>
      <c r="E88" s="7">
        <f t="shared" ref="E88" si="21">E28-E58</f>
        <v>119.96000000002095</v>
      </c>
      <c r="G88" s="35"/>
    </row>
    <row r="89" spans="1:12" x14ac:dyDescent="0.25">
      <c r="A89" s="6" t="s">
        <v>23</v>
      </c>
      <c r="B89" s="7"/>
      <c r="C89" s="7"/>
      <c r="D89" s="7"/>
      <c r="E89" s="18">
        <f t="shared" ref="E89" si="22">E29-E59</f>
        <v>-9381503.7800000012</v>
      </c>
      <c r="G89" s="34"/>
      <c r="H89" s="79" t="s">
        <v>73</v>
      </c>
      <c r="K89" s="80">
        <f>E89*0.7</f>
        <v>-6567052.6460000006</v>
      </c>
    </row>
    <row r="90" spans="1:12" ht="15.75" thickBot="1" x14ac:dyDescent="0.3">
      <c r="A90" s="13" t="s">
        <v>25</v>
      </c>
      <c r="B90" s="7"/>
      <c r="C90" s="7"/>
      <c r="D90" s="7"/>
      <c r="E90" s="7">
        <f t="shared" ref="E90" si="23">E30-E60</f>
        <v>0</v>
      </c>
      <c r="G90" s="36"/>
      <c r="K90" s="84">
        <f>K68+K89</f>
        <v>-11596770.653999988</v>
      </c>
      <c r="L90" s="82" t="s">
        <v>74</v>
      </c>
    </row>
    <row r="91" spans="1:12" ht="15.75" thickTop="1" x14ac:dyDescent="0.25">
      <c r="B91" s="10" t="s">
        <v>24</v>
      </c>
    </row>
    <row r="93" spans="1:12" x14ac:dyDescent="0.25">
      <c r="A93" s="23" t="s">
        <v>31</v>
      </c>
      <c r="B93" s="15"/>
      <c r="E93" s="9">
        <f>SUM(E68:E90)</f>
        <v>-68982500.339999944</v>
      </c>
    </row>
    <row r="94" spans="1:12" x14ac:dyDescent="0.25">
      <c r="A94" s="57" t="s">
        <v>63</v>
      </c>
      <c r="E94" s="63">
        <f>E32-E62</f>
        <v>-68982500.340000629</v>
      </c>
    </row>
    <row r="95" spans="1:12" x14ac:dyDescent="0.25">
      <c r="A95" s="57" t="s">
        <v>59</v>
      </c>
      <c r="E95" s="63">
        <f>E93-E94</f>
        <v>6.8545341491699219E-7</v>
      </c>
    </row>
    <row r="97" spans="2:6" x14ac:dyDescent="0.25">
      <c r="B97" s="12" t="s">
        <v>24</v>
      </c>
    </row>
    <row r="99" spans="2:6" x14ac:dyDescent="0.25">
      <c r="B99" s="62"/>
      <c r="E99" s="75"/>
      <c r="F99" s="83" t="s">
        <v>75</v>
      </c>
    </row>
    <row r="100" spans="2:6" x14ac:dyDescent="0.25">
      <c r="B100" s="62"/>
    </row>
  </sheetData>
  <mergeCells count="4">
    <mergeCell ref="A1:E1"/>
    <mergeCell ref="A2:E2"/>
    <mergeCell ref="A3:E3"/>
    <mergeCell ref="H67:I67"/>
  </mergeCells>
  <pageMargins left="0.7" right="0.7" top="0.75" bottom="0.75" header="0.3" footer="0.3"/>
  <pageSetup scale="41" orientation="portrait" r:id="rId1"/>
  <headerFooter>
    <oddFooter>&amp;L&amp;Z&amp;F&amp;A
&amp;D &amp;T</oddFooter>
  </headerFooter>
  <rowBreaks count="2" manualBreakCount="2">
    <brk id="34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zoomScaleNormal="100" workbookViewId="0">
      <selection activeCell="A5" sqref="A5"/>
    </sheetView>
  </sheetViews>
  <sheetFormatPr defaultRowHeight="15" x14ac:dyDescent="0.25"/>
  <cols>
    <col min="1" max="1" width="48.85546875" bestFit="1" customWidth="1"/>
    <col min="2" max="2" width="15.42578125" customWidth="1"/>
    <col min="4" max="4" width="10.85546875" style="1" customWidth="1"/>
    <col min="5" max="5" width="14" bestFit="1" customWidth="1"/>
    <col min="6" max="6" width="12.5703125" bestFit="1" customWidth="1"/>
    <col min="7" max="8" width="11.7109375" bestFit="1" customWidth="1"/>
  </cols>
  <sheetData>
    <row r="1" spans="1:5" x14ac:dyDescent="0.25">
      <c r="A1" s="86" t="s">
        <v>0</v>
      </c>
      <c r="B1" s="86"/>
    </row>
    <row r="2" spans="1:5" x14ac:dyDescent="0.25">
      <c r="A2" s="86" t="s">
        <v>56</v>
      </c>
      <c r="B2" s="86"/>
      <c r="C2" s="53"/>
      <c r="D2" s="53"/>
      <c r="E2" s="53"/>
    </row>
    <row r="3" spans="1:5" x14ac:dyDescent="0.25">
      <c r="A3" s="89">
        <v>42735</v>
      </c>
      <c r="B3" s="89"/>
    </row>
    <row r="5" spans="1:5" x14ac:dyDescent="0.25">
      <c r="A5" s="28" t="s">
        <v>36</v>
      </c>
      <c r="B5" s="2"/>
    </row>
    <row r="6" spans="1:5" x14ac:dyDescent="0.25">
      <c r="A6" s="4"/>
      <c r="B6" s="24"/>
    </row>
    <row r="7" spans="1:5" x14ac:dyDescent="0.25">
      <c r="A7" s="6" t="s">
        <v>1</v>
      </c>
      <c r="B7" s="68">
        <f>10286844.49-B9</f>
        <v>10250706.24</v>
      </c>
      <c r="D7" s="1" t="s">
        <v>69</v>
      </c>
    </row>
    <row r="8" spans="1:5" x14ac:dyDescent="0.25">
      <c r="A8" s="6" t="s">
        <v>2</v>
      </c>
      <c r="B8" s="68">
        <v>0</v>
      </c>
    </row>
    <row r="9" spans="1:5" s="5" customFormat="1" ht="15.75" customHeight="1" x14ac:dyDescent="0.25">
      <c r="A9" s="6" t="s">
        <v>3</v>
      </c>
      <c r="B9" s="69">
        <v>36138.25</v>
      </c>
      <c r="D9" s="8"/>
    </row>
    <row r="10" spans="1:5" s="5" customFormat="1" x14ac:dyDescent="0.25">
      <c r="A10" s="6" t="s">
        <v>4</v>
      </c>
      <c r="B10" s="69">
        <v>33427902.329999998</v>
      </c>
      <c r="D10" s="8"/>
    </row>
    <row r="11" spans="1:5" s="5" customFormat="1" x14ac:dyDescent="0.25">
      <c r="A11" s="6" t="s">
        <v>5</v>
      </c>
      <c r="B11" s="69">
        <v>7460.08</v>
      </c>
      <c r="D11" s="8"/>
    </row>
    <row r="12" spans="1:5" s="5" customFormat="1" x14ac:dyDescent="0.25">
      <c r="A12" s="6" t="s">
        <v>6</v>
      </c>
      <c r="B12" s="69">
        <f>1733731.09-B13</f>
        <v>1078950.69</v>
      </c>
      <c r="D12" s="67" t="s">
        <v>70</v>
      </c>
    </row>
    <row r="13" spans="1:5" s="5" customFormat="1" x14ac:dyDescent="0.25">
      <c r="A13" s="6" t="s">
        <v>32</v>
      </c>
      <c r="B13" s="69">
        <v>654780.4</v>
      </c>
      <c r="D13" s="8"/>
    </row>
    <row r="14" spans="1:5" s="5" customFormat="1" x14ac:dyDescent="0.25">
      <c r="A14" s="6" t="s">
        <v>7</v>
      </c>
      <c r="B14" s="69">
        <v>2921674.4</v>
      </c>
      <c r="D14" s="8"/>
    </row>
    <row r="15" spans="1:5" s="5" customFormat="1" x14ac:dyDescent="0.25">
      <c r="A15" s="6" t="s">
        <v>8</v>
      </c>
      <c r="B15" s="69">
        <v>4728.41</v>
      </c>
      <c r="D15" s="8"/>
    </row>
    <row r="16" spans="1:5" s="5" customFormat="1" x14ac:dyDescent="0.25">
      <c r="A16" s="6" t="s">
        <v>9</v>
      </c>
      <c r="B16" s="69">
        <f>14024332.03-B17</f>
        <v>13777108.129999999</v>
      </c>
      <c r="D16" s="67" t="s">
        <v>71</v>
      </c>
    </row>
    <row r="17" spans="1:8" s="5" customFormat="1" x14ac:dyDescent="0.25">
      <c r="A17" s="25" t="s">
        <v>33</v>
      </c>
      <c r="B17" s="69">
        <v>247223.9</v>
      </c>
      <c r="D17" s="8"/>
    </row>
    <row r="18" spans="1:8" s="5" customFormat="1" x14ac:dyDescent="0.25">
      <c r="A18" s="6" t="s">
        <v>10</v>
      </c>
      <c r="B18" s="69">
        <v>3137.93</v>
      </c>
      <c r="D18" s="8"/>
    </row>
    <row r="19" spans="1:8" s="5" customFormat="1" x14ac:dyDescent="0.25">
      <c r="A19" s="6" t="s">
        <v>11</v>
      </c>
      <c r="B19" s="69">
        <v>61162679.549999997</v>
      </c>
      <c r="D19" s="8"/>
    </row>
    <row r="20" spans="1:8" s="5" customFormat="1" x14ac:dyDescent="0.25">
      <c r="A20" s="6" t="s">
        <v>12</v>
      </c>
      <c r="B20" s="69">
        <v>19024259.27</v>
      </c>
      <c r="D20" s="8"/>
    </row>
    <row r="21" spans="1:8" s="5" customFormat="1" x14ac:dyDescent="0.25">
      <c r="A21" s="6" t="s">
        <v>13</v>
      </c>
      <c r="B21" s="69">
        <v>7885006.96</v>
      </c>
      <c r="D21" s="8"/>
    </row>
    <row r="22" spans="1:8" s="5" customFormat="1" x14ac:dyDescent="0.25">
      <c r="A22" s="6" t="s">
        <v>14</v>
      </c>
      <c r="B22" s="69">
        <v>5564.8</v>
      </c>
      <c r="D22" s="8"/>
    </row>
    <row r="23" spans="1:8" s="5" customFormat="1" x14ac:dyDescent="0.25">
      <c r="A23" s="6" t="s">
        <v>15</v>
      </c>
      <c r="B23" s="69">
        <v>24195002.199999999</v>
      </c>
      <c r="D23" s="8"/>
    </row>
    <row r="24" spans="1:8" s="5" customFormat="1" x14ac:dyDescent="0.25">
      <c r="A24" s="6" t="s">
        <v>16</v>
      </c>
      <c r="B24" s="69">
        <v>622075.52</v>
      </c>
      <c r="D24" s="8"/>
    </row>
    <row r="25" spans="1:8" s="5" customFormat="1" x14ac:dyDescent="0.25">
      <c r="A25" s="6" t="s">
        <v>17</v>
      </c>
      <c r="B25" s="69">
        <v>628519.6</v>
      </c>
      <c r="D25" s="8"/>
    </row>
    <row r="26" spans="1:8" s="5" customFormat="1" x14ac:dyDescent="0.25">
      <c r="A26" s="6" t="s">
        <v>18</v>
      </c>
      <c r="B26" s="69">
        <v>2879975.27</v>
      </c>
      <c r="D26" s="8"/>
    </row>
    <row r="27" spans="1:8" s="5" customFormat="1" x14ac:dyDescent="0.25">
      <c r="A27" s="6" t="s">
        <v>19</v>
      </c>
      <c r="B27" s="69">
        <v>203291.15</v>
      </c>
      <c r="D27" s="8"/>
    </row>
    <row r="28" spans="1:8" x14ac:dyDescent="0.25">
      <c r="A28" s="6" t="s">
        <v>20</v>
      </c>
      <c r="B28" s="68">
        <v>0</v>
      </c>
    </row>
    <row r="29" spans="1:8" x14ac:dyDescent="0.25">
      <c r="A29" s="6" t="s">
        <v>21</v>
      </c>
      <c r="B29" s="69">
        <v>407841.56</v>
      </c>
      <c r="D29" s="43"/>
      <c r="E29" s="44" t="s">
        <v>43</v>
      </c>
      <c r="F29" s="44" t="s">
        <v>44</v>
      </c>
      <c r="G29" s="44" t="s">
        <v>45</v>
      </c>
      <c r="H29" s="44" t="s">
        <v>42</v>
      </c>
    </row>
    <row r="30" spans="1:8" x14ac:dyDescent="0.25">
      <c r="A30" s="6" t="s">
        <v>22</v>
      </c>
      <c r="B30" s="68">
        <v>40027.08</v>
      </c>
      <c r="D30" s="45" t="s">
        <v>46</v>
      </c>
      <c r="E30" s="72">
        <v>140200476.83000001</v>
      </c>
      <c r="F30" s="73">
        <v>28976732.379999999</v>
      </c>
      <c r="G30" s="74">
        <v>10286844.49</v>
      </c>
      <c r="H30" s="74">
        <v>11392913.52</v>
      </c>
    </row>
    <row r="31" spans="1:8" x14ac:dyDescent="0.25">
      <c r="A31" s="6" t="s">
        <v>34</v>
      </c>
      <c r="B31" s="68">
        <v>0</v>
      </c>
      <c r="D31" s="45" t="s">
        <v>47</v>
      </c>
      <c r="E31" s="46">
        <f>SUM(B10:B22)</f>
        <v>140200476.84999999</v>
      </c>
      <c r="F31" s="47">
        <f>SUM(B23:B30)</f>
        <v>28976732.379999995</v>
      </c>
      <c r="G31" s="47">
        <f>SUM(B7:B9)</f>
        <v>10286844.49</v>
      </c>
      <c r="H31" s="47">
        <f>SUM(B32:B33)</f>
        <v>11392913.52</v>
      </c>
    </row>
    <row r="32" spans="1:8" x14ac:dyDescent="0.25">
      <c r="A32" s="13" t="s">
        <v>57</v>
      </c>
      <c r="B32" s="68">
        <v>0</v>
      </c>
      <c r="D32" s="48" t="s">
        <v>48</v>
      </c>
      <c r="E32" s="49">
        <f>E30-E31</f>
        <v>-1.9999980926513672E-2</v>
      </c>
      <c r="F32" s="49">
        <f>F30-F31</f>
        <v>0</v>
      </c>
      <c r="G32" s="49">
        <f>G30-G31</f>
        <v>0</v>
      </c>
      <c r="H32" s="49">
        <f>H30-H31</f>
        <v>0</v>
      </c>
    </row>
    <row r="33" spans="1:4" x14ac:dyDescent="0.25">
      <c r="A33" s="13" t="s">
        <v>23</v>
      </c>
      <c r="B33" s="68">
        <v>11392913.52</v>
      </c>
      <c r="D33" s="8"/>
    </row>
    <row r="34" spans="1:4" x14ac:dyDescent="0.25">
      <c r="D34" s="8"/>
    </row>
    <row r="35" spans="1:4" s="5" customFormat="1" x14ac:dyDescent="0.25">
      <c r="A35" s="29" t="s">
        <v>40</v>
      </c>
      <c r="B35" s="9">
        <f>SUM(B7:B34)</f>
        <v>190856967.24000004</v>
      </c>
      <c r="D35" s="8"/>
    </row>
    <row r="36" spans="1:4" s="5" customFormat="1" x14ac:dyDescent="0.25">
      <c r="A36" s="54" t="s">
        <v>58</v>
      </c>
      <c r="B36" s="77">
        <v>190856967.22</v>
      </c>
      <c r="D36" s="8"/>
    </row>
    <row r="37" spans="1:4" s="5" customFormat="1" x14ac:dyDescent="0.25">
      <c r="A37" s="30" t="s">
        <v>59</v>
      </c>
      <c r="B37" s="55">
        <f>B35-B36</f>
        <v>2.0000040531158447E-2</v>
      </c>
      <c r="D37" s="8"/>
    </row>
    <row r="38" spans="1:4" s="5" customFormat="1" x14ac:dyDescent="0.25">
      <c r="A38" s="30"/>
      <c r="B38" s="56"/>
      <c r="D38" s="8"/>
    </row>
    <row r="39" spans="1:4" x14ac:dyDescent="0.25">
      <c r="A39" s="28" t="s">
        <v>37</v>
      </c>
      <c r="B39" s="2"/>
      <c r="D39" s="8"/>
    </row>
    <row r="40" spans="1:4" x14ac:dyDescent="0.25">
      <c r="A40" s="4"/>
      <c r="B40" s="24"/>
      <c r="D40" s="8"/>
    </row>
    <row r="41" spans="1:4" x14ac:dyDescent="0.25">
      <c r="A41" s="6" t="s">
        <v>1</v>
      </c>
      <c r="B41" s="68">
        <f>12273434.22-B43</f>
        <v>12243918.960000001</v>
      </c>
      <c r="D41" s="1" t="s">
        <v>66</v>
      </c>
    </row>
    <row r="42" spans="1:4" x14ac:dyDescent="0.25">
      <c r="A42" s="6" t="s">
        <v>2</v>
      </c>
      <c r="B42" s="68">
        <v>0</v>
      </c>
    </row>
    <row r="43" spans="1:4" s="5" customFormat="1" x14ac:dyDescent="0.25">
      <c r="A43" s="13" t="s">
        <v>61</v>
      </c>
      <c r="B43" s="69">
        <v>29515.26</v>
      </c>
      <c r="D43" s="8"/>
    </row>
    <row r="44" spans="1:4" s="5" customFormat="1" x14ac:dyDescent="0.25">
      <c r="A44" s="6" t="s">
        <v>4</v>
      </c>
      <c r="B44" s="69">
        <v>29960229.300000001</v>
      </c>
      <c r="D44" s="8"/>
    </row>
    <row r="45" spans="1:4" s="5" customFormat="1" x14ac:dyDescent="0.25">
      <c r="A45" s="6" t="s">
        <v>5</v>
      </c>
      <c r="B45" s="69">
        <v>7460.06</v>
      </c>
      <c r="D45" s="8"/>
    </row>
    <row r="46" spans="1:4" s="5" customFormat="1" x14ac:dyDescent="0.25">
      <c r="A46" s="6" t="s">
        <v>6</v>
      </c>
      <c r="B46" s="69">
        <f>1654157.04-B47</f>
        <v>1005057.84</v>
      </c>
      <c r="D46" s="67" t="s">
        <v>68</v>
      </c>
    </row>
    <row r="47" spans="1:4" s="5" customFormat="1" x14ac:dyDescent="0.25">
      <c r="A47" s="13" t="s">
        <v>72</v>
      </c>
      <c r="B47" s="69">
        <f>104111.56+526774.73+18212.91</f>
        <v>649099.20000000007</v>
      </c>
      <c r="D47" s="8"/>
    </row>
    <row r="48" spans="1:4" s="5" customFormat="1" x14ac:dyDescent="0.25">
      <c r="A48" s="6" t="s">
        <v>7</v>
      </c>
      <c r="B48" s="69">
        <v>1158550.3600000001</v>
      </c>
      <c r="D48" s="8"/>
    </row>
    <row r="49" spans="1:4" s="5" customFormat="1" x14ac:dyDescent="0.25">
      <c r="A49" s="6" t="s">
        <v>8</v>
      </c>
      <c r="B49" s="69">
        <v>4728.41</v>
      </c>
      <c r="D49" s="8"/>
    </row>
    <row r="50" spans="1:4" s="5" customFormat="1" x14ac:dyDescent="0.25">
      <c r="A50" s="6" t="s">
        <v>9</v>
      </c>
      <c r="B50" s="69">
        <f>12605871.54-B51</f>
        <v>12361848.879999999</v>
      </c>
      <c r="D50" s="67" t="s">
        <v>67</v>
      </c>
    </row>
    <row r="51" spans="1:4" s="5" customFormat="1" x14ac:dyDescent="0.25">
      <c r="A51" s="25" t="s">
        <v>33</v>
      </c>
      <c r="B51" s="69">
        <f>180197.3+63825.36</f>
        <v>244022.65999999997</v>
      </c>
      <c r="D51" s="8"/>
    </row>
    <row r="52" spans="1:4" s="5" customFormat="1" x14ac:dyDescent="0.25">
      <c r="A52" s="6" t="s">
        <v>10</v>
      </c>
      <c r="B52" s="69">
        <v>3137.93</v>
      </c>
      <c r="D52" s="8"/>
    </row>
    <row r="53" spans="1:4" s="5" customFormat="1" x14ac:dyDescent="0.25">
      <c r="A53" s="6" t="s">
        <v>11</v>
      </c>
      <c r="B53" s="69">
        <v>95172097.200000003</v>
      </c>
      <c r="D53" s="8"/>
    </row>
    <row r="54" spans="1:4" x14ac:dyDescent="0.25">
      <c r="A54" s="6" t="s">
        <v>12</v>
      </c>
      <c r="B54" s="69">
        <v>19024259.239999998</v>
      </c>
    </row>
    <row r="55" spans="1:4" x14ac:dyDescent="0.25">
      <c r="A55" s="6" t="s">
        <v>13</v>
      </c>
      <c r="B55" s="69">
        <v>7858460.0499999998</v>
      </c>
    </row>
    <row r="56" spans="1:4" x14ac:dyDescent="0.25">
      <c r="A56" s="6" t="s">
        <v>14</v>
      </c>
      <c r="B56" s="69">
        <v>5564.8</v>
      </c>
    </row>
    <row r="57" spans="1:4" x14ac:dyDescent="0.25">
      <c r="A57" s="6" t="s">
        <v>15</v>
      </c>
      <c r="B57" s="69">
        <v>22360793.420000002</v>
      </c>
    </row>
    <row r="58" spans="1:4" x14ac:dyDescent="0.25">
      <c r="A58" s="6" t="s">
        <v>16</v>
      </c>
      <c r="B58" s="69">
        <v>622076.43000000005</v>
      </c>
    </row>
    <row r="59" spans="1:4" x14ac:dyDescent="0.25">
      <c r="A59" s="6" t="s">
        <v>17</v>
      </c>
      <c r="B59" s="69">
        <v>590769.18999999994</v>
      </c>
    </row>
    <row r="60" spans="1:4" x14ac:dyDescent="0.25">
      <c r="A60" s="6" t="s">
        <v>18</v>
      </c>
      <c r="B60" s="69">
        <v>2262859.33</v>
      </c>
    </row>
    <row r="61" spans="1:4" x14ac:dyDescent="0.25">
      <c r="A61" s="6" t="s">
        <v>19</v>
      </c>
      <c r="B61" s="69">
        <v>203299.82</v>
      </c>
    </row>
    <row r="62" spans="1:4" x14ac:dyDescent="0.25">
      <c r="A62" s="6" t="s">
        <v>20</v>
      </c>
      <c r="B62" s="68">
        <v>0</v>
      </c>
    </row>
    <row r="63" spans="1:4" x14ac:dyDescent="0.25">
      <c r="A63" s="6" t="s">
        <v>21</v>
      </c>
      <c r="B63" s="68">
        <v>191444.85</v>
      </c>
    </row>
    <row r="64" spans="1:4" x14ac:dyDescent="0.25">
      <c r="A64" s="6" t="s">
        <v>22</v>
      </c>
      <c r="B64" s="68">
        <v>40029.51</v>
      </c>
      <c r="D64"/>
    </row>
    <row r="65" spans="1:5" x14ac:dyDescent="0.25">
      <c r="A65" s="6" t="s">
        <v>34</v>
      </c>
      <c r="B65" s="68">
        <v>0</v>
      </c>
      <c r="D65"/>
    </row>
    <row r="66" spans="1:5" x14ac:dyDescent="0.25">
      <c r="A66" s="6" t="s">
        <v>35</v>
      </c>
      <c r="B66" s="68">
        <v>0</v>
      </c>
      <c r="D66"/>
    </row>
    <row r="67" spans="1:5" x14ac:dyDescent="0.25">
      <c r="A67" s="6" t="s">
        <v>23</v>
      </c>
      <c r="B67" s="68">
        <v>14404937.73</v>
      </c>
      <c r="D67"/>
    </row>
    <row r="69" spans="1:5" x14ac:dyDescent="0.25">
      <c r="A69" s="29" t="s">
        <v>39</v>
      </c>
      <c r="B69" s="26">
        <f>SUM(B41:B68)</f>
        <v>220404160.43000004</v>
      </c>
      <c r="D69"/>
    </row>
    <row r="70" spans="1:5" x14ac:dyDescent="0.25">
      <c r="A70" s="61" t="s">
        <v>62</v>
      </c>
      <c r="B70" s="74">
        <f>26678371.95+167454515.96+26271272.55</f>
        <v>220404160.46000001</v>
      </c>
    </row>
    <row r="71" spans="1:5" x14ac:dyDescent="0.25">
      <c r="A71" s="61" t="s">
        <v>59</v>
      </c>
      <c r="B71" s="31">
        <f>B69-B70</f>
        <v>-2.9999971389770508E-2</v>
      </c>
    </row>
    <row r="72" spans="1:5" s="5" customFormat="1" x14ac:dyDescent="0.25">
      <c r="A72" s="61"/>
      <c r="B72" s="50"/>
      <c r="D72" s="8"/>
    </row>
    <row r="74" spans="1:5" x14ac:dyDescent="0.25">
      <c r="A74" s="28" t="s">
        <v>38</v>
      </c>
      <c r="B74" s="2"/>
      <c r="D74" s="19" t="s">
        <v>64</v>
      </c>
    </row>
    <row r="75" spans="1:5" x14ac:dyDescent="0.25">
      <c r="A75" s="4"/>
      <c r="B75" s="24"/>
      <c r="D75" s="65" t="s">
        <v>65</v>
      </c>
    </row>
    <row r="76" spans="1:5" x14ac:dyDescent="0.25">
      <c r="A76" s="6" t="s">
        <v>1</v>
      </c>
      <c r="B76" s="18">
        <f t="shared" ref="B76:B102" si="0">B7-B41</f>
        <v>-1993212.7200000007</v>
      </c>
      <c r="C76" s="34"/>
      <c r="D76" s="76">
        <v>0.7</v>
      </c>
      <c r="E76" s="64">
        <f>B76*D76</f>
        <v>-1395248.9040000003</v>
      </c>
    </row>
    <row r="77" spans="1:5" x14ac:dyDescent="0.25">
      <c r="A77" s="6" t="s">
        <v>2</v>
      </c>
      <c r="B77" s="7">
        <f t="shared" si="0"/>
        <v>0</v>
      </c>
      <c r="C77" s="20"/>
      <c r="D77" s="19"/>
    </row>
    <row r="78" spans="1:5" x14ac:dyDescent="0.25">
      <c r="A78" s="6" t="s">
        <v>3</v>
      </c>
      <c r="B78" s="7">
        <f t="shared" si="0"/>
        <v>6622.9900000000016</v>
      </c>
      <c r="C78" s="21"/>
      <c r="D78" s="19"/>
    </row>
    <row r="79" spans="1:5" x14ac:dyDescent="0.25">
      <c r="A79" s="6" t="s">
        <v>4</v>
      </c>
      <c r="B79" s="7">
        <f t="shared" si="0"/>
        <v>3467673.0299999975</v>
      </c>
      <c r="C79" s="21"/>
      <c r="D79" s="19"/>
    </row>
    <row r="80" spans="1:5" x14ac:dyDescent="0.25">
      <c r="A80" s="6" t="s">
        <v>5</v>
      </c>
      <c r="B80" s="7">
        <f t="shared" si="0"/>
        <v>1.9999999999527063E-2</v>
      </c>
      <c r="C80" s="20"/>
      <c r="D80" s="19"/>
    </row>
    <row r="81" spans="1:4" x14ac:dyDescent="0.25">
      <c r="A81" s="6" t="s">
        <v>6</v>
      </c>
      <c r="B81" s="81">
        <f t="shared" si="0"/>
        <v>73892.849999999977</v>
      </c>
      <c r="C81" s="34"/>
      <c r="D81" s="19"/>
    </row>
    <row r="82" spans="1:4" x14ac:dyDescent="0.25">
      <c r="A82" s="6" t="s">
        <v>32</v>
      </c>
      <c r="B82" s="7">
        <f t="shared" si="0"/>
        <v>5681.1999999999534</v>
      </c>
      <c r="C82" s="21"/>
      <c r="D82" s="19"/>
    </row>
    <row r="83" spans="1:4" x14ac:dyDescent="0.25">
      <c r="A83" s="6" t="s">
        <v>7</v>
      </c>
      <c r="B83" s="7">
        <f t="shared" si="0"/>
        <v>1763124.0399999998</v>
      </c>
      <c r="C83" s="21"/>
      <c r="D83" s="19"/>
    </row>
    <row r="84" spans="1:4" x14ac:dyDescent="0.25">
      <c r="A84" s="6" t="s">
        <v>8</v>
      </c>
      <c r="B84" s="7">
        <f t="shared" si="0"/>
        <v>0</v>
      </c>
      <c r="C84" s="20"/>
      <c r="D84" s="19"/>
    </row>
    <row r="85" spans="1:4" x14ac:dyDescent="0.25">
      <c r="A85" s="6" t="s">
        <v>9</v>
      </c>
      <c r="B85" s="7">
        <f t="shared" si="0"/>
        <v>1415259.25</v>
      </c>
      <c r="C85" s="21"/>
      <c r="D85" s="19"/>
    </row>
    <row r="86" spans="1:4" x14ac:dyDescent="0.25">
      <c r="A86" s="25" t="s">
        <v>33</v>
      </c>
      <c r="B86" s="7">
        <f t="shared" si="0"/>
        <v>3201.2400000000198</v>
      </c>
      <c r="C86" s="21"/>
      <c r="D86" s="19"/>
    </row>
    <row r="87" spans="1:4" x14ac:dyDescent="0.25">
      <c r="A87" s="6" t="s">
        <v>10</v>
      </c>
      <c r="B87" s="7">
        <f t="shared" si="0"/>
        <v>0</v>
      </c>
      <c r="C87" s="20"/>
      <c r="D87" s="19"/>
    </row>
    <row r="88" spans="1:4" x14ac:dyDescent="0.25">
      <c r="A88" s="6" t="s">
        <v>11</v>
      </c>
      <c r="B88" s="7">
        <f t="shared" si="0"/>
        <v>-34009417.650000006</v>
      </c>
      <c r="C88" s="21"/>
      <c r="D88" s="19"/>
    </row>
    <row r="89" spans="1:4" x14ac:dyDescent="0.25">
      <c r="A89" s="6" t="s">
        <v>12</v>
      </c>
      <c r="B89" s="7">
        <f t="shared" si="0"/>
        <v>3.0000001192092896E-2</v>
      </c>
      <c r="C89" s="20"/>
      <c r="D89" s="19"/>
    </row>
    <row r="90" spans="1:4" x14ac:dyDescent="0.25">
      <c r="A90" s="6" t="s">
        <v>13</v>
      </c>
      <c r="B90" s="81">
        <f t="shared" si="0"/>
        <v>26546.910000000149</v>
      </c>
      <c r="C90" s="34"/>
      <c r="D90" s="19"/>
    </row>
    <row r="91" spans="1:4" x14ac:dyDescent="0.25">
      <c r="A91" s="6" t="s">
        <v>14</v>
      </c>
      <c r="B91" s="7">
        <f t="shared" si="0"/>
        <v>0</v>
      </c>
      <c r="C91" s="20"/>
      <c r="D91" s="19"/>
    </row>
    <row r="92" spans="1:4" x14ac:dyDescent="0.25">
      <c r="A92" s="6" t="s">
        <v>15</v>
      </c>
      <c r="B92" s="7">
        <f t="shared" si="0"/>
        <v>1834208.7799999975</v>
      </c>
      <c r="C92" s="21"/>
      <c r="D92" s="19"/>
    </row>
    <row r="93" spans="1:4" x14ac:dyDescent="0.25">
      <c r="A93" s="6" t="s">
        <v>16</v>
      </c>
      <c r="B93" s="7">
        <f t="shared" si="0"/>
        <v>-0.91000000003259629</v>
      </c>
      <c r="C93" s="20"/>
      <c r="D93" s="19"/>
    </row>
    <row r="94" spans="1:4" x14ac:dyDescent="0.25">
      <c r="A94" s="6" t="s">
        <v>17</v>
      </c>
      <c r="B94" s="7">
        <f t="shared" si="0"/>
        <v>37750.410000000033</v>
      </c>
      <c r="C94" s="21"/>
      <c r="D94" s="19"/>
    </row>
    <row r="95" spans="1:4" x14ac:dyDescent="0.25">
      <c r="A95" s="6" t="s">
        <v>18</v>
      </c>
      <c r="B95" s="7">
        <f t="shared" si="0"/>
        <v>617115.93999999994</v>
      </c>
      <c r="C95" s="21"/>
      <c r="D95" s="19"/>
    </row>
    <row r="96" spans="1:4" x14ac:dyDescent="0.25">
      <c r="A96" s="6" t="s">
        <v>19</v>
      </c>
      <c r="B96" s="7">
        <f t="shared" si="0"/>
        <v>-8.6700000000128057</v>
      </c>
      <c r="C96" s="20"/>
      <c r="D96" s="51"/>
    </row>
    <row r="97" spans="1:6" x14ac:dyDescent="0.25">
      <c r="A97" s="6" t="s">
        <v>20</v>
      </c>
      <c r="B97" s="7">
        <f t="shared" si="0"/>
        <v>0</v>
      </c>
      <c r="C97" s="21"/>
      <c r="D97" s="51"/>
    </row>
    <row r="98" spans="1:6" x14ac:dyDescent="0.25">
      <c r="A98" s="6" t="s">
        <v>21</v>
      </c>
      <c r="B98" s="7">
        <f t="shared" si="0"/>
        <v>216396.71</v>
      </c>
      <c r="C98" s="21"/>
      <c r="D98" s="51"/>
    </row>
    <row r="99" spans="1:6" x14ac:dyDescent="0.25">
      <c r="A99" s="6" t="s">
        <v>22</v>
      </c>
      <c r="B99" s="7">
        <f t="shared" si="0"/>
        <v>-2.430000000000291</v>
      </c>
      <c r="C99" s="20"/>
      <c r="D99" s="51"/>
    </row>
    <row r="100" spans="1:6" x14ac:dyDescent="0.25">
      <c r="A100" s="6" t="s">
        <v>34</v>
      </c>
      <c r="B100" s="7">
        <f t="shared" si="0"/>
        <v>0</v>
      </c>
      <c r="C100" s="21"/>
      <c r="D100" s="51"/>
    </row>
    <row r="101" spans="1:6" x14ac:dyDescent="0.25">
      <c r="A101" s="6" t="s">
        <v>35</v>
      </c>
      <c r="B101" s="7">
        <f t="shared" si="0"/>
        <v>0</v>
      </c>
      <c r="C101" s="21"/>
      <c r="D101" s="51"/>
    </row>
    <row r="102" spans="1:6" x14ac:dyDescent="0.25">
      <c r="A102" s="6" t="s">
        <v>23</v>
      </c>
      <c r="B102" s="18">
        <f t="shared" si="0"/>
        <v>-3012024.2100000009</v>
      </c>
      <c r="C102" s="34"/>
      <c r="D102" s="76">
        <v>0.7</v>
      </c>
      <c r="E102" s="64">
        <f>B102*D102</f>
        <v>-2108416.9470000006</v>
      </c>
    </row>
    <row r="103" spans="1:6" ht="15.75" thickBot="1" x14ac:dyDescent="0.3">
      <c r="E103" s="85">
        <f>E76+E102</f>
        <v>-3503665.8510000007</v>
      </c>
      <c r="F103" s="82" t="s">
        <v>74</v>
      </c>
    </row>
    <row r="104" spans="1:6" ht="15.75" thickTop="1" x14ac:dyDescent="0.25"/>
    <row r="105" spans="1:6" ht="15.75" thickBot="1" x14ac:dyDescent="0.3">
      <c r="A105" s="11" t="s">
        <v>30</v>
      </c>
      <c r="B105" s="27">
        <f t="shared" ref="B105" si="1">SUM(B76:B104)</f>
        <v>-29547193.190000009</v>
      </c>
    </row>
    <row r="106" spans="1:6" ht="15.75" thickTop="1" x14ac:dyDescent="0.25">
      <c r="A106" s="57" t="s">
        <v>63</v>
      </c>
      <c r="B106" s="66">
        <f>B35-B69</f>
        <v>-29547193.189999998</v>
      </c>
    </row>
    <row r="107" spans="1:6" x14ac:dyDescent="0.25">
      <c r="A107" s="57" t="s">
        <v>59</v>
      </c>
      <c r="B107" s="66">
        <f>B105-B106</f>
        <v>0</v>
      </c>
    </row>
    <row r="110" spans="1:6" x14ac:dyDescent="0.25">
      <c r="B110" s="75"/>
      <c r="C110" s="83" t="s">
        <v>76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77" fitToHeight="3" orientation="landscape" r:id="rId1"/>
  <headerFooter>
    <oddFooter>&amp;L&amp;Z&amp;F&amp;A
&amp;D &amp;T</oddFooter>
  </headerFooter>
  <rowBreaks count="2" manualBreakCount="2">
    <brk id="37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Reserve</vt:lpstr>
      <vt:lpstr>Accrual</vt:lpstr>
      <vt:lpstr>Accrual!Print_Titles</vt:lpstr>
      <vt:lpstr>Reserve!Print_Titles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2017-05-23T16:46:49Z</dcterms:created>
  <dcterms:modified xsi:type="dcterms:W3CDTF">2017-05-23T16:47:01Z</dcterms:modified>
</cp:coreProperties>
</file>