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35" windowWidth="20115" windowHeight="7935"/>
  </bookViews>
  <sheets>
    <sheet name="Reserve" sheetId="1" r:id="rId1"/>
    <sheet name="Accrual" sheetId="7" r:id="rId2"/>
  </sheets>
  <definedNames>
    <definedName name="_xlnm.Print_Area" localSheetId="1">Accrual!$A$1:$I$74</definedName>
    <definedName name="_xlnm.Print_Titles" localSheetId="0">Reserve!$1:$5</definedName>
  </definedNames>
  <calcPr calcId="152511"/>
</workbook>
</file>

<file path=xl/calcChain.xml><?xml version="1.0" encoding="utf-8"?>
<calcChain xmlns="http://schemas.openxmlformats.org/spreadsheetml/2006/main">
  <c r="B59" i="1" l="1"/>
  <c r="B43" i="1" l="1"/>
  <c r="B30" i="1"/>
  <c r="B36" i="7" l="1"/>
  <c r="B35" i="7" s="1"/>
  <c r="B32" i="7"/>
  <c r="B31" i="7" s="1"/>
  <c r="B24" i="7"/>
  <c r="B13" i="7"/>
  <c r="B9" i="7"/>
  <c r="B23" i="1"/>
  <c r="B65" i="7" l="1"/>
  <c r="B64" i="7"/>
  <c r="B58" i="7"/>
  <c r="B56" i="7"/>
  <c r="B52" i="7"/>
  <c r="B61" i="7"/>
  <c r="B57" i="7"/>
  <c r="B53" i="7"/>
  <c r="B55" i="7" l="1"/>
  <c r="B23" i="7"/>
  <c r="B25" i="7" s="1"/>
  <c r="B60" i="7"/>
  <c r="B45" i="7"/>
  <c r="B51" i="7"/>
  <c r="B62" i="7"/>
  <c r="B54" i="7"/>
  <c r="B59" i="7"/>
  <c r="B63" i="7"/>
  <c r="B47" i="7" l="1"/>
  <c r="B69" i="7"/>
  <c r="B68" i="7"/>
  <c r="B70" i="7" l="1"/>
  <c r="B60" i="1"/>
  <c r="B48" i="1"/>
  <c r="B51" i="1" l="1"/>
  <c r="B55" i="1"/>
  <c r="B52" i="1"/>
  <c r="B54" i="1"/>
  <c r="B56" i="1"/>
  <c r="B57" i="1"/>
  <c r="B58" i="1"/>
  <c r="B53" i="1"/>
  <c r="B50" i="1"/>
  <c r="B49" i="1"/>
  <c r="B22" i="1"/>
  <c r="B24" i="1" s="1"/>
  <c r="B42" i="1"/>
  <c r="B44" i="1" s="1"/>
  <c r="B63" i="1" l="1"/>
  <c r="B64" i="1"/>
  <c r="B65" i="1" l="1"/>
</calcChain>
</file>

<file path=xl/sharedStrings.xml><?xml version="1.0" encoding="utf-8"?>
<sst xmlns="http://schemas.openxmlformats.org/spreadsheetml/2006/main" count="118" uniqueCount="46">
  <si>
    <t>Electric Distribution</t>
  </si>
  <si>
    <r>
      <t xml:space="preserve">Electric Distribution - </t>
    </r>
    <r>
      <rPr>
        <b/>
        <sz val="10"/>
        <color rgb="FFFF0000"/>
        <rFont val="Arial"/>
        <family val="2"/>
      </rPr>
      <t>ARO Child</t>
    </r>
  </si>
  <si>
    <t>Electric General Plant</t>
  </si>
  <si>
    <t>Electric Hydro Production</t>
  </si>
  <si>
    <r>
      <t xml:space="preserve">Electric Hydro Production - </t>
    </r>
    <r>
      <rPr>
        <b/>
        <sz val="10"/>
        <color rgb="FFFF0000"/>
        <rFont val="Arial"/>
        <family val="2"/>
      </rPr>
      <t>ARO Child</t>
    </r>
  </si>
  <si>
    <t>Electric Other Production</t>
  </si>
  <si>
    <r>
      <t xml:space="preserve">Electric Other Production - </t>
    </r>
    <r>
      <rPr>
        <b/>
        <sz val="10"/>
        <color rgb="FFFF0000"/>
        <rFont val="Arial"/>
        <family val="2"/>
      </rPr>
      <t>ARO Child</t>
    </r>
  </si>
  <si>
    <t>Electric Steam Production</t>
  </si>
  <si>
    <r>
      <t xml:space="preserve">Electric Steam Production - </t>
    </r>
    <r>
      <rPr>
        <b/>
        <sz val="10"/>
        <color rgb="FFFF0000"/>
        <rFont val="Arial"/>
        <family val="2"/>
      </rPr>
      <t>ARO Child</t>
    </r>
  </si>
  <si>
    <t>Electric Transmission</t>
  </si>
  <si>
    <r>
      <t xml:space="preserve">Electric Transmission - </t>
    </r>
    <r>
      <rPr>
        <b/>
        <sz val="10"/>
        <color rgb="FFFF0000"/>
        <rFont val="Arial"/>
        <family val="2"/>
      </rPr>
      <t>ARO Child</t>
    </r>
  </si>
  <si>
    <t>Amortization</t>
  </si>
  <si>
    <t>Non Utility Property</t>
  </si>
  <si>
    <t>Total Reserves</t>
  </si>
  <si>
    <t>Total Accrual Difference : Financial less Juris</t>
  </si>
  <si>
    <t>Total Reserve Difference : Financial less Juris</t>
  </si>
  <si>
    <t>Electric General Plant Cars and Trucks</t>
  </si>
  <si>
    <r>
      <t>Electric Other Production Trimble CT Pipeline</t>
    </r>
    <r>
      <rPr>
        <b/>
        <sz val="10"/>
        <color rgb="FFFF0000"/>
        <rFont val="Arial"/>
        <family val="2"/>
      </rPr>
      <t xml:space="preserve"> **</t>
    </r>
  </si>
  <si>
    <t>Financial Book-Accruals</t>
  </si>
  <si>
    <t>Juris Book-Accruals</t>
  </si>
  <si>
    <t>Financial Book less Juris Book - Accruals</t>
  </si>
  <si>
    <t>Check to plant report</t>
  </si>
  <si>
    <t>Financial Book Reserve</t>
  </si>
  <si>
    <t>Juris Book Reserve</t>
  </si>
  <si>
    <t>Financial Book less Juris Book Reserve</t>
  </si>
  <si>
    <t>JURIS Reserve Differences</t>
  </si>
  <si>
    <t>JURIS Accrual Differences</t>
  </si>
  <si>
    <t>Plant report check</t>
  </si>
  <si>
    <t>Difference</t>
  </si>
  <si>
    <t>PP report</t>
  </si>
  <si>
    <t>Math check</t>
  </si>
  <si>
    <t>KU</t>
  </si>
  <si>
    <t xml:space="preserve">Non Utility Property </t>
  </si>
  <si>
    <r>
      <t xml:space="preserve">Electric General Plant Cars and Trucks </t>
    </r>
    <r>
      <rPr>
        <sz val="8"/>
        <color theme="1"/>
        <rFont val="Arial"/>
        <family val="2"/>
      </rPr>
      <t>(392)</t>
    </r>
  </si>
  <si>
    <r>
      <t>Electric Other Production Trimble CT/Brown Pipeline</t>
    </r>
    <r>
      <rPr>
        <b/>
        <sz val="10"/>
        <color rgb="FFFF0000"/>
        <rFont val="Arial"/>
        <family val="2"/>
      </rPr>
      <t xml:space="preserve"> **</t>
    </r>
  </si>
  <si>
    <t>B9 has a formula and must be edited to enter number</t>
  </si>
  <si>
    <t>B13 has a formula and must be edited to enter number</t>
  </si>
  <si>
    <t>B31 has a formula and must be edited to enter number</t>
  </si>
  <si>
    <t>B35 has a formula and must be edited to enter number</t>
  </si>
  <si>
    <r>
      <t>Electric Other Production Trimble/Brown/CR7 Pipeline</t>
    </r>
    <r>
      <rPr>
        <b/>
        <sz val="10"/>
        <color rgb="FFFF0000"/>
        <rFont val="Arial"/>
        <family val="2"/>
      </rPr>
      <t xml:space="preserve"> **</t>
    </r>
  </si>
  <si>
    <t>KU Financial Book Reserve Total</t>
  </si>
  <si>
    <t>KU Juris Book Reserve Total</t>
  </si>
  <si>
    <t>KU Financial Book Accruals Total</t>
  </si>
  <si>
    <t>KU Juris Book Accruals Total</t>
  </si>
  <si>
    <t>to OATT Inputs tab, Page 2 of 5 Accum Depr Adjs.</t>
  </si>
  <si>
    <t>to OATT Inputs tab, Page 3 of 5 Depr Exp Adjs.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</si>
</sst>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8"/>
      <color theme="1"/>
      <name val="Calibri"/>
      <family val="2"/>
      <scheme val="minor"/>
    </font>
    <font>
      <sz val="11"/>
      <color rgb="FFFF00FF"/>
      <name val="Calibri"/>
      <family val="2"/>
      <scheme val="minor"/>
    </font>
    <font>
      <sz val="8"/>
      <name val="Arial"/>
      <family val="2"/>
    </font>
    <font>
      <sz val="8"/>
      <color rgb="FF00B050"/>
      <name val="Calibri"/>
      <family val="2"/>
      <scheme val="minor"/>
    </font>
    <font>
      <sz val="8"/>
      <color theme="1"/>
      <name val="Arial"/>
      <family val="2"/>
    </font>
    <font>
      <sz val="8"/>
      <color rgb="FF00B050"/>
      <name val="Arial"/>
      <family val="2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6E6A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4" fillId="2" borderId="0" xfId="0" applyFont="1" applyFill="1"/>
    <xf numFmtId="0" fontId="5" fillId="0" borderId="0" xfId="0" applyFont="1" applyFill="1"/>
    <xf numFmtId="0" fontId="0" fillId="0" borderId="0" xfId="0" applyFill="1"/>
    <xf numFmtId="0" fontId="6" fillId="0" borderId="1" xfId="0" applyFont="1" applyFill="1" applyBorder="1"/>
    <xf numFmtId="43" fontId="0" fillId="0" borderId="1" xfId="1" applyFont="1" applyBorder="1"/>
    <xf numFmtId="43" fontId="5" fillId="0" borderId="1" xfId="0" applyNumberFormat="1" applyFont="1" applyFill="1" applyBorder="1"/>
    <xf numFmtId="0" fontId="4" fillId="2" borderId="0" xfId="0" applyFont="1" applyFill="1" applyBorder="1"/>
    <xf numFmtId="0" fontId="6" fillId="0" borderId="1" xfId="0" quotePrefix="1" applyFont="1" applyFill="1" applyBorder="1" applyAlignment="1">
      <alignment horizontal="left"/>
    </xf>
    <xf numFmtId="4" fontId="8" fillId="0" borderId="0" xfId="0" applyNumberFormat="1" applyFont="1" applyFill="1" applyAlignment="1">
      <alignment horizontal="center"/>
    </xf>
    <xf numFmtId="43" fontId="2" fillId="0" borderId="0" xfId="0" applyNumberFormat="1" applyFont="1" applyAlignment="1">
      <alignment horizontal="center"/>
    </xf>
    <xf numFmtId="0" fontId="9" fillId="0" borderId="0" xfId="0" applyFont="1" applyFill="1" applyAlignment="1">
      <alignment horizontal="center"/>
    </xf>
    <xf numFmtId="0" fontId="4" fillId="2" borderId="0" xfId="0" quotePrefix="1" applyFont="1" applyFill="1" applyBorder="1" applyAlignment="1">
      <alignment horizontal="left"/>
    </xf>
    <xf numFmtId="17" fontId="5" fillId="0" borderId="0" xfId="0" applyNumberFormat="1" applyFont="1" applyFill="1"/>
    <xf numFmtId="0" fontId="5" fillId="0" borderId="1" xfId="0" applyFont="1" applyFill="1" applyBorder="1"/>
    <xf numFmtId="43" fontId="3" fillId="0" borderId="1" xfId="0" applyNumberFormat="1" applyFont="1" applyBorder="1"/>
    <xf numFmtId="43" fontId="3" fillId="0" borderId="2" xfId="0" applyNumberFormat="1" applyFont="1" applyBorder="1"/>
    <xf numFmtId="0" fontId="4" fillId="2" borderId="0" xfId="0" quotePrefix="1" applyFont="1" applyFill="1" applyAlignment="1">
      <alignment horizontal="left"/>
    </xf>
    <xf numFmtId="0" fontId="5" fillId="0" borderId="0" xfId="0" quotePrefix="1" applyFont="1" applyFill="1" applyAlignment="1">
      <alignment horizontal="left"/>
    </xf>
    <xf numFmtId="0" fontId="10" fillId="0" borderId="0" xfId="0" applyFont="1" applyFill="1" applyAlignment="1">
      <alignment horizontal="right"/>
    </xf>
    <xf numFmtId="43" fontId="11" fillId="3" borderId="0" xfId="1" applyFont="1" applyFill="1"/>
    <xf numFmtId="43" fontId="0" fillId="0" borderId="0" xfId="1" applyFont="1" applyAlignment="1">
      <alignment horizontal="center"/>
    </xf>
    <xf numFmtId="0" fontId="12" fillId="0" borderId="0" xfId="0" applyFont="1" applyFill="1" applyAlignment="1">
      <alignment horizontal="left"/>
    </xf>
    <xf numFmtId="43" fontId="2" fillId="0" borderId="0" xfId="1" applyFont="1" applyAlignment="1">
      <alignment horizontal="left"/>
    </xf>
    <xf numFmtId="43" fontId="9" fillId="0" borderId="0" xfId="1" applyFont="1" applyFill="1" applyAlignment="1">
      <alignment horizontal="left"/>
    </xf>
    <xf numFmtId="0" fontId="0" fillId="0" borderId="0" xfId="0" applyFill="1" applyBorder="1"/>
    <xf numFmtId="43" fontId="0" fillId="0" borderId="0" xfId="1" applyFont="1" applyFill="1" applyBorder="1" applyAlignment="1">
      <alignment horizontal="center"/>
    </xf>
    <xf numFmtId="43" fontId="11" fillId="0" borderId="0" xfId="1" applyFont="1" applyFill="1"/>
    <xf numFmtId="14" fontId="3" fillId="0" borderId="0" xfId="0" quotePrefix="1" applyNumberFormat="1" applyFont="1" applyAlignment="1">
      <alignment horizontal="center"/>
    </xf>
    <xf numFmtId="0" fontId="3" fillId="0" borderId="0" xfId="0" quotePrefix="1" applyFont="1" applyAlignment="1"/>
    <xf numFmtId="0" fontId="10" fillId="0" borderId="0" xfId="0" quotePrefix="1" applyFont="1" applyFill="1" applyAlignment="1">
      <alignment horizontal="right"/>
    </xf>
    <xf numFmtId="43" fontId="13" fillId="3" borderId="0" xfId="1" applyFont="1" applyFill="1"/>
    <xf numFmtId="43" fontId="13" fillId="0" borderId="0" xfId="1" applyFont="1" applyFill="1"/>
    <xf numFmtId="0" fontId="14" fillId="0" borderId="0" xfId="0" applyFont="1" applyAlignment="1">
      <alignment horizontal="right"/>
    </xf>
    <xf numFmtId="0" fontId="16" fillId="0" borderId="0" xfId="0" applyFont="1" applyFill="1" applyBorder="1" applyAlignment="1">
      <alignment horizontal="right"/>
    </xf>
    <xf numFmtId="43" fontId="11" fillId="3" borderId="0" xfId="0" applyNumberFormat="1" applyFont="1" applyFill="1"/>
    <xf numFmtId="43" fontId="17" fillId="3" borderId="0" xfId="0" applyNumberFormat="1" applyFont="1" applyFill="1"/>
    <xf numFmtId="43" fontId="0" fillId="4" borderId="1" xfId="1" applyFont="1" applyFill="1" applyBorder="1"/>
    <xf numFmtId="0" fontId="5" fillId="0" borderId="1" xfId="0" quotePrefix="1" applyFont="1" applyFill="1" applyBorder="1" applyAlignment="1">
      <alignment horizontal="left"/>
    </xf>
    <xf numFmtId="0" fontId="0" fillId="0" borderId="0" xfId="0" quotePrefix="1" applyFill="1" applyAlignment="1">
      <alignment horizontal="left"/>
    </xf>
    <xf numFmtId="0" fontId="0" fillId="5" borderId="0" xfId="0" applyFill="1"/>
    <xf numFmtId="43" fontId="2" fillId="0" borderId="1" xfId="1" applyFont="1" applyBorder="1"/>
    <xf numFmtId="4" fontId="18" fillId="3" borderId="0" xfId="0" applyNumberFormat="1" applyFont="1" applyFill="1"/>
    <xf numFmtId="43" fontId="18" fillId="3" borderId="0" xfId="1" applyFont="1" applyFill="1"/>
    <xf numFmtId="43" fontId="2" fillId="0" borderId="1" xfId="1" applyFont="1" applyFill="1" applyBorder="1"/>
    <xf numFmtId="43" fontId="19" fillId="3" borderId="0" xfId="1" applyFont="1" applyFill="1"/>
    <xf numFmtId="43" fontId="3" fillId="5" borderId="1" xfId="1" applyFont="1" applyFill="1" applyBorder="1"/>
    <xf numFmtId="0" fontId="2" fillId="0" borderId="0" xfId="0" applyFont="1" applyAlignment="1">
      <alignment horizontal="left"/>
    </xf>
    <xf numFmtId="0" fontId="3" fillId="0" borderId="0" xfId="0" quotePrefix="1" applyFont="1" applyAlignment="1">
      <alignment horizontal="center"/>
    </xf>
    <xf numFmtId="14" fontId="3" fillId="0" borderId="0" xfId="0" quotePrefix="1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6E6A2"/>
      <color rgb="FFB8E08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8</xdr:row>
      <xdr:rowOff>95250</xdr:rowOff>
    </xdr:from>
    <xdr:to>
      <xdr:col>2</xdr:col>
      <xdr:colOff>542925</xdr:colOff>
      <xdr:row>8</xdr:row>
      <xdr:rowOff>104775</xdr:rowOff>
    </xdr:to>
    <xdr:cxnSp macro="">
      <xdr:nvCxnSpPr>
        <xdr:cNvPr id="3" name="Straight Arrow Connector 2"/>
        <xdr:cNvCxnSpPr/>
      </xdr:nvCxnSpPr>
      <xdr:spPr>
        <a:xfrm flipH="1" flipV="1">
          <a:off x="4419600" y="1619250"/>
          <a:ext cx="409575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133350</xdr:colOff>
      <xdr:row>12</xdr:row>
      <xdr:rowOff>95250</xdr:rowOff>
    </xdr:from>
    <xdr:to>
      <xdr:col>2</xdr:col>
      <xdr:colOff>542925</xdr:colOff>
      <xdr:row>12</xdr:row>
      <xdr:rowOff>104775</xdr:rowOff>
    </xdr:to>
    <xdr:cxnSp macro="">
      <xdr:nvCxnSpPr>
        <xdr:cNvPr id="9" name="Straight Arrow Connector 8"/>
        <xdr:cNvCxnSpPr/>
      </xdr:nvCxnSpPr>
      <xdr:spPr>
        <a:xfrm flipH="1" flipV="1">
          <a:off x="4419600" y="1619250"/>
          <a:ext cx="409575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219076</xdr:colOff>
      <xdr:row>30</xdr:row>
      <xdr:rowOff>104776</xdr:rowOff>
    </xdr:from>
    <xdr:to>
      <xdr:col>2</xdr:col>
      <xdr:colOff>533400</xdr:colOff>
      <xdr:row>30</xdr:row>
      <xdr:rowOff>114300</xdr:rowOff>
    </xdr:to>
    <xdr:cxnSp macro="">
      <xdr:nvCxnSpPr>
        <xdr:cNvPr id="11" name="Straight Arrow Connector 10"/>
        <xdr:cNvCxnSpPr/>
      </xdr:nvCxnSpPr>
      <xdr:spPr>
        <a:xfrm flipH="1" flipV="1">
          <a:off x="5114926" y="5819776"/>
          <a:ext cx="314324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133350</xdr:colOff>
      <xdr:row>34</xdr:row>
      <xdr:rowOff>95250</xdr:rowOff>
    </xdr:from>
    <xdr:to>
      <xdr:col>2</xdr:col>
      <xdr:colOff>542925</xdr:colOff>
      <xdr:row>34</xdr:row>
      <xdr:rowOff>104775</xdr:rowOff>
    </xdr:to>
    <xdr:cxnSp macro="">
      <xdr:nvCxnSpPr>
        <xdr:cNvPr id="12" name="Straight Arrow Connector 11"/>
        <xdr:cNvCxnSpPr/>
      </xdr:nvCxnSpPr>
      <xdr:spPr>
        <a:xfrm flipH="1" flipV="1">
          <a:off x="4419600" y="2381250"/>
          <a:ext cx="409575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69"/>
  <sheetViews>
    <sheetView tabSelected="1" topLeftCell="A3" zoomScaleNormal="100" workbookViewId="0">
      <pane ySplit="3" topLeftCell="A6" activePane="bottomLeft" state="frozen"/>
      <selection activeCell="A3" sqref="A3"/>
      <selection pane="bottomLeft" activeCell="A6" sqref="A6"/>
    </sheetView>
  </sheetViews>
  <sheetFormatPr defaultRowHeight="15" x14ac:dyDescent="0.25"/>
  <cols>
    <col min="1" max="1" width="48.85546875" bestFit="1" customWidth="1"/>
    <col min="2" max="2" width="18" bestFit="1" customWidth="1"/>
    <col min="3" max="3" width="2.42578125" customWidth="1"/>
    <col min="4" max="4" width="16.85546875" bestFit="1" customWidth="1"/>
    <col min="5" max="5" width="16.85546875" style="21" bestFit="1" customWidth="1"/>
    <col min="6" max="7" width="15.28515625" bestFit="1" customWidth="1"/>
  </cols>
  <sheetData>
    <row r="1" spans="1:6" x14ac:dyDescent="0.25">
      <c r="A1" s="48" t="s">
        <v>31</v>
      </c>
      <c r="B1" s="48"/>
    </row>
    <row r="2" spans="1:6" x14ac:dyDescent="0.25">
      <c r="A2" s="48" t="s">
        <v>25</v>
      </c>
      <c r="B2" s="48"/>
    </row>
    <row r="3" spans="1:6" x14ac:dyDescent="0.25">
      <c r="A3" s="49">
        <v>42735</v>
      </c>
      <c r="B3" s="49"/>
    </row>
    <row r="4" spans="1:6" x14ac:dyDescent="0.25">
      <c r="A4" s="28"/>
      <c r="B4" s="28"/>
    </row>
    <row r="5" spans="1:6" x14ac:dyDescent="0.25">
      <c r="B5" s="9" t="s">
        <v>13</v>
      </c>
    </row>
    <row r="6" spans="1:6" x14ac:dyDescent="0.25">
      <c r="A6" s="17" t="s">
        <v>22</v>
      </c>
    </row>
    <row r="7" spans="1:6" x14ac:dyDescent="0.25">
      <c r="A7" s="2"/>
    </row>
    <row r="8" spans="1:6" s="3" customFormat="1" x14ac:dyDescent="0.25">
      <c r="A8" s="4" t="s">
        <v>0</v>
      </c>
      <c r="B8" s="41">
        <v>662153873.80999994</v>
      </c>
      <c r="D8" s="25"/>
      <c r="E8" s="26"/>
      <c r="F8" s="25"/>
    </row>
    <row r="9" spans="1:6" s="3" customFormat="1" x14ac:dyDescent="0.25">
      <c r="A9" s="4" t="s">
        <v>1</v>
      </c>
      <c r="B9" s="41">
        <v>124497.8</v>
      </c>
      <c r="D9" s="25"/>
      <c r="E9" s="26"/>
      <c r="F9" s="25"/>
    </row>
    <row r="10" spans="1:6" s="3" customFormat="1" x14ac:dyDescent="0.25">
      <c r="A10" s="4" t="s">
        <v>2</v>
      </c>
      <c r="B10" s="41">
        <v>60586978.009999998</v>
      </c>
      <c r="D10" s="25"/>
      <c r="E10" s="26"/>
      <c r="F10" s="25"/>
    </row>
    <row r="11" spans="1:6" s="3" customFormat="1" x14ac:dyDescent="0.25">
      <c r="A11" s="4" t="s">
        <v>3</v>
      </c>
      <c r="B11" s="41">
        <v>11829864.24</v>
      </c>
      <c r="D11" s="25"/>
      <c r="E11" s="26"/>
      <c r="F11" s="25"/>
    </row>
    <row r="12" spans="1:6" s="3" customFormat="1" x14ac:dyDescent="0.25">
      <c r="A12" s="4" t="s">
        <v>4</v>
      </c>
      <c r="B12" s="41">
        <v>19701.79</v>
      </c>
      <c r="D12" s="25"/>
      <c r="E12" s="26"/>
      <c r="F12" s="25"/>
    </row>
    <row r="13" spans="1:6" s="3" customFormat="1" x14ac:dyDescent="0.25">
      <c r="A13" s="4" t="s">
        <v>5</v>
      </c>
      <c r="B13" s="41">
        <v>282007645.36000001</v>
      </c>
      <c r="D13" s="25"/>
      <c r="E13" s="26"/>
      <c r="F13" s="25"/>
    </row>
    <row r="14" spans="1:6" s="3" customFormat="1" x14ac:dyDescent="0.25">
      <c r="A14" s="4" t="s">
        <v>6</v>
      </c>
      <c r="B14" s="44">
        <v>32972.980000000003</v>
      </c>
      <c r="D14" s="25"/>
      <c r="E14" s="26"/>
      <c r="F14" s="25"/>
    </row>
    <row r="15" spans="1:6" s="3" customFormat="1" x14ac:dyDescent="0.25">
      <c r="A15" s="4" t="s">
        <v>7</v>
      </c>
      <c r="B15" s="41">
        <v>1574554299.9000001</v>
      </c>
      <c r="D15" s="25"/>
      <c r="E15" s="26"/>
      <c r="F15" s="25"/>
    </row>
    <row r="16" spans="1:6" s="3" customFormat="1" x14ac:dyDescent="0.25">
      <c r="A16" s="4" t="s">
        <v>8</v>
      </c>
      <c r="B16" s="41">
        <v>93356858.730000004</v>
      </c>
      <c r="D16" s="25"/>
      <c r="E16" s="26"/>
      <c r="F16" s="25"/>
    </row>
    <row r="17" spans="1:6" s="3" customFormat="1" x14ac:dyDescent="0.25">
      <c r="A17" s="4" t="s">
        <v>9</v>
      </c>
      <c r="B17" s="41">
        <v>342056636.38</v>
      </c>
      <c r="D17" s="25"/>
      <c r="E17" s="26"/>
      <c r="F17" s="25"/>
    </row>
    <row r="18" spans="1:6" s="3" customFormat="1" x14ac:dyDescent="0.25">
      <c r="A18" s="4" t="s">
        <v>10</v>
      </c>
      <c r="B18" s="41">
        <v>53704.11</v>
      </c>
    </row>
    <row r="19" spans="1:6" x14ac:dyDescent="0.25">
      <c r="A19" s="4" t="s">
        <v>11</v>
      </c>
      <c r="B19" s="41">
        <v>50597023.840000004</v>
      </c>
      <c r="E19"/>
    </row>
    <row r="20" spans="1:6" x14ac:dyDescent="0.25">
      <c r="A20" s="8" t="s">
        <v>12</v>
      </c>
      <c r="B20" s="37">
        <v>0</v>
      </c>
      <c r="E20"/>
    </row>
    <row r="21" spans="1:6" x14ac:dyDescent="0.25">
      <c r="E21"/>
    </row>
    <row r="22" spans="1:6" s="3" customFormat="1" x14ac:dyDescent="0.25">
      <c r="A22" s="18" t="s">
        <v>40</v>
      </c>
      <c r="B22" s="6">
        <f>SUM(B8:B21)</f>
        <v>3077374056.9500003</v>
      </c>
    </row>
    <row r="23" spans="1:6" s="3" customFormat="1" x14ac:dyDescent="0.25">
      <c r="A23" s="19" t="s">
        <v>21</v>
      </c>
      <c r="B23" s="42">
        <f>3026777033.11+50597023.84</f>
        <v>3077374056.9500003</v>
      </c>
    </row>
    <row r="24" spans="1:6" s="3" customFormat="1" x14ac:dyDescent="0.25">
      <c r="A24" s="2"/>
      <c r="B24" s="20">
        <f>B22-B23</f>
        <v>0</v>
      </c>
    </row>
    <row r="25" spans="1:6" s="3" customFormat="1" x14ac:dyDescent="0.25">
      <c r="A25" s="2"/>
      <c r="B25" s="27"/>
    </row>
    <row r="26" spans="1:6" x14ac:dyDescent="0.25">
      <c r="A26" s="17" t="s">
        <v>23</v>
      </c>
      <c r="E26"/>
    </row>
    <row r="27" spans="1:6" x14ac:dyDescent="0.25">
      <c r="A27" s="2"/>
      <c r="E27"/>
    </row>
    <row r="28" spans="1:6" s="3" customFormat="1" x14ac:dyDescent="0.25">
      <c r="A28" s="4" t="s">
        <v>0</v>
      </c>
      <c r="B28" s="41">
        <v>653369280.5</v>
      </c>
    </row>
    <row r="29" spans="1:6" s="3" customFormat="1" x14ac:dyDescent="0.25">
      <c r="A29" s="4" t="s">
        <v>1</v>
      </c>
      <c r="B29" s="41">
        <v>124492.68</v>
      </c>
    </row>
    <row r="30" spans="1:6" s="3" customFormat="1" x14ac:dyDescent="0.25">
      <c r="A30" s="4" t="s">
        <v>2</v>
      </c>
      <c r="B30" s="41">
        <f>53886532.13+413976.73</f>
        <v>54300508.859999999</v>
      </c>
    </row>
    <row r="31" spans="1:6" s="3" customFormat="1" x14ac:dyDescent="0.25">
      <c r="A31" s="4" t="s">
        <v>3</v>
      </c>
      <c r="B31" s="41">
        <v>8424540.9600000009</v>
      </c>
    </row>
    <row r="32" spans="1:6" s="3" customFormat="1" x14ac:dyDescent="0.25">
      <c r="A32" s="4" t="s">
        <v>4</v>
      </c>
      <c r="B32" s="41">
        <v>19701.79</v>
      </c>
    </row>
    <row r="33" spans="1:5" s="3" customFormat="1" x14ac:dyDescent="0.25">
      <c r="A33" s="4" t="s">
        <v>5</v>
      </c>
      <c r="B33" s="41">
        <v>268206470.08000001</v>
      </c>
    </row>
    <row r="34" spans="1:5" s="3" customFormat="1" x14ac:dyDescent="0.25">
      <c r="A34" s="4" t="s">
        <v>6</v>
      </c>
      <c r="B34" s="44">
        <v>32972.980000000003</v>
      </c>
    </row>
    <row r="35" spans="1:5" s="3" customFormat="1" x14ac:dyDescent="0.25">
      <c r="A35" s="4" t="s">
        <v>7</v>
      </c>
      <c r="B35" s="41">
        <v>1635131192.1600001</v>
      </c>
    </row>
    <row r="36" spans="1:5" s="3" customFormat="1" x14ac:dyDescent="0.25">
      <c r="A36" s="4" t="s">
        <v>8</v>
      </c>
      <c r="B36" s="41">
        <v>93341102.769999996</v>
      </c>
    </row>
    <row r="37" spans="1:5" s="3" customFormat="1" x14ac:dyDescent="0.25">
      <c r="A37" s="4" t="s">
        <v>9</v>
      </c>
      <c r="B37" s="41">
        <v>343067241.08999997</v>
      </c>
    </row>
    <row r="38" spans="1:5" s="3" customFormat="1" x14ac:dyDescent="0.25">
      <c r="A38" s="4" t="s">
        <v>10</v>
      </c>
      <c r="B38" s="41">
        <v>53704.11</v>
      </c>
    </row>
    <row r="39" spans="1:5" x14ac:dyDescent="0.25">
      <c r="A39" s="4" t="s">
        <v>11</v>
      </c>
      <c r="B39" s="41">
        <v>57925142.899999999</v>
      </c>
      <c r="E39"/>
    </row>
    <row r="40" spans="1:5" x14ac:dyDescent="0.25">
      <c r="A40" s="8" t="s">
        <v>12</v>
      </c>
      <c r="B40" s="5">
        <v>0</v>
      </c>
      <c r="E40"/>
    </row>
    <row r="42" spans="1:5" x14ac:dyDescent="0.25">
      <c r="A42" s="18" t="s">
        <v>41</v>
      </c>
      <c r="B42" s="6">
        <f>SUM(B28:B41)</f>
        <v>3113996350.8800006</v>
      </c>
    </row>
    <row r="43" spans="1:5" x14ac:dyDescent="0.25">
      <c r="A43" s="34" t="s">
        <v>29</v>
      </c>
      <c r="B43" s="42">
        <f>3592029697.68-478447323.53+413976.73</f>
        <v>3113996350.8799996</v>
      </c>
    </row>
    <row r="44" spans="1:5" x14ac:dyDescent="0.25">
      <c r="A44" s="34" t="s">
        <v>28</v>
      </c>
      <c r="B44" s="20">
        <f>B42-B43</f>
        <v>0</v>
      </c>
    </row>
    <row r="45" spans="1:5" x14ac:dyDescent="0.25">
      <c r="A45" s="34"/>
      <c r="B45" s="27"/>
    </row>
    <row r="46" spans="1:5" x14ac:dyDescent="0.25">
      <c r="A46" s="17" t="s">
        <v>24</v>
      </c>
    </row>
    <row r="47" spans="1:5" x14ac:dyDescent="0.25">
      <c r="A47" s="2"/>
    </row>
    <row r="48" spans="1:5" s="3" customFormat="1" x14ac:dyDescent="0.25">
      <c r="A48" s="4" t="s">
        <v>0</v>
      </c>
      <c r="B48" s="46">
        <f t="shared" ref="B48:B60" si="0">B8-B28</f>
        <v>8784593.3099999428</v>
      </c>
      <c r="D48" s="22"/>
    </row>
    <row r="49" spans="1:4" s="3" customFormat="1" x14ac:dyDescent="0.25">
      <c r="A49" s="4" t="s">
        <v>1</v>
      </c>
      <c r="B49" s="5">
        <f t="shared" si="0"/>
        <v>5.1200000000098953</v>
      </c>
      <c r="D49" s="23"/>
    </row>
    <row r="50" spans="1:4" s="3" customFormat="1" x14ac:dyDescent="0.25">
      <c r="A50" s="4" t="s">
        <v>2</v>
      </c>
      <c r="B50" s="46">
        <f t="shared" si="0"/>
        <v>6286469.1499999985</v>
      </c>
      <c r="D50" s="22"/>
    </row>
    <row r="51" spans="1:4" s="3" customFormat="1" x14ac:dyDescent="0.25">
      <c r="A51" s="4" t="s">
        <v>3</v>
      </c>
      <c r="B51" s="46">
        <f t="shared" si="0"/>
        <v>3405323.2799999993</v>
      </c>
      <c r="D51" s="22"/>
    </row>
    <row r="52" spans="1:4" s="3" customFormat="1" x14ac:dyDescent="0.25">
      <c r="A52" s="4" t="s">
        <v>4</v>
      </c>
      <c r="B52" s="5">
        <f t="shared" si="0"/>
        <v>0</v>
      </c>
      <c r="D52" s="23"/>
    </row>
    <row r="53" spans="1:4" s="3" customFormat="1" x14ac:dyDescent="0.25">
      <c r="A53" s="4" t="s">
        <v>5</v>
      </c>
      <c r="B53" s="46">
        <f t="shared" si="0"/>
        <v>13801175.280000001</v>
      </c>
      <c r="D53" s="22"/>
    </row>
    <row r="54" spans="1:4" s="3" customFormat="1" x14ac:dyDescent="0.25">
      <c r="A54" s="4" t="s">
        <v>6</v>
      </c>
      <c r="B54" s="5">
        <f t="shared" si="0"/>
        <v>0</v>
      </c>
      <c r="D54" s="23"/>
    </row>
    <row r="55" spans="1:4" s="3" customFormat="1" x14ac:dyDescent="0.25">
      <c r="A55" s="4" t="s">
        <v>7</v>
      </c>
      <c r="B55" s="46">
        <f t="shared" si="0"/>
        <v>-60576892.25999999</v>
      </c>
      <c r="D55" s="22"/>
    </row>
    <row r="56" spans="1:4" s="3" customFormat="1" x14ac:dyDescent="0.25">
      <c r="A56" s="4" t="s">
        <v>8</v>
      </c>
      <c r="B56" s="5">
        <f t="shared" si="0"/>
        <v>15755.960000008345</v>
      </c>
      <c r="D56" s="23"/>
    </row>
    <row r="57" spans="1:4" s="3" customFormat="1" x14ac:dyDescent="0.25">
      <c r="A57" s="4" t="s">
        <v>9</v>
      </c>
      <c r="B57" s="46">
        <f t="shared" si="0"/>
        <v>-1010604.7099999785</v>
      </c>
      <c r="D57" s="22"/>
    </row>
    <row r="58" spans="1:4" s="3" customFormat="1" x14ac:dyDescent="0.25">
      <c r="A58" s="4" t="s">
        <v>10</v>
      </c>
      <c r="B58" s="5">
        <f t="shared" si="0"/>
        <v>0</v>
      </c>
      <c r="D58" s="23"/>
    </row>
    <row r="59" spans="1:4" x14ac:dyDescent="0.25">
      <c r="A59" s="4" t="s">
        <v>11</v>
      </c>
      <c r="B59" s="46">
        <f t="shared" si="0"/>
        <v>-7328119.0599999949</v>
      </c>
      <c r="D59" s="22"/>
    </row>
    <row r="60" spans="1:4" x14ac:dyDescent="0.25">
      <c r="A60" s="8" t="s">
        <v>12</v>
      </c>
      <c r="B60" s="5">
        <f t="shared" si="0"/>
        <v>0</v>
      </c>
      <c r="D60" s="24"/>
    </row>
    <row r="63" spans="1:4" x14ac:dyDescent="0.25">
      <c r="A63" s="12" t="s">
        <v>15</v>
      </c>
      <c r="B63" s="6">
        <f>SUM(B48:B60)</f>
        <v>-36622293.930000015</v>
      </c>
    </row>
    <row r="64" spans="1:4" x14ac:dyDescent="0.25">
      <c r="A64" s="33" t="s">
        <v>30</v>
      </c>
      <c r="B64" s="35">
        <f>B22-B42</f>
        <v>-36622293.930000305</v>
      </c>
    </row>
    <row r="65" spans="1:3" x14ac:dyDescent="0.25">
      <c r="A65" s="33" t="s">
        <v>28</v>
      </c>
      <c r="B65" s="35">
        <f>B63-B64</f>
        <v>2.905726432800293E-7</v>
      </c>
    </row>
    <row r="69" spans="1:3" x14ac:dyDescent="0.25">
      <c r="B69" s="40"/>
      <c r="C69" s="47" t="s">
        <v>44</v>
      </c>
    </row>
  </sheetData>
  <mergeCells count="3">
    <mergeCell ref="A1:B1"/>
    <mergeCell ref="A2:B2"/>
    <mergeCell ref="A3:B3"/>
  </mergeCells>
  <pageMargins left="0.7" right="0.7" top="0.75" bottom="0.75" header="0.3" footer="0.3"/>
  <pageSetup scale="63" orientation="portrait" r:id="rId1"/>
  <headerFooter>
    <oddFooter>&amp;L&amp;Z&amp;F&amp;A
&amp;D &amp;T</oddFooter>
  </headerFooter>
  <rowBreaks count="2" manualBreakCount="2">
    <brk id="25" max="16383" man="1"/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73"/>
  <sheetViews>
    <sheetView zoomScaleNormal="100" workbookViewId="0">
      <selection activeCell="A5" sqref="A5"/>
    </sheetView>
  </sheetViews>
  <sheetFormatPr defaultRowHeight="15" x14ac:dyDescent="0.25"/>
  <cols>
    <col min="1" max="1" width="48.85546875" bestFit="1" customWidth="1"/>
    <col min="2" max="2" width="15.42578125" customWidth="1"/>
  </cols>
  <sheetData>
    <row r="1" spans="1:4" x14ac:dyDescent="0.25">
      <c r="A1" s="48" t="s">
        <v>31</v>
      </c>
      <c r="B1" s="48"/>
    </row>
    <row r="2" spans="1:4" x14ac:dyDescent="0.25">
      <c r="A2" s="48" t="s">
        <v>26</v>
      </c>
      <c r="B2" s="48"/>
      <c r="C2" s="29"/>
    </row>
    <row r="3" spans="1:4" x14ac:dyDescent="0.25">
      <c r="A3" s="49">
        <v>42735</v>
      </c>
      <c r="B3" s="49"/>
    </row>
    <row r="5" spans="1:4" x14ac:dyDescent="0.25">
      <c r="A5" s="17" t="s">
        <v>18</v>
      </c>
      <c r="B5" s="1"/>
    </row>
    <row r="6" spans="1:4" x14ac:dyDescent="0.25">
      <c r="A6" s="2"/>
      <c r="B6" s="13"/>
    </row>
    <row r="7" spans="1:4" s="3" customFormat="1" x14ac:dyDescent="0.25">
      <c r="A7" s="4" t="s">
        <v>0</v>
      </c>
      <c r="B7" s="44">
        <v>44352678.670000002</v>
      </c>
    </row>
    <row r="8" spans="1:4" s="3" customFormat="1" x14ac:dyDescent="0.25">
      <c r="A8" s="4" t="s">
        <v>1</v>
      </c>
      <c r="B8" s="44">
        <v>23764.83</v>
      </c>
    </row>
    <row r="9" spans="1:4" s="3" customFormat="1" x14ac:dyDescent="0.25">
      <c r="A9" s="4" t="s">
        <v>2</v>
      </c>
      <c r="B9" s="44">
        <f>11807754.72-B10</f>
        <v>11051284.720000001</v>
      </c>
      <c r="D9" s="39" t="s">
        <v>35</v>
      </c>
    </row>
    <row r="10" spans="1:4" s="3" customFormat="1" x14ac:dyDescent="0.25">
      <c r="A10" s="4" t="s">
        <v>16</v>
      </c>
      <c r="B10" s="44">
        <v>756470</v>
      </c>
    </row>
    <row r="11" spans="1:4" s="3" customFormat="1" x14ac:dyDescent="0.25">
      <c r="A11" s="4" t="s">
        <v>3</v>
      </c>
      <c r="B11" s="44">
        <v>1171043.1000000001</v>
      </c>
    </row>
    <row r="12" spans="1:4" s="3" customFormat="1" x14ac:dyDescent="0.25">
      <c r="A12" s="4" t="s">
        <v>4</v>
      </c>
      <c r="B12" s="44">
        <v>78729.67</v>
      </c>
    </row>
    <row r="13" spans="1:4" s="3" customFormat="1" x14ac:dyDescent="0.25">
      <c r="A13" s="4" t="s">
        <v>5</v>
      </c>
      <c r="B13" s="44">
        <f>34411796.62-B14</f>
        <v>33384925.499999996</v>
      </c>
      <c r="D13" s="39" t="s">
        <v>36</v>
      </c>
    </row>
    <row r="14" spans="1:4" s="3" customFormat="1" x14ac:dyDescent="0.25">
      <c r="A14" s="38" t="s">
        <v>34</v>
      </c>
      <c r="B14" s="44">
        <v>1026871.12</v>
      </c>
    </row>
    <row r="15" spans="1:4" s="3" customFormat="1" x14ac:dyDescent="0.25">
      <c r="A15" s="4" t="s">
        <v>6</v>
      </c>
      <c r="B15" s="44">
        <v>20825.04</v>
      </c>
    </row>
    <row r="16" spans="1:4" s="3" customFormat="1" x14ac:dyDescent="0.25">
      <c r="A16" s="4" t="s">
        <v>7</v>
      </c>
      <c r="B16" s="44">
        <v>116789035.12</v>
      </c>
    </row>
    <row r="17" spans="1:5" s="3" customFormat="1" x14ac:dyDescent="0.25">
      <c r="A17" s="4" t="s">
        <v>8</v>
      </c>
      <c r="B17" s="44">
        <v>40945454.460000001</v>
      </c>
    </row>
    <row r="18" spans="1:5" s="3" customFormat="1" x14ac:dyDescent="0.25">
      <c r="A18" s="4" t="s">
        <v>9</v>
      </c>
      <c r="B18" s="44">
        <v>15391307.15</v>
      </c>
    </row>
    <row r="19" spans="1:5" s="3" customFormat="1" x14ac:dyDescent="0.25">
      <c r="A19" s="4" t="s">
        <v>10</v>
      </c>
      <c r="B19" s="44">
        <v>10003</v>
      </c>
    </row>
    <row r="20" spans="1:5" x14ac:dyDescent="0.25">
      <c r="A20" s="8" t="s">
        <v>32</v>
      </c>
      <c r="B20" s="41">
        <v>0</v>
      </c>
    </row>
    <row r="21" spans="1:5" x14ac:dyDescent="0.25">
      <c r="A21" s="8" t="s">
        <v>11</v>
      </c>
      <c r="B21" s="41">
        <v>11964819.42</v>
      </c>
    </row>
    <row r="23" spans="1:5" s="3" customFormat="1" x14ac:dyDescent="0.25">
      <c r="A23" s="18" t="s">
        <v>42</v>
      </c>
      <c r="B23" s="6">
        <f>SUM(B7:B22)</f>
        <v>276967211.80000001</v>
      </c>
    </row>
    <row r="24" spans="1:5" s="3" customFormat="1" x14ac:dyDescent="0.25">
      <c r="A24" s="30" t="s">
        <v>27</v>
      </c>
      <c r="B24" s="45">
        <f>276967211.8</f>
        <v>276967211.80000001</v>
      </c>
    </row>
    <row r="25" spans="1:5" s="3" customFormat="1" x14ac:dyDescent="0.25">
      <c r="A25" s="19" t="s">
        <v>28</v>
      </c>
      <c r="B25" s="31">
        <f>B23-B24</f>
        <v>0</v>
      </c>
    </row>
    <row r="26" spans="1:5" s="3" customFormat="1" x14ac:dyDescent="0.25">
      <c r="A26" s="19"/>
      <c r="B26" s="32"/>
    </row>
    <row r="27" spans="1:5" x14ac:dyDescent="0.25">
      <c r="A27" s="17" t="s">
        <v>19</v>
      </c>
      <c r="B27" s="1"/>
    </row>
    <row r="28" spans="1:5" x14ac:dyDescent="0.25">
      <c r="A28" s="2"/>
      <c r="B28" s="13"/>
    </row>
    <row r="29" spans="1:5" s="3" customFormat="1" x14ac:dyDescent="0.25">
      <c r="A29" s="4" t="s">
        <v>0</v>
      </c>
      <c r="B29" s="44">
        <v>41649263.140000001</v>
      </c>
    </row>
    <row r="30" spans="1:5" s="3" customFormat="1" x14ac:dyDescent="0.25">
      <c r="A30" s="4" t="s">
        <v>1</v>
      </c>
      <c r="B30" s="44">
        <v>23765.06</v>
      </c>
    </row>
    <row r="31" spans="1:5" s="3" customFormat="1" x14ac:dyDescent="0.25">
      <c r="A31" s="4" t="s">
        <v>2</v>
      </c>
      <c r="B31" s="44">
        <f>10230430.96-B32</f>
        <v>9428268.3000000007</v>
      </c>
      <c r="D31" s="39" t="s">
        <v>37</v>
      </c>
    </row>
    <row r="32" spans="1:5" s="3" customFormat="1" x14ac:dyDescent="0.25">
      <c r="A32" s="8" t="s">
        <v>33</v>
      </c>
      <c r="B32" s="44">
        <f>5179.72+99355.85+697627.09</f>
        <v>802162.65999999992</v>
      </c>
      <c r="E32" s="39"/>
    </row>
    <row r="33" spans="1:4" s="3" customFormat="1" x14ac:dyDescent="0.25">
      <c r="A33" s="4" t="s">
        <v>3</v>
      </c>
      <c r="B33" s="44">
        <v>294842.11</v>
      </c>
    </row>
    <row r="34" spans="1:4" s="3" customFormat="1" x14ac:dyDescent="0.25">
      <c r="A34" s="4" t="s">
        <v>4</v>
      </c>
      <c r="B34" s="44">
        <v>78936.710000000006</v>
      </c>
    </row>
    <row r="35" spans="1:4" s="3" customFormat="1" x14ac:dyDescent="0.25">
      <c r="A35" s="4" t="s">
        <v>5</v>
      </c>
      <c r="B35" s="44">
        <f>30955215-B36</f>
        <v>29942986.670000002</v>
      </c>
      <c r="D35" s="39" t="s">
        <v>38</v>
      </c>
    </row>
    <row r="36" spans="1:4" s="3" customFormat="1" x14ac:dyDescent="0.25">
      <c r="A36" s="38" t="s">
        <v>39</v>
      </c>
      <c r="B36" s="44">
        <f>5329.32+638935.03+211110.78+156853.2</f>
        <v>1012228.3300000001</v>
      </c>
    </row>
    <row r="37" spans="1:4" s="3" customFormat="1" x14ac:dyDescent="0.25">
      <c r="A37" s="4" t="s">
        <v>6</v>
      </c>
      <c r="B37" s="44">
        <v>20825.04</v>
      </c>
    </row>
    <row r="38" spans="1:4" s="3" customFormat="1" x14ac:dyDescent="0.25">
      <c r="A38" s="4" t="s">
        <v>7</v>
      </c>
      <c r="B38" s="44">
        <v>136564201.38999999</v>
      </c>
    </row>
    <row r="39" spans="1:4" x14ac:dyDescent="0.25">
      <c r="A39" s="4" t="s">
        <v>8</v>
      </c>
      <c r="B39" s="44">
        <v>40990058.57</v>
      </c>
    </row>
    <row r="40" spans="1:4" x14ac:dyDescent="0.25">
      <c r="A40" s="4" t="s">
        <v>9</v>
      </c>
      <c r="B40" s="44">
        <v>15672468.550000001</v>
      </c>
    </row>
    <row r="41" spans="1:4" x14ac:dyDescent="0.25">
      <c r="A41" s="4" t="s">
        <v>10</v>
      </c>
      <c r="B41" s="44">
        <v>10003</v>
      </c>
    </row>
    <row r="42" spans="1:4" x14ac:dyDescent="0.25">
      <c r="A42" s="8" t="s">
        <v>32</v>
      </c>
      <c r="B42" s="41">
        <v>0</v>
      </c>
    </row>
    <row r="43" spans="1:4" x14ac:dyDescent="0.25">
      <c r="A43" s="4" t="s">
        <v>11</v>
      </c>
      <c r="B43" s="41">
        <v>14421851.720000001</v>
      </c>
    </row>
    <row r="45" spans="1:4" x14ac:dyDescent="0.25">
      <c r="A45" s="18" t="s">
        <v>43</v>
      </c>
      <c r="B45" s="15">
        <f>SUM(B29:B44)</f>
        <v>290911861.25</v>
      </c>
    </row>
    <row r="46" spans="1:4" x14ac:dyDescent="0.25">
      <c r="A46" s="34" t="s">
        <v>29</v>
      </c>
      <c r="B46" s="43">
        <v>290911860.25</v>
      </c>
    </row>
    <row r="47" spans="1:4" x14ac:dyDescent="0.25">
      <c r="A47" s="34" t="s">
        <v>28</v>
      </c>
      <c r="B47" s="20">
        <f>B45-B46</f>
        <v>1</v>
      </c>
    </row>
    <row r="49" spans="1:3" x14ac:dyDescent="0.25">
      <c r="A49" s="17" t="s">
        <v>20</v>
      </c>
      <c r="B49" s="1"/>
    </row>
    <row r="50" spans="1:3" x14ac:dyDescent="0.25">
      <c r="A50" s="2"/>
      <c r="B50" s="13"/>
    </row>
    <row r="51" spans="1:3" x14ac:dyDescent="0.25">
      <c r="A51" s="4" t="s">
        <v>0</v>
      </c>
      <c r="B51" s="5">
        <f t="shared" ref="B51:B65" si="0">B7-B29</f>
        <v>2703415.5300000012</v>
      </c>
      <c r="C51" s="11"/>
    </row>
    <row r="52" spans="1:3" x14ac:dyDescent="0.25">
      <c r="A52" s="4" t="s">
        <v>1</v>
      </c>
      <c r="B52" s="5">
        <f t="shared" si="0"/>
        <v>-0.22999999999956344</v>
      </c>
      <c r="C52" s="10"/>
    </row>
    <row r="53" spans="1:3" x14ac:dyDescent="0.25">
      <c r="A53" s="4" t="s">
        <v>2</v>
      </c>
      <c r="B53" s="46">
        <f t="shared" si="0"/>
        <v>1623016.42</v>
      </c>
      <c r="C53" s="22"/>
    </row>
    <row r="54" spans="1:3" x14ac:dyDescent="0.25">
      <c r="A54" s="4" t="s">
        <v>16</v>
      </c>
      <c r="B54" s="5">
        <f t="shared" si="0"/>
        <v>-45692.659999999916</v>
      </c>
      <c r="C54" s="11"/>
    </row>
    <row r="55" spans="1:3" x14ac:dyDescent="0.25">
      <c r="A55" s="4" t="s">
        <v>3</v>
      </c>
      <c r="B55" s="5">
        <f t="shared" si="0"/>
        <v>876200.99000000011</v>
      </c>
      <c r="C55" s="11"/>
    </row>
    <row r="56" spans="1:3" x14ac:dyDescent="0.25">
      <c r="A56" s="4" t="s">
        <v>4</v>
      </c>
      <c r="B56" s="5">
        <f t="shared" si="0"/>
        <v>-207.04000000000815</v>
      </c>
      <c r="C56" s="10"/>
    </row>
    <row r="57" spans="1:3" x14ac:dyDescent="0.25">
      <c r="A57" s="4" t="s">
        <v>5</v>
      </c>
      <c r="B57" s="5">
        <f t="shared" si="0"/>
        <v>3441938.8299999945</v>
      </c>
      <c r="C57" s="11"/>
    </row>
    <row r="58" spans="1:3" x14ac:dyDescent="0.25">
      <c r="A58" s="14" t="s">
        <v>17</v>
      </c>
      <c r="B58" s="5">
        <f t="shared" si="0"/>
        <v>14642.789999999921</v>
      </c>
      <c r="C58" s="11"/>
    </row>
    <row r="59" spans="1:3" x14ac:dyDescent="0.25">
      <c r="A59" s="4" t="s">
        <v>6</v>
      </c>
      <c r="B59" s="5">
        <f t="shared" si="0"/>
        <v>0</v>
      </c>
      <c r="C59" s="10"/>
    </row>
    <row r="60" spans="1:3" x14ac:dyDescent="0.25">
      <c r="A60" s="4" t="s">
        <v>7</v>
      </c>
      <c r="B60" s="5">
        <f t="shared" si="0"/>
        <v>-19775166.269999981</v>
      </c>
      <c r="C60" s="11"/>
    </row>
    <row r="61" spans="1:3" x14ac:dyDescent="0.25">
      <c r="A61" s="4" t="s">
        <v>8</v>
      </c>
      <c r="B61" s="5">
        <f t="shared" si="0"/>
        <v>-44604.109999999404</v>
      </c>
      <c r="C61" s="10"/>
    </row>
    <row r="62" spans="1:3" x14ac:dyDescent="0.25">
      <c r="A62" s="4" t="s">
        <v>9</v>
      </c>
      <c r="B62" s="46">
        <f t="shared" si="0"/>
        <v>-281161.40000000037</v>
      </c>
      <c r="C62" s="22"/>
    </row>
    <row r="63" spans="1:3" x14ac:dyDescent="0.25">
      <c r="A63" s="4" t="s">
        <v>10</v>
      </c>
      <c r="B63" s="5">
        <f t="shared" si="0"/>
        <v>0</v>
      </c>
      <c r="C63" s="10"/>
    </row>
    <row r="64" spans="1:3" x14ac:dyDescent="0.25">
      <c r="A64" s="8" t="s">
        <v>32</v>
      </c>
      <c r="B64" s="5">
        <f t="shared" si="0"/>
        <v>0</v>
      </c>
      <c r="C64" s="11"/>
    </row>
    <row r="65" spans="1:3" x14ac:dyDescent="0.25">
      <c r="A65" s="4" t="s">
        <v>11</v>
      </c>
      <c r="B65" s="46">
        <f t="shared" si="0"/>
        <v>-2457032.3000000007</v>
      </c>
      <c r="C65" s="22"/>
    </row>
    <row r="68" spans="1:3" ht="15.75" thickBot="1" x14ac:dyDescent="0.3">
      <c r="A68" s="7" t="s">
        <v>14</v>
      </c>
      <c r="B68" s="16">
        <f>SUM(B51:B67)</f>
        <v>-13944649.449999986</v>
      </c>
    </row>
    <row r="69" spans="1:3" ht="15.75" thickTop="1" x14ac:dyDescent="0.25">
      <c r="A69" s="33" t="s">
        <v>30</v>
      </c>
      <c r="B69" s="36">
        <f>B23-B45</f>
        <v>-13944649.449999988</v>
      </c>
    </row>
    <row r="70" spans="1:3" x14ac:dyDescent="0.25">
      <c r="A70" s="33" t="s">
        <v>28</v>
      </c>
      <c r="B70" s="36">
        <f>B68-B69</f>
        <v>0</v>
      </c>
    </row>
    <row r="73" spans="1:3" x14ac:dyDescent="0.25">
      <c r="B73" s="40"/>
      <c r="C73" s="47" t="s">
        <v>45</v>
      </c>
    </row>
  </sheetData>
  <mergeCells count="3">
    <mergeCell ref="A1:B1"/>
    <mergeCell ref="A2:B2"/>
    <mergeCell ref="A3:B3"/>
  </mergeCells>
  <pageMargins left="0.7" right="0.7" top="0.75" bottom="0.75" header="0.3" footer="0.3"/>
  <pageSetup scale="63" orientation="portrait" r:id="rId1"/>
  <headerFooter>
    <oddFooter>&amp;L&amp;Z&amp;F&amp;A
&amp;D &amp;T</oddFooter>
  </headerFooter>
  <rowBreaks count="2" manualBreakCount="2">
    <brk id="25" max="16383" man="1"/>
    <brk id="4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Reserve</vt:lpstr>
      <vt:lpstr>Accrual</vt:lpstr>
      <vt:lpstr>Accrual!Print_Area</vt:lpstr>
      <vt:lpstr>Reserve!Print_Titles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2017-05-23T16:43:22Z</dcterms:created>
  <dcterms:modified xsi:type="dcterms:W3CDTF">2017-05-23T16:43:29Z</dcterms:modified>
</cp:coreProperties>
</file>