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roft\Documents\LADWP\Data Requests to LADWP\DR 7\"/>
    </mc:Choice>
  </mc:AlternateContent>
  <bookViews>
    <workbookView xWindow="0" yWindow="0" windowWidth="25125" windowHeight="12795"/>
  </bookViews>
  <sheets>
    <sheet name="BS Recon - Gross Plant" sheetId="4" r:id="rId1"/>
    <sheet name="BS Recon - Non Gross Plant" sheetId="5" r:id="rId2"/>
    <sheet name="IS Reconciliation" sheetId="7" r:id="rId3"/>
    <sheet name="Depreciation Study Line Items" sheetId="1" r:id="rId4"/>
    <sheet name="AJ Support" sheetId="3" r:id="rId5"/>
    <sheet name="BS - All" sheetId="6" r:id="rId6"/>
  </sheets>
  <definedNames>
    <definedName name="_xlnm._FilterDatabase" localSheetId="3" hidden="1">'Depreciation Study Line Items'!$A$4:$P$1392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doggy" localSheetId="0" hidden="1">#REF!</definedName>
    <definedName name="doggy" localSheetId="1" hidden="1">#REF!</definedName>
    <definedName name="doggy" hidden="1">#REF!</definedName>
    <definedName name="_xlnm.Print_Area" localSheetId="4">'AJ Support'!$B$179:$BA$247</definedName>
    <definedName name="_xlnm.Print_Titles" localSheetId="4">'AJ Support'!$B:$H,'AJ Support'!$1:$2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0" i="7" l="1"/>
  <c r="S155" i="4"/>
  <c r="Z141" i="4"/>
  <c r="W129" i="4"/>
  <c r="AB129" i="4" s="1"/>
  <c r="P20" i="5"/>
  <c r="P19" i="5"/>
  <c r="P18" i="5"/>
  <c r="P16" i="5"/>
  <c r="M210" i="7"/>
  <c r="M66" i="7"/>
  <c r="M88" i="7"/>
  <c r="I66" i="7"/>
  <c r="I75" i="7"/>
  <c r="I82" i="7"/>
  <c r="I90" i="7"/>
  <c r="I102" i="7"/>
  <c r="M53" i="7"/>
  <c r="M55" i="7" s="1"/>
  <c r="P82" i="7"/>
  <c r="M184" i="7"/>
  <c r="P184" i="7" s="1"/>
  <c r="M192" i="7"/>
  <c r="P207" i="7"/>
  <c r="P220" i="7"/>
  <c r="P208" i="7"/>
  <c r="I301" i="7"/>
  <c r="I299" i="7"/>
  <c r="I291" i="7"/>
  <c r="I272" i="7"/>
  <c r="I267" i="7"/>
  <c r="I269" i="7" s="1"/>
  <c r="M253" i="7"/>
  <c r="M252" i="7"/>
  <c r="I244" i="7"/>
  <c r="I238" i="7"/>
  <c r="I240" i="7" s="1"/>
  <c r="P240" i="7" s="1"/>
  <c r="I220" i="7"/>
  <c r="I210" i="7"/>
  <c r="P205" i="7"/>
  <c r="P204" i="7"/>
  <c r="P201" i="7"/>
  <c r="I201" i="7"/>
  <c r="I190" i="7"/>
  <c r="I192" i="7" s="1"/>
  <c r="I184" i="7"/>
  <c r="I177" i="7"/>
  <c r="I179" i="7" s="1"/>
  <c r="I170" i="7"/>
  <c r="I172" i="7" s="1"/>
  <c r="I163" i="7"/>
  <c r="I165" i="7" s="1"/>
  <c r="P155" i="7"/>
  <c r="I155" i="7"/>
  <c r="I144" i="7"/>
  <c r="I137" i="7"/>
  <c r="I128" i="7"/>
  <c r="I120" i="7"/>
  <c r="P75" i="7"/>
  <c r="I64" i="7"/>
  <c r="I53" i="7"/>
  <c r="I42" i="7"/>
  <c r="I33" i="7"/>
  <c r="I25" i="7"/>
  <c r="E367" i="6"/>
  <c r="E355" i="6"/>
  <c r="E324" i="6"/>
  <c r="E315" i="6"/>
  <c r="E297" i="6"/>
  <c r="E293" i="6"/>
  <c r="E328" i="6" s="1"/>
  <c r="E365" i="6" s="1"/>
  <c r="E366" i="6" s="1"/>
  <c r="E281" i="6"/>
  <c r="E283" i="6" s="1"/>
  <c r="E272" i="6"/>
  <c r="E274" i="6" s="1"/>
  <c r="E260" i="6"/>
  <c r="E263" i="6" s="1"/>
  <c r="E243" i="6"/>
  <c r="E237" i="6"/>
  <c r="E230" i="6"/>
  <c r="E207" i="6"/>
  <c r="E195" i="6"/>
  <c r="E197" i="6" s="1"/>
  <c r="E181" i="6"/>
  <c r="E175" i="6"/>
  <c r="E162" i="6"/>
  <c r="E146" i="6"/>
  <c r="E140" i="6"/>
  <c r="E128" i="6"/>
  <c r="E116" i="6"/>
  <c r="E99" i="6"/>
  <c r="E78" i="6"/>
  <c r="E57" i="6"/>
  <c r="E48" i="6"/>
  <c r="E39" i="6"/>
  <c r="E28" i="6"/>
  <c r="E59" i="6" s="1"/>
  <c r="E16" i="6"/>
  <c r="I85" i="5"/>
  <c r="P66" i="5"/>
  <c r="I62" i="5"/>
  <c r="M62" i="5"/>
  <c r="P62" i="5" s="1"/>
  <c r="I52" i="5"/>
  <c r="P48" i="5"/>
  <c r="I45" i="5"/>
  <c r="M45" i="5"/>
  <c r="I43" i="5"/>
  <c r="I25" i="5"/>
  <c r="I22" i="5"/>
  <c r="O227" i="4"/>
  <c r="AO225" i="4"/>
  <c r="Y225" i="4"/>
  <c r="Z225" i="4"/>
  <c r="D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AH207" i="4"/>
  <c r="Q207" i="4"/>
  <c r="AU203" i="4"/>
  <c r="AT203" i="4"/>
  <c r="AS203" i="4"/>
  <c r="AR203" i="4"/>
  <c r="AQ203" i="4"/>
  <c r="AP203" i="4"/>
  <c r="AO203" i="4"/>
  <c r="AM203" i="4"/>
  <c r="AL203" i="4"/>
  <c r="AK203" i="4"/>
  <c r="AJ203" i="4"/>
  <c r="AJ227" i="4" s="1"/>
  <c r="AI203" i="4"/>
  <c r="AH203" i="4"/>
  <c r="AG203" i="4"/>
  <c r="AF203" i="4"/>
  <c r="AF227" i="4" s="1"/>
  <c r="AE203" i="4"/>
  <c r="AD203" i="4"/>
  <c r="Y203" i="4"/>
  <c r="V203" i="4"/>
  <c r="Q203" i="4"/>
  <c r="P203" i="4"/>
  <c r="O203" i="4"/>
  <c r="O207" i="4" s="1"/>
  <c r="N203" i="4"/>
  <c r="M203" i="4"/>
  <c r="L203" i="4"/>
  <c r="K203" i="4"/>
  <c r="K227" i="4" s="1"/>
  <c r="J203" i="4"/>
  <c r="R200" i="4"/>
  <c r="D198" i="4"/>
  <c r="H197" i="4"/>
  <c r="H196" i="4"/>
  <c r="H195" i="4"/>
  <c r="H194" i="4"/>
  <c r="H193" i="4"/>
  <c r="H192" i="4"/>
  <c r="Z191" i="4"/>
  <c r="AN191" i="4" s="1"/>
  <c r="D191" i="4"/>
  <c r="H190" i="4"/>
  <c r="H189" i="4"/>
  <c r="H188" i="4"/>
  <c r="H191" i="4" s="1"/>
  <c r="R191" i="4" s="1"/>
  <c r="U191" i="4" s="1"/>
  <c r="H187" i="4"/>
  <c r="H186" i="4"/>
  <c r="Z185" i="4"/>
  <c r="AN185" i="4" s="1"/>
  <c r="D185" i="4"/>
  <c r="H184" i="4"/>
  <c r="H183" i="4"/>
  <c r="H182" i="4"/>
  <c r="Z181" i="4"/>
  <c r="H181" i="4"/>
  <c r="D181" i="4"/>
  <c r="H180" i="4"/>
  <c r="I180" i="4" s="1"/>
  <c r="AC180" i="4" s="1"/>
  <c r="H179" i="4"/>
  <c r="I179" i="4" s="1"/>
  <c r="AC179" i="4" s="1"/>
  <c r="AC178" i="4"/>
  <c r="I178" i="4"/>
  <c r="H178" i="4"/>
  <c r="I177" i="4"/>
  <c r="H177" i="4"/>
  <c r="Z176" i="4"/>
  <c r="AN176" i="4" s="1"/>
  <c r="D176" i="4"/>
  <c r="H175" i="4"/>
  <c r="H174" i="4"/>
  <c r="H173" i="4"/>
  <c r="H172" i="4"/>
  <c r="H171" i="4"/>
  <c r="H170" i="4"/>
  <c r="H169" i="4"/>
  <c r="H176" i="4" s="1"/>
  <c r="R176" i="4" s="1"/>
  <c r="U176" i="4" s="1"/>
  <c r="Z168" i="4"/>
  <c r="AN168" i="4" s="1"/>
  <c r="D168" i="4"/>
  <c r="H167" i="4"/>
  <c r="H166" i="4"/>
  <c r="H165" i="4"/>
  <c r="H164" i="4"/>
  <c r="H163" i="4"/>
  <c r="H162" i="4"/>
  <c r="H161" i="4"/>
  <c r="Z160" i="4"/>
  <c r="AN160" i="4" s="1"/>
  <c r="D160" i="4"/>
  <c r="H159" i="4"/>
  <c r="H158" i="4"/>
  <c r="H157" i="4"/>
  <c r="H160" i="4" s="1"/>
  <c r="R160" i="4" s="1"/>
  <c r="U160" i="4" s="1"/>
  <c r="AO155" i="4"/>
  <c r="AL155" i="4"/>
  <c r="AK155" i="4"/>
  <c r="AJ155" i="4"/>
  <c r="AI155" i="4"/>
  <c r="AI207" i="4" s="1"/>
  <c r="AH155" i="4"/>
  <c r="AG155" i="4"/>
  <c r="AF155" i="4"/>
  <c r="AE155" i="4"/>
  <c r="AD155" i="4"/>
  <c r="AC155" i="4"/>
  <c r="AB155" i="4"/>
  <c r="AA155" i="4"/>
  <c r="Y155" i="4"/>
  <c r="X155" i="4"/>
  <c r="W155" i="4"/>
  <c r="V155" i="4"/>
  <c r="Q155" i="4"/>
  <c r="P155" i="4"/>
  <c r="O155" i="4"/>
  <c r="N155" i="4"/>
  <c r="N207" i="4" s="1"/>
  <c r="M155" i="4"/>
  <c r="L155" i="4"/>
  <c r="K155" i="4"/>
  <c r="J155" i="4"/>
  <c r="J207" i="4" s="1"/>
  <c r="I155" i="4"/>
  <c r="AN153" i="4"/>
  <c r="Z151" i="4"/>
  <c r="AN151" i="4" s="1"/>
  <c r="H151" i="4"/>
  <c r="R151" i="4" s="1"/>
  <c r="D151" i="4"/>
  <c r="H150" i="4"/>
  <c r="H149" i="4"/>
  <c r="AD148" i="4"/>
  <c r="H148" i="4"/>
  <c r="R148" i="4" s="1"/>
  <c r="D148" i="4"/>
  <c r="H147" i="4"/>
  <c r="H146" i="4"/>
  <c r="Z145" i="4"/>
  <c r="H145" i="4"/>
  <c r="R145" i="4" s="1"/>
  <c r="U145" i="4" s="1"/>
  <c r="D145" i="4"/>
  <c r="H144" i="4"/>
  <c r="H143" i="4"/>
  <c r="AO141" i="4"/>
  <c r="AE141" i="4"/>
  <c r="H141" i="4"/>
  <c r="R141" i="4" s="1"/>
  <c r="D141" i="4"/>
  <c r="H140" i="4"/>
  <c r="H139" i="4"/>
  <c r="H137" i="4"/>
  <c r="R137" i="4" s="1"/>
  <c r="W135" i="4"/>
  <c r="AB135" i="4" s="1"/>
  <c r="H135" i="4"/>
  <c r="D135" i="4"/>
  <c r="H134" i="4"/>
  <c r="R134" i="4" s="1"/>
  <c r="R133" i="4"/>
  <c r="H133" i="4"/>
  <c r="H132" i="4"/>
  <c r="R132" i="4" s="1"/>
  <c r="R131" i="4"/>
  <c r="H131" i="4"/>
  <c r="H129" i="4"/>
  <c r="R129" i="4" s="1"/>
  <c r="H128" i="4"/>
  <c r="R128" i="4" s="1"/>
  <c r="Z127" i="4"/>
  <c r="AN127" i="4" s="1"/>
  <c r="H127" i="4"/>
  <c r="X127" i="4" s="1"/>
  <c r="X203" i="4" s="1"/>
  <c r="H126" i="4"/>
  <c r="R126" i="4" s="1"/>
  <c r="H125" i="4"/>
  <c r="R125" i="4" s="1"/>
  <c r="Z123" i="4"/>
  <c r="AN123" i="4" s="1"/>
  <c r="H123" i="4"/>
  <c r="R123" i="4" s="1"/>
  <c r="AT118" i="4"/>
  <c r="AS118" i="4"/>
  <c r="AR118" i="4"/>
  <c r="AQ118" i="4"/>
  <c r="AP118" i="4"/>
  <c r="AO118" i="4"/>
  <c r="AM118" i="4"/>
  <c r="AL118" i="4"/>
  <c r="AL207" i="4" s="1"/>
  <c r="AK118" i="4"/>
  <c r="AJ118" i="4"/>
  <c r="AI118" i="4"/>
  <c r="AH118" i="4"/>
  <c r="AG118" i="4"/>
  <c r="AF118" i="4"/>
  <c r="AE118" i="4"/>
  <c r="AD118" i="4"/>
  <c r="AD207" i="4" s="1"/>
  <c r="AC118" i="4"/>
  <c r="AB118" i="4"/>
  <c r="Y118" i="4"/>
  <c r="W118" i="4"/>
  <c r="V118" i="4"/>
  <c r="V207" i="4" s="1"/>
  <c r="Q118" i="4"/>
  <c r="P118" i="4"/>
  <c r="O118" i="4"/>
  <c r="N118" i="4"/>
  <c r="M118" i="4"/>
  <c r="M207" i="4" s="1"/>
  <c r="L118" i="4"/>
  <c r="K118" i="4"/>
  <c r="J118" i="4"/>
  <c r="I118" i="4"/>
  <c r="X116" i="4"/>
  <c r="Z114" i="4"/>
  <c r="AN114" i="4" s="1"/>
  <c r="D114" i="4"/>
  <c r="H113" i="4"/>
  <c r="H112" i="4"/>
  <c r="H111" i="4"/>
  <c r="H110" i="4"/>
  <c r="H114" i="4" s="1"/>
  <c r="Z109" i="4"/>
  <c r="AN109" i="4" s="1"/>
  <c r="D109" i="4"/>
  <c r="H108" i="4"/>
  <c r="H107" i="4"/>
  <c r="H106" i="4"/>
  <c r="H105" i="4"/>
  <c r="H109" i="4" s="1"/>
  <c r="R109" i="4" s="1"/>
  <c r="H104" i="4"/>
  <c r="Z103" i="4"/>
  <c r="AN103" i="4" s="1"/>
  <c r="D103" i="4"/>
  <c r="H102" i="4"/>
  <c r="H101" i="4"/>
  <c r="H100" i="4"/>
  <c r="H103" i="4" s="1"/>
  <c r="R103" i="4" s="1"/>
  <c r="U103" i="4" s="1"/>
  <c r="H99" i="4"/>
  <c r="H98" i="4"/>
  <c r="Z97" i="4"/>
  <c r="AN97" i="4" s="1"/>
  <c r="R97" i="4"/>
  <c r="D97" i="4"/>
  <c r="H96" i="4"/>
  <c r="H95" i="4"/>
  <c r="H94" i="4"/>
  <c r="H93" i="4"/>
  <c r="H92" i="4"/>
  <c r="H97" i="4" s="1"/>
  <c r="Z91" i="4"/>
  <c r="AN91" i="4" s="1"/>
  <c r="D91" i="4"/>
  <c r="H90" i="4"/>
  <c r="H89" i="4"/>
  <c r="H88" i="4"/>
  <c r="H87" i="4"/>
  <c r="Z86" i="4"/>
  <c r="AN86" i="4" s="1"/>
  <c r="D86" i="4"/>
  <c r="H85" i="4"/>
  <c r="H84" i="4"/>
  <c r="H83" i="4"/>
  <c r="H82" i="4"/>
  <c r="H81" i="4"/>
  <c r="H86" i="4" s="1"/>
  <c r="R86" i="4" s="1"/>
  <c r="Z80" i="4"/>
  <c r="AN80" i="4" s="1"/>
  <c r="D80" i="4"/>
  <c r="H79" i="4"/>
  <c r="H78" i="4"/>
  <c r="H77" i="4"/>
  <c r="H76" i="4"/>
  <c r="H80" i="4" s="1"/>
  <c r="R80" i="4" s="1"/>
  <c r="U80" i="4" s="1"/>
  <c r="Z75" i="4"/>
  <c r="AN75" i="4" s="1"/>
  <c r="H75" i="4"/>
  <c r="R75" i="4" s="1"/>
  <c r="D75" i="4"/>
  <c r="H74" i="4"/>
  <c r="H73" i="4"/>
  <c r="Z72" i="4"/>
  <c r="AN72" i="4" s="1"/>
  <c r="D72" i="4"/>
  <c r="H71" i="4"/>
  <c r="H70" i="4"/>
  <c r="H69" i="4"/>
  <c r="H68" i="4"/>
  <c r="H72" i="4" s="1"/>
  <c r="R72" i="4" s="1"/>
  <c r="Z67" i="4"/>
  <c r="AN67" i="4" s="1"/>
  <c r="D67" i="4"/>
  <c r="H66" i="4"/>
  <c r="H65" i="4"/>
  <c r="H64" i="4"/>
  <c r="H63" i="4"/>
  <c r="H67" i="4" s="1"/>
  <c r="R67" i="4" s="1"/>
  <c r="U67" i="4" s="1"/>
  <c r="Z62" i="4"/>
  <c r="AN62" i="4" s="1"/>
  <c r="R62" i="4"/>
  <c r="D62" i="4"/>
  <c r="H61" i="4"/>
  <c r="H60" i="4"/>
  <c r="H59" i="4"/>
  <c r="H58" i="4"/>
  <c r="H57" i="4"/>
  <c r="H62" i="4" s="1"/>
  <c r="Z56" i="4"/>
  <c r="AN56" i="4" s="1"/>
  <c r="D56" i="4"/>
  <c r="H55" i="4"/>
  <c r="H54" i="4"/>
  <c r="H53" i="4"/>
  <c r="H52" i="4"/>
  <c r="H56" i="4" s="1"/>
  <c r="R56" i="4" s="1"/>
  <c r="Z51" i="4"/>
  <c r="AN51" i="4" s="1"/>
  <c r="D51" i="4"/>
  <c r="H50" i="4"/>
  <c r="H49" i="4"/>
  <c r="H48" i="4"/>
  <c r="H47" i="4"/>
  <c r="H51" i="4" s="1"/>
  <c r="R51" i="4" s="1"/>
  <c r="U51" i="4" s="1"/>
  <c r="Z46" i="4"/>
  <c r="AN46" i="4" s="1"/>
  <c r="D46" i="4"/>
  <c r="H45" i="4"/>
  <c r="H44" i="4"/>
  <c r="H43" i="4"/>
  <c r="H42" i="4"/>
  <c r="H41" i="4"/>
  <c r="Z39" i="4"/>
  <c r="AN39" i="4" s="1"/>
  <c r="H39" i="4"/>
  <c r="R39" i="4" s="1"/>
  <c r="AA37" i="4"/>
  <c r="AA118" i="4" s="1"/>
  <c r="Z37" i="4"/>
  <c r="AN37" i="4" s="1"/>
  <c r="D37" i="4"/>
  <c r="H36" i="4"/>
  <c r="H35" i="4"/>
  <c r="AN34" i="4"/>
  <c r="H34" i="4"/>
  <c r="H37" i="4" s="1"/>
  <c r="R37" i="4" s="1"/>
  <c r="U37" i="4" s="1"/>
  <c r="H33" i="4"/>
  <c r="Z32" i="4"/>
  <c r="AN32" i="4" s="1"/>
  <c r="D32" i="4"/>
  <c r="H31" i="4"/>
  <c r="H30" i="4"/>
  <c r="H29" i="4"/>
  <c r="H28" i="4"/>
  <c r="H27" i="4"/>
  <c r="H32" i="4" s="1"/>
  <c r="R32" i="4" s="1"/>
  <c r="AO23" i="4"/>
  <c r="AL23" i="4"/>
  <c r="Z23" i="4"/>
  <c r="AN23" i="4" s="1"/>
  <c r="D23" i="4"/>
  <c r="H22" i="4"/>
  <c r="H21" i="4"/>
  <c r="H20" i="4"/>
  <c r="H19" i="4"/>
  <c r="H18" i="4"/>
  <c r="H23" i="4" s="1"/>
  <c r="R23" i="4" s="1"/>
  <c r="U23" i="4" s="1"/>
  <c r="H17" i="4"/>
  <c r="AO16" i="4"/>
  <c r="Z16" i="4"/>
  <c r="AN16" i="4" s="1"/>
  <c r="Y16" i="4"/>
  <c r="D16" i="4"/>
  <c r="H15" i="4"/>
  <c r="H14" i="4"/>
  <c r="H13" i="4"/>
  <c r="H12" i="4"/>
  <c r="H11" i="4"/>
  <c r="H10" i="4"/>
  <c r="AQ8" i="4"/>
  <c r="AA8" i="4"/>
  <c r="W8" i="4"/>
  <c r="H8" i="4"/>
  <c r="AL106" i="3"/>
  <c r="AJ106" i="3"/>
  <c r="AH106" i="3"/>
  <c r="AF106" i="3" s="1"/>
  <c r="AD106" i="3"/>
  <c r="O106" i="3"/>
  <c r="M106" i="3"/>
  <c r="L106" i="3" s="1"/>
  <c r="J106" i="3" s="1"/>
  <c r="H106" i="3" s="1"/>
  <c r="AL105" i="3"/>
  <c r="AJ105" i="3"/>
  <c r="AH105" i="3"/>
  <c r="AF105" i="3"/>
  <c r="AD105" i="3"/>
  <c r="O105" i="3"/>
  <c r="M105" i="3"/>
  <c r="L105" i="3"/>
  <c r="J105" i="3" s="1"/>
  <c r="H105" i="3" s="1"/>
  <c r="G105" i="3" s="1"/>
  <c r="F105" i="3" s="1"/>
  <c r="AL104" i="3"/>
  <c r="AJ104" i="3"/>
  <c r="AH104" i="3"/>
  <c r="AF104" i="3"/>
  <c r="O104" i="3"/>
  <c r="N104" i="3"/>
  <c r="M104" i="3"/>
  <c r="L104" i="3"/>
  <c r="J104" i="3" s="1"/>
  <c r="H104" i="3"/>
  <c r="G104" i="3" s="1"/>
  <c r="F104" i="3" s="1"/>
  <c r="AL103" i="3"/>
  <c r="AJ103" i="3"/>
  <c r="AH103" i="3" s="1"/>
  <c r="AF103" i="3" s="1"/>
  <c r="V103" i="3"/>
  <c r="O103" i="3"/>
  <c r="M103" i="3" s="1"/>
  <c r="L103" i="3" s="1"/>
  <c r="J103" i="3" s="1"/>
  <c r="H103" i="3" s="1"/>
  <c r="D100" i="3"/>
  <c r="AV97" i="3"/>
  <c r="AU97" i="3"/>
  <c r="AT97" i="3"/>
  <c r="AS97" i="3"/>
  <c r="AR97" i="3"/>
  <c r="AQ97" i="3"/>
  <c r="AP97" i="3"/>
  <c r="AO97" i="3"/>
  <c r="AN97" i="3"/>
  <c r="AM97" i="3"/>
  <c r="AK97" i="3"/>
  <c r="AI97" i="3"/>
  <c r="AG97" i="3"/>
  <c r="AE97" i="3"/>
  <c r="Z97" i="3"/>
  <c r="T97" i="3"/>
  <c r="S97" i="3"/>
  <c r="R97" i="3"/>
  <c r="K97" i="3"/>
  <c r="I97" i="3"/>
  <c r="D97" i="3"/>
  <c r="AL96" i="3"/>
  <c r="AJ96" i="3"/>
  <c r="AH96" i="3"/>
  <c r="AF96" i="3" s="1"/>
  <c r="AD96" i="3"/>
  <c r="O96" i="3"/>
  <c r="M96" i="3"/>
  <c r="L96" i="3" s="1"/>
  <c r="J96" i="3"/>
  <c r="H96" i="3" s="1"/>
  <c r="G96" i="3" s="1"/>
  <c r="F96" i="3" s="1"/>
  <c r="AL95" i="3"/>
  <c r="AJ95" i="3"/>
  <c r="AH95" i="3" s="1"/>
  <c r="AF95" i="3" s="1"/>
  <c r="O95" i="3"/>
  <c r="N95" i="3"/>
  <c r="M95" i="3"/>
  <c r="L95" i="3" s="1"/>
  <c r="J95" i="3" s="1"/>
  <c r="H95" i="3" s="1"/>
  <c r="G95" i="3" s="1"/>
  <c r="F95" i="3" s="1"/>
  <c r="AL94" i="3"/>
  <c r="AJ94" i="3" s="1"/>
  <c r="AH94" i="3" s="1"/>
  <c r="AF94" i="3" s="1"/>
  <c r="T94" i="3"/>
  <c r="O94" i="3"/>
  <c r="M94" i="3" s="1"/>
  <c r="L94" i="3" s="1"/>
  <c r="J94" i="3" s="1"/>
  <c r="H94" i="3" s="1"/>
  <c r="G94" i="3" s="1"/>
  <c r="F94" i="3" s="1"/>
  <c r="AL93" i="3"/>
  <c r="AJ93" i="3"/>
  <c r="AH93" i="3"/>
  <c r="AF93" i="3" s="1"/>
  <c r="AA93" i="3"/>
  <c r="AA97" i="3" s="1"/>
  <c r="O93" i="3"/>
  <c r="M93" i="3"/>
  <c r="AL92" i="3"/>
  <c r="AJ92" i="3"/>
  <c r="AH92" i="3"/>
  <c r="AF92" i="3" s="1"/>
  <c r="O92" i="3"/>
  <c r="N92" i="3"/>
  <c r="M92" i="3"/>
  <c r="L92" i="3" s="1"/>
  <c r="J92" i="3"/>
  <c r="H92" i="3" s="1"/>
  <c r="G92" i="3" s="1"/>
  <c r="F92" i="3" s="1"/>
  <c r="AL91" i="3"/>
  <c r="AJ91" i="3"/>
  <c r="AH91" i="3" s="1"/>
  <c r="AF91" i="3" s="1"/>
  <c r="AB91" i="3"/>
  <c r="AB97" i="3" s="1"/>
  <c r="O91" i="3"/>
  <c r="M91" i="3"/>
  <c r="L91" i="3" s="1"/>
  <c r="J91" i="3" s="1"/>
  <c r="H91" i="3" s="1"/>
  <c r="AL90" i="3"/>
  <c r="AJ90" i="3" s="1"/>
  <c r="AH90" i="3" s="1"/>
  <c r="AF90" i="3" s="1"/>
  <c r="X90" i="3"/>
  <c r="O90" i="3"/>
  <c r="M90" i="3" s="1"/>
  <c r="L90" i="3" s="1"/>
  <c r="J90" i="3" s="1"/>
  <c r="H90" i="3" s="1"/>
  <c r="G90" i="3" s="1"/>
  <c r="F90" i="3" s="1"/>
  <c r="AL89" i="3"/>
  <c r="AJ89" i="3"/>
  <c r="AH89" i="3"/>
  <c r="AF89" i="3" s="1"/>
  <c r="W89" i="3"/>
  <c r="O89" i="3"/>
  <c r="M89" i="3"/>
  <c r="AL88" i="3"/>
  <c r="AJ88" i="3"/>
  <c r="AH88" i="3"/>
  <c r="AF88" i="3" s="1"/>
  <c r="Y88" i="3"/>
  <c r="Y97" i="3" s="1"/>
  <c r="O88" i="3"/>
  <c r="M88" i="3"/>
  <c r="L88" i="3" s="1"/>
  <c r="J88" i="3"/>
  <c r="H88" i="3" s="1"/>
  <c r="G88" i="3" s="1"/>
  <c r="F88" i="3" s="1"/>
  <c r="AL87" i="3"/>
  <c r="AJ87" i="3"/>
  <c r="AH87" i="3" s="1"/>
  <c r="AF87" i="3" s="1"/>
  <c r="O87" i="3"/>
  <c r="M87" i="3"/>
  <c r="L87" i="3"/>
  <c r="J87" i="3" s="1"/>
  <c r="H87" i="3" s="1"/>
  <c r="AL86" i="3"/>
  <c r="AJ86" i="3"/>
  <c r="AH86" i="3"/>
  <c r="AF86" i="3"/>
  <c r="S86" i="3"/>
  <c r="O86" i="3"/>
  <c r="M86" i="3"/>
  <c r="L86" i="3"/>
  <c r="J86" i="3" s="1"/>
  <c r="H86" i="3"/>
  <c r="G86" i="3" s="1"/>
  <c r="F86" i="3" s="1"/>
  <c r="AL85" i="3"/>
  <c r="AJ85" i="3"/>
  <c r="AH85" i="3" s="1"/>
  <c r="AF85" i="3" s="1"/>
  <c r="O85" i="3"/>
  <c r="N85" i="3"/>
  <c r="M85" i="3" s="1"/>
  <c r="L85" i="3" s="1"/>
  <c r="J85" i="3" s="1"/>
  <c r="H85" i="3" s="1"/>
  <c r="G85" i="3" s="1"/>
  <c r="F85" i="3" s="1"/>
  <c r="AL84" i="3"/>
  <c r="AJ84" i="3"/>
  <c r="AH84" i="3"/>
  <c r="AF84" i="3" s="1"/>
  <c r="O84" i="3"/>
  <c r="M84" i="3"/>
  <c r="L84" i="3"/>
  <c r="J84" i="3" s="1"/>
  <c r="H84" i="3" s="1"/>
  <c r="AL83" i="3"/>
  <c r="AJ83" i="3" s="1"/>
  <c r="AH83" i="3" s="1"/>
  <c r="AF83" i="3" s="1"/>
  <c r="O83" i="3"/>
  <c r="M83" i="3" s="1"/>
  <c r="L83" i="3"/>
  <c r="J83" i="3" s="1"/>
  <c r="H83" i="3" s="1"/>
  <c r="G83" i="3" s="1"/>
  <c r="F83" i="3" s="1"/>
  <c r="K83" i="3"/>
  <c r="AL82" i="3"/>
  <c r="AJ82" i="3" s="1"/>
  <c r="AH82" i="3"/>
  <c r="AF82" i="3"/>
  <c r="U82" i="3"/>
  <c r="AL81" i="3"/>
  <c r="AJ81" i="3"/>
  <c r="AH81" i="3"/>
  <c r="AF81" i="3" s="1"/>
  <c r="O81" i="3"/>
  <c r="N81" i="3"/>
  <c r="M81" i="3"/>
  <c r="L81" i="3" s="1"/>
  <c r="J81" i="3" s="1"/>
  <c r="H81" i="3" s="1"/>
  <c r="AL80" i="3"/>
  <c r="AJ80" i="3"/>
  <c r="AH80" i="3"/>
  <c r="AF80" i="3" s="1"/>
  <c r="O80" i="3"/>
  <c r="N80" i="3"/>
  <c r="N97" i="3" s="1"/>
  <c r="M80" i="3"/>
  <c r="L80" i="3" s="1"/>
  <c r="J80" i="3" s="1"/>
  <c r="H80" i="3" s="1"/>
  <c r="AL79" i="3"/>
  <c r="AJ79" i="3"/>
  <c r="AH79" i="3"/>
  <c r="AF79" i="3" s="1"/>
  <c r="O79" i="3"/>
  <c r="M79" i="3"/>
  <c r="L79" i="3"/>
  <c r="J79" i="3" s="1"/>
  <c r="H79" i="3" s="1"/>
  <c r="K79" i="3"/>
  <c r="AL78" i="3"/>
  <c r="AJ78" i="3"/>
  <c r="AH78" i="3"/>
  <c r="AF78" i="3" s="1"/>
  <c r="AE78" i="3"/>
  <c r="O78" i="3"/>
  <c r="M78" i="3"/>
  <c r="L78" i="3" s="1"/>
  <c r="J78" i="3" s="1"/>
  <c r="H78" i="3" s="1"/>
  <c r="AL77" i="3"/>
  <c r="AJ77" i="3"/>
  <c r="AH77" i="3"/>
  <c r="AF77" i="3" s="1"/>
  <c r="AC77" i="3"/>
  <c r="AC97" i="3" s="1"/>
  <c r="O77" i="3"/>
  <c r="M77" i="3"/>
  <c r="L77" i="3" s="1"/>
  <c r="J77" i="3" s="1"/>
  <c r="H77" i="3" s="1"/>
  <c r="G77" i="3" s="1"/>
  <c r="F77" i="3" s="1"/>
  <c r="AL76" i="3"/>
  <c r="AJ76" i="3"/>
  <c r="AH76" i="3"/>
  <c r="AF76" i="3" s="1"/>
  <c r="AA76" i="3"/>
  <c r="O76" i="3"/>
  <c r="M76" i="3"/>
  <c r="L76" i="3" s="1"/>
  <c r="J76" i="3" s="1"/>
  <c r="H76" i="3" s="1"/>
  <c r="AL75" i="3"/>
  <c r="AJ75" i="3"/>
  <c r="AH75" i="3"/>
  <c r="AF75" i="3" s="1"/>
  <c r="Z75" i="3"/>
  <c r="O75" i="3"/>
  <c r="M75" i="3"/>
  <c r="L75" i="3" s="1"/>
  <c r="J75" i="3" s="1"/>
  <c r="H75" i="3" s="1"/>
  <c r="G75" i="3" s="1"/>
  <c r="F75" i="3" s="1"/>
  <c r="AL74" i="3"/>
  <c r="AJ74" i="3"/>
  <c r="AH74" i="3"/>
  <c r="AF74" i="3" s="1"/>
  <c r="X74" i="3"/>
  <c r="W74" i="3"/>
  <c r="O74" i="3"/>
  <c r="M74" i="3" s="1"/>
  <c r="L74" i="3" s="1"/>
  <c r="J74" i="3" s="1"/>
  <c r="H74" i="3" s="1"/>
  <c r="AL73" i="3"/>
  <c r="AJ73" i="3"/>
  <c r="AH73" i="3" s="1"/>
  <c r="AF73" i="3" s="1"/>
  <c r="X73" i="3"/>
  <c r="W73" i="3"/>
  <c r="L73" i="3" s="1"/>
  <c r="J73" i="3" s="1"/>
  <c r="H73" i="3" s="1"/>
  <c r="O73" i="3"/>
  <c r="M73" i="3"/>
  <c r="AL72" i="3"/>
  <c r="AJ72" i="3" s="1"/>
  <c r="AH72" i="3" s="1"/>
  <c r="AF72" i="3" s="1"/>
  <c r="Q72" i="3"/>
  <c r="Q97" i="3" s="1"/>
  <c r="AL71" i="3"/>
  <c r="AJ71" i="3" s="1"/>
  <c r="AH71" i="3" s="1"/>
  <c r="AF71" i="3" s="1"/>
  <c r="P71" i="3"/>
  <c r="O71" i="3" s="1"/>
  <c r="M71" i="3" s="1"/>
  <c r="L71" i="3" s="1"/>
  <c r="J71" i="3" s="1"/>
  <c r="H71" i="3" s="1"/>
  <c r="G71" i="3" s="1"/>
  <c r="F71" i="3" s="1"/>
  <c r="AL70" i="3"/>
  <c r="AJ70" i="3" s="1"/>
  <c r="AH70" i="3" s="1"/>
  <c r="AF70" i="3" s="1"/>
  <c r="V70" i="3"/>
  <c r="O70" i="3" s="1"/>
  <c r="AL69" i="3"/>
  <c r="AJ69" i="3" s="1"/>
  <c r="AH69" i="3" s="1"/>
  <c r="AF69" i="3" s="1"/>
  <c r="AD69" i="3"/>
  <c r="AD97" i="3" s="1"/>
  <c r="O69" i="3"/>
  <c r="M69" i="3"/>
  <c r="AL68" i="3"/>
  <c r="AJ68" i="3" s="1"/>
  <c r="X68" i="3"/>
  <c r="X97" i="3" s="1"/>
  <c r="O68" i="3"/>
  <c r="M68" i="3"/>
  <c r="AL67" i="3"/>
  <c r="AL97" i="3" s="1"/>
  <c r="AJ67" i="3"/>
  <c r="AH67" i="3"/>
  <c r="AF67" i="3"/>
  <c r="R67" i="3"/>
  <c r="O67" i="3"/>
  <c r="M67" i="3"/>
  <c r="L67" i="3"/>
  <c r="J67" i="3" s="1"/>
  <c r="W68" i="3"/>
  <c r="AX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G60" i="3"/>
  <c r="AE60" i="3"/>
  <c r="AD60" i="3"/>
  <c r="AC60" i="3"/>
  <c r="AB60" i="3"/>
  <c r="AA60" i="3"/>
  <c r="Z60" i="3"/>
  <c r="Y60" i="3"/>
  <c r="X60" i="3"/>
  <c r="V60" i="3"/>
  <c r="U60" i="3"/>
  <c r="T60" i="3"/>
  <c r="S60" i="3"/>
  <c r="R60" i="3"/>
  <c r="Q60" i="3"/>
  <c r="P60" i="3"/>
  <c r="N60" i="3"/>
  <c r="K60" i="3"/>
  <c r="I60" i="3"/>
  <c r="E60" i="3"/>
  <c r="D60" i="3"/>
  <c r="AL59" i="3"/>
  <c r="AJ59" i="3"/>
  <c r="AH59" i="3"/>
  <c r="AF59" i="3"/>
  <c r="X59" i="3"/>
  <c r="O59" i="3"/>
  <c r="M59" i="3"/>
  <c r="L59" i="3"/>
  <c r="J59" i="3" s="1"/>
  <c r="H59" i="3" s="1"/>
  <c r="G59" i="3" s="1"/>
  <c r="F59" i="3" s="1"/>
  <c r="AL58" i="3"/>
  <c r="AJ58" i="3"/>
  <c r="AH58" i="3"/>
  <c r="AF58" i="3"/>
  <c r="W58" i="3"/>
  <c r="W60" i="3" s="1"/>
  <c r="O58" i="3"/>
  <c r="M58" i="3"/>
  <c r="L58" i="3"/>
  <c r="J58" i="3" s="1"/>
  <c r="H58" i="3" s="1"/>
  <c r="G58" i="3" s="1"/>
  <c r="F58" i="3" s="1"/>
  <c r="AL57" i="3"/>
  <c r="AJ57" i="3"/>
  <c r="AH57" i="3"/>
  <c r="AH60" i="3" s="1"/>
  <c r="AF57" i="3"/>
  <c r="AF60" i="3" s="1"/>
  <c r="AD57" i="3"/>
  <c r="O57" i="3"/>
  <c r="O60" i="3" s="1"/>
  <c r="M57" i="3"/>
  <c r="M60" i="3" s="1"/>
  <c r="L57" i="3"/>
  <c r="J57" i="3" s="1"/>
  <c r="AW49" i="3"/>
  <c r="D47" i="3"/>
  <c r="M256" i="7" s="1"/>
  <c r="AV44" i="3"/>
  <c r="AV49" i="3" s="1"/>
  <c r="AU44" i="3"/>
  <c r="AU49" i="3" s="1"/>
  <c r="AT44" i="3"/>
  <c r="AT49" i="3" s="1"/>
  <c r="AS44" i="3"/>
  <c r="AS49" i="3" s="1"/>
  <c r="AR44" i="3"/>
  <c r="AR49" i="3" s="1"/>
  <c r="AQ44" i="3"/>
  <c r="AQ49" i="3" s="1"/>
  <c r="AO44" i="3"/>
  <c r="AO49" i="3" s="1"/>
  <c r="AN44" i="3"/>
  <c r="AI44" i="3"/>
  <c r="AI49" i="3" s="1"/>
  <c r="AE44" i="3"/>
  <c r="AE49" i="3" s="1"/>
  <c r="AD44" i="3"/>
  <c r="AD49" i="3" s="1"/>
  <c r="AC44" i="3"/>
  <c r="AC49" i="3" s="1"/>
  <c r="AB44" i="3"/>
  <c r="AB49" i="3" s="1"/>
  <c r="AA44" i="3"/>
  <c r="AA49" i="3" s="1"/>
  <c r="Z44" i="3"/>
  <c r="Z49" i="3" s="1"/>
  <c r="Y44" i="3"/>
  <c r="Y49" i="3" s="1"/>
  <c r="X44" i="3"/>
  <c r="X49" i="3" s="1"/>
  <c r="W44" i="3"/>
  <c r="W49" i="3" s="1"/>
  <c r="V44" i="3"/>
  <c r="V49" i="3" s="1"/>
  <c r="U44" i="3"/>
  <c r="U49" i="3" s="1"/>
  <c r="T44" i="3"/>
  <c r="T49" i="3" s="1"/>
  <c r="S44" i="3"/>
  <c r="S49" i="3" s="1"/>
  <c r="R44" i="3"/>
  <c r="R49" i="3" s="1"/>
  <c r="Q44" i="3"/>
  <c r="Q49" i="3" s="1"/>
  <c r="P44" i="3"/>
  <c r="P49" i="3" s="1"/>
  <c r="N44" i="3"/>
  <c r="N49" i="3" s="1"/>
  <c r="K44" i="3"/>
  <c r="K49" i="3" s="1"/>
  <c r="I44" i="3"/>
  <c r="I49" i="3" s="1"/>
  <c r="D44" i="3"/>
  <c r="AL43" i="3"/>
  <c r="AJ43" i="3"/>
  <c r="AH43" i="3" s="1"/>
  <c r="AF43" i="3" s="1"/>
  <c r="O43" i="3"/>
  <c r="M43" i="3"/>
  <c r="L43" i="3" s="1"/>
  <c r="J43" i="3" s="1"/>
  <c r="H43" i="3" s="1"/>
  <c r="G43" i="3" s="1"/>
  <c r="F43" i="3" s="1"/>
  <c r="AN42" i="3"/>
  <c r="AL42" i="3"/>
  <c r="AJ42" i="3"/>
  <c r="AH42" i="3" s="1"/>
  <c r="AF42" i="3" s="1"/>
  <c r="O42" i="3"/>
  <c r="M42" i="3"/>
  <c r="L42" i="3" s="1"/>
  <c r="J42" i="3" s="1"/>
  <c r="H42" i="3" s="1"/>
  <c r="G42" i="3" s="1"/>
  <c r="F42" i="3" s="1"/>
  <c r="AL41" i="3"/>
  <c r="AJ41" i="3"/>
  <c r="AH41" i="3"/>
  <c r="AF41" i="3" s="1"/>
  <c r="AG41" i="3"/>
  <c r="O41" i="3"/>
  <c r="M41" i="3"/>
  <c r="L41" i="3" s="1"/>
  <c r="J41" i="3" s="1"/>
  <c r="H41" i="3" s="1"/>
  <c r="AL40" i="3"/>
  <c r="AK40" i="3"/>
  <c r="AJ40" i="3"/>
  <c r="AH40" i="3" s="1"/>
  <c r="AF40" i="3" s="1"/>
  <c r="O40" i="3"/>
  <c r="M40" i="3"/>
  <c r="L40" i="3" s="1"/>
  <c r="J40" i="3" s="1"/>
  <c r="H40" i="3" s="1"/>
  <c r="G40" i="3" s="1"/>
  <c r="F40" i="3" s="1"/>
  <c r="AL39" i="3"/>
  <c r="AJ39" i="3"/>
  <c r="AH39" i="3"/>
  <c r="AF39" i="3" s="1"/>
  <c r="O39" i="3"/>
  <c r="M39" i="3"/>
  <c r="L39" i="3"/>
  <c r="J39" i="3" s="1"/>
  <c r="H39" i="3" s="1"/>
  <c r="AO38" i="3"/>
  <c r="AL38" i="3"/>
  <c r="AJ38" i="3"/>
  <c r="AH38" i="3"/>
  <c r="AF38" i="3" s="1"/>
  <c r="O38" i="3"/>
  <c r="M38" i="3"/>
  <c r="L38" i="3"/>
  <c r="J38" i="3" s="1"/>
  <c r="H38" i="3" s="1"/>
  <c r="G38" i="3" s="1"/>
  <c r="F38" i="3" s="1"/>
  <c r="AL37" i="3"/>
  <c r="AK37" i="3"/>
  <c r="AK44" i="3" s="1"/>
  <c r="AJ37" i="3"/>
  <c r="AH37" i="3"/>
  <c r="AF37" i="3" s="1"/>
  <c r="O37" i="3"/>
  <c r="M37" i="3"/>
  <c r="L37" i="3"/>
  <c r="J37" i="3" s="1"/>
  <c r="H37" i="3" s="1"/>
  <c r="AQ36" i="3"/>
  <c r="AL36" i="3"/>
  <c r="AJ36" i="3"/>
  <c r="AH36" i="3"/>
  <c r="AF36" i="3" s="1"/>
  <c r="O36" i="3"/>
  <c r="M36" i="3"/>
  <c r="L36" i="3"/>
  <c r="J36" i="3" s="1"/>
  <c r="H36" i="3" s="1"/>
  <c r="AL35" i="3"/>
  <c r="AJ35" i="3"/>
  <c r="AH35" i="3"/>
  <c r="AF35" i="3"/>
  <c r="O35" i="3"/>
  <c r="M35" i="3"/>
  <c r="L35" i="3"/>
  <c r="J35" i="3"/>
  <c r="H35" i="3" s="1"/>
  <c r="G35" i="3" s="1"/>
  <c r="F35" i="3" s="1"/>
  <c r="AL34" i="3"/>
  <c r="AJ34" i="3" s="1"/>
  <c r="AH34" i="3" s="1"/>
  <c r="AF34" i="3" s="1"/>
  <c r="AG34" i="3"/>
  <c r="AG44" i="3" s="1"/>
  <c r="AG49" i="3" s="1"/>
  <c r="O34" i="3"/>
  <c r="M34" i="3"/>
  <c r="L34" i="3"/>
  <c r="J34" i="3"/>
  <c r="H34" i="3" s="1"/>
  <c r="G34" i="3" s="1"/>
  <c r="F34" i="3" s="1"/>
  <c r="AL33" i="3"/>
  <c r="AJ33" i="3" s="1"/>
  <c r="AH33" i="3" s="1"/>
  <c r="AF33" i="3" s="1"/>
  <c r="AK33" i="3"/>
  <c r="O33" i="3"/>
  <c r="M33" i="3"/>
  <c r="L33" i="3"/>
  <c r="J33" i="3"/>
  <c r="H33" i="3" s="1"/>
  <c r="G33" i="3" s="1"/>
  <c r="F33" i="3" s="1"/>
  <c r="AP32" i="3"/>
  <c r="AP44" i="3" s="1"/>
  <c r="O32" i="3"/>
  <c r="M32" i="3"/>
  <c r="L32" i="3"/>
  <c r="J32" i="3"/>
  <c r="H32" i="3" s="1"/>
  <c r="AM31" i="3"/>
  <c r="AL31" i="3" s="1"/>
  <c r="AJ31" i="3" s="1"/>
  <c r="AH31" i="3" s="1"/>
  <c r="AF31" i="3" s="1"/>
  <c r="O31" i="3"/>
  <c r="M31" i="3"/>
  <c r="L31" i="3"/>
  <c r="J31" i="3"/>
  <c r="H31" i="3" s="1"/>
  <c r="AL30" i="3"/>
  <c r="AJ30" i="3" s="1"/>
  <c r="AH30" i="3" s="1"/>
  <c r="AF30" i="3" s="1"/>
  <c r="AK30" i="3"/>
  <c r="O30" i="3"/>
  <c r="M30" i="3"/>
  <c r="L30" i="3"/>
  <c r="J30" i="3"/>
  <c r="H30" i="3" s="1"/>
  <c r="G30" i="3" s="1"/>
  <c r="F30" i="3" s="1"/>
  <c r="AL29" i="3"/>
  <c r="AJ29" i="3" s="1"/>
  <c r="AH29" i="3" s="1"/>
  <c r="AF29" i="3" s="1"/>
  <c r="O29" i="3"/>
  <c r="M29" i="3" s="1"/>
  <c r="L29" i="3" s="1"/>
  <c r="J29" i="3" s="1"/>
  <c r="H29" i="3" s="1"/>
  <c r="G29" i="3" s="1"/>
  <c r="F29" i="3" s="1"/>
  <c r="AL28" i="3"/>
  <c r="AJ28" i="3"/>
  <c r="AH28" i="3" s="1"/>
  <c r="O28" i="3"/>
  <c r="M28" i="3"/>
  <c r="L28" i="3" s="1"/>
  <c r="D23" i="3"/>
  <c r="AX17" i="3"/>
  <c r="AX49" i="3" s="1"/>
  <c r="AV17" i="3"/>
  <c r="AU17" i="3"/>
  <c r="AT17" i="3"/>
  <c r="AS17" i="3"/>
  <c r="AR17" i="3"/>
  <c r="AQ17" i="3"/>
  <c r="AO17" i="3"/>
  <c r="AM17" i="3"/>
  <c r="AI17" i="3"/>
  <c r="AG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N17" i="3"/>
  <c r="K17" i="3"/>
  <c r="I17" i="3"/>
  <c r="D17" i="3"/>
  <c r="D20" i="3" s="1"/>
  <c r="AN16" i="3"/>
  <c r="AN17" i="3" s="1"/>
  <c r="AL16" i="3"/>
  <c r="AJ16" i="3" s="1"/>
  <c r="AH16" i="3" s="1"/>
  <c r="AF16" i="3" s="1"/>
  <c r="O16" i="3"/>
  <c r="M16" i="3" s="1"/>
  <c r="L16" i="3" s="1"/>
  <c r="J16" i="3" s="1"/>
  <c r="H16" i="3" s="1"/>
  <c r="G16" i="3" s="1"/>
  <c r="F16" i="3" s="1"/>
  <c r="AL15" i="3"/>
  <c r="AK15" i="3"/>
  <c r="AJ15" i="3" s="1"/>
  <c r="AH15" i="3" s="1"/>
  <c r="AF15" i="3" s="1"/>
  <c r="O15" i="3"/>
  <c r="M15" i="3" s="1"/>
  <c r="L15" i="3" s="1"/>
  <c r="J15" i="3" s="1"/>
  <c r="H15" i="3" s="1"/>
  <c r="G15" i="3" s="1"/>
  <c r="F15" i="3" s="1"/>
  <c r="AP14" i="3"/>
  <c r="AP17" i="3" s="1"/>
  <c r="AL14" i="3"/>
  <c r="AJ14" i="3" s="1"/>
  <c r="AH14" i="3" s="1"/>
  <c r="AF14" i="3" s="1"/>
  <c r="O14" i="3"/>
  <c r="M14" i="3" s="1"/>
  <c r="L14" i="3" s="1"/>
  <c r="J14" i="3" s="1"/>
  <c r="H14" i="3" s="1"/>
  <c r="G14" i="3" s="1"/>
  <c r="F14" i="3" s="1"/>
  <c r="AM13" i="3"/>
  <c r="AL13" i="3"/>
  <c r="AJ13" i="3" s="1"/>
  <c r="AH13" i="3" s="1"/>
  <c r="AF13" i="3" s="1"/>
  <c r="O13" i="3"/>
  <c r="M13" i="3" s="1"/>
  <c r="L13" i="3" s="1"/>
  <c r="J13" i="3" s="1"/>
  <c r="H13" i="3" s="1"/>
  <c r="AL12" i="3"/>
  <c r="AL17" i="3" s="1"/>
  <c r="AJ12" i="3"/>
  <c r="AH12" i="3" s="1"/>
  <c r="O12" i="3"/>
  <c r="M12" i="3"/>
  <c r="L12" i="3" s="1"/>
  <c r="AH11" i="3"/>
  <c r="AF11" i="3"/>
  <c r="AH10" i="3"/>
  <c r="AF10" i="3" s="1"/>
  <c r="AH9" i="3"/>
  <c r="AF9" i="3"/>
  <c r="AH8" i="3"/>
  <c r="AF8" i="3" s="1"/>
  <c r="AH7" i="3"/>
  <c r="AF7" i="3"/>
  <c r="U39" i="4" l="1"/>
  <c r="U72" i="4"/>
  <c r="U86" i="4"/>
  <c r="U97" i="4"/>
  <c r="U109" i="4"/>
  <c r="U125" i="4"/>
  <c r="U128" i="4"/>
  <c r="U137" i="4"/>
  <c r="U148" i="4"/>
  <c r="M227" i="4"/>
  <c r="U32" i="4"/>
  <c r="U56" i="4"/>
  <c r="U62" i="4"/>
  <c r="U75" i="4"/>
  <c r="W125" i="4"/>
  <c r="AB125" i="4" s="1"/>
  <c r="W128" i="4"/>
  <c r="AB128" i="4" s="1"/>
  <c r="Z135" i="4"/>
  <c r="W137" i="4"/>
  <c r="AB137" i="4" s="1"/>
  <c r="Z148" i="4"/>
  <c r="AN148" i="4" s="1"/>
  <c r="U151" i="4"/>
  <c r="U155" i="4" s="1"/>
  <c r="P43" i="5"/>
  <c r="AN135" i="4"/>
  <c r="P88" i="7"/>
  <c r="G31" i="3"/>
  <c r="F31" i="3" s="1"/>
  <c r="J60" i="3"/>
  <c r="H57" i="3"/>
  <c r="W97" i="3"/>
  <c r="L68" i="3"/>
  <c r="J68" i="3" s="1"/>
  <c r="H68" i="3" s="1"/>
  <c r="G68" i="3" s="1"/>
  <c r="F68" i="3" s="1"/>
  <c r="AH17" i="3"/>
  <c r="AF12" i="3"/>
  <c r="AF17" i="3" s="1"/>
  <c r="AP49" i="3"/>
  <c r="G37" i="3"/>
  <c r="F37" i="3" s="1"/>
  <c r="AO207" i="4"/>
  <c r="E118" i="6"/>
  <c r="AN49" i="3"/>
  <c r="G73" i="3"/>
  <c r="F73" i="3" s="1"/>
  <c r="G76" i="3"/>
  <c r="F76" i="3" s="1"/>
  <c r="G78" i="3"/>
  <c r="F78" i="3" s="1"/>
  <c r="G87" i="3"/>
  <c r="F87" i="3" s="1"/>
  <c r="G103" i="3"/>
  <c r="F103" i="3" s="1"/>
  <c r="AP16" i="4"/>
  <c r="AQ16" i="4"/>
  <c r="AT16" i="4" s="1"/>
  <c r="J28" i="3"/>
  <c r="L44" i="3"/>
  <c r="G32" i="3"/>
  <c r="F32" i="3" s="1"/>
  <c r="AJ97" i="3"/>
  <c r="AH68" i="3"/>
  <c r="AF68" i="3" s="1"/>
  <c r="AF97" i="3" s="1"/>
  <c r="G79" i="3"/>
  <c r="F79" i="3" s="1"/>
  <c r="G81" i="3"/>
  <c r="F81" i="3" s="1"/>
  <c r="AF28" i="3"/>
  <c r="G36" i="3"/>
  <c r="F36" i="3" s="1"/>
  <c r="G41" i="3"/>
  <c r="F41" i="3" s="1"/>
  <c r="H67" i="3"/>
  <c r="M70" i="3"/>
  <c r="L70" i="3" s="1"/>
  <c r="J70" i="3" s="1"/>
  <c r="H70" i="3" s="1"/>
  <c r="G70" i="3" s="1"/>
  <c r="F70" i="3" s="1"/>
  <c r="O97" i="3"/>
  <c r="G74" i="3"/>
  <c r="F74" i="3" s="1"/>
  <c r="L17" i="3"/>
  <c r="J12" i="3"/>
  <c r="G13" i="3"/>
  <c r="F13" i="3" s="1"/>
  <c r="M249" i="7"/>
  <c r="M251" i="7" s="1"/>
  <c r="M254" i="7" s="1"/>
  <c r="D22" i="3"/>
  <c r="AL44" i="3"/>
  <c r="AL49" i="3" s="1"/>
  <c r="G39" i="3"/>
  <c r="F39" i="3" s="1"/>
  <c r="AH97" i="3"/>
  <c r="G80" i="3"/>
  <c r="F80" i="3" s="1"/>
  <c r="G84" i="3"/>
  <c r="F84" i="3" s="1"/>
  <c r="G91" i="3"/>
  <c r="F91" i="3" s="1"/>
  <c r="G106" i="3"/>
  <c r="F106" i="3" s="1"/>
  <c r="AP23" i="4"/>
  <c r="AQ23" i="4"/>
  <c r="AT23" i="4" s="1"/>
  <c r="O17" i="3"/>
  <c r="O44" i="3"/>
  <c r="AM44" i="3"/>
  <c r="AM49" i="3" s="1"/>
  <c r="L60" i="3"/>
  <c r="U97" i="3"/>
  <c r="O82" i="3"/>
  <c r="M82" i="3" s="1"/>
  <c r="L82" i="3" s="1"/>
  <c r="J82" i="3" s="1"/>
  <c r="H82" i="3" s="1"/>
  <c r="G82" i="3" s="1"/>
  <c r="F82" i="3" s="1"/>
  <c r="AJ17" i="3"/>
  <c r="L69" i="3"/>
  <c r="J69" i="3" s="1"/>
  <c r="H69" i="3" s="1"/>
  <c r="G69" i="3" s="1"/>
  <c r="F69" i="3" s="1"/>
  <c r="P97" i="3"/>
  <c r="L89" i="3"/>
  <c r="J89" i="3" s="1"/>
  <c r="H89" i="3" s="1"/>
  <c r="G89" i="3" s="1"/>
  <c r="F89" i="3" s="1"/>
  <c r="L93" i="3"/>
  <c r="J93" i="3" s="1"/>
  <c r="H93" i="3" s="1"/>
  <c r="G93" i="3" s="1"/>
  <c r="F93" i="3" s="1"/>
  <c r="S118" i="4"/>
  <c r="R114" i="4"/>
  <c r="Z116" i="4"/>
  <c r="AN116" i="4" s="1"/>
  <c r="X118" i="4"/>
  <c r="X227" i="4" s="1"/>
  <c r="U123" i="4"/>
  <c r="AB203" i="4"/>
  <c r="U141" i="4"/>
  <c r="Z155" i="4"/>
  <c r="R155" i="4"/>
  <c r="AE207" i="4"/>
  <c r="H198" i="4"/>
  <c r="V227" i="4"/>
  <c r="AL227" i="4"/>
  <c r="AN225" i="4"/>
  <c r="AJ44" i="3"/>
  <c r="AJ49" i="3" s="1"/>
  <c r="V97" i="3"/>
  <c r="M17" i="3"/>
  <c r="AK17" i="3"/>
  <c r="AK49" i="3" s="1"/>
  <c r="M44" i="3"/>
  <c r="M49" i="3" s="1"/>
  <c r="AL32" i="3"/>
  <c r="AJ32" i="3" s="1"/>
  <c r="AH32" i="3" s="1"/>
  <c r="AF32" i="3" s="1"/>
  <c r="O72" i="3"/>
  <c r="M72" i="3" s="1"/>
  <c r="L72" i="3" s="1"/>
  <c r="J72" i="3" s="1"/>
  <c r="H72" i="3" s="1"/>
  <c r="G72" i="3" s="1"/>
  <c r="F72" i="3" s="1"/>
  <c r="H16" i="4"/>
  <c r="R16" i="4" s="1"/>
  <c r="U16" i="4" s="1"/>
  <c r="H91" i="4"/>
  <c r="R91" i="4" s="1"/>
  <c r="U91" i="4" s="1"/>
  <c r="Z118" i="4"/>
  <c r="U126" i="4"/>
  <c r="U129" i="4"/>
  <c r="R135" i="4"/>
  <c r="U135" i="4" s="1"/>
  <c r="H155" i="4"/>
  <c r="L227" i="4"/>
  <c r="L207" i="4"/>
  <c r="P227" i="4"/>
  <c r="P207" i="4"/>
  <c r="Y207" i="4"/>
  <c r="M22" i="5"/>
  <c r="AK141" i="4"/>
  <c r="AK207" i="4" s="1"/>
  <c r="W126" i="4"/>
  <c r="I181" i="4"/>
  <c r="I203" i="4" s="1"/>
  <c r="AC177" i="4"/>
  <c r="AC181" i="4" s="1"/>
  <c r="AC203" i="4" s="1"/>
  <c r="AG227" i="4"/>
  <c r="AG207" i="4"/>
  <c r="H46" i="4"/>
  <c r="R46" i="4" s="1"/>
  <c r="U46" i="4" s="1"/>
  <c r="AN118" i="4"/>
  <c r="Z126" i="4"/>
  <c r="Z129" i="4"/>
  <c r="AN129" i="4" s="1"/>
  <c r="AM145" i="4"/>
  <c r="H168" i="4"/>
  <c r="R168" i="4" s="1"/>
  <c r="U168" i="4" s="1"/>
  <c r="H185" i="4"/>
  <c r="R185" i="4" s="1"/>
  <c r="U185" i="4" s="1"/>
  <c r="S203" i="4"/>
  <c r="Z198" i="4"/>
  <c r="AD227" i="4"/>
  <c r="P45" i="5"/>
  <c r="R127" i="4"/>
  <c r="U127" i="4" s="1"/>
  <c r="AA200" i="4"/>
  <c r="J227" i="4"/>
  <c r="N227" i="4"/>
  <c r="AE227" i="4"/>
  <c r="AI227" i="4"/>
  <c r="K207" i="4"/>
  <c r="AF207" i="4"/>
  <c r="AJ207" i="4"/>
  <c r="Y227" i="4"/>
  <c r="I274" i="7"/>
  <c r="I278" i="7" s="1"/>
  <c r="I293" i="7" s="1"/>
  <c r="I305" i="7" s="1"/>
  <c r="I310" i="7" s="1"/>
  <c r="H225" i="4"/>
  <c r="P181" i="7"/>
  <c r="M260" i="7"/>
  <c r="Q227" i="4"/>
  <c r="AH227" i="4"/>
  <c r="P242" i="7"/>
  <c r="I26" i="5"/>
  <c r="E183" i="6"/>
  <c r="P206" i="7"/>
  <c r="P210" i="7"/>
  <c r="P102" i="7"/>
  <c r="W203" i="4" l="1"/>
  <c r="Z125" i="4"/>
  <c r="AN125" i="4" s="1"/>
  <c r="AK227" i="4"/>
  <c r="Z128" i="4"/>
  <c r="AN128" i="4" s="1"/>
  <c r="M261" i="7"/>
  <c r="Z137" i="4"/>
  <c r="AN137" i="4" s="1"/>
  <c r="W227" i="4"/>
  <c r="W207" i="4"/>
  <c r="I227" i="4"/>
  <c r="I207" i="4"/>
  <c r="AB207" i="4"/>
  <c r="AB227" i="4"/>
  <c r="J17" i="3"/>
  <c r="H12" i="3"/>
  <c r="P192" i="7"/>
  <c r="P190" i="7"/>
  <c r="R225" i="4"/>
  <c r="AN200" i="4"/>
  <c r="AA203" i="4"/>
  <c r="AN141" i="4"/>
  <c r="AP141" i="4" s="1"/>
  <c r="R181" i="4"/>
  <c r="U181" i="4" s="1"/>
  <c r="X207" i="4"/>
  <c r="L97" i="3"/>
  <c r="AN181" i="4"/>
  <c r="J97" i="3"/>
  <c r="AF44" i="3"/>
  <c r="AF49" i="3" s="1"/>
  <c r="L49" i="3"/>
  <c r="I9" i="5"/>
  <c r="I33" i="5" s="1"/>
  <c r="I54" i="5" s="1"/>
  <c r="AO227" i="4"/>
  <c r="E130" i="6"/>
  <c r="E148" i="6" s="1"/>
  <c r="G57" i="3"/>
  <c r="H60" i="3"/>
  <c r="AN198" i="4"/>
  <c r="P22" i="5"/>
  <c r="M26" i="5"/>
  <c r="P26" i="5" s="1"/>
  <c r="R118" i="4"/>
  <c r="U114" i="4"/>
  <c r="U118" i="4" s="1"/>
  <c r="O49" i="3"/>
  <c r="H97" i="3"/>
  <c r="G67" i="3"/>
  <c r="AH44" i="3"/>
  <c r="AH49" i="3" s="1"/>
  <c r="J44" i="3"/>
  <c r="J49" i="3" s="1"/>
  <c r="H28" i="3"/>
  <c r="S227" i="4"/>
  <c r="S207" i="4"/>
  <c r="AN145" i="4"/>
  <c r="AN155" i="4" s="1"/>
  <c r="AP155" i="4" s="1"/>
  <c r="AP207" i="4" s="1"/>
  <c r="AM155" i="4"/>
  <c r="AC227" i="4"/>
  <c r="AC207" i="4"/>
  <c r="M97" i="3"/>
  <c r="AQ225" i="4"/>
  <c r="AT225" i="4" s="1"/>
  <c r="AP225" i="4"/>
  <c r="R198" i="4"/>
  <c r="H203" i="4"/>
  <c r="H207" i="4" s="1"/>
  <c r="H118" i="4"/>
  <c r="AN203" i="4" l="1"/>
  <c r="AN227" i="4" s="1"/>
  <c r="Z203" i="4"/>
  <c r="AN207" i="4"/>
  <c r="AQ207" i="4" s="1"/>
  <c r="AT207" i="4" s="1"/>
  <c r="H44" i="3"/>
  <c r="G28" i="3"/>
  <c r="Z207" i="4"/>
  <c r="Z227" i="4"/>
  <c r="G60" i="3"/>
  <c r="F57" i="3"/>
  <c r="F60" i="3" s="1"/>
  <c r="H227" i="4"/>
  <c r="G97" i="3"/>
  <c r="F67" i="3"/>
  <c r="F97" i="3" s="1"/>
  <c r="P64" i="7"/>
  <c r="R203" i="4"/>
  <c r="R207" i="4" s="1"/>
  <c r="U198" i="4"/>
  <c r="U203" i="4" s="1"/>
  <c r="U207" i="4" s="1"/>
  <c r="AM207" i="4"/>
  <c r="AM227" i="4"/>
  <c r="AA227" i="4"/>
  <c r="AA207" i="4"/>
  <c r="H17" i="3"/>
  <c r="G17" i="3" s="1"/>
  <c r="G12" i="3"/>
  <c r="F12" i="3" s="1"/>
  <c r="F17" i="3" s="1"/>
  <c r="P53" i="7"/>
  <c r="I54" i="7" s="1"/>
  <c r="I55" i="7" s="1"/>
  <c r="R227" i="4"/>
  <c r="U225" i="4"/>
  <c r="P66" i="7" l="1"/>
  <c r="U227" i="4"/>
  <c r="AQ227" i="4"/>
  <c r="AP227" i="4"/>
  <c r="AN228" i="4"/>
  <c r="H49" i="3"/>
  <c r="P42" i="7"/>
  <c r="P55" i="7"/>
  <c r="F28" i="3"/>
  <c r="F44" i="3" s="1"/>
  <c r="F49" i="3" s="1"/>
  <c r="G44" i="3"/>
  <c r="G49" i="3" s="1"/>
  <c r="M266" i="7" l="1"/>
  <c r="P266" i="7" l="1"/>
  <c r="M269" i="7"/>
  <c r="P269" i="7" s="1"/>
</calcChain>
</file>

<file path=xl/comments1.xml><?xml version="1.0" encoding="utf-8"?>
<comments xmlns="http://schemas.openxmlformats.org/spreadsheetml/2006/main">
  <authors>
    <author>Navigant</author>
  </authors>
  <commentList>
    <comment ref="H123" authorId="0" shapeId="0">
      <text>
        <r>
          <rPr>
            <b/>
            <sz val="9"/>
            <color indexed="81"/>
            <rFont val="Tahoma"/>
            <family val="2"/>
          </rPr>
          <t>Navigant:</t>
        </r>
        <r>
          <rPr>
            <sz val="9"/>
            <color indexed="81"/>
            <rFont val="Tahoma"/>
            <family val="2"/>
          </rPr>
          <t xml:space="preserve">
The $197.2 million shown in the depreciation schedules is  NET plant.</t>
        </r>
      </text>
    </comment>
    <comment ref="BS250" authorId="0" shapeId="0">
      <text>
        <r>
          <rPr>
            <b/>
            <sz val="9"/>
            <color indexed="81"/>
            <rFont val="Tahoma"/>
            <family val="2"/>
          </rPr>
          <t>Navigant:</t>
        </r>
        <r>
          <rPr>
            <sz val="9"/>
            <color indexed="81"/>
            <rFont val="Tahoma"/>
            <family val="2"/>
          </rPr>
          <t xml:space="preserve">
Should these be in the OATT model? No..nuclear does not provide ancilary services
</t>
        </r>
      </text>
    </comment>
  </commentList>
</comments>
</file>

<file path=xl/sharedStrings.xml><?xml version="1.0" encoding="utf-8"?>
<sst xmlns="http://schemas.openxmlformats.org/spreadsheetml/2006/main" count="16558" uniqueCount="2414">
  <si>
    <t>NewGen Depreciation Study Detail Mapped to Statement AD Plant</t>
  </si>
  <si>
    <t>Reconciles to AD</t>
  </si>
  <si>
    <t>Reconciles to AE</t>
  </si>
  <si>
    <t>Schedule</t>
  </si>
  <si>
    <t>Sched Sub</t>
  </si>
  <si>
    <t>Sched Label</t>
  </si>
  <si>
    <t>Account</t>
  </si>
  <si>
    <t>COS Group 1</t>
  </si>
  <si>
    <t>Dep Study Group 2</t>
  </si>
  <si>
    <t>COS Group 2</t>
  </si>
  <si>
    <t>COS Asset Location</t>
  </si>
  <si>
    <t>COS Group Sched 1 C</t>
  </si>
  <si>
    <t>Asset Location Sched 1C</t>
  </si>
  <si>
    <t>Description</t>
  </si>
  <si>
    <t>Rev New Accrual</t>
  </si>
  <si>
    <t>Rev New Rate</t>
  </si>
  <si>
    <t>Sched 1A</t>
  </si>
  <si>
    <t>FERC ACCT TITLE</t>
  </si>
  <si>
    <t>PRODUCTION</t>
  </si>
  <si>
    <t>STEAM</t>
  </si>
  <si>
    <t>HARBOR</t>
  </si>
  <si>
    <t>N/A</t>
  </si>
  <si>
    <t>Harbor Generating Station : HGS</t>
  </si>
  <si>
    <t>Harbor Generating Unit  5 (Combined Cycle) : HGS-U05</t>
  </si>
  <si>
    <t>HAYNES</t>
  </si>
  <si>
    <t>Haynes Generating Common Areas : HNGS-COMN</t>
  </si>
  <si>
    <t>Haynes Generating Unit 02 : HNGS-U02</t>
  </si>
  <si>
    <t>COMMON STEAM</t>
  </si>
  <si>
    <t>Los Angeles (not assigned to a specific location)</t>
  </si>
  <si>
    <t>MISCEL</t>
  </si>
  <si>
    <t>TANK FARM-MARINE</t>
  </si>
  <si>
    <t>Marine Tank Farm</t>
  </si>
  <si>
    <t>TANK FARM-OLYMPIC</t>
  </si>
  <si>
    <t>Olympic Tank Farm</t>
  </si>
  <si>
    <t>Other Entries - Steam</t>
  </si>
  <si>
    <t>SCATTERGOOD</t>
  </si>
  <si>
    <t>Scattergood Generating Common : SGS-COMN</t>
  </si>
  <si>
    <t>Scattergood Generating Unit 1 : SGS-U01</t>
  </si>
  <si>
    <t>Scattergood Generating Unit 2 : SGS-U02</t>
  </si>
  <si>
    <t>VALLEY</t>
  </si>
  <si>
    <t>Valley Generating Common Areas : VGS-COMN</t>
  </si>
  <si>
    <t>Haynes Generating Unit 01 : HNGS-U01</t>
  </si>
  <si>
    <t>Haynes Generating Unit 07 : HNGS-U07</t>
  </si>
  <si>
    <t>Los Angeles Area (Southern Area), Power Distribution</t>
  </si>
  <si>
    <t>NUCLEAR</t>
  </si>
  <si>
    <t>PALO VERDE</t>
  </si>
  <si>
    <t>Structures and Improvements</t>
  </si>
  <si>
    <t>Reactor Plant Equipment</t>
  </si>
  <si>
    <t>Turbogenerator Units</t>
  </si>
  <si>
    <t>Accessory Electric Equipment</t>
  </si>
  <si>
    <t>Miscellaneous Power Plant Equipment</t>
  </si>
  <si>
    <t>HYDRO</t>
  </si>
  <si>
    <t>CASTAIC</t>
  </si>
  <si>
    <t>Castaic Power Plant Common Equipment : CPP-COMN</t>
  </si>
  <si>
    <t>Castaic Power Plant Unit 1 : CPP-U01</t>
  </si>
  <si>
    <t>Castaic Power Plant Unit 2 : CPP-U02</t>
  </si>
  <si>
    <t>Castaic Power Plant Unit 3 : CPP-U03</t>
  </si>
  <si>
    <t>Castaic Power Plant Unit 4 : CPP-U04</t>
  </si>
  <si>
    <t>Castaic Power Plant Unit 5 : CPP-U05</t>
  </si>
  <si>
    <t>Castaic Power Plant Unit 6 : CPP-U06</t>
  </si>
  <si>
    <t>Castaic Power Plant Unit 7 : CPP-U07</t>
  </si>
  <si>
    <t>OTHER</t>
  </si>
  <si>
    <t>SOLAR</t>
  </si>
  <si>
    <t>Beacon - Solar Projects</t>
  </si>
  <si>
    <t>GEOTHERMAL</t>
  </si>
  <si>
    <t>Geothermal - Imperial Valley</t>
  </si>
  <si>
    <t>Harbor Generating Common Unit  1 &amp; 2</t>
  </si>
  <si>
    <t>Harbor Generating Unit  2 (Combined Cycle) : HGS-U02</t>
  </si>
  <si>
    <t>Harbor Generating Unit 10 (Combustion Turbine) Gt Lm6000 : HGS-U10</t>
  </si>
  <si>
    <t>Harbor Generating Unit 11 (Combustion Turbine) Gt Lm6000 : HGS-U11</t>
  </si>
  <si>
    <t>Harbor Generating Unit 12 (Combustion Turbine) Gt Lm6000 : HGS-U12</t>
  </si>
  <si>
    <t>Harbor Generating Unit 13 (Combustion Turbine) Gt Lm6000 : HGS-U13</t>
  </si>
  <si>
    <t>Harbor Generating Unit 14 (Combustion Turbine) Gt Lm6000 : HGS-U14</t>
  </si>
  <si>
    <t>WIND</t>
  </si>
  <si>
    <t>Other Entries - Other Production</t>
  </si>
  <si>
    <t>Pine Tree Windfarm Project</t>
  </si>
  <si>
    <t>Harbor Generating Commn(Combustion)</t>
  </si>
  <si>
    <t>Adelanto Solar Power Project</t>
  </si>
  <si>
    <t>Harbor Generating Common Unit 10, 11, 12, 13 &amp; 14 : HGS-LM6000</t>
  </si>
  <si>
    <t>Harbor Generating Unit  1 (Combined Cycle) : HGS-U01</t>
  </si>
  <si>
    <t>Pine Tree - Solar Project</t>
  </si>
  <si>
    <t>Solar - Other Entries</t>
  </si>
  <si>
    <t>Valley Generating Unit 5 (Combustion Turbine) : VGS-U05</t>
  </si>
  <si>
    <t>Sched 1B</t>
  </si>
  <si>
    <t>Detail Behind Sched 1B Sink Fund</t>
  </si>
  <si>
    <t>SINKING FUND BALANCE</t>
  </si>
  <si>
    <t>P 31110 Str, Olympic Tank Farm SF</t>
  </si>
  <si>
    <t>P 31120 Impv, Olympic Tank Farm SF</t>
  </si>
  <si>
    <t>WESTERN NAVAJO</t>
  </si>
  <si>
    <t>TRANSMISSION</t>
  </si>
  <si>
    <t>PACIFIC INTERTIE</t>
  </si>
  <si>
    <t>TRANSMISSION PLANT</t>
  </si>
  <si>
    <t>SINKING FUND BALANCE - PACIFIC INTERTIE 2</t>
  </si>
  <si>
    <t>SINKING FUND BALANCE - PACIFIC INTERTIE</t>
  </si>
  <si>
    <t>Structures and Improvements - Pacific Intertie</t>
  </si>
  <si>
    <t>SINKING FUND BALANCE - WESTERN NAVAJO 2</t>
  </si>
  <si>
    <t xml:space="preserve">SINKING FUND BALANCE - WESTERN NAVAJO </t>
  </si>
  <si>
    <t>Structures and Improvements - Western Navajo</t>
  </si>
  <si>
    <t>HOOVER</t>
  </si>
  <si>
    <t>Station Equipment</t>
  </si>
  <si>
    <t>SINKING FUND BALANCE - HOOVER</t>
  </si>
  <si>
    <t>Station Equipment - Hoover Power Plant</t>
  </si>
  <si>
    <t>Station Equipment - Pacific Intertie</t>
  </si>
  <si>
    <t>Station Equipment - Western Navajo</t>
  </si>
  <si>
    <t>Towers and Fixtures</t>
  </si>
  <si>
    <t>Towers and Fixtures - Pacific Intertie</t>
  </si>
  <si>
    <t>Overhead Conductors and Devices</t>
  </si>
  <si>
    <t>Overhead Conductors and Devices - Pacific Intertie</t>
  </si>
  <si>
    <t>Underground Conduit</t>
  </si>
  <si>
    <t>Underground Conductors and Devices</t>
  </si>
  <si>
    <t>Roads and Trails</t>
  </si>
  <si>
    <t>Roads and Trails - Pacific Intertie</t>
  </si>
  <si>
    <t>DISTRIBUTION PLANT</t>
  </si>
  <si>
    <t>Poles, Towers and Fixtures</t>
  </si>
  <si>
    <t>Line Transformers</t>
  </si>
  <si>
    <t>Services</t>
  </si>
  <si>
    <t>Meters</t>
  </si>
  <si>
    <t>Installation On Customer Premises</t>
  </si>
  <si>
    <t>Street Lighting and Signal Systems</t>
  </si>
  <si>
    <t>GENERAL PLANT</t>
  </si>
  <si>
    <t>Computer Equipment</t>
  </si>
  <si>
    <t>Furniture and Office Equipment</t>
  </si>
  <si>
    <t>MIS/Servers and Mainframe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</si>
  <si>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</si>
  <si>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</si>
  <si>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</si>
  <si>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</si>
  <si>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</si>
  <si>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</si>
  <si>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</si>
  <si>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Sched 1C Detail</t>
  </si>
  <si>
    <t>Miscellaneous Intangible Plant-General Plant</t>
  </si>
  <si>
    <t>INTANGIBLE</t>
  </si>
  <si>
    <t>Intang</t>
  </si>
  <si>
    <t>P 30300 Software, General Plant</t>
  </si>
  <si>
    <t>Miscellaneous Intangible Plant-Nuclear Production Plant</t>
  </si>
  <si>
    <t>P 30301 Software, CCB</t>
  </si>
  <si>
    <t>CCB</t>
  </si>
  <si>
    <t>P 30310 Software, Production</t>
  </si>
  <si>
    <t>Palo Verde Nuclear Station</t>
  </si>
  <si>
    <t>P 30318 Software, Nuclear, Palo Ver</t>
  </si>
  <si>
    <t>Miscellaneous Intangible Plant-Transmission Plant</t>
  </si>
  <si>
    <t>P 30320 Software, Transmission</t>
  </si>
  <si>
    <t>Miscellaneous Intangible Plant-Distribution Plant</t>
  </si>
  <si>
    <t>P 30330 Software, Distribution</t>
  </si>
  <si>
    <t>Miscellaneous Intangible Plant-Other Production Plant</t>
  </si>
  <si>
    <t>Other Entries-Rebates</t>
  </si>
  <si>
    <t>P 30340 Reg Asset, Other Entries</t>
  </si>
  <si>
    <t>Land and Land Rights-Steam Production</t>
  </si>
  <si>
    <t>LAND AND LAND RIGHTS</t>
  </si>
  <si>
    <t>Harbor Other (Ret,land,sold)</t>
  </si>
  <si>
    <t>P 31010 Land, Harbor Gen Sta</t>
  </si>
  <si>
    <t>Haynes Other (Ret,land,sold)</t>
  </si>
  <si>
    <t>P 31010 Land, Haynes Common</t>
  </si>
  <si>
    <t>MOHAVE</t>
  </si>
  <si>
    <t>Mohave</t>
  </si>
  <si>
    <t>Mohave Generating Common</t>
  </si>
  <si>
    <t>P 31010 Land, Mohave Common</t>
  </si>
  <si>
    <t>Olympic Other (land,fully dep)</t>
  </si>
  <si>
    <t>P 31010 Land, Olympic Tank Farm</t>
  </si>
  <si>
    <t>Scattergood Other (Ret,land,sold)</t>
  </si>
  <si>
    <t>P 31010 Land, Scattergood Com</t>
  </si>
  <si>
    <t>Valley (Ret,land,sold)</t>
  </si>
  <si>
    <t>P 31010 Land, Valley Common</t>
  </si>
  <si>
    <t>Waste Heat</t>
  </si>
  <si>
    <t>Waste Heat Generating Station</t>
  </si>
  <si>
    <t>P 31010 Land, Waste Heat Power Plnt</t>
  </si>
  <si>
    <t>WHITE PINE</t>
  </si>
  <si>
    <t>White Pine</t>
  </si>
  <si>
    <t>White Pine Power Project</t>
  </si>
  <si>
    <t>P 31010 Land, White Pine Power Plt</t>
  </si>
  <si>
    <t>P 31020 Land Rts, Harbor Gen Sta</t>
  </si>
  <si>
    <t>P 31020 Land Rts, Haynes Common</t>
  </si>
  <si>
    <t>P 31020 Land Rts, Mohave Common</t>
  </si>
  <si>
    <t>NAVAJO</t>
  </si>
  <si>
    <t>Navajo</t>
  </si>
  <si>
    <t>Navajo Generating Common</t>
  </si>
  <si>
    <t>P 31020 Land Rts, Navajo Gen Sta</t>
  </si>
  <si>
    <t>P 31020 Land Rts, Olympic Tank Farm</t>
  </si>
  <si>
    <t>P 31020 Land Rts, Scattergood Com</t>
  </si>
  <si>
    <t>P 31020 Land Rts, Valley Common</t>
  </si>
  <si>
    <t>P 31020 Land Rts, White Pine Power</t>
  </si>
  <si>
    <t>Fully Depreciated-Straight Line-Production</t>
  </si>
  <si>
    <t>FULLY DEPRECIATED STRAIGHT LINE</t>
  </si>
  <si>
    <t>P 31110 Str, Harbor Gen, Fully</t>
  </si>
  <si>
    <t>Fully Depreciated-Sinking Fund-Production</t>
  </si>
  <si>
    <t>FULLY DEPRECIATED SINKING FUND</t>
  </si>
  <si>
    <t>P 31110 Str, Harbor Gen, Fully SF</t>
  </si>
  <si>
    <t>P 31110 Str, Haynes Common SF</t>
  </si>
  <si>
    <t>P 31110 Str, Haynes Unit 1</t>
  </si>
  <si>
    <t>Haynes Generating Unit 04 : HNGS-U04</t>
  </si>
  <si>
    <t>P 31110 Str, Haynes Unit 4</t>
  </si>
  <si>
    <t>Retired and Sold Production Plant</t>
  </si>
  <si>
    <t>RETIRED AND SOLD PRODUCTION PLANT</t>
  </si>
  <si>
    <t>Harbor Generating Unit  3 : HGS-U03</t>
  </si>
  <si>
    <t>P 31120 Impv, Harbor Unit 3</t>
  </si>
  <si>
    <t>Decommissioning Costs</t>
  </si>
  <si>
    <t>DECOMMISSIONING COST</t>
  </si>
  <si>
    <t>P 31110 Str, Mohave Common</t>
  </si>
  <si>
    <t>P 31110 Str, Mohave Common SF</t>
  </si>
  <si>
    <t>Harbor Generating Unit  4 : HGS-U04</t>
  </si>
  <si>
    <t>P 31120 Impv, Harbor Unit 4</t>
  </si>
  <si>
    <t>P 31110 Str, Olympic Tank Farm</t>
  </si>
  <si>
    <t>P 31110 Str, Scat Com, Fully Dep</t>
  </si>
  <si>
    <t>P 31110 Str, Scat Com, Fully Dep SF</t>
  </si>
  <si>
    <t>Scattergood Generating Unit 3 : SGS-U03</t>
  </si>
  <si>
    <t>P 31110 Str, Scattergood Unit 3</t>
  </si>
  <si>
    <t>SHELDON</t>
  </si>
  <si>
    <t>Sheldon</t>
  </si>
  <si>
    <t>Sheldon-Arleta Landfill</t>
  </si>
  <si>
    <t>P 31110 Str, Sheldon-Arleta, Fully</t>
  </si>
  <si>
    <t>P 31110 Str, Valley Com, Fully</t>
  </si>
  <si>
    <t>P 31110 Str, Valley Com, Fully SF</t>
  </si>
  <si>
    <t>BRADLEY</t>
  </si>
  <si>
    <t>Bradley</t>
  </si>
  <si>
    <t>Bradley Landfill</t>
  </si>
  <si>
    <t>P 31120 Impv, Bradley Landfl, Fully</t>
  </si>
  <si>
    <t>P 31120 Impv, Harbor Gen, Fully</t>
  </si>
  <si>
    <t>P 31120 Impv, Harbor Gen, Fully SF</t>
  </si>
  <si>
    <t>Retired and Sold Production Plant-Sinking Fund</t>
  </si>
  <si>
    <t>RETIRED PRODUCTION PLANT SINKING FUND</t>
  </si>
  <si>
    <t>Harbor Generating Common Unit  6 &amp; 7</t>
  </si>
  <si>
    <t>P 34120 Impv, Harbor U6-7 Com CC SF</t>
  </si>
  <si>
    <t>Harbor Generating Unit  7 (Gas Turbine): HGS-U07</t>
  </si>
  <si>
    <t>P 34400 Generatr, Harbor Unit 7</t>
  </si>
  <si>
    <t>P 31120 Impv, Haynes Gen Com SF</t>
  </si>
  <si>
    <t>P 31120 Impv, Haynes Unit 1, Fully</t>
  </si>
  <si>
    <t>P 31120 Impv, Mohave Common SF</t>
  </si>
  <si>
    <t>Haynes Generating Unit 05 : HNGS-U05</t>
  </si>
  <si>
    <t>P 31110 Str, Haynes Unit 5</t>
  </si>
  <si>
    <t>P 31120 Impv, Scat Com, Fully De</t>
  </si>
  <si>
    <t>P 31120 Impv, Scat Com, Fully De SF</t>
  </si>
  <si>
    <t>P 31120 Impv, Scatgd U1</t>
  </si>
  <si>
    <t>P 31120 Impv, Scattergood Unit 3</t>
  </si>
  <si>
    <t>P 31120 Impv, Sheldon-Arleta, Fully</t>
  </si>
  <si>
    <t>P 31120 Impv, Valley Com, Fully</t>
  </si>
  <si>
    <t>P 31120 Impv, Valley Com, Fully SF</t>
  </si>
  <si>
    <t>Haynes Generating Unit 03 : HNGS-U03</t>
  </si>
  <si>
    <t>P 31200 Boiler, Haynes Unit 3</t>
  </si>
  <si>
    <t>P 31200 Boiler, Haynes Unit 5</t>
  </si>
  <si>
    <t>P 31200 Boiler, Haynes Com,Fully</t>
  </si>
  <si>
    <t>P 31200 Boiler, Haynes Com,Fully SF</t>
  </si>
  <si>
    <t>P 31200 Boiler, Haynes Unit 7</t>
  </si>
  <si>
    <t>P 31210 EMC Eq, Haynes Unit 3</t>
  </si>
  <si>
    <t>Haynes Generating Unit 06 : HNGS-U06</t>
  </si>
  <si>
    <t>P 31200 Boiler, Haynes Unit 6</t>
  </si>
  <si>
    <t>P 31400 Turbo, Haynes Unit 3</t>
  </si>
  <si>
    <t>P 31200 Boiler, Mohave Common</t>
  </si>
  <si>
    <t>P 31200 Boiler, Mohave Common SF</t>
  </si>
  <si>
    <t>Mohave Generating Unit 1</t>
  </si>
  <si>
    <t>P 31200 Boiler, Mohave Unit 1</t>
  </si>
  <si>
    <t>Mohave Generating Unit 2</t>
  </si>
  <si>
    <t>P 31200 Boiler, Mohave Unit 2</t>
  </si>
  <si>
    <t>P 31400 Turbo, Haynes Unit 4</t>
  </si>
  <si>
    <t>P 31200 Boiler, Navajo Common Full</t>
  </si>
  <si>
    <t>P 31400 Turbo, Haynes Unit 5</t>
  </si>
  <si>
    <t>P 31400 Turbo, Haynes Unit 6</t>
  </si>
  <si>
    <t>P 31500 Acc Eq, Haynes Unit 3</t>
  </si>
  <si>
    <t>P 31200 Boiler, Scat Com, FullyD</t>
  </si>
  <si>
    <t>P 31200 Boiler, Scat Com, FullyD SF</t>
  </si>
  <si>
    <t>P 31200 Boiler, Scattergood U2, FD</t>
  </si>
  <si>
    <t>P 31200 Boiler, Scattergood U3</t>
  </si>
  <si>
    <t>P 31200 Boiler, Sheldon-Arleta,Full</t>
  </si>
  <si>
    <t>P 31200 Boiler, Valley Com</t>
  </si>
  <si>
    <t>P 31200 Boiler, Valley Com, Full</t>
  </si>
  <si>
    <t>P 31200 Boiler, Valley Com, Full SF</t>
  </si>
  <si>
    <t>P 31210 EMC Eq, Harbor Cmn</t>
  </si>
  <si>
    <t>P 31210 EMC Eq, Harbor Cmn, Fully</t>
  </si>
  <si>
    <t>P 31210 EMC Eq, Harbor Unit 5</t>
  </si>
  <si>
    <t>P 31210 EMC Eq, Haynes Common</t>
  </si>
  <si>
    <t>P 31500 Acc Eq, Haynes Unit 4</t>
  </si>
  <si>
    <t>P 31210 EMC Eq, Haynes Unit 4</t>
  </si>
  <si>
    <t>P 31210 EMC Eq, Haynes Unit 6</t>
  </si>
  <si>
    <t>P 31210 EMC Eq, Mohave Common</t>
  </si>
  <si>
    <t>P 31500 Acc Eq, Haynes Unit 5</t>
  </si>
  <si>
    <t>P 31210 EMC Eq, Scattergood Common</t>
  </si>
  <si>
    <t>P 31210 EMC Eq, Scattergood Unit 3</t>
  </si>
  <si>
    <t>P 31210 EMC Eq, Valley Com,Fully</t>
  </si>
  <si>
    <t>P 31210 EMC Eq, Valley Com,Fully SF</t>
  </si>
  <si>
    <t>P 31220 Modf, Harbor Unit 5 CC</t>
  </si>
  <si>
    <t>P 31400 Turbo, Harbor Gen, Fully</t>
  </si>
  <si>
    <t>P 31400 Turbo, Harbor Gen, Fully SF</t>
  </si>
  <si>
    <t>P 31400 Turbo, Haynes Com, Fully</t>
  </si>
  <si>
    <t>P 31400 Turbo, Haynes Com, Fully SF</t>
  </si>
  <si>
    <t>P 31500 Acc Eq, Haynes Unit 6</t>
  </si>
  <si>
    <t>P 31110 Str, Navajo Gen Sta</t>
  </si>
  <si>
    <t>P 31120 Impv, Navajo Gen Station</t>
  </si>
  <si>
    <t>P 31200 Boiler, Navajo Common</t>
  </si>
  <si>
    <t>P 31400 Turbo, Mohave Common</t>
  </si>
  <si>
    <t>P 31400 Turbo, Mohave Common SF</t>
  </si>
  <si>
    <t>P 31400 Turbo, Mohave Unit 1</t>
  </si>
  <si>
    <t>P 31400 Turbo, Mohave Unit 2</t>
  </si>
  <si>
    <t>Navajo Generating Unit 1</t>
  </si>
  <si>
    <t>P 31200 Boiler, Navajo Unit 1</t>
  </si>
  <si>
    <t>Navajo Generating Unit 2</t>
  </si>
  <si>
    <t>P 31200 Boiler, Navajo Unit 2</t>
  </si>
  <si>
    <t>Navajo Generating Unit 3</t>
  </si>
  <si>
    <t>P 31200 Boiler, Navajo Unit 3</t>
  </si>
  <si>
    <t>P 31210 EMC Eq, Navajo Common</t>
  </si>
  <si>
    <t>P 31400 Turbo, Scat Com, Fully</t>
  </si>
  <si>
    <t>P 31400 Turbo, Scat Com, Fully SF</t>
  </si>
  <si>
    <t>P 31400 Turbo, Scattergood Unit 3</t>
  </si>
  <si>
    <t>P 31400 Turbo, Valley Com, Fully</t>
  </si>
  <si>
    <t>P 31400 Turbo, Valley Com, Fully SF</t>
  </si>
  <si>
    <t>P 31500 Acc Eq, Harbor St, Fully</t>
  </si>
  <si>
    <t>P 31500 Acc Eq, Harbor St, Fully SF</t>
  </si>
  <si>
    <t>P 31500 Acc Eq, Haynes Com,Fully</t>
  </si>
  <si>
    <t>P 31500 Acc Eq, Haynes Com,Fully SF</t>
  </si>
  <si>
    <t>P 31400 Turbo, Navajo Common</t>
  </si>
  <si>
    <t>P 31400 Turbo, Navajo Unit 1</t>
  </si>
  <si>
    <t>P 31400 Turbo, Navajo Unit 2</t>
  </si>
  <si>
    <t>P 31400 Turbo, Navajo Unit 3</t>
  </si>
  <si>
    <t>P 31500 Acc Eq, Mohave Com</t>
  </si>
  <si>
    <t>P 31500 Acc Eq, Mohave Com,Fully</t>
  </si>
  <si>
    <t>P 31500 Acc Eq, Mohave Com,Fully SF</t>
  </si>
  <si>
    <t>P 31500 Acc Eq, Mohave Unit 1</t>
  </si>
  <si>
    <t>P 31500 Acc Eq, Navajo Common</t>
  </si>
  <si>
    <t>P 31500 Acc Eq, Navajo Unit 1</t>
  </si>
  <si>
    <t>P 31500 Acc Eq, Navajo Unit 2</t>
  </si>
  <si>
    <t>P 31500 Acc Eq, Scat Com, FullyD</t>
  </si>
  <si>
    <t>P 31500 Acc Eq, Scat Com, FullyD SF</t>
  </si>
  <si>
    <t>P 31500 Acc Eq, Scattergood Unit 3</t>
  </si>
  <si>
    <t>P 31500 Acc Eq, Scttrgd U3 Repowerd</t>
  </si>
  <si>
    <t>P 31500 Acc Eq, Valley Com,Fully</t>
  </si>
  <si>
    <t>P 31500 Acc Eq, Valley Com,Fully SF</t>
  </si>
  <si>
    <t>P 31600 Misc Eq, Harbor, Fully</t>
  </si>
  <si>
    <t>P 31600 Misc Eq, Haynes Common SF</t>
  </si>
  <si>
    <t>P 31600 Misc Eq, Haynes Unit 1</t>
  </si>
  <si>
    <t>P 31600 Misc Eq, Navajo Common</t>
  </si>
  <si>
    <t>P 31600 Misc Eq, Scat Com,FullyD</t>
  </si>
  <si>
    <t>P 31600 Misc Eq, Scat Com,FullyD SF</t>
  </si>
  <si>
    <t>P 31600 Misc Eq, Scatgd U3</t>
  </si>
  <si>
    <t>P 31600 Misc Eq, Scatgd U3 Fully</t>
  </si>
  <si>
    <t>P 31600 Misc Eq, Valley Cm,Fully</t>
  </si>
  <si>
    <t>P 31600 Misc Eq, Valley Cm,Fully SF</t>
  </si>
  <si>
    <t xml:space="preserve">LA Basin </t>
  </si>
  <si>
    <t>P 31610 Comp Eq, Distb Areas</t>
  </si>
  <si>
    <t>P 31610 Comp Eq, Distb Areas, Fully</t>
  </si>
  <si>
    <t>P 31610 Comp Eq, Harbor Generating</t>
  </si>
  <si>
    <t>P 31610 Comp Eq, Haynes Common</t>
  </si>
  <si>
    <t>P 31610 Comp Eq, Haynes Gen Unit 03</t>
  </si>
  <si>
    <t>P 31610 Comp Eq, Haynes Gen Unit 04</t>
  </si>
  <si>
    <t>P 31610 Comp Eq, Scattergood Common</t>
  </si>
  <si>
    <t>P 31610 Comp Eq, Valley Common</t>
  </si>
  <si>
    <t>Land and Land Rights-Nuclear Production</t>
  </si>
  <si>
    <t>MALIBU</t>
  </si>
  <si>
    <t>Malibu</t>
  </si>
  <si>
    <t>P 320 Land</t>
  </si>
  <si>
    <t>Nuc Other (Ret,land,sold)</t>
  </si>
  <si>
    <t>Land and Land Rights-Hydraulic Production</t>
  </si>
  <si>
    <t>BIG PINE</t>
  </si>
  <si>
    <t>Big Pine (land, fully depr)</t>
  </si>
  <si>
    <t>Big Pine Power Plant (Unit 1) : BPPP</t>
  </si>
  <si>
    <t>P 33010 Land, Big Pine Unit 1</t>
  </si>
  <si>
    <t>SF 1</t>
  </si>
  <si>
    <t>Bouquet Canyon Other</t>
  </si>
  <si>
    <t>Bouquet Canyon Reservoir</t>
  </si>
  <si>
    <t>P 33010 Land, Bouquet Canyon Resv</t>
  </si>
  <si>
    <t>Castaic Other (land)</t>
  </si>
  <si>
    <t>P 33010 Land, Castaic Power Plant</t>
  </si>
  <si>
    <t>Fairmont Other</t>
  </si>
  <si>
    <t>Fairmont Reservoir #1</t>
  </si>
  <si>
    <t>P 33010 Land, Fairmont Reservoir #1</t>
  </si>
  <si>
    <t>Hoover Power</t>
  </si>
  <si>
    <t>HOOVER POWER PLANT</t>
  </si>
  <si>
    <t>Hoover</t>
  </si>
  <si>
    <t>Hoover Power Plant (Unit 1) : HPP</t>
  </si>
  <si>
    <t>P 33010 Land, Hoover Power Plant</t>
  </si>
  <si>
    <t>CONTROL GORGE</t>
  </si>
  <si>
    <t>Owens Valley Fully Dep,land</t>
  </si>
  <si>
    <t>Rock Creek Diversion</t>
  </si>
  <si>
    <t>P 33010 Land, Rock Creek Diversion</t>
  </si>
  <si>
    <t>SAN FERNANDO</t>
  </si>
  <si>
    <t>San Fernando (land, fully depr)</t>
  </si>
  <si>
    <t>San Fernando Power Plant (Units 1 &amp; 2) : SFPP</t>
  </si>
  <si>
    <t>P 33010 Land, San Fernando Power Pl</t>
  </si>
  <si>
    <t>P 33020 Land Rts, Big Pine Unit 1</t>
  </si>
  <si>
    <t>P 33020 Land Rts, Castaic Power Plt</t>
  </si>
  <si>
    <t>P 33020 Land Rts, Fairmont Resvr #1</t>
  </si>
  <si>
    <t>FOOTHILL</t>
  </si>
  <si>
    <t>Foothill Other (land, fully dep)</t>
  </si>
  <si>
    <t>Foothill Power Plant (Unit 1) : FHPP</t>
  </si>
  <si>
    <t>P 33020 Land Rts, Foothill Power Pl</t>
  </si>
  <si>
    <t>P 33020 Land Rts, Rock Creek Divrsn</t>
  </si>
  <si>
    <t>SF 1 Other (land, fully dep)</t>
  </si>
  <si>
    <t>San Francisquito Power Plant 1 (Units 1-5) : PP1</t>
  </si>
  <si>
    <t>P 33020 Land Rts, San Francisqto 1</t>
  </si>
  <si>
    <t>SF 2</t>
  </si>
  <si>
    <t>SF 2 Other (land, fully dep)</t>
  </si>
  <si>
    <t>San Francisquito Power Plant 2 (Units 1-3) : PP2</t>
  </si>
  <si>
    <t>P 33020 Land Rts, San Francisqto 2</t>
  </si>
  <si>
    <t>Control Gorge Fully Dep</t>
  </si>
  <si>
    <t>Control Gorge Power Plant (Unit 1) : CGPP</t>
  </si>
  <si>
    <t>P 33110 Stru, Control Gorge U1 SF</t>
  </si>
  <si>
    <t>HAIIWEE</t>
  </si>
  <si>
    <t>Haiwee Fully Dep</t>
  </si>
  <si>
    <t>Haiwee Power Plant (Units 1 &amp; 2) : HAIPP</t>
  </si>
  <si>
    <t>P 33110 Stru, Haiwee Units 1 &amp; 2 SF</t>
  </si>
  <si>
    <t>P 33110 Stru, Hoover Power Plant</t>
  </si>
  <si>
    <t>MIDDLE GORGE</t>
  </si>
  <si>
    <t>Middle Gorge Fully Dep</t>
  </si>
  <si>
    <t>Middle Gorge Power Plant (Unit 1) : MGPP</t>
  </si>
  <si>
    <t>P 33110 Stru, Middle Gorge U1 SF</t>
  </si>
  <si>
    <t>PLEASANT VALLEY</t>
  </si>
  <si>
    <t>Pleasant Valley Fully Dep</t>
  </si>
  <si>
    <t>Pleasant Valley Power Plant (Unit 1) : PVPP</t>
  </si>
  <si>
    <t>P 33110 Stru, Pleasant Valley U1 SF</t>
  </si>
  <si>
    <t>P 33110 Stru, San Fernando 1 &amp; 2 SF</t>
  </si>
  <si>
    <t>UPPER GORGE</t>
  </si>
  <si>
    <t>Upper fully depr</t>
  </si>
  <si>
    <t>Upper Gorge Power Plant (Unit 1) : UGPP</t>
  </si>
  <si>
    <t>P 33110 Stru, Upper Gorge Unit 1 SF</t>
  </si>
  <si>
    <t>P 33120 Impv, Big Pine U1, Fully</t>
  </si>
  <si>
    <t>P 33120 Impv, Big Pine U1, Fully SF</t>
  </si>
  <si>
    <t>COTTONWOOD</t>
  </si>
  <si>
    <t>Cottonwood - Fully Dep</t>
  </si>
  <si>
    <t>Cottonwood Power Plant (Units 1 &amp; 2) : CWDPP</t>
  </si>
  <si>
    <t>P 33120 Impv, Cottwd U1-2, Fully</t>
  </si>
  <si>
    <t>P 33120 Impv, Cottwd U1-2, Fully SF</t>
  </si>
  <si>
    <t>P 33120 Impv, Ctl GorgeU1, Fully</t>
  </si>
  <si>
    <t>P 33120 Impv, Ctl GorgeU1, Fully SF</t>
  </si>
  <si>
    <t>DIVISION CREEK</t>
  </si>
  <si>
    <t>Division Creek Other (Fully dep)</t>
  </si>
  <si>
    <t>Division Creek Power Plant (Unit 1): DCPP</t>
  </si>
  <si>
    <t>P 33120 Impv, Div CreekU1, Fully</t>
  </si>
  <si>
    <t>P 33120 Impv, Div CreekU1, Fully SF</t>
  </si>
  <si>
    <t>P 33120 Impv, Foothill U1, Fully</t>
  </si>
  <si>
    <t>P 33120 Impv, Foothill U1, Fully SF</t>
  </si>
  <si>
    <t>FRANKLIN</t>
  </si>
  <si>
    <t>Franklin Fully Dep</t>
  </si>
  <si>
    <t>Franklin Power Plant (Unit 1) : FRPP</t>
  </si>
  <si>
    <t>P 33120 Impv, Franklin U1, Fully</t>
  </si>
  <si>
    <t>P 33120 Impv, Franklin U1, Fully SF</t>
  </si>
  <si>
    <t>P 33120 Impv, Haiwee U1-2, Fully</t>
  </si>
  <si>
    <t>P 33120 Impv, Haiwee U1-2, Fully SF</t>
  </si>
  <si>
    <t>P 33120 Impv, Hoover</t>
  </si>
  <si>
    <t>P 33120 Impv, Hoover, Fully Depr</t>
  </si>
  <si>
    <t>Lone Pine Yard : Waterways</t>
  </si>
  <si>
    <t>P 33120 Impv, Lone Pine, Fully D</t>
  </si>
  <si>
    <t>P 33120 Impv, Lone Pine, Fully D SF</t>
  </si>
  <si>
    <t>P 33120 Impv, Mid GorgeU1, Fully</t>
  </si>
  <si>
    <t>P 33120 Impv, Mid GorgeU1, Fully SF</t>
  </si>
  <si>
    <t>Pleasant Valley Reservoir</t>
  </si>
  <si>
    <t>P 33120 Impv, Pl ValleyRes, Full</t>
  </si>
  <si>
    <t>P 33120 Impv, Pl ValleyRes, Full SF</t>
  </si>
  <si>
    <t>P 33120 Impv, Pl ValleyU1, Fully</t>
  </si>
  <si>
    <t>P 33120 Impv, Pl ValleyU1, Fully SF</t>
  </si>
  <si>
    <t>P 33120 Impv, San FernU1&amp;2,Fully</t>
  </si>
  <si>
    <t>P 33120 Impv, San FernU1&amp;2,Fully SF</t>
  </si>
  <si>
    <t>P 33120 Impv, San Franc 1, Fully</t>
  </si>
  <si>
    <t>P 33120 Impv, San Franc 1, Fully SF</t>
  </si>
  <si>
    <t>P 33120 Impv, San Franc 2, Fully</t>
  </si>
  <si>
    <t>P 33120 Impv, San Franc 2, Fully SF</t>
  </si>
  <si>
    <t>P 33120 Impv, Up Gorge U1, Fully</t>
  </si>
  <si>
    <t>P 33120 Impv, Up Gorge U1, Fully SF</t>
  </si>
  <si>
    <t>P 33210 Resv, Fairmont Resv 1 SF</t>
  </si>
  <si>
    <t>Long Valley Reservoir (Lake Crowley)</t>
  </si>
  <si>
    <t>P 33210 Resv, Long Valley Reserv SF</t>
  </si>
  <si>
    <t>P 33210 Resv, Pleasant ValleyRes SF</t>
  </si>
  <si>
    <t>P 33220 Wtrwy, Control Gorge U1 SF</t>
  </si>
  <si>
    <t>P 33220 Wtrwy, Middle Gorge U1 SF</t>
  </si>
  <si>
    <t>P 33220 Wtrwy, Pleasant Valley 1 SF</t>
  </si>
  <si>
    <t>P 33220 Wtrwy, Rock Creek Dvrsn SF</t>
  </si>
  <si>
    <t>P 33220 Wtrwy, SanFrancisquito 1 SF</t>
  </si>
  <si>
    <t>P 33220 Wtrwy, SanFrancisquito 2 SF</t>
  </si>
  <si>
    <t>P 33220 Wtrwy, Upper Gorge U1 SF</t>
  </si>
  <si>
    <t>P 33230 FP&amp;T, Big Pine Unit 1 SF</t>
  </si>
  <si>
    <t>P 33230 FP&amp;T, Cottonwood U1 &amp; 2 SF</t>
  </si>
  <si>
    <t>P 33230 FP&amp;T, Hoover Plant U1</t>
  </si>
  <si>
    <t>FULLY DEPR. SINKING FUND HOOVER POWER PLANT</t>
  </si>
  <si>
    <t>P 33230 FP&amp;T, Hoover Plant U1 SF</t>
  </si>
  <si>
    <t>P 33230 FP&amp;T, San Fernando U1-2 SF</t>
  </si>
  <si>
    <t>P 33230 FP&amp;T, San FrancisquitoU2 SF</t>
  </si>
  <si>
    <t>P 33240 AuxS, Big Pine 1</t>
  </si>
  <si>
    <t>P 33240 AuxS, Bouquet Res, Fully</t>
  </si>
  <si>
    <t>P 33240 AuxS, Cottwd U1&amp;2, Fully</t>
  </si>
  <si>
    <t>P 33240 AuxS, Ctl GorgeU1, Fully</t>
  </si>
  <si>
    <t>P 33240 AuxS, Mid GorgeU1, Fully</t>
  </si>
  <si>
    <t>P 33240 AuxS, San Fern1&amp;2, Fully</t>
  </si>
  <si>
    <t>P 33240 AuxS, San Franc 1, Fully</t>
  </si>
  <si>
    <t>P 33240 AuxS, San Franc 2, Fully</t>
  </si>
  <si>
    <t>P 33240 AuxS, Up Gorge U1, Fully</t>
  </si>
  <si>
    <t>P 33310 Wtrw, Big Pine U1, Fully</t>
  </si>
  <si>
    <t>P 33310 Wtrw, Big Pine U1, Fully SF</t>
  </si>
  <si>
    <t>P 33310 Wtrw, Cottwd U1&amp;2, Fully</t>
  </si>
  <si>
    <t>P 33310 Wtrw, Cottwd U1&amp;2, Fully SF</t>
  </si>
  <si>
    <t>P 33310 Wtrw, Ctl Gorge 1, Fully</t>
  </si>
  <si>
    <t>P 33310 Wtrw, Ctl Gorge 1, Fully SF</t>
  </si>
  <si>
    <t>P 33310 Wtrw, Div Creek 1, Fully</t>
  </si>
  <si>
    <t>P 33310 Wtrw, Div Creek 1, Fully SF</t>
  </si>
  <si>
    <t>P 33310 Wtrw, Foothill U1, Fully</t>
  </si>
  <si>
    <t>P 33310 Wtrw, Foothill U1, Fully SF</t>
  </si>
  <si>
    <t>P 33310 Wtrw, Franklin U1, Fully</t>
  </si>
  <si>
    <t>P 33310 Wtrw, Franklin U1, Fully SF</t>
  </si>
  <si>
    <t>P 33310 Wtrw, Haiwee U1-2, Fully</t>
  </si>
  <si>
    <t>P 33310 Wtrw, Haiwee U1-2, Fully SF</t>
  </si>
  <si>
    <t>P 33310 Wtrw, Mid Gorge 1, Fully</t>
  </si>
  <si>
    <t>P 33310 Wtrw, Mid Gorge 1, Fully SF</t>
  </si>
  <si>
    <t>P 33310 Wtrw, Plea Valley, Fully</t>
  </si>
  <si>
    <t>P 33310 Wtrw, Plea Valley, Fully SF</t>
  </si>
  <si>
    <t>P 33310 Wtrw, San Fern1&amp;2, Fully</t>
  </si>
  <si>
    <t>P 33310 Wtrw, San Fern1&amp;2, Fully SF</t>
  </si>
  <si>
    <t>P 33310 Wtrw, San Franc 1, Fully</t>
  </si>
  <si>
    <t>P 33310 Wtrw, San Franc 1, Fully SF</t>
  </si>
  <si>
    <t>P 33310 Wtrw, San Franc 2, Fully</t>
  </si>
  <si>
    <t>P 33310 Wtrw, San Franc 2, Fully SF</t>
  </si>
  <si>
    <t>P 33310 Wtrw, Upp Gorge 1, Fully</t>
  </si>
  <si>
    <t>P 33310 Wtrw, Upp Gorge 1, Fully SF</t>
  </si>
  <si>
    <t>P 33320 Gen, Big Pine U1, Fully</t>
  </si>
  <si>
    <t>P 33320 Gen, Big Pine U1, Fully SF</t>
  </si>
  <si>
    <t>P 33320 Gen, Cottwd 1&amp;2, Fully</t>
  </si>
  <si>
    <t>P 33320 Gen, Cottwd 1&amp;2, Fully SF</t>
  </si>
  <si>
    <t>P 33320 Gen, Ctl Gorge 1, Fully</t>
  </si>
  <si>
    <t>P 33320 Gen, Ctl Gorge 1, Fully SF</t>
  </si>
  <si>
    <t>P 33320 Gen, Div Creek 1, Fully</t>
  </si>
  <si>
    <t>P 33320 Gen, Div Creek 1, Fully SF</t>
  </si>
  <si>
    <t>P 33320 Gen, Foothill U1, Fully</t>
  </si>
  <si>
    <t>P 33320 Gen, Foothill U1, Fully SF</t>
  </si>
  <si>
    <t>P 33320 Gen, Franklin U1, Fully</t>
  </si>
  <si>
    <t>P 33320 Gen, Franklin U1, Fully SF</t>
  </si>
  <si>
    <t>P 33320 Gen, Haiwee U1&amp;2, Fully</t>
  </si>
  <si>
    <t>P 33320 Gen, Haiwee U1&amp;2, Fully SF</t>
  </si>
  <si>
    <t>P 33320 Gen, Mid Gorge 1, Fully</t>
  </si>
  <si>
    <t>P 33320 Gen, Mid Gorge 1, Fully SF</t>
  </si>
  <si>
    <t>P 33320 Gen, Pl Valley 1, Fully</t>
  </si>
  <si>
    <t>P 33320 Gen, Pl Valley 1, Fully SF</t>
  </si>
  <si>
    <t>P 33320 Gen, San Fern 1&amp;2, Fully</t>
  </si>
  <si>
    <t>P 33320 Gen, San Fern 1&amp;2, Fully SF</t>
  </si>
  <si>
    <t>P 33320 Gen, San Franc 1, Fully</t>
  </si>
  <si>
    <t>P 33320 Gen, San Franc 1, Fully SF</t>
  </si>
  <si>
    <t>P 33320 Gen, San Franc 2, Fully</t>
  </si>
  <si>
    <t>P 33320 Gen, San Franc 2, Fully SF</t>
  </si>
  <si>
    <t>P 33320 Gen, Upp Gorge U1, Fully</t>
  </si>
  <si>
    <t>P 33320 Gen, Upp Gorge U1, Fully SF</t>
  </si>
  <si>
    <t>P 33400 Acc Eq, Big Pine Unit 1 SF</t>
  </si>
  <si>
    <t>P 33400 Acc Eq, Foothill Unit 1 SF</t>
  </si>
  <si>
    <t>P 33400 Acc Eq, Pleasant Vly U1 SF</t>
  </si>
  <si>
    <t>P 33400 Acc Eq, San Fernando 1&amp;2</t>
  </si>
  <si>
    <t>P 33400 Acc Eq, San Fernando 1&amp;2 SF</t>
  </si>
  <si>
    <t>P 33500 Misc Eq, Franklin U1</t>
  </si>
  <si>
    <t>P 33500 Misc Eq, Haiwee U1 &amp; 2</t>
  </si>
  <si>
    <t>P 33500 Misc Eq, Hoover Power Plant</t>
  </si>
  <si>
    <t>LA Hydro fully dep</t>
  </si>
  <si>
    <t>Los Angeles Hydro Plants</t>
  </si>
  <si>
    <t>P 33500 Misc Eq, Los Angeles Plt SF</t>
  </si>
  <si>
    <t>P 33500 Misc Eq, San FernndoU1&amp;2</t>
  </si>
  <si>
    <t>P 33510 C&amp;H, Big Pine U1, Fully SF</t>
  </si>
  <si>
    <t>P 33510 C&amp;H, Ctl Gorge U1, Fully SF</t>
  </si>
  <si>
    <t>P 33510 C&amp;H, Div Creek U1, Fully SF</t>
  </si>
  <si>
    <t>P 33510 C&amp;H, Franklin U1, Fully SF</t>
  </si>
  <si>
    <t>P 33510 C&amp;H, Hoover Plant</t>
  </si>
  <si>
    <t>P 33510 C&amp;H, Hoover Plant, Fully</t>
  </si>
  <si>
    <t>P 33510 C&amp;H, San Fran 1, Fully SF</t>
  </si>
  <si>
    <t>P 33510 C&amp;H, San Fran 2, Fully SF</t>
  </si>
  <si>
    <t>P 33600 Roads, LA Hydro, Fully</t>
  </si>
  <si>
    <t>P 33600 Roads, LA Hydro, Fully SF</t>
  </si>
  <si>
    <t>OWENS VALLEY COMMON</t>
  </si>
  <si>
    <t>Owens Valley Hydro Plants</t>
  </si>
  <si>
    <t>P 33600 Roads, Owens Vall, Fully</t>
  </si>
  <si>
    <t>P 33600 Roads, Owens Vall, Fully SF</t>
  </si>
  <si>
    <t>P 33700 AJCE Los Angeles Hydro</t>
  </si>
  <si>
    <t>P 33700 AJCE Los Angeles Hydro SF</t>
  </si>
  <si>
    <t>P 33700 AJCE, Owens Valley Hydro</t>
  </si>
  <si>
    <t>Land and Land Rights-Asset Retirement Costs</t>
  </si>
  <si>
    <t>P 33710 AJCE Land, Bouquet Canyon</t>
  </si>
  <si>
    <t>P 33710 AJCE Land, Owens Valley</t>
  </si>
  <si>
    <t>Land and Land Rights-Other Production</t>
  </si>
  <si>
    <t>Solar Land</t>
  </si>
  <si>
    <t>P 34010 Land, Beacon Solar Project</t>
  </si>
  <si>
    <t>Wind Land</t>
  </si>
  <si>
    <t>Fox Canyon Wind Farm</t>
  </si>
  <si>
    <t>P 34010 Land, Fox Canyon Wind Farm</t>
  </si>
  <si>
    <t>Geothermal</t>
  </si>
  <si>
    <t>P 34010 Land, Geothermal Imperial</t>
  </si>
  <si>
    <t>Solar land</t>
  </si>
  <si>
    <t>P 34010 Land, Other Entries</t>
  </si>
  <si>
    <t>P 34010 Land, Pine Tree Wind Farm</t>
  </si>
  <si>
    <t>P 34020 Land Rts, Pine Tree Wnd Frm</t>
  </si>
  <si>
    <t>Valley Generating Unit 3 : VGS-U03</t>
  </si>
  <si>
    <t>P 31120 Impv, Valley Unit 3</t>
  </si>
  <si>
    <t>P 34200 Fuel, Harbor U1-2 Com CC</t>
  </si>
  <si>
    <t>Valley Generating Unit 4 : VGS-U04</t>
  </si>
  <si>
    <t>P 34500 Acc Eq, Harbor U1-2 Com CC</t>
  </si>
  <si>
    <t>Land and Land Rights-Transmission Plant</t>
  </si>
  <si>
    <t>Trans Land</t>
  </si>
  <si>
    <t>Basin : Switching Stations</t>
  </si>
  <si>
    <t>P 35010 Land Transmission</t>
  </si>
  <si>
    <t>Pine Tree Canyon 230KV Lines</t>
  </si>
  <si>
    <t>Hansen Switching Station : Switching Stations</t>
  </si>
  <si>
    <t>Sunset Switching Station : Switching Stations</t>
  </si>
  <si>
    <t>Leona Switching Station : Switching Stations</t>
  </si>
  <si>
    <t>Littlerock Switching Station : Switching Stations</t>
  </si>
  <si>
    <t>Eldorado Substation</t>
  </si>
  <si>
    <t>Haskell Switching Station - Bouquet Junction T/L</t>
  </si>
  <si>
    <t>Victorville Switching Station : SSVV : Switching Stations</t>
  </si>
  <si>
    <t>Sunset Switching Station - Hansen Switching Station T/L</t>
  </si>
  <si>
    <t>Transmission Construction &amp; Maintenance Headquarters</t>
  </si>
  <si>
    <t>Littlerock Switching Station - Hansen Switching Station T/L</t>
  </si>
  <si>
    <t>Boulder 3rd Circuit, Victorville to State Line</t>
  </si>
  <si>
    <t>Gramercy Switching Station : SSGRAM : Switching Stations</t>
  </si>
  <si>
    <t>Boulder 3rd Circuit, Nevada</t>
  </si>
  <si>
    <t>Trans land</t>
  </si>
  <si>
    <t>Hyperion Terminal - Olympic Receiving Station T/L</t>
  </si>
  <si>
    <t>Hansen Switching Station - Valley Generating Station T/L</t>
  </si>
  <si>
    <t>Boulder City Patrol Headquarters, Nevada : PATROL</t>
  </si>
  <si>
    <t>Adelanto Switching Station 500 KV : SSADL : Switching Stations</t>
  </si>
  <si>
    <t>Victorville Switching Station 500 KV : Switching Stations</t>
  </si>
  <si>
    <t>Scattergood Lines</t>
  </si>
  <si>
    <t>Olive Switching Station : SSOLIVE : Switching Stations</t>
  </si>
  <si>
    <t>Owens River Gorge Lines from Power Plant to Olive Switching Station</t>
  </si>
  <si>
    <t>Haskell Canyon 230-KV Substation</t>
  </si>
  <si>
    <t>Boulder 3rd Circuit, Toluca/Victorville Section</t>
  </si>
  <si>
    <t>Littlerock Switching Station - Leona Switching Station T/L</t>
  </si>
  <si>
    <t>River Switching Station : SSRIVER : Switching Stations</t>
  </si>
  <si>
    <t>Gramercy Lines</t>
  </si>
  <si>
    <t>Other Lines</t>
  </si>
  <si>
    <t>Victorville - Lugo Midpoint Transmission Lines</t>
  </si>
  <si>
    <t>Castaic Lines from Castaic to Haskell Junction</t>
  </si>
  <si>
    <t>Leona Switching Station - Boquet Junction T/L</t>
  </si>
  <si>
    <t>Valley Lines</t>
  </si>
  <si>
    <t>Sunset Switching Station - Rinaldi Receiving Station T/L</t>
  </si>
  <si>
    <t>McCullough - Victorville Line 2 500 KV to California State Line</t>
  </si>
  <si>
    <t>Castaic Lines from Haskell Junction to Sylmar</t>
  </si>
  <si>
    <t>Littlerock Switching Station - Fairmont Switching Station. T/L</t>
  </si>
  <si>
    <t>Adelanto Switching Station - Littlerock Switching Station T/L</t>
  </si>
  <si>
    <t>Haynes Lines</t>
  </si>
  <si>
    <t>Victorville Switching Station - Littlerock Switching Station Transmission Lines</t>
  </si>
  <si>
    <t>Victorville Switching Station - Adelanto Switching Station Transmission Lines</t>
  </si>
  <si>
    <t>Fairmont Switching Station - Bouquet Junction T/L</t>
  </si>
  <si>
    <t>Belt Lines</t>
  </si>
  <si>
    <t>Sunset Switching Station - Bouquet Junction T/L</t>
  </si>
  <si>
    <t>Boulder Lines, California</t>
  </si>
  <si>
    <t>Land and Land Rights-Transmission Plant-Pacific Intertie</t>
  </si>
  <si>
    <t>Trans Other</t>
  </si>
  <si>
    <t>Pacific Intertie, California Locations : Pacific Intertie</t>
  </si>
  <si>
    <t>P 35010 Land, Pacific Intertie, CA</t>
  </si>
  <si>
    <t>Pacific Intertie, Nevada Locations : Pacific Intertie</t>
  </si>
  <si>
    <t>P 35010 Land, Pacific Intertie, NV</t>
  </si>
  <si>
    <t>Sylmar Converter Station Expansion : Pacific Intertie : SCSE</t>
  </si>
  <si>
    <t>P 35010 Land, PI, Sylmar Conv Expan</t>
  </si>
  <si>
    <t>Sylmar Converter Station : Pacific Intertie: SCSW</t>
  </si>
  <si>
    <t>P 35010 Land, PI, Sylmar Conv Sta</t>
  </si>
  <si>
    <t>Sylmar Switching Station :  Pacific Intertie : SSS</t>
  </si>
  <si>
    <t>P 35010 Land, PI, Sylmar Switch Sta</t>
  </si>
  <si>
    <t>Land and Land Rights-Transmission Plant-Western Navajo</t>
  </si>
  <si>
    <t>Navajo - McCullough Lines, Arizona</t>
  </si>
  <si>
    <t>P 35010 Land, WN, Lines Arizona</t>
  </si>
  <si>
    <t>Navajo - McCullough Lines, Nevada</t>
  </si>
  <si>
    <t>P 35010 Land, WN, Lines Nevada</t>
  </si>
  <si>
    <t>McCullough Switch Station : SSMCC : Switching Stations</t>
  </si>
  <si>
    <t>P 35010 Land, WN, McCull Switch St</t>
  </si>
  <si>
    <t>P 3501x Land, WNP, Lines Arizona</t>
  </si>
  <si>
    <t>P 3501x Land, WNP, Lines Nevada</t>
  </si>
  <si>
    <t>Navajo - McCullough Lines, Utah</t>
  </si>
  <si>
    <t>P 3501x Land, WNP, Lines Utah</t>
  </si>
  <si>
    <t>P 35020 Land Rights Transmission</t>
  </si>
  <si>
    <t>Owens Valley Area (Northern Area), Power Distribution</t>
  </si>
  <si>
    <t>Moenkopi Switchyard : Switching Stations</t>
  </si>
  <si>
    <t>Aqueduct Lines, from San Francisquito to Olive Switching Station</t>
  </si>
  <si>
    <t>Eldorado - Transmission</t>
  </si>
  <si>
    <t>Navajo Switchyard : Switching Stations</t>
  </si>
  <si>
    <t>Parallel to Marketplace Switching Station - Adelanto Switching Station Transmission Lines</t>
  </si>
  <si>
    <t>P 35020 Land Rts, Pacific Int, CA</t>
  </si>
  <si>
    <t>P 35020 Land Rts, Pacific Int, NV</t>
  </si>
  <si>
    <t>Pacific Intertie, Oregon Locations : Pacific Intertie</t>
  </si>
  <si>
    <t>P 35020 Land Rts, Pacific Int, OR</t>
  </si>
  <si>
    <t>P 35020 Land Rts, WN, Line Arizona</t>
  </si>
  <si>
    <t>P 35020 Land Rts, WN, Line Nevada</t>
  </si>
  <si>
    <t>P 35020 Land Rts, WN, Line Utah</t>
  </si>
  <si>
    <t>P 3502x Land Rts, WNP, Line Arizona</t>
  </si>
  <si>
    <t>P 3502x Land Rts, WNP, Line Nevada</t>
  </si>
  <si>
    <t>P 3502x Land Rts, WNP, Line Utah</t>
  </si>
  <si>
    <t>Fully Depreciated-Sinking Fund-Transmission-Pacific Intertie</t>
  </si>
  <si>
    <t>FULLY DEPRECIATED SINKING FUND-PACIFIC INTERTIE</t>
  </si>
  <si>
    <t>P 35260 Impv, PI Nevada Loc SF</t>
  </si>
  <si>
    <t>Fully Depreciated-Straight Line-Transmission-Pacific Intertie</t>
  </si>
  <si>
    <t>FULLY DEPRECIATED STRAIGHT LINE-PACIFIC INTERTIE</t>
  </si>
  <si>
    <t>P 35260 Impv, PI Sylmar Sw, FD</t>
  </si>
  <si>
    <t>P 35260 Impv, PI Sylmar Sw, FD SF</t>
  </si>
  <si>
    <t>P 3527x Impv, PIP Nevada Loc SF</t>
  </si>
  <si>
    <t>P 3527x Impv, PIP Sylmar Sw, FD</t>
  </si>
  <si>
    <t>P 3527x Impv, PIP Sylmar Sw, FD SF</t>
  </si>
  <si>
    <t>P 353 MOth, PI Nevada Locs, Full</t>
  </si>
  <si>
    <t>P 353 MOth, PI Nevada Locs, Full SF</t>
  </si>
  <si>
    <t>P 353 MOth, PIP Nevada Locs, Ful</t>
  </si>
  <si>
    <t>P 353 MOth, PIP Nevada Locs, Ful SF</t>
  </si>
  <si>
    <t>P 353 MSta, PIP Sylmar Conv S SF</t>
  </si>
  <si>
    <t>P 353 Mwave, PI Calif Locs SF</t>
  </si>
  <si>
    <t>P 353 Mwave, PI Nevada Locs SF</t>
  </si>
  <si>
    <t>P 353 Mwave, PI Oregon Locs SF</t>
  </si>
  <si>
    <t>P 353 Mwave, PIP Calif Locs, Ful</t>
  </si>
  <si>
    <t>P 353 Mwave, PIP Calif Locs, Ful SF</t>
  </si>
  <si>
    <t>P 353 Mwave, PIP Nevada Locs SF</t>
  </si>
  <si>
    <t>P 353 Mwave, PIP Oregon Locs SF</t>
  </si>
  <si>
    <t>P 353 StaE, PI Sylmar Conv Sta SF</t>
  </si>
  <si>
    <t>P 353 StaE, PIP Sylmar Conv St SF</t>
  </si>
  <si>
    <t>Fully Depreciated-Straight Line-Transmission-Western Navajo</t>
  </si>
  <si>
    <t>FULLY DEPRECIATED STRAIGHT LINE-WESTERN NAJAVO</t>
  </si>
  <si>
    <t>P 35307 MOth WN, Lines Utah, Fully</t>
  </si>
  <si>
    <t>P 3530x MOth, WNP, Lines Utah, Full</t>
  </si>
  <si>
    <t>Fully Depreciated-Sinking Fund-Transmission</t>
  </si>
  <si>
    <t>P 353xx Miscellaneous Eq, Fully SF</t>
  </si>
  <si>
    <t>Receiving Station E, Toluca : RSE</t>
  </si>
  <si>
    <t>Fully Depreciated-Straight Line-Transmission</t>
  </si>
  <si>
    <t>P 353xx Station Equipment, Fully</t>
  </si>
  <si>
    <t>P 353xx Station Equipment, Fully SF</t>
  </si>
  <si>
    <t>P 35620 OH C, PI Sylmar Switch</t>
  </si>
  <si>
    <t>P 358xx Underground Conductor, Full</t>
  </si>
  <si>
    <t>P 358xx Undrground Conductr Full SF</t>
  </si>
  <si>
    <t>Land and Land Rights-Distribution Plant</t>
  </si>
  <si>
    <t>Dist Plant</t>
  </si>
  <si>
    <t>Distributing Station 114, Crystal Springs : DS114</t>
  </si>
  <si>
    <t>P 36010 Land</t>
  </si>
  <si>
    <t>Other Distribution Rights-of-Way</t>
  </si>
  <si>
    <t>Distributing Station 025, Riverside : DS025</t>
  </si>
  <si>
    <t>Distributing Station 147 : DS147</t>
  </si>
  <si>
    <t>Distributing Station 102, Roscoe : DS102</t>
  </si>
  <si>
    <t>Distributing Station 106, 230th Street : DS106</t>
  </si>
  <si>
    <t>Truesdale Receiving Station</t>
  </si>
  <si>
    <t>Distributing Station 056, Hauser : DS056</t>
  </si>
  <si>
    <t>Dist Land</t>
  </si>
  <si>
    <t>Receiving Station Q, Harbor : RSQ</t>
  </si>
  <si>
    <t>Distributing Station 040 : DS040</t>
  </si>
  <si>
    <t>Distributing Station 047, Imperial : DS047</t>
  </si>
  <si>
    <t>Distributing Station 021, Aetna : DS021</t>
  </si>
  <si>
    <t>Distributing Station 101, Pacoima : DS101</t>
  </si>
  <si>
    <t>Distributing Station 049, Coldwater : DS049</t>
  </si>
  <si>
    <t>Distributing Station 039, Exposition : DS039</t>
  </si>
  <si>
    <t>Distributing Station 100, Van Owen : DS100</t>
  </si>
  <si>
    <t>Distributing Station 097 : DS097</t>
  </si>
  <si>
    <t>Distributing Station 111, Vicksburg : DS111</t>
  </si>
  <si>
    <t>Distributing Station 123, Harbor City : DS123</t>
  </si>
  <si>
    <t>Distributing Station 029, Pallisades : DS029</t>
  </si>
  <si>
    <t>Distributing Station 020, Palms : DS020</t>
  </si>
  <si>
    <t>District  4, Palms District Headquarters</t>
  </si>
  <si>
    <t>Distributing Station 051, Island : DS051</t>
  </si>
  <si>
    <t>Distributing Station 023, Indiana : DS023</t>
  </si>
  <si>
    <t>Distributing Station 131, Sepulveda : DS131</t>
  </si>
  <si>
    <t>Distributing Station 043, Pico : DS043</t>
  </si>
  <si>
    <t>Dispatchers Headquarters - Electric Trouble (1141 2nd St)</t>
  </si>
  <si>
    <t>Distributing Station 030, Eagle Rock : DS030</t>
  </si>
  <si>
    <t>Distributing Station 004, Slauson : DS004</t>
  </si>
  <si>
    <t>Distributing Station 130, Encino : DS130</t>
  </si>
  <si>
    <t>Distributing Station 038, Hobart : DS038</t>
  </si>
  <si>
    <t>Distributing Station 026, Belmont : DS026</t>
  </si>
  <si>
    <t>Distributing Station 107, Glenoaks : DS107</t>
  </si>
  <si>
    <t>Receiving Station D, Fairfax : RSD</t>
  </si>
  <si>
    <t>Distributing Station 014, Menlo : DS014</t>
  </si>
  <si>
    <t>Distributing Station 013 Normandie : DS013</t>
  </si>
  <si>
    <t>Distributing Station 045, Western : DS045</t>
  </si>
  <si>
    <t>Distributing Station 041, Figueroa : DS041</t>
  </si>
  <si>
    <t>Distributing Station 126, De Soto : DS126</t>
  </si>
  <si>
    <t>Distributing Station 143, Denver : DS143</t>
  </si>
  <si>
    <t>Distributing Station 032, Woodlawn : DS032</t>
  </si>
  <si>
    <t>Distributing Station 059, Mar Vista : DS059</t>
  </si>
  <si>
    <t>Distributing Station 024, Reseda : DS024</t>
  </si>
  <si>
    <t>Distributing Station 028, Sawtelle : DS028</t>
  </si>
  <si>
    <t>Distributing Station 050, El Sereno : DS050</t>
  </si>
  <si>
    <t>Distributing Station 142, Mission : DS142</t>
  </si>
  <si>
    <t>Halldale Receiving Station : RSHAL</t>
  </si>
  <si>
    <t>Owen Valley Area (Including Transformer Stns-13.0KV and above</t>
  </si>
  <si>
    <t>Distributing Station 005, Mateo : DS005</t>
  </si>
  <si>
    <t>Distributing Station 018, Hyde Park : DS018</t>
  </si>
  <si>
    <t>Distributing Station 133, Panorama City : DS133</t>
  </si>
  <si>
    <t>Distributing Station 129, Woodland Hills : DS129</t>
  </si>
  <si>
    <t>Distributing Station 015, Commonwealth : DS015</t>
  </si>
  <si>
    <t>Distributing Station 062, Fulton : DS062</t>
  </si>
  <si>
    <t>Distributing Station 037, Factory : DS037</t>
  </si>
  <si>
    <t>Distributing Station 036, Marmion : DS036</t>
  </si>
  <si>
    <t>Distributing Station 006, Vine : DS006</t>
  </si>
  <si>
    <t>Distributing Station 105, Gardena : DS105</t>
  </si>
  <si>
    <t>Distributing Station 017, Irlo : DS017</t>
  </si>
  <si>
    <t>Distributing Station 060, Woodley : DS060</t>
  </si>
  <si>
    <t>Distributing Station 034, Santee : DS034</t>
  </si>
  <si>
    <t>Receiving Station A, St John : RSA</t>
  </si>
  <si>
    <t>Century City Receiving Station</t>
  </si>
  <si>
    <t>Distributing Station 137, General Hospital : DS137</t>
  </si>
  <si>
    <t>Distributing Station 035, North Hollywood : DS035</t>
  </si>
  <si>
    <t>Distributing Station 064, Kester : DS064</t>
  </si>
  <si>
    <t>Distributing Station 022, Deering : DS022</t>
  </si>
  <si>
    <t>Distributing Station 119, Ford : DS119</t>
  </si>
  <si>
    <t>Distributing Station 065, Sylvia : DS065</t>
  </si>
  <si>
    <t>Distributing Station 008, Longwood : DS008</t>
  </si>
  <si>
    <t>Distributing Station 019, Trinity : DS019</t>
  </si>
  <si>
    <t>Distributing Station 009, Francisco : DS009</t>
  </si>
  <si>
    <t>Distributing Station 086, Balboa : DS086</t>
  </si>
  <si>
    <t>Distributing Station 124, Glenaire : DS124</t>
  </si>
  <si>
    <t>Distributing Station 011, Corto : DS011</t>
  </si>
  <si>
    <t>Distributing Station 057, Lankershim : DS057</t>
  </si>
  <si>
    <t>Distributing Station 046, Wilshire : DS046</t>
  </si>
  <si>
    <t>District  6, Westwood District Headquarters</t>
  </si>
  <si>
    <t>Distributing Station 077, Platt : DS077</t>
  </si>
  <si>
    <t>District  3, Wilmington District Headquarters</t>
  </si>
  <si>
    <t>Distributing Station 058, Westchester : DS058</t>
  </si>
  <si>
    <t>Distributing Station 054, Los Feliz : DS054</t>
  </si>
  <si>
    <t>Distributing Station 082, Tampa : DS082</t>
  </si>
  <si>
    <t>Distributing Station 002, Garvanza : DS002</t>
  </si>
  <si>
    <t>Distributing Station 066, Brentwood : DS066</t>
  </si>
  <si>
    <t>Distributing Station 048, Tujunga : DS048</t>
  </si>
  <si>
    <t>Distributing Station 080, Pacoima : DS080</t>
  </si>
  <si>
    <t>Distributing Station 072, Sunland : DS072</t>
  </si>
  <si>
    <t>Distributing Station 055, Beverly : DS055</t>
  </si>
  <si>
    <t>Distributing Station 104, Sunset : DS104</t>
  </si>
  <si>
    <t>Distributing Station 122, Royal : DS122</t>
  </si>
  <si>
    <t>Distributing Station 092, Blackhawk : DS092</t>
  </si>
  <si>
    <t>Distributing Station 115, Summit : DS115</t>
  </si>
  <si>
    <t>Distributing Station 042, Hope : DS042</t>
  </si>
  <si>
    <t>Distributing Station 075, Beacon : DS075</t>
  </si>
  <si>
    <t>Distributing Station 090, Calvin : DS090</t>
  </si>
  <si>
    <t>Distributing Station 010, Highland : DS010</t>
  </si>
  <si>
    <t>Distributing Station 078, Lindley : DS078</t>
  </si>
  <si>
    <t>Distributing Station 071, Chandler : DS071</t>
  </si>
  <si>
    <t>Distributing Station 081, Sherman : DS081</t>
  </si>
  <si>
    <t>Distributing Station 053, Crenshaw : DS053</t>
  </si>
  <si>
    <t>Distributing Station 069, Lemona : DS069</t>
  </si>
  <si>
    <t>Distributing Station 012, Fourth Street : DS012</t>
  </si>
  <si>
    <t>Street Light Headquarters (611 N Hoover St)</t>
  </si>
  <si>
    <t>Distributing Station 088, De Sota : DS088</t>
  </si>
  <si>
    <t>Distributing Station 093, Glassell Park : DS093</t>
  </si>
  <si>
    <t>Distributing Station 079, Ventura : DS079</t>
  </si>
  <si>
    <t>Distributing Station 052, Argyle : DS052</t>
  </si>
  <si>
    <t>Distributing Station 089, Gaffrey : DS089</t>
  </si>
  <si>
    <t>Dist land</t>
  </si>
  <si>
    <t>Receiving Station K, Olympic : RSK</t>
  </si>
  <si>
    <t>Northridge District Headquarters</t>
  </si>
  <si>
    <t>Receiving Station C, Wilmington : RSC</t>
  </si>
  <si>
    <t>Receiving Station B, Century : RSB</t>
  </si>
  <si>
    <t>Distributing Station 061, Mariposa : DS061</t>
  </si>
  <si>
    <t>District  5, Van Nuys District Headquarters</t>
  </si>
  <si>
    <t>Distributing Station 083, Gaviota : DS083</t>
  </si>
  <si>
    <t>Receiving Station G, Atwater : RSG</t>
  </si>
  <si>
    <t>Receiving Station U, Tarzana : RSU</t>
  </si>
  <si>
    <t>Receiving Station F, Velasco : RSF</t>
  </si>
  <si>
    <t>Receiving Station N, Airport : RSN</t>
  </si>
  <si>
    <t>Receiving Station V, Chatsworth : RSV</t>
  </si>
  <si>
    <t>Distributing Station 096, Hubbard : DS096</t>
  </si>
  <si>
    <t>Distributing Station 099, Palisades Highland : DS099</t>
  </si>
  <si>
    <t>Distributing Station 044, Venice : DS044</t>
  </si>
  <si>
    <t>Southern Underground Headquarters</t>
  </si>
  <si>
    <t>Distributing Station 016, Textile : DS016</t>
  </si>
  <si>
    <t>Distributing Station 091, Vanalden : DS091</t>
  </si>
  <si>
    <t>Receiving Station T, Canoga : RST</t>
  </si>
  <si>
    <t>District  7, Central District Headquarters</t>
  </si>
  <si>
    <t>Distributing Station 098, Arch : DS098</t>
  </si>
  <si>
    <t>Distributing Station 095, Centinela : DS095</t>
  </si>
  <si>
    <t>Receiving Station P, Market : RSP</t>
  </si>
  <si>
    <t>Distributing Station 094, La Jolla : DS094</t>
  </si>
  <si>
    <t>Receiving Station W, West Lake : RSW</t>
  </si>
  <si>
    <t>Electric Trouble (Metro Center 1141 2nd ST)</t>
  </si>
  <si>
    <t>Distributing Station 127, White Oak : DS127</t>
  </si>
  <si>
    <t>Rinaldi Receiving Station : RSRIN</t>
  </si>
  <si>
    <t>Distributing Station 135, Church Lane : DS135</t>
  </si>
  <si>
    <t>Receiving Station H, Hollywood : RSH</t>
  </si>
  <si>
    <t>Distributing Station 140, Hazeltine : DS140</t>
  </si>
  <si>
    <t>Distributing Station 138, Plummer : DS138</t>
  </si>
  <si>
    <t>Distributing Station 136, Topanga Canyon : DS136</t>
  </si>
  <si>
    <t>Distributing Station 087, Maplewood : DS087</t>
  </si>
  <si>
    <t>Distributing Station 073 : DS073</t>
  </si>
  <si>
    <t>Distributing Station 144, Seaton : DS144</t>
  </si>
  <si>
    <t>Distributing Station 145, National : DS145</t>
  </si>
  <si>
    <t>Other Distribution Land</t>
  </si>
  <si>
    <t>District  1, Lincoln Heights District Headquarters</t>
  </si>
  <si>
    <t>Energy Control Center</t>
  </si>
  <si>
    <t>P 36010 Land, Energy Control Ctr</t>
  </si>
  <si>
    <t>P 36020 Land Rights</t>
  </si>
  <si>
    <t>Receiving Station J, Northridge : RSJ</t>
  </si>
  <si>
    <t>Distributing Station 076, Patricia : DS076</t>
  </si>
  <si>
    <t>Distributing Station 007, Civic Center : DS007</t>
  </si>
  <si>
    <t>Fully Depreciated-Straight Line-Distribution</t>
  </si>
  <si>
    <t>Canoga Park Service Center</t>
  </si>
  <si>
    <t>P 361xx Stru &amp; Imprv, Fully Depr</t>
  </si>
  <si>
    <t>Dist fully Dep</t>
  </si>
  <si>
    <t>West Los Angeles Service Center</t>
  </si>
  <si>
    <t>Dist Fully Dep</t>
  </si>
  <si>
    <t>Sun Valley Service Center</t>
  </si>
  <si>
    <t>Fully Depreciated-Sinking Fund-Distribution</t>
  </si>
  <si>
    <t>P 361xx Stru &amp; Imprv, Fully Depr SF</t>
  </si>
  <si>
    <t>P 36230 Misc Dist Eq, Fully</t>
  </si>
  <si>
    <t>System Load Dispatcher</t>
  </si>
  <si>
    <t>Student Response System</t>
  </si>
  <si>
    <t>Lincoln Heights Service Center</t>
  </si>
  <si>
    <t>Protective Maintenance Section</t>
  </si>
  <si>
    <t>Palms Service Center</t>
  </si>
  <si>
    <t>Central Service Center</t>
  </si>
  <si>
    <t>Van Nuys Service Center</t>
  </si>
  <si>
    <t>Electrical Station Maintenance Section</t>
  </si>
  <si>
    <t>Radio Interference Section</t>
  </si>
  <si>
    <t>P 36230 Misc Dist Eq, Fully SF</t>
  </si>
  <si>
    <t>Range Repair Section</t>
  </si>
  <si>
    <t>Design &amp; Construction Division Load Testing Section</t>
  </si>
  <si>
    <t>Remote Terminal Units - Various Locations</t>
  </si>
  <si>
    <t>P 36230 Misc Dist Eq, RTUs, Fully D</t>
  </si>
  <si>
    <t>P 36231 Misc Dist Eq, ECC, Fully De</t>
  </si>
  <si>
    <t>Receiving Station M, Valley : RSM</t>
  </si>
  <si>
    <t>P 362xx Station Eq, Fully Depr</t>
  </si>
  <si>
    <t>Distributing Station 001, St John : DS001</t>
  </si>
  <si>
    <t>P 362xx Station Eq, Fully Depr SF</t>
  </si>
  <si>
    <t>Distributing Station 063, Wilbur : DS063</t>
  </si>
  <si>
    <t>Distributing Station 085, Kraft : DS085</t>
  </si>
  <si>
    <t>Distributing Station 067, Tuxford : DS067</t>
  </si>
  <si>
    <t>Dist - Fully Depr</t>
  </si>
  <si>
    <t>Distributing Station 027, Clovis : DS027</t>
  </si>
  <si>
    <t>Distributing Station 068, Granada : DS068 (Granada Hills Service Center)</t>
  </si>
  <si>
    <t>Receiving Station L, Scattergood : RSL</t>
  </si>
  <si>
    <t>P 364xx Poles, Towers &amp; Fixtures SF</t>
  </si>
  <si>
    <t>P 365xx Overhead Conductors/Dev SF</t>
  </si>
  <si>
    <t>P 369xx Services SF</t>
  </si>
  <si>
    <t>P 373xx Street Ltg Sys, Fully De</t>
  </si>
  <si>
    <t>P 373xx Street Ltg Sys, Fully De SF</t>
  </si>
  <si>
    <t>Land and Land Rights-General Plant</t>
  </si>
  <si>
    <t>Gen Plant</t>
  </si>
  <si>
    <t>P 38910 Land</t>
  </si>
  <si>
    <t>North Broadway - Daly Office (2417 Daly St)</t>
  </si>
  <si>
    <t>Slauson - Vermont Office:4521 S. Central Avenue</t>
  </si>
  <si>
    <t>Hollywood Office</t>
  </si>
  <si>
    <t>Debris Disposal Lands</t>
  </si>
  <si>
    <t>Green Verdugo Microwave Station : GRNVERDU</t>
  </si>
  <si>
    <t>Victorville - Los Angeles Microwave Communication System</t>
  </si>
  <si>
    <t>Transmission and Communication Bldg, 1216 W 1ST ST</t>
  </si>
  <si>
    <t>Van Nuys Branch Office (6550 Van Nuys Blvd)</t>
  </si>
  <si>
    <t>Gen Land</t>
  </si>
  <si>
    <t>Fairfax Construction Yard</t>
  </si>
  <si>
    <t>General Sales Display Shop</t>
  </si>
  <si>
    <t>Palmetto Construction Yard</t>
  </si>
  <si>
    <t>Valley General Service Headquarters</t>
  </si>
  <si>
    <t>1630 North Main Street</t>
  </si>
  <si>
    <t>Miramonte Yard</t>
  </si>
  <si>
    <t>Water and Power Square, General Office Building : P&amp;W370000</t>
  </si>
  <si>
    <t>P 38920 Land Rights</t>
  </si>
  <si>
    <t>P 38990 AJCE Land &amp; Land Rights</t>
  </si>
  <si>
    <t>Water and Power Square : Improvements P370130</t>
  </si>
  <si>
    <t>P 38990 AJCE Land &amp;Land Rts, W&amp;P Sq</t>
  </si>
  <si>
    <t>Fully Depreciated-Straight Line-General Plant</t>
  </si>
  <si>
    <t>Anthony Office Building</t>
  </si>
  <si>
    <t>P 39010 Stru, Anthony Office Bldg</t>
  </si>
  <si>
    <t>Fully Depreciated-Sinking Fund-General Fund</t>
  </si>
  <si>
    <t>Transformer Test, 1630 N Main St</t>
  </si>
  <si>
    <t>P 39010 Stru, Transformer Test SF</t>
  </si>
  <si>
    <t>Constructon Headquarters, 1212 Palmetto Street</t>
  </si>
  <si>
    <t>P 39020 Imp, Constr HQ-Palmetto SF</t>
  </si>
  <si>
    <t>P 390x0 Structures &amp; Improvemnts SF</t>
  </si>
  <si>
    <t>125 Ton Crane Building, 1630 N Main St</t>
  </si>
  <si>
    <t>Electric Repair Shops : 370217 370512</t>
  </si>
  <si>
    <t>West Los Angeles Branch Office</t>
  </si>
  <si>
    <t>Mechanical Repair Shops : 370219 370511</t>
  </si>
  <si>
    <t>Other Locations - Miscellaneous</t>
  </si>
  <si>
    <t>Victorville - McCullough Microwave System</t>
  </si>
  <si>
    <t>P 390x1 Stru &amp; Impv, Fully Depr</t>
  </si>
  <si>
    <t>Crenshaw Office</t>
  </si>
  <si>
    <t>Communications Shops (Bishop Telecom Shops)</t>
  </si>
  <si>
    <t>P 390x1 Stru &amp; Impv, Fully Depr SF</t>
  </si>
  <si>
    <t>Water and Power Square, Desk Top Computers : W370011 P370631</t>
  </si>
  <si>
    <t>P 39110 OF&amp;E, Comp Eq GOB Fully Dep</t>
  </si>
  <si>
    <t>Water and Power Square, General Office Furniture and Equipment : W370010 P370630</t>
  </si>
  <si>
    <t>P 39110 OF&amp;E, GOB, Fully Depr</t>
  </si>
  <si>
    <t>Navajo Generating Station : NGS</t>
  </si>
  <si>
    <t>P 39110 OF&amp;E, Navajo, Fully</t>
  </si>
  <si>
    <t>Medical Offices</t>
  </si>
  <si>
    <t>P 39110 Office Furniture &amp; Equip SF</t>
  </si>
  <si>
    <t>Cafeteria, 1630 N Main Street</t>
  </si>
  <si>
    <t>Distribution Division Offices</t>
  </si>
  <si>
    <t>General Sales Offices</t>
  </si>
  <si>
    <t>Communication Offices</t>
  </si>
  <si>
    <t>Design and Construction Offices</t>
  </si>
  <si>
    <t>Commercial Offices</t>
  </si>
  <si>
    <t>P 39112 OF&amp;E, Comp Eq Othr GOB Full</t>
  </si>
  <si>
    <t>System Development Division</t>
  </si>
  <si>
    <t>Power Distribution Division</t>
  </si>
  <si>
    <t>P 39112 OF&amp;E, Comp Eq Pwr Dist Full</t>
  </si>
  <si>
    <t>P 39130 MIS, AOB Comp Equip</t>
  </si>
  <si>
    <t>P 39130 MIS, GOB Comp Eq, Fully dep</t>
  </si>
  <si>
    <t>Photographic Unit</t>
  </si>
  <si>
    <t>P 39130 MIS, Phtogrphc Unit Equip</t>
  </si>
  <si>
    <t>Print Shop</t>
  </si>
  <si>
    <t>P 39130 MIS, Print Shop</t>
  </si>
  <si>
    <t>Records Center</t>
  </si>
  <si>
    <t>P 39130 MIS, Records Center</t>
  </si>
  <si>
    <t>Reproduction Shop</t>
  </si>
  <si>
    <t>P 39130 MIS, Reprodctn Shp Comp Eq</t>
  </si>
  <si>
    <t>P 39130 MIS, SysDv Comp Eq, Ful dep</t>
  </si>
  <si>
    <t>Word Processing Equipment</t>
  </si>
  <si>
    <t>P 39130 MIS, Word Prcssng Equip</t>
  </si>
  <si>
    <t>P 39131 MIS, AOB Comp Eq Fully</t>
  </si>
  <si>
    <t>P 39131 MIS, GOB Other Equip Fully</t>
  </si>
  <si>
    <t>P 39131 MIS, Phtogrphc Unt Eq Fully</t>
  </si>
  <si>
    <t>P 39131 MIS, Reprodctn Shp Eq Fully</t>
  </si>
  <si>
    <t>Stationary Stores</t>
  </si>
  <si>
    <t>P 39131 MIS, Stationry Str Eq Fully</t>
  </si>
  <si>
    <t>P 39131 MIS, Word Prcssng Eq Fully</t>
  </si>
  <si>
    <t>General Services Division : 370628</t>
  </si>
  <si>
    <t>P 39190 General Services Div</t>
  </si>
  <si>
    <t>P 39190 General Services Div SF</t>
  </si>
  <si>
    <t>P 39190 OF &amp; E, Anthony Office</t>
  </si>
  <si>
    <t>Other Locations - Computers : 370698</t>
  </si>
  <si>
    <t>P 39190 Other Loc Computr, Fully De</t>
  </si>
  <si>
    <t>P 39190 Wtr &amp; Pwr Sq, DskPC, Ful De</t>
  </si>
  <si>
    <t>P 39190 Wtr &amp; Pwr Sq, OF&amp;E</t>
  </si>
  <si>
    <t>P 39x20 Joint Projects, Navajo Full</t>
  </si>
  <si>
    <t>Clearing Accounts - General Plant</t>
  </si>
  <si>
    <t>CLEARING ACCOUNTS</t>
  </si>
  <si>
    <t>P 39210 Trans Eq, Helicopter Rts</t>
  </si>
  <si>
    <t>P 39210 Transp Eq, Navajo, Fully</t>
  </si>
  <si>
    <t>Automobiles, Trucks and Trailers : 370300</t>
  </si>
  <si>
    <t>P 39210 Transportation Eq</t>
  </si>
  <si>
    <t>P 39290 AJCE Transportation Eq</t>
  </si>
  <si>
    <t>Leased Transportation Equipment with Option-to-Buy : 370301</t>
  </si>
  <si>
    <t>P 39290 Leased Transportation Equip</t>
  </si>
  <si>
    <t>Micro Computers and Configurations, Los Angeles Area : 370403</t>
  </si>
  <si>
    <t>P 39390 Stores Eq, Microcomp LA</t>
  </si>
  <si>
    <t>P 39610 Construction Eq Unit Basis</t>
  </si>
  <si>
    <t>P 39690 AJCE Constr Eq, Unit Basis</t>
  </si>
  <si>
    <t>P 39710 Comm Eq SF</t>
  </si>
  <si>
    <t>Boulder Lines, Nevada</t>
  </si>
  <si>
    <t>Boulder 3rd Circuit, McCullough to Eldorado</t>
  </si>
  <si>
    <t>P 39711 Comm Eq, Boulder 3rd, FD SF</t>
  </si>
  <si>
    <t>P 39711 Comm Eq, Castaic Fully</t>
  </si>
  <si>
    <t>P 39720 Comm Eq, Eldorado Sub SF</t>
  </si>
  <si>
    <t>P 39720 Comm Eq, Moenkopi Switch FD</t>
  </si>
  <si>
    <t>Navajo Generating Station - 230 KV Lines</t>
  </si>
  <si>
    <t>P 39720 Comm Eq, Navajo Steam Pl</t>
  </si>
  <si>
    <t>P 39720 Comm Eq, Navajo Switchyd FD</t>
  </si>
  <si>
    <t>Fully Depreciated-Straight Line-General Plant-Western Navajo</t>
  </si>
  <si>
    <t>P 39730 Comm, WN, Lines Arizona FD</t>
  </si>
  <si>
    <t>P 39730 Comm, WN, Lines NV, Fully</t>
  </si>
  <si>
    <t>Fully Depreciated-Sinking Fund-General Fund-Western Navajo</t>
  </si>
  <si>
    <t>FULLY DEPRECIATED SINKING FUND-WESTERN NAVAJO</t>
  </si>
  <si>
    <t>P 39730 Comm, WN, McCull Switch SF</t>
  </si>
  <si>
    <t>P 3974x Comm, WNP, Lines AZ, fully</t>
  </si>
  <si>
    <t>P 3974x Comm, WNP, Lines NV, Fully</t>
  </si>
  <si>
    <t>P 3974x Comm, WNP, McCull Switch SF</t>
  </si>
  <si>
    <t>P 39810 Misc Eq SF</t>
  </si>
  <si>
    <t>P 39810 Misc Eq, W&amp;P Square SF</t>
  </si>
  <si>
    <t>P 39890 Yard Maintenance Equip SF</t>
  </si>
  <si>
    <t>Yard Maintenance Equipment : 370903</t>
  </si>
  <si>
    <t>Account 400 Over-Depreciated Reserves</t>
  </si>
  <si>
    <t>ACCOUNT 400 RESERVES</t>
  </si>
  <si>
    <t>GL Additions</t>
  </si>
  <si>
    <t>Steam Production Plant</t>
  </si>
  <si>
    <t>P 250101 Hayes U1</t>
  </si>
  <si>
    <t>P 250102 Hayes U2</t>
  </si>
  <si>
    <t>P 250105 Hayes U5</t>
  </si>
  <si>
    <t>P 250406 Boulder Plant</t>
  </si>
  <si>
    <t>P 250606 Boulder Plant</t>
  </si>
  <si>
    <t>Transmission</t>
  </si>
  <si>
    <t>P 255101 No Description</t>
  </si>
  <si>
    <t>P 255104 Haynes</t>
  </si>
  <si>
    <t>P 255105 Adel to Victrvl to Basin</t>
  </si>
  <si>
    <t>P 255190 Basin</t>
  </si>
  <si>
    <t>P 255195 Receiving Station</t>
  </si>
  <si>
    <t>P 255414 Boulder Cyn (California)</t>
  </si>
  <si>
    <t>P 255415 Boulder Cyn (Nevada)</t>
  </si>
  <si>
    <t>P 255614 Boulder Cyn (California)</t>
  </si>
  <si>
    <t>P 255615 Boulder Cyn (Nevada)</t>
  </si>
  <si>
    <t>Distribution</t>
  </si>
  <si>
    <t>P 256103 No Description</t>
  </si>
  <si>
    <t>P 256416 Boulder Cyn Dist</t>
  </si>
  <si>
    <t>P 256616 Boulder Cyn Dist</t>
  </si>
  <si>
    <t>General Plant</t>
  </si>
  <si>
    <t>P 257242 Palo Verde GS</t>
  </si>
  <si>
    <t>P 257418 Boulder Cyn Prj - Calif</t>
  </si>
  <si>
    <t>P 257419 Boulder Cyn Prj - Nevada</t>
  </si>
  <si>
    <t>P 257618 Boulder Cyn Prj - Calif</t>
  </si>
  <si>
    <t>P 257619 Boulder Cyn Prj - Nevada</t>
  </si>
  <si>
    <t>Hydraulic Production Plant</t>
  </si>
  <si>
    <t>P 33210 Resv, San Fernando PP U1&amp;U2</t>
  </si>
  <si>
    <t>Haynes Generating Unit 08 (Steam Turbine) : HNGS-U08</t>
  </si>
  <si>
    <t>Scattergood Generating Units 4-7</t>
  </si>
  <si>
    <t>Valley Generating Unit 8 (Gas Turbine) : VGS-U08</t>
  </si>
  <si>
    <t>COMMON HYDRO</t>
  </si>
  <si>
    <t>Big Pine Lake Reservoir</t>
  </si>
  <si>
    <t>Drinkwater Reservoir</t>
  </si>
  <si>
    <t>Fairmont Reservoir #2</t>
  </si>
  <si>
    <t>Upper Dry Canyon Reservoir</t>
  </si>
  <si>
    <t>Upper Franklin Canyon Reservoir</t>
  </si>
  <si>
    <t>SAWTELLE</t>
  </si>
  <si>
    <t>Sawtelle Hydro Power Plant (Unit 1) : STPP</t>
  </si>
  <si>
    <t>Other Entries-Small Hydro</t>
  </si>
  <si>
    <t>Haynes Generating Unit 09 (Gas Turbine) : HNGS-U09</t>
  </si>
  <si>
    <t>Haynes Generating Unit 10 (Gas Turbine) : HNGS-U10</t>
  </si>
  <si>
    <t>Haynes Generating Unit 11 (Simple Cycle) : HNGS-U11</t>
  </si>
  <si>
    <t>Haynes Generating Unit 12 (Simple Cycle) : HNGS-U12</t>
  </si>
  <si>
    <t>Haynes Generating Unit 13 (Simple Cycle) : HNGS-U13</t>
  </si>
  <si>
    <t>Haynes Generating Unit 14 (Simple Cycle) : HNGS-U14</t>
  </si>
  <si>
    <t>Haynes Generating Unit 15 (Simple Cycle) : HNGS-U15</t>
  </si>
  <si>
    <t>Haynes Generating Unit 16 (Simple Cycle) : HNGS-U16</t>
  </si>
  <si>
    <t>Valley Generating Unit 6 (Combined Cycle) : VGS-U06</t>
  </si>
  <si>
    <t>Valley Generating Unit 7 (Combined Cycle) : VGS-U07</t>
  </si>
  <si>
    <t>P 33110 Stru, Big Pine Unit 1 SF</t>
  </si>
  <si>
    <t>P 33110 Stru, Cottonwood U1 &amp; 2 SF</t>
  </si>
  <si>
    <t>P 33110 Stru, Foothill Unit 1 SF</t>
  </si>
  <si>
    <t>P 33110 Stru, Franklin Plant U1 SF</t>
  </si>
  <si>
    <t>P 33110 Stru, Lone Pine Yard SF</t>
  </si>
  <si>
    <t>P 33110 Stru, Owens Valley Hydro SF</t>
  </si>
  <si>
    <t>P 33110 Stru, San Francisquito 1 SF</t>
  </si>
  <si>
    <t>P 33110 Stru, San Francisquito 2 SF</t>
  </si>
  <si>
    <t>P 33210 Resv, Big Pine Lake Resv SF</t>
  </si>
  <si>
    <t>P 33210 Resv, Bouquet Canyon Res SF</t>
  </si>
  <si>
    <t>P 33210 Resv, Drinkwater Reserv SF</t>
  </si>
  <si>
    <t>P 33210 Resv, Upper Dry Canyon SF</t>
  </si>
  <si>
    <t>P 33210 Resv, Upper Franklin Cyn SF</t>
  </si>
  <si>
    <t>P 33220 Wtrwy, Big Pine Unit 1 SF</t>
  </si>
  <si>
    <t>P 33220 Wtrwy, Foothill Unit 1 SF</t>
  </si>
  <si>
    <t>P 33230 FP&amp;T, Control Gorge U1 SF</t>
  </si>
  <si>
    <t>P 33230 FP&amp;T, Division Creek U1 SF</t>
  </si>
  <si>
    <t>P 33230 FP&amp;T, Foothill Unit 1 SF</t>
  </si>
  <si>
    <t>P 33230 FP&amp;T, Franklin Unit 1 SF</t>
  </si>
  <si>
    <t>P 33230 FP&amp;T, Haiwee Units 1 &amp; 2 SF</t>
  </si>
  <si>
    <t>P 33230 FP&amp;T, Middle Gorge U1 SF</t>
  </si>
  <si>
    <t>P 33230 FP&amp;T, Pleasant Valley U1 SF</t>
  </si>
  <si>
    <t>P 33230 FP&amp;T, San FrancisquitoU1 SF</t>
  </si>
  <si>
    <t>P 33230 FP&amp;T, Upper Gorge Unit 1 SF</t>
  </si>
  <si>
    <t>P 33400 Acc Eq, Control Gorge U1 SF</t>
  </si>
  <si>
    <t>P 33400 Acc Eq, Cottonwood 1 &amp; 2 SF</t>
  </si>
  <si>
    <t>P 33400 Acc Eq, Division Creek 1 SF</t>
  </si>
  <si>
    <t>P 33400 Acc Eq, Franklin Unit 1 SF</t>
  </si>
  <si>
    <t>P 33400 Acc Eq, Haiwee U1 &amp; 2 SF</t>
  </si>
  <si>
    <t>P 33400 Acc Eq, Middle Gorge U1 SF</t>
  </si>
  <si>
    <t>P 33400 Acc Eq, Owens Valley SF</t>
  </si>
  <si>
    <t>P 33400 Acc Eq, San Francisqto 1 SF</t>
  </si>
  <si>
    <t>P 33400 Acc Eq, San Francisqto 2 SF</t>
  </si>
  <si>
    <t>P 33400 Acc Eq, Upper Gorge U1 SF</t>
  </si>
  <si>
    <t>P 33500 Misc Eq, Owens Valley SF</t>
  </si>
  <si>
    <t>P 33700 AJCE Bouquet Canyon SF</t>
  </si>
  <si>
    <t>P 33700 AJCE, Owens Valley Hydro SF</t>
  </si>
  <si>
    <t>Difference</t>
  </si>
  <si>
    <t>Common Hydro</t>
  </si>
  <si>
    <t>Owens Valley Common</t>
  </si>
  <si>
    <t>Cottonwood</t>
  </si>
  <si>
    <t>Division Creek</t>
  </si>
  <si>
    <t xml:space="preserve">Big Pine </t>
  </si>
  <si>
    <t>Pleasant Valley</t>
  </si>
  <si>
    <t>Upper Gorge</t>
  </si>
  <si>
    <t>Middle Gorge</t>
  </si>
  <si>
    <t>Control Gorge</t>
  </si>
  <si>
    <t>S.F. 1</t>
  </si>
  <si>
    <t>S.F. 2</t>
  </si>
  <si>
    <t>San Fernando</t>
  </si>
  <si>
    <t xml:space="preserve">Foothill </t>
  </si>
  <si>
    <t xml:space="preserve">Franklin </t>
  </si>
  <si>
    <t>Sawtelle</t>
  </si>
  <si>
    <t xml:space="preserve">Haiwee </t>
  </si>
  <si>
    <t>Pump Storage Castaic</t>
  </si>
  <si>
    <t xml:space="preserve">Hoover </t>
  </si>
  <si>
    <t>Tank Farms</t>
  </si>
  <si>
    <t>LA Basin Common Steam</t>
  </si>
  <si>
    <t xml:space="preserve">Harbor </t>
  </si>
  <si>
    <t xml:space="preserve">Valley </t>
  </si>
  <si>
    <t xml:space="preserve">Scattergood </t>
  </si>
  <si>
    <t xml:space="preserve">Haynes </t>
  </si>
  <si>
    <t xml:space="preserve">Palo Verde </t>
  </si>
  <si>
    <t>Wind</t>
  </si>
  <si>
    <t>Solar</t>
  </si>
  <si>
    <t>Total Transmission</t>
  </si>
  <si>
    <t>AJ Support</t>
  </si>
  <si>
    <t>Owens Valley</t>
  </si>
  <si>
    <t>LA BASIN</t>
  </si>
  <si>
    <t>Hydro</t>
  </si>
  <si>
    <t>Steam</t>
  </si>
  <si>
    <t>Nuclear</t>
  </si>
  <si>
    <t>Other Prod</t>
  </si>
  <si>
    <t>Total P,T,D</t>
  </si>
  <si>
    <t>Total 
Production Units</t>
  </si>
  <si>
    <t>Total Hydro With Miscel Hydro</t>
  </si>
  <si>
    <t>Miscel Hydro</t>
  </si>
  <si>
    <t>Total Hydro With Common Hydro</t>
  </si>
  <si>
    <t>Total Hydro With Owens Valley</t>
  </si>
  <si>
    <t>Total Owens Valley with OV Common Costs</t>
  </si>
  <si>
    <t>Total Owens Valley Before OV Common Costs</t>
  </si>
  <si>
    <t>Total Steam with Common Costs and Tank Farms</t>
  </si>
  <si>
    <t>Total Steam With Miscel Steam</t>
  </si>
  <si>
    <t>Miscel Steam</t>
  </si>
  <si>
    <t>Total LA BASIN with LA Basin Common</t>
  </si>
  <si>
    <t>Total LA Basin</t>
  </si>
  <si>
    <t xml:space="preserve">Navajo </t>
  </si>
  <si>
    <t>Miscellaneous</t>
  </si>
  <si>
    <t>A.STEAM DEPRECIATION EXPENSE</t>
  </si>
  <si>
    <t>Power Plant Details -503123 -Depreciation Expense</t>
  </si>
  <si>
    <t>Amount</t>
  </si>
  <si>
    <t>Harbor</t>
  </si>
  <si>
    <t>Haynes</t>
  </si>
  <si>
    <t>Others</t>
  </si>
  <si>
    <t>Valley</t>
  </si>
  <si>
    <t>Total</t>
  </si>
  <si>
    <t>Reconciliation to GL</t>
  </si>
  <si>
    <t>Solar and Wind</t>
  </si>
  <si>
    <t>Depreciation Expense.xlsx,qryCOS Category</t>
  </si>
  <si>
    <t>Power Plant Details - "STEAM" -Depreciation Expense</t>
  </si>
  <si>
    <t>Boulder</t>
  </si>
  <si>
    <t>Distrib</t>
  </si>
  <si>
    <t>Common STEAM</t>
  </si>
  <si>
    <t>LA</t>
  </si>
  <si>
    <t>Marine</t>
  </si>
  <si>
    <t>Scattergood</t>
  </si>
  <si>
    <t>Tank Farm</t>
  </si>
  <si>
    <t>Depreciation Expense.xlsx,qryCOS Category, "Steam" , "All Entries"</t>
  </si>
  <si>
    <t>Total Steam Depreciation</t>
  </si>
  <si>
    <t>B. HYDRO DEPRECIATION EXPENSE</t>
  </si>
  <si>
    <t>Power Plant Details -503148</t>
  </si>
  <si>
    <t>Castaic</t>
  </si>
  <si>
    <t>SF1</t>
  </si>
  <si>
    <t>SF2</t>
  </si>
  <si>
    <t>Power Plant Details -503189</t>
  </si>
  <si>
    <t>Big Pine</t>
  </si>
  <si>
    <t>Bouquet Canyon</t>
  </si>
  <si>
    <t>SF 1 and 2</t>
  </si>
  <si>
    <t>Control gorge</t>
  </si>
  <si>
    <t>Drinkwater</t>
  </si>
  <si>
    <t>Fairmont</t>
  </si>
  <si>
    <t>Foothill</t>
  </si>
  <si>
    <t>Franklin</t>
  </si>
  <si>
    <t>Haiwee</t>
  </si>
  <si>
    <t>Lone Pine</t>
  </si>
  <si>
    <t>OV</t>
  </si>
  <si>
    <t>Long Valley</t>
  </si>
  <si>
    <t>Other</t>
  </si>
  <si>
    <t>ALL HYDRO</t>
  </si>
  <si>
    <t>OV Hydro</t>
  </si>
  <si>
    <t>San Fernando 1 &amp; 2</t>
  </si>
  <si>
    <t>San Francisquito 1</t>
  </si>
  <si>
    <t>San Francisquito 2</t>
  </si>
  <si>
    <t>Upper Dry Canyon</t>
  </si>
  <si>
    <t>Upper Franklin</t>
  </si>
  <si>
    <t>Los Angeles Plt</t>
  </si>
  <si>
    <t/>
  </si>
  <si>
    <t>Depreciation Expense.xlsx,qryCOS Category,</t>
  </si>
  <si>
    <t>General Ledger</t>
  </si>
  <si>
    <t>Owens Valley hydro plants</t>
  </si>
  <si>
    <t>Castaic U3</t>
  </si>
  <si>
    <t>Castaic U4</t>
  </si>
  <si>
    <t>Balance Sheet/GL Reconciliation to OATT -  Gross Plant (Year End Balances)</t>
  </si>
  <si>
    <t>The following reconciliations are shown in this sheet:</t>
  </si>
  <si>
    <t>Gross Plant: Depreciation Study Schedules to Statement AD Inputs</t>
  </si>
  <si>
    <t>Gross Plant: AD Inputs to Adjusted AD Inputs</t>
  </si>
  <si>
    <t>Gross Plant: Adjusted AD Inputs to Derivation of Balance Sheet Workpaper from LADWP</t>
  </si>
  <si>
    <t>Gross Plant: Derivation of Balance Sheet Workpaper to LADWP FY 2014-15 Financial Statements</t>
  </si>
  <si>
    <t>Category Labels</t>
  </si>
  <si>
    <t>Financial Statements</t>
  </si>
  <si>
    <t>DERIVATION OF BALANCE SHEET WORKSHEET FROM LADWP General Ledger 632015xlsx File</t>
  </si>
  <si>
    <t>COS Model Group</t>
  </si>
  <si>
    <t>COS Model Sub-Group</t>
  </si>
  <si>
    <t>Depreciation Study Schedule</t>
  </si>
  <si>
    <t>Depreciation Study Schedule Sub-Category</t>
  </si>
  <si>
    <t>Depreciation Study Schedules
(Dep Study Database Tab)
 Gross Plant
(Intangible is net plant)</t>
  </si>
  <si>
    <t>Remove Mohave</t>
  </si>
  <si>
    <t>Geothremal End Bal
LADWP Workpaper</t>
  </si>
  <si>
    <t xml:space="preserve"> MOHAVE WRITE-OFF
PRI Acct 371 </t>
  </si>
  <si>
    <t>Add back Mohave Writeoffs
PRI Acct 371,370</t>
  </si>
  <si>
    <t>Remove Int. Accum Amort 
(From AE)</t>
  </si>
  <si>
    <t>Remove Energy Efficiency Int Net Plant</t>
  </si>
  <si>
    <t>Add Intangible Production From BS Deferred Debits Not included in Dep Study Schedules</t>
  </si>
  <si>
    <t>Remove Intangible Distribution Net plant</t>
  </si>
  <si>
    <t>Adjusted Depreciation Study Gross Plant</t>
  </si>
  <si>
    <t>June 2015
COS AD Input</t>
  </si>
  <si>
    <t>June 2015
COS AD Input
Source</t>
  </si>
  <si>
    <t>Difference between Adjusted Depreciation Study and AD Inputs</t>
  </si>
  <si>
    <t>Comments</t>
  </si>
  <si>
    <t>AD Adjustment
Remove Miscel and Tank Farms</t>
  </si>
  <si>
    <t>Move Sawtelle From Miscel to Hydro</t>
  </si>
  <si>
    <t>AD Adjustment 
Reclass Transmission to Distribution</t>
  </si>
  <si>
    <t>Adjusted COS AD Inputs</t>
  </si>
  <si>
    <t xml:space="preserve"> Caistic - PRI 304</t>
  </si>
  <si>
    <t>Add Back Tank Farms and Miscel</t>
  </si>
  <si>
    <t>Add back Mohave</t>
  </si>
  <si>
    <t>Overstatement of Harbor on FS
Undrerstatement of Solar on FS</t>
  </si>
  <si>
    <t>Acquisition Adjustment</t>
  </si>
  <si>
    <t>Intangible Gross Plant included in other categories on Derivation of BS</t>
  </si>
  <si>
    <t>Intangible Gross Plant Included in Derv of Balance Sheet in Deferred Debits</t>
  </si>
  <si>
    <t>Add Non Energy Efficiency Intangible Amortization</t>
  </si>
  <si>
    <t>Add net Energy Efficiency</t>
  </si>
  <si>
    <t>Add Net Intangible Distribution</t>
  </si>
  <si>
    <t>Add Mailbu Miscel</t>
  </si>
  <si>
    <t>Add back Mahave Writeoffs Not part of FS General Plant</t>
  </si>
  <si>
    <t>Add Geothermal</t>
  </si>
  <si>
    <t>Derivation of Balance Sheet Workpaper From LADWP</t>
  </si>
  <si>
    <t>Derivation of Balance Sheet Workpaper From LADWP (Check)</t>
  </si>
  <si>
    <t>Derivation of Balance Sheet Workpaper From LADWP
(Rounded for FS Comparison)</t>
  </si>
  <si>
    <t>Page</t>
  </si>
  <si>
    <t>DISTRIBUTION</t>
  </si>
  <si>
    <t xml:space="preserve">Dep Study and FS classify this $102 as distribution. Statement AD includes adjustments to the beg/end avg and 13 mo avg for this item. </t>
  </si>
  <si>
    <t>TOTAL DISTRIBUTION</t>
  </si>
  <si>
    <t>pg 15</t>
  </si>
  <si>
    <t>TOTAL GENERAL PLANT</t>
  </si>
  <si>
    <t>GENERATION</t>
  </si>
  <si>
    <t>HYDRO PRODUCTION</t>
  </si>
  <si>
    <t xml:space="preserve">n/a </t>
  </si>
  <si>
    <t>n/a - shown in Misel</t>
  </si>
  <si>
    <t>TOTAL HYDRO</t>
  </si>
  <si>
    <t>STEAM/OTHER PRODUCTION</t>
  </si>
  <si>
    <t>NUCLEAR PRODUCTION</t>
  </si>
  <si>
    <t>WIND, GEOTHERMAL, SOLAR</t>
  </si>
  <si>
    <t>TOTAL WIND, GEOTHERMAL, SOLAR</t>
  </si>
  <si>
    <t>TOTAL STEAM, OTHER PRODUCTION (Incl Tank Farms and Miscel., Excl Wind, Solar)</t>
  </si>
  <si>
    <t>TOTAL GENERATION</t>
  </si>
  <si>
    <t>TOTAL TRANSMISSION</t>
  </si>
  <si>
    <t>Dep Study and FS classify this $102 as distribution. Statement AD includes adjustments to the beg/end avg and 13 mo avg for this item. The adjustment to individual months is not shown.</t>
  </si>
  <si>
    <t>PG 15</t>
  </si>
  <si>
    <t>TOTAL GROSS PLANT</t>
  </si>
  <si>
    <t>POWER SYSTEM</t>
  </si>
  <si>
    <t>Provided by LADWP</t>
  </si>
  <si>
    <t>OATT Model Inputs</t>
  </si>
  <si>
    <t>Financial Statement vs. OATT Model Difference</t>
  </si>
  <si>
    <t>DERIVATION OF BALANCE SHEET ITEMS</t>
  </si>
  <si>
    <t>The OATT model uses 13 Mo avgs or Beg/End averages depending on the asset type. This reconciliation sheet uses the ending monthly balance from those averages since the financial statements use ending balances.</t>
  </si>
  <si>
    <t>JUNE 30,  2015 - FINAL</t>
  </si>
  <si>
    <t>Item</t>
  </si>
  <si>
    <t>Comment</t>
  </si>
  <si>
    <t>TOTAL UTILITY PLANT IN SERVICE</t>
  </si>
  <si>
    <t>RESERVE FOR DEPREC. &amp; DECOMM.</t>
  </si>
  <si>
    <t>RDD</t>
  </si>
  <si>
    <t>RES. FOR DEPR.-ELECTR. GEN.</t>
  </si>
  <si>
    <t>RDD-EGP</t>
  </si>
  <si>
    <t>Accum Dep Production</t>
  </si>
  <si>
    <t>From AE</t>
  </si>
  <si>
    <t>RES. FOR DEPR.-TRANS. PLANT</t>
  </si>
  <si>
    <t>RDD-TRMPD</t>
  </si>
  <si>
    <t>RDD-TRMP</t>
  </si>
  <si>
    <t>Accum Dep Transmission</t>
  </si>
  <si>
    <t>RES. FOR DEPR.-DISTR. PLANT</t>
  </si>
  <si>
    <t>RDD-DSTP</t>
  </si>
  <si>
    <t>Accum Dep Distribution</t>
  </si>
  <si>
    <t>RES. FOR DEPR.-GENERAL PLANT</t>
  </si>
  <si>
    <t>RDD-GENP</t>
  </si>
  <si>
    <t>Accum Dep General Plant</t>
  </si>
  <si>
    <t>RESERVE FOR DECOMM. COSTS</t>
  </si>
  <si>
    <t>RDD-DCOM</t>
  </si>
  <si>
    <t>Accumulated Depreciation</t>
  </si>
  <si>
    <t>Total FS Accum Dep</t>
  </si>
  <si>
    <t>OATT Model Accum. Depreciation</t>
  </si>
  <si>
    <t>Remove Mohave (written-off) - PRI 250 -Prod</t>
  </si>
  <si>
    <t>Remove Mohave (written-off) - PRI 257 -Prod</t>
  </si>
  <si>
    <t>Remove Reserve for Decommissioning Costs (nuclear)</t>
  </si>
  <si>
    <t>from above</t>
  </si>
  <si>
    <t>Adjusted FS Accum. Depreciation</t>
  </si>
  <si>
    <t>Net Utility Plant</t>
  </si>
  <si>
    <t>NET UTILITY PLANT IN SERVICE</t>
  </si>
  <si>
    <t>CONSTRUCTION WORK IN PROGRESS</t>
  </si>
  <si>
    <t>CWIP</t>
  </si>
  <si>
    <t>CWIP-103</t>
  </si>
  <si>
    <t>SPECIAL DEPOSITS</t>
  </si>
  <si>
    <t>CWIP-SD</t>
  </si>
  <si>
    <t>PRELIM. SURVEY &amp; INVESTIGATN</t>
  </si>
  <si>
    <t>CWIP-PS&amp;I</t>
  </si>
  <si>
    <t>CWIP (FIXED ASSET SYSTEM)</t>
  </si>
  <si>
    <t>CWIP-FAS</t>
  </si>
  <si>
    <t>WORK ORDERS</t>
  </si>
  <si>
    <t>CWIP-WO</t>
  </si>
  <si>
    <t>SUSPENSE</t>
  </si>
  <si>
    <t>CWIP-SUS</t>
  </si>
  <si>
    <t>TOTAL FS CWIP</t>
  </si>
  <si>
    <t>OATT CWIP</t>
  </si>
  <si>
    <t>AG, Detail from LADWP work orders</t>
  </si>
  <si>
    <t>Remove non pollution control/environmental CWIP</t>
  </si>
  <si>
    <t>Adjusted FS CWIP</t>
  </si>
  <si>
    <t>Nuclear fuel, at amortized cost</t>
  </si>
  <si>
    <t>NUCLEAR FUEL MATERIAL</t>
  </si>
  <si>
    <t>NUCFM</t>
  </si>
  <si>
    <t>OATT M&amp;S - Nuclear</t>
  </si>
  <si>
    <t>AL , Before reclassifications</t>
  </si>
  <si>
    <t>NATURAL GAS FIELD</t>
  </si>
  <si>
    <t>NGF</t>
  </si>
  <si>
    <t>DEPLETION</t>
  </si>
  <si>
    <t>DNGF</t>
  </si>
  <si>
    <t>Natural Gas Field, net</t>
  </si>
  <si>
    <t>SUBTOTAL</t>
  </si>
  <si>
    <t>OATT Natural Gas Field</t>
  </si>
  <si>
    <t>NET UTILITY PLANT</t>
  </si>
  <si>
    <t>MATERIAL &amp; SUPPLIES</t>
  </si>
  <si>
    <t>M&amp;S</t>
  </si>
  <si>
    <t>131*00-29</t>
  </si>
  <si>
    <t>FUEL INVENTORY</t>
  </si>
  <si>
    <t>FUEL INVTY</t>
  </si>
  <si>
    <t>131*30-39</t>
  </si>
  <si>
    <t>M&amp;S (incl. Clearing accounts)</t>
  </si>
  <si>
    <t>Before Reclassifications</t>
  </si>
  <si>
    <t>CLEARING ACCOUNT INVENTORIES</t>
  </si>
  <si>
    <t>POCA-CAI</t>
  </si>
  <si>
    <t>Fuel Stock</t>
  </si>
  <si>
    <t>Materials and Fuel</t>
  </si>
  <si>
    <t>FS NET M&amp;S</t>
  </si>
  <si>
    <t>OATT M&amp;S</t>
  </si>
  <si>
    <t>PREPAY. &amp; OTHER CURR. ASSETS</t>
  </si>
  <si>
    <t>POCA</t>
  </si>
  <si>
    <t>UNDISTRIBUTED VOUCHERS</t>
  </si>
  <si>
    <t>POCA-UV</t>
  </si>
  <si>
    <t>PREPAYMENTS</t>
  </si>
  <si>
    <t>POCA-PREP</t>
  </si>
  <si>
    <t>OATT Prepayments</t>
  </si>
  <si>
    <t>Before reclassifications</t>
  </si>
  <si>
    <t>PREPAID BOND ISSUE COSTS</t>
  </si>
  <si>
    <t>POCA-PBIC</t>
  </si>
  <si>
    <t>CLEARING ACCOUNT</t>
  </si>
  <si>
    <t>POCA-CLEAR</t>
  </si>
  <si>
    <t>NON-RCAS SUSPENSE (CC&amp;B)</t>
  </si>
  <si>
    <t>POCA-NONRCA</t>
  </si>
  <si>
    <t>S 147</t>
  </si>
  <si>
    <t>RCAS SUSPENSE ACCOUNT</t>
  </si>
  <si>
    <t>POCA-RCAS</t>
  </si>
  <si>
    <t>OTHER DEFERRED DEBITS</t>
  </si>
  <si>
    <t>POCA-ODD</t>
  </si>
  <si>
    <t>CLEAR. ACCT.- UNDISTR. LABOR</t>
  </si>
  <si>
    <t>POCA-UL</t>
  </si>
  <si>
    <t>CLEAR. ACCT.- S&amp;E</t>
  </si>
  <si>
    <t>POCA-CSE</t>
  </si>
  <si>
    <t>CLEAR. ACCT.- TOOLS &amp; EQUIP</t>
  </si>
  <si>
    <t>POCA-TOOL</t>
  </si>
  <si>
    <t>CLEAR. ACCT.- STORES</t>
  </si>
  <si>
    <t>POCA-STOR</t>
  </si>
  <si>
    <t>CLEAR. ACCT.- PURCH. LOADING</t>
  </si>
  <si>
    <t>POCA-PL</t>
  </si>
  <si>
    <t>CLEAR. ACCT.- ITS</t>
  </si>
  <si>
    <t>POCA-ITS</t>
  </si>
  <si>
    <t>CLEAR. ACCT.- SHOPS</t>
  </si>
  <si>
    <t>POCA-SHOP</t>
  </si>
  <si>
    <t>CLEAR. ACCT.- TEST LAB</t>
  </si>
  <si>
    <t>POCA-TLAB</t>
  </si>
  <si>
    <t>CLEAR. ACCT.- TRNS &amp; CONST EQU</t>
  </si>
  <si>
    <t>POCA-TCE</t>
  </si>
  <si>
    <t>CLEAR. ACCT.- INDUST GRAPHIC</t>
  </si>
  <si>
    <t>POCA-IG</t>
  </si>
  <si>
    <t>OVERHEAD</t>
  </si>
  <si>
    <t>EOH-GAOH</t>
  </si>
  <si>
    <t>BALANCING ACCT</t>
  </si>
  <si>
    <t>POCA-BALACC</t>
  </si>
  <si>
    <t>T 998</t>
  </si>
  <si>
    <t>CLEAR. ACCT.- GL EXCEPTIONS</t>
  </si>
  <si>
    <t>POCA-GL</t>
  </si>
  <si>
    <t>Prepayments and Other Current Assets</t>
  </si>
  <si>
    <t>SUBTOTAL - POCA</t>
  </si>
  <si>
    <t>JUNE 30,  2013 - FINAL</t>
  </si>
  <si>
    <t>FISCAL  YR 2014/15</t>
  </si>
  <si>
    <t>SET NAME           DESCRIPTION</t>
  </si>
  <si>
    <t>SET NAME</t>
  </si>
  <si>
    <t>GL ACCT CODE</t>
  </si>
  <si>
    <t>F/S</t>
  </si>
  <si>
    <t>UTILITY PLANT, AT ORIGINAL</t>
  </si>
  <si>
    <t>COST</t>
  </si>
  <si>
    <t>STEAM PRODUCTION PLANT</t>
  </si>
  <si>
    <t>SPP</t>
  </si>
  <si>
    <t>LAND &amp; LAND RIGHTS</t>
  </si>
  <si>
    <t>SPP-LLR</t>
  </si>
  <si>
    <t>STRUCTURE &amp; IMPROVEMENTS</t>
  </si>
  <si>
    <t>SPP-S&amp;I</t>
  </si>
  <si>
    <t>BOILER PLANT EQUIPMENT</t>
  </si>
  <si>
    <t>SPP-BOIL</t>
  </si>
  <si>
    <t>TUROGENERATOR UNITS</t>
  </si>
  <si>
    <t>SPP-TURBO</t>
  </si>
  <si>
    <t>ACCESSORY ELECTRIC EQUIPMENT</t>
  </si>
  <si>
    <t>SPP-AEE</t>
  </si>
  <si>
    <t>MISC. POWER PLANT EQUIPMENT</t>
  </si>
  <si>
    <t>SPP-MISC</t>
  </si>
  <si>
    <t>SUBTOTAL - SPP</t>
  </si>
  <si>
    <t>HYDRAULIC PRODUCTION PLANT</t>
  </si>
  <si>
    <t>HPP</t>
  </si>
  <si>
    <t>HPP-LLR</t>
  </si>
  <si>
    <t>HPP-S&amp;I</t>
  </si>
  <si>
    <t>RESERVOIR, DAMS, &amp; WATERWAYS</t>
  </si>
  <si>
    <t>HPP-RDW</t>
  </si>
  <si>
    <t>WATER WHEELS, TURB. &amp; GENERAT</t>
  </si>
  <si>
    <t>HPP-WTG</t>
  </si>
  <si>
    <t>HPP-AEE</t>
  </si>
  <si>
    <t>HPP-MISC</t>
  </si>
  <si>
    <t>ROAD, RAILROADS &amp; BRIDGES</t>
  </si>
  <si>
    <t>HPP-RRB</t>
  </si>
  <si>
    <t>ALLOCATED JOINT EXPENDITURES</t>
  </si>
  <si>
    <t>HPP-JOINT</t>
  </si>
  <si>
    <t>SUBTOTAL - HPP</t>
  </si>
  <si>
    <t>NUCLEAR PRODUCTION PLANT</t>
  </si>
  <si>
    <t>NPP</t>
  </si>
  <si>
    <t>NPP-LLR</t>
  </si>
  <si>
    <t>NPP-S&amp;I</t>
  </si>
  <si>
    <t>REACTOR PLANT EQUIPMENT</t>
  </si>
  <si>
    <t>NPP-RPE</t>
  </si>
  <si>
    <t>TURBOGENERATOR UNITS</t>
  </si>
  <si>
    <t>NPP-TURBO</t>
  </si>
  <si>
    <t>NPP-AEE</t>
  </si>
  <si>
    <t>NPP-MISC</t>
  </si>
  <si>
    <t>ELECTR. PLANT ACQUISTN ADJ.</t>
  </si>
  <si>
    <t>NPP-EPAA</t>
  </si>
  <si>
    <t>INTANGIBLE PLANT</t>
  </si>
  <si>
    <t>NPP-INTAN</t>
  </si>
  <si>
    <t>303 1</t>
  </si>
  <si>
    <t>I</t>
  </si>
  <si>
    <t>SUBTOTAL PLANT</t>
  </si>
  <si>
    <t>WIND, GEOTHERMAL &amp; SOLAR PLANT</t>
  </si>
  <si>
    <t>WGSP</t>
  </si>
  <si>
    <t>WGSP-L&amp;LR</t>
  </si>
  <si>
    <t>STRUCTURES &amp; IMPROVEMENTS</t>
  </si>
  <si>
    <t>WGSP-S&amp;I</t>
  </si>
  <si>
    <t>PRIME MOVERS</t>
  </si>
  <si>
    <t>WGSP-PM</t>
  </si>
  <si>
    <t>MAIN GENERATORS</t>
  </si>
  <si>
    <t>WGSP-MG</t>
  </si>
  <si>
    <t>WGSP-AEE</t>
  </si>
  <si>
    <t>MISC INTANGIBLE PLANT</t>
  </si>
  <si>
    <t>WGSP-INTAN</t>
  </si>
  <si>
    <t>303 4</t>
  </si>
  <si>
    <t>SUBTOTAL WGSP</t>
  </si>
  <si>
    <t>OTHER PRODUCTION PLANT</t>
  </si>
  <si>
    <t>OPP</t>
  </si>
  <si>
    <t>OPP-LLR</t>
  </si>
  <si>
    <t>330 7-8</t>
  </si>
  <si>
    <t>OPP-S&amp;I</t>
  </si>
  <si>
    <t>330 2-3</t>
  </si>
  <si>
    <t>TURBINE GENERATOR UNITS</t>
  </si>
  <si>
    <t>OPP-TURB</t>
  </si>
  <si>
    <t>330 1</t>
  </si>
  <si>
    <t>OPP-AEE</t>
  </si>
  <si>
    <t>330 5</t>
  </si>
  <si>
    <t>FUEL STORAGE &amp; HANDL. EQUIP.</t>
  </si>
  <si>
    <t>OPP-FS&amp;HE</t>
  </si>
  <si>
    <t>330 4</t>
  </si>
  <si>
    <t>OPP-MISC</t>
  </si>
  <si>
    <t>330 6</t>
  </si>
  <si>
    <t>SUBTOTAL - OPP</t>
  </si>
  <si>
    <t>TOTAL PRODUCTION PLANT</t>
  </si>
  <si>
    <t>TRMP</t>
  </si>
  <si>
    <t>TRMP-LLR</t>
  </si>
  <si>
    <t>TRMP-S&amp;I</t>
  </si>
  <si>
    <t>TRANSMISSION STATION EQUIP.</t>
  </si>
  <si>
    <t>TRMP-SE</t>
  </si>
  <si>
    <t>TOWERS &amp; FIXTURES</t>
  </si>
  <si>
    <t>TRMP-T&amp;F</t>
  </si>
  <si>
    <t>OVERHEAD CONDUCTORS</t>
  </si>
  <si>
    <t>TRMP-OHC</t>
  </si>
  <si>
    <t>UNDERGROUND CONDUITS</t>
  </si>
  <si>
    <t>TRMP-UGC</t>
  </si>
  <si>
    <t>UNDERGROUND CONDUCTORS</t>
  </si>
  <si>
    <t>TRMP-UGOR</t>
  </si>
  <si>
    <t>ROADS &amp; TRAILS</t>
  </si>
  <si>
    <t>TRMP-R&amp;R</t>
  </si>
  <si>
    <t>MISC. TRANSMISSION EQUIPMENT</t>
  </si>
  <si>
    <t>TRMP-MISC</t>
  </si>
  <si>
    <t>PACIF. INTERT.-LAND &amp; STAT</t>
  </si>
  <si>
    <t>TRMP-PILS</t>
  </si>
  <si>
    <t>PACIF. INTERT.-TOWER,COND,ETC</t>
  </si>
  <si>
    <t>TRMP-PITC</t>
  </si>
  <si>
    <t>PACIF. INTERT.-OTH SHARE-STAT.</t>
  </si>
  <si>
    <t>TRMP-PIOPS</t>
  </si>
  <si>
    <t>PACIF. INTERT.-OTH SHARE-TWR</t>
  </si>
  <si>
    <t>TRMP-PIOPT</t>
  </si>
  <si>
    <t>NAVAJO PROJ.</t>
  </si>
  <si>
    <t>TRMP-NP</t>
  </si>
  <si>
    <t>NAVAJO PROJ. - OTH PART SHARE</t>
  </si>
  <si>
    <t>TRMP-NPOPS</t>
  </si>
  <si>
    <t>TRMP-INTAN</t>
  </si>
  <si>
    <t>303 2</t>
  </si>
  <si>
    <t>i</t>
  </si>
  <si>
    <t>SUBTOTAL - TRMP</t>
  </si>
  <si>
    <t>DSTP</t>
  </si>
  <si>
    <t>DSTP-LLR</t>
  </si>
  <si>
    <t xml:space="preserve">DSTP-S&amp;I </t>
  </si>
  <si>
    <t>307 338 343</t>
  </si>
  <si>
    <t>DISTRIBUTION STATN EQUIPMENT</t>
  </si>
  <si>
    <t>DSTP-SE</t>
  </si>
  <si>
    <t>310 337 344</t>
  </si>
  <si>
    <t>POLES, TOWERS, &amp; FIXTURES</t>
  </si>
  <si>
    <t>DSTP-PT&amp;F</t>
  </si>
  <si>
    <t>DSTP-OHC</t>
  </si>
  <si>
    <t>UNDERGROUND CONDUIT</t>
  </si>
  <si>
    <t>DSTP-UGC</t>
  </si>
  <si>
    <t>DSTP-UGCR</t>
  </si>
  <si>
    <t>LINE TRANSFORMERS &amp; DEVICES</t>
  </si>
  <si>
    <t>DSTP-LT&amp;D</t>
  </si>
  <si>
    <t>SERVICES</t>
  </si>
  <si>
    <t>DSTP-SRVS</t>
  </si>
  <si>
    <t>METERS</t>
  </si>
  <si>
    <t>DSTP-METER</t>
  </si>
  <si>
    <t>DSTP-R&amp;R</t>
  </si>
  <si>
    <t>INSTALL ON CUSTOMER PREMISES</t>
  </si>
  <si>
    <t>DSTP-ICP</t>
  </si>
  <si>
    <t>LEASED PROPERTY ON CUST PREM.</t>
  </si>
  <si>
    <t>DSTP-LPCP</t>
  </si>
  <si>
    <t>STREET LIGHTING SYSTEM</t>
  </si>
  <si>
    <t>DSTP-SLS</t>
  </si>
  <si>
    <t>VOLTAGE &amp; FREQUENCY STANDARD</t>
  </si>
  <si>
    <t>DSTP-V&amp;FS</t>
  </si>
  <si>
    <t>MISC. DISTRIBUTION EQUIPMENT</t>
  </si>
  <si>
    <t>DSTP-MISC</t>
  </si>
  <si>
    <t>DSTP-INTAN</t>
  </si>
  <si>
    <t>303 3</t>
  </si>
  <si>
    <t>SUBTOTAL - DSTP</t>
  </si>
  <si>
    <t>GENP</t>
  </si>
  <si>
    <t>GENP-LLR</t>
  </si>
  <si>
    <t>GENP-S&amp;I</t>
  </si>
  <si>
    <t>GEN. OFF. FURNITURE &amp; EQUIP.</t>
  </si>
  <si>
    <t>GENP-OF&amp;E</t>
  </si>
  <si>
    <t>TRANSPORTATION EQUIPMENT</t>
  </si>
  <si>
    <t>GENP-TRNE</t>
  </si>
  <si>
    <t>STORES EQUIPMENT</t>
  </si>
  <si>
    <t>GENP-STOR</t>
  </si>
  <si>
    <t>SHOP EQUIPMENT</t>
  </si>
  <si>
    <t>GENP-SHOP</t>
  </si>
  <si>
    <t>LABORATORY EQUIPMENT</t>
  </si>
  <si>
    <t>GENP-LAB</t>
  </si>
  <si>
    <t>TOOLS &amp; WORK EQUIPMENT</t>
  </si>
  <si>
    <t>GENP-TOOL</t>
  </si>
  <si>
    <t>COMMUNICATION EQUIPMENT</t>
  </si>
  <si>
    <t>GENP-COM</t>
  </si>
  <si>
    <t>MISC. GENERAL EQUIPMENT</t>
  </si>
  <si>
    <t>GENP-MISC</t>
  </si>
  <si>
    <t>ALLOC JOINTS CAPITAL EXPEND.</t>
  </si>
  <si>
    <t>GENP-AJCE</t>
  </si>
  <si>
    <t>JOINT PROJECTS</t>
  </si>
  <si>
    <t>GENP-JOINT</t>
  </si>
  <si>
    <t>MANAGEMENT SERVICES</t>
  </si>
  <si>
    <t>GENP-MS</t>
  </si>
  <si>
    <t>GENP-INTAN</t>
  </si>
  <si>
    <t>303 0</t>
  </si>
  <si>
    <t>SUBTOTAL - GENP</t>
  </si>
  <si>
    <t>SUBTOTAL - RDD</t>
  </si>
  <si>
    <t>SUBTOTAL - CWIP</t>
  </si>
  <si>
    <t>RESTRICTED FUNDS</t>
  </si>
  <si>
    <t>DEBT REDUCTION FUND</t>
  </si>
  <si>
    <t>DEBT REDF</t>
  </si>
  <si>
    <t>114 0 07</t>
  </si>
  <si>
    <t>PALO VERDE DEFEASANCE FUND</t>
  </si>
  <si>
    <t>PVDF</t>
  </si>
  <si>
    <t>114 0 09-11</t>
  </si>
  <si>
    <t>NUCLEAR DECOMMISSION FUND</t>
  </si>
  <si>
    <t>NUC DECOF</t>
  </si>
  <si>
    <t>114 1</t>
  </si>
  <si>
    <t>SCPPA PROJ STABILIZATION FUND</t>
  </si>
  <si>
    <t>SCPPA PSF</t>
  </si>
  <si>
    <t>114 1 92</t>
  </si>
  <si>
    <t>SCPPA-PV INVESTMENTS</t>
  </si>
  <si>
    <t>SCPPA INV</t>
  </si>
  <si>
    <t>114 0 13</t>
  </si>
  <si>
    <t>PWR SYS EXP STABILIZATION FUND</t>
  </si>
  <si>
    <t>PSESF</t>
  </si>
  <si>
    <t>114 0 15</t>
  </si>
  <si>
    <t>DTSC FUND</t>
  </si>
  <si>
    <t>DTSCF</t>
  </si>
  <si>
    <t>114 0 16</t>
  </si>
  <si>
    <t>NATURAL GAS TRUST FUND</t>
  </si>
  <si>
    <t>NGTF2</t>
  </si>
  <si>
    <t>114 0 12</t>
  </si>
  <si>
    <t>ESCROW ACCOUNTS</t>
  </si>
  <si>
    <t>ESCRO ACCT</t>
  </si>
  <si>
    <t>HCC POST RETIREMENT FUND</t>
  </si>
  <si>
    <t>HCCPF</t>
  </si>
  <si>
    <t>114 0 04</t>
  </si>
  <si>
    <t>SUBTOTAL - RESTRICTED FUND</t>
  </si>
  <si>
    <t>CASH &amp; CASH EQUIV - RESTRICTD - NON-</t>
  </si>
  <si>
    <t>CURR</t>
  </si>
  <si>
    <t>CASH FUND - CONSTR FUNDS</t>
  </si>
  <si>
    <t>CASH-CCFCR</t>
  </si>
  <si>
    <t>CURRENT ASSETS</t>
  </si>
  <si>
    <t>CASH &amp; CASH EQUIVALENTS</t>
  </si>
  <si>
    <t>SINKING FUND - BR&amp;I</t>
  </si>
  <si>
    <t>CASH-SFR</t>
  </si>
  <si>
    <t>MISC. SPECIAL FUNDS</t>
  </si>
  <si>
    <t>CASH-OTHR</t>
  </si>
  <si>
    <t>SINKING FUND - OTHER</t>
  </si>
  <si>
    <t>CASH-SFOR</t>
  </si>
  <si>
    <t>CURRENT CASH FUND - RESTRICT.</t>
  </si>
  <si>
    <t>CASH-CCFR</t>
  </si>
  <si>
    <t>SUBTOTAL - CASH RESTRICTED</t>
  </si>
  <si>
    <t>CURRENT CASH FUND - UNRESTR.</t>
  </si>
  <si>
    <t>CASH-CCFU</t>
  </si>
  <si>
    <t>WORKING FUNDS</t>
  </si>
  <si>
    <t>CASH-WFU</t>
  </si>
  <si>
    <t>SUBTOTAL - CASH UNRESTRICT</t>
  </si>
  <si>
    <t>ED</t>
  </si>
  <si>
    <t>TOTAL - CASH</t>
  </si>
  <si>
    <t>CASH COLLATERAL RECEIVED</t>
  </si>
  <si>
    <t>CCR</t>
  </si>
  <si>
    <t>CUSTOMER &amp; OTHER ACCOUNTS REC.</t>
  </si>
  <si>
    <t>COAR</t>
  </si>
  <si>
    <t>CUSTOMERS ACCOUNT, IC MISC</t>
  </si>
  <si>
    <t>COAR-AR</t>
  </si>
  <si>
    <t>125*01-99,12</t>
  </si>
  <si>
    <t>CUSTOMERS ACCOUNT - CCB</t>
  </si>
  <si>
    <t>COAR-ARCCB</t>
  </si>
  <si>
    <t>NOTES RECEIVABLE</t>
  </si>
  <si>
    <t>COAR-NR</t>
  </si>
  <si>
    <t>RECEIVABLE FROM IPP</t>
  </si>
  <si>
    <t>COAR-IPP</t>
  </si>
  <si>
    <t>MISC. RECEIVABLE</t>
  </si>
  <si>
    <t>COAR-MISC2</t>
  </si>
  <si>
    <t>UTILITY TAXES RECEIVABLE</t>
  </si>
  <si>
    <t>COAR-UTR</t>
  </si>
  <si>
    <t>UTILITY TAXES ACCRUED</t>
  </si>
  <si>
    <t>COAR-UTA</t>
  </si>
  <si>
    <t>SUBTOTAL - COAR</t>
  </si>
  <si>
    <t>ALLOWANCE FOR LOSSES</t>
  </si>
  <si>
    <t>COAR-ALOS</t>
  </si>
  <si>
    <t>NET - COAR</t>
  </si>
  <si>
    <t>IPP SUBORDINATED NOTES</t>
  </si>
  <si>
    <t>LTNR-CIPP</t>
  </si>
  <si>
    <t>124*08-09</t>
  </si>
  <si>
    <t>ACCRUED UNBILLED SALES REVENUE</t>
  </si>
  <si>
    <t>AUSR</t>
  </si>
  <si>
    <t>125*40</t>
  </si>
  <si>
    <t>K</t>
  </si>
  <si>
    <t>NET - M&amp;S</t>
  </si>
  <si>
    <t>DEFERRED DEBITS - CURRENT</t>
  </si>
  <si>
    <t>DEFD-CUR</t>
  </si>
  <si>
    <t>125*45</t>
  </si>
  <si>
    <t>LONG-TERM NOTES RECEIVABLE</t>
  </si>
  <si>
    <t>LONG-TERM NOTES</t>
  </si>
  <si>
    <t>LTNR</t>
  </si>
  <si>
    <t>UNAMORTIZED DISCOUNT/PREMIUM</t>
  </si>
  <si>
    <t>LTNR-UDP</t>
  </si>
  <si>
    <t>NET - LTNR</t>
  </si>
  <si>
    <t>DEFERRED DEBITS - LONG TERM</t>
  </si>
  <si>
    <t>LEGAL SETTLEMENTS</t>
  </si>
  <si>
    <t>DEFD-LT</t>
  </si>
  <si>
    <t>125*46</t>
  </si>
  <si>
    <t>SOLAR INCENTIVE PROGRAM</t>
  </si>
  <si>
    <t>SIP-LT</t>
  </si>
  <si>
    <t>ENERGY EFFICIENCY PROGRAMS</t>
  </si>
  <si>
    <t>EEP-LT</t>
  </si>
  <si>
    <t>303402,09</t>
  </si>
  <si>
    <t>DEFERRED OUTFLOW - DERIVATIVES</t>
  </si>
  <si>
    <t>DEF-OUTFLOW</t>
  </si>
  <si>
    <t>DEFERRED OUTFLOW - DEBT REFUNDING</t>
  </si>
  <si>
    <t>DEF-LRO</t>
  </si>
  <si>
    <t>1405940,8</t>
  </si>
  <si>
    <t>DEFERRED OUTFLOW - PENSION</t>
  </si>
  <si>
    <t>DEF-OUTPEN</t>
  </si>
  <si>
    <t>DEFERRED REG ASSET - PENSION</t>
  </si>
  <si>
    <t>DEF-REGASTP</t>
  </si>
  <si>
    <t>ELIMINATION ACCOUNTS - DEBITS</t>
  </si>
  <si>
    <t>ELIM</t>
  </si>
  <si>
    <t>BONDS NOT DELIVERED</t>
  </si>
  <si>
    <t>ELIM-BND</t>
  </si>
  <si>
    <t>BONDS SOLD - CONTRA</t>
  </si>
  <si>
    <t>ELIM-BS</t>
  </si>
  <si>
    <t>PLANT EXPENDITURES</t>
  </si>
  <si>
    <t>ELIM-PE</t>
  </si>
  <si>
    <t>BOND FUND ACCRETIONS</t>
  </si>
  <si>
    <t>ELIM-BFA</t>
  </si>
  <si>
    <t>ELIMINATION ACCOUNTS - CREDITS</t>
  </si>
  <si>
    <t>BONDS AUTHORIZED</t>
  </si>
  <si>
    <t>ELIM-BA</t>
  </si>
  <si>
    <t>ELIM-BSC</t>
  </si>
  <si>
    <t>PLANT EXPENDITURES - CREDIT</t>
  </si>
  <si>
    <t>ELIM-PEC</t>
  </si>
  <si>
    <t>BOND FUND ACCRETIONS - CREDIT</t>
  </si>
  <si>
    <t>ELIM-BFAC</t>
  </si>
  <si>
    <t>TOTAL ELIMINATIONS</t>
  </si>
  <si>
    <t>CAPITALIZATION AND LIABILITIES</t>
  </si>
  <si>
    <t>EQUITY</t>
  </si>
  <si>
    <t>EQTY</t>
  </si>
  <si>
    <t>RETAINED INCOME - BEGINNING</t>
  </si>
  <si>
    <t>RETIN BEG</t>
  </si>
  <si>
    <t>H</t>
  </si>
  <si>
    <t>NET INCOME</t>
  </si>
  <si>
    <t>NET INC</t>
  </si>
  <si>
    <t>503-948</t>
  </si>
  <si>
    <t>CONTRIB. IN AID OF CONSTRUCTION</t>
  </si>
  <si>
    <t>CIAC</t>
  </si>
  <si>
    <t>TOTAL - EQY</t>
  </si>
  <si>
    <t>LONG-TERM DEBT</t>
  </si>
  <si>
    <t>LTD</t>
  </si>
  <si>
    <t>PAR VALUE OF REV BONDS</t>
  </si>
  <si>
    <t>LTD-REVB</t>
  </si>
  <si>
    <t>210*00-89</t>
  </si>
  <si>
    <t>PAR VALUE OF REV CERTIFICATE</t>
  </si>
  <si>
    <t>REVC</t>
  </si>
  <si>
    <t>DUE WITHIN ONE YEAR</t>
  </si>
  <si>
    <t>LTD-DUE1</t>
  </si>
  <si>
    <t>210*00 8</t>
  </si>
  <si>
    <t>LTD-UDE</t>
  </si>
  <si>
    <t>TOTAL - LTD NET OF CURRENT</t>
  </si>
  <si>
    <t>MATURITIES</t>
  </si>
  <si>
    <t>TOTAL CAPITALIZATION</t>
  </si>
  <si>
    <t>ADVANCES REFUNDING BONDS</t>
  </si>
  <si>
    <t>PAR VALUE OF ADVANCE REF BONDS</t>
  </si>
  <si>
    <t>ADV RB</t>
  </si>
  <si>
    <t>210*90-99</t>
  </si>
  <si>
    <t>ARB-UDE</t>
  </si>
  <si>
    <t>RENT LIABILITIES</t>
  </si>
  <si>
    <t>DEBT DUE WITHIN ONE YEAR</t>
  </si>
  <si>
    <t>REVENUE BONDS - CURRENT</t>
  </si>
  <si>
    <t>REVB-CURNT</t>
  </si>
  <si>
    <t>REVENUE CERTIFICATES-CURRENT</t>
  </si>
  <si>
    <t>REVC-CURNT</t>
  </si>
  <si>
    <t>ACCRUED INTEREST</t>
  </si>
  <si>
    <t>AINT</t>
  </si>
  <si>
    <t>MATURED INTEREST</t>
  </si>
  <si>
    <t>AINT-MI</t>
  </si>
  <si>
    <t>INTEREST ACCRUED</t>
  </si>
  <si>
    <t>AINT-IA</t>
  </si>
  <si>
    <t>SUBTOTAL - AINT</t>
  </si>
  <si>
    <t>ACCRUED PAYROLL</t>
  </si>
  <si>
    <t>ACCR PR</t>
  </si>
  <si>
    <t>222*01,03</t>
  </si>
  <si>
    <t>ACCOUNTS PAYABLE &amp; ACCRUED EXP</t>
  </si>
  <si>
    <t>INVOICE VOUCHERS</t>
  </si>
  <si>
    <t>APX-INVO</t>
  </si>
  <si>
    <t>222*05</t>
  </si>
  <si>
    <t>OTHER ACCOUNTS PAYABLE</t>
  </si>
  <si>
    <t>APX-OTH</t>
  </si>
  <si>
    <t>222*090-8</t>
  </si>
  <si>
    <t>PURCHASED MONEY OBLIGATIONS</t>
  </si>
  <si>
    <t>APX-PMO</t>
  </si>
  <si>
    <t>LIAB. FOR MATR. &amp; SERV. REC.</t>
  </si>
  <si>
    <t>APX-LMSR</t>
  </si>
  <si>
    <t>LIAB. FOR PERSONAL INJURIES</t>
  </si>
  <si>
    <t>APX-LPI</t>
  </si>
  <si>
    <t>CC&amp;B CURRENT PAYABLES</t>
  </si>
  <si>
    <t>APX-CCBCP</t>
  </si>
  <si>
    <t>MATURED LONG-TERM DEBT</t>
  </si>
  <si>
    <t>APX-MLTD</t>
  </si>
  <si>
    <t>ACCRUED TAXES</t>
  </si>
  <si>
    <t>APX-ATAX</t>
  </si>
  <si>
    <t>TAXES ACCRUED</t>
  </si>
  <si>
    <t>APX-TAXA</t>
  </si>
  <si>
    <t>ACCRUED CURRENT LIABILITIES</t>
  </si>
  <si>
    <t>APX-ACL</t>
  </si>
  <si>
    <t>MISC. ACCOUNTS PAYABLE</t>
  </si>
  <si>
    <t>MISC AP</t>
  </si>
  <si>
    <t>CUSTOMER ADVANCES</t>
  </si>
  <si>
    <t>CUST ADVAN</t>
  </si>
  <si>
    <t>MISC DEFERRED CREDITS</t>
  </si>
  <si>
    <t>MISC DEFCR</t>
  </si>
  <si>
    <t>SUBTOTAL - AP</t>
  </si>
  <si>
    <t>OBLIG. UNDER SECURITIES LENDING</t>
  </si>
  <si>
    <t>OUSL</t>
  </si>
  <si>
    <t>222*06,08</t>
  </si>
  <si>
    <t>DUE TO RESERVE FUND OF THE CITY</t>
  </si>
  <si>
    <t>DUTO CITY</t>
  </si>
  <si>
    <t>WATER SERVICES ACCOUNTS</t>
  </si>
  <si>
    <t>WSA</t>
  </si>
  <si>
    <t>DUE TO WATER SERVICES</t>
  </si>
  <si>
    <t>WSA-DUTO</t>
  </si>
  <si>
    <t>DUE FROM WATER SERVICES</t>
  </si>
  <si>
    <t>WSA-DUFR</t>
  </si>
  <si>
    <t>SUBTOTAL WATER SERV ACCTS</t>
  </si>
  <si>
    <t>TOTAL CURRENT LIABILITIES</t>
  </si>
  <si>
    <t>LONG TERM ACCRUED LIABILITIES</t>
  </si>
  <si>
    <t>LTAL-OTHER</t>
  </si>
  <si>
    <t>239*96-99</t>
  </si>
  <si>
    <t>DEFERRED INFLOWS - DERIVATIVES</t>
  </si>
  <si>
    <t>DEF-INFLOW</t>
  </si>
  <si>
    <t>DEFERRED CREDITS</t>
  </si>
  <si>
    <t>DEFCR</t>
  </si>
  <si>
    <t>OVER-RECOVERED ENERGY COSTS</t>
  </si>
  <si>
    <t>OVREC</t>
  </si>
  <si>
    <t>139*00</t>
  </si>
  <si>
    <t>OVER-UNDER RECOV RELIAB COST</t>
  </si>
  <si>
    <t>OVRECREL</t>
  </si>
  <si>
    <t>DEFERRED REVENUE - IPP</t>
  </si>
  <si>
    <t>DEFCR-IPP</t>
  </si>
  <si>
    <t>DEFERRED RATE STABIL ACCT</t>
  </si>
  <si>
    <t>DEFRATE SA</t>
  </si>
  <si>
    <t>DEF VARIABLE ENERGY ADJ</t>
  </si>
  <si>
    <t>VEA</t>
  </si>
  <si>
    <t>DEF CAPPED RPS ENERGY ADJ</t>
  </si>
  <si>
    <t>CRPSEA</t>
  </si>
  <si>
    <t>DEF VARIABLE RPS ENERGY ADJ</t>
  </si>
  <si>
    <t>VRPSEA</t>
  </si>
  <si>
    <t>DEF BASE RATE REV TARGET ADJ</t>
  </si>
  <si>
    <t>BRRTA</t>
  </si>
  <si>
    <t>DEF EXISTING ECA ADJ</t>
  </si>
  <si>
    <t>EEA</t>
  </si>
  <si>
    <t>DEF REVERSAL OF EXIST ECA ADJ</t>
  </si>
  <si>
    <t>REEA</t>
  </si>
  <si>
    <t>DEF EXISTING RCA ADJUSTMENT</t>
  </si>
  <si>
    <t>ERCA</t>
  </si>
  <si>
    <t>DEF REVERSL OF EXIST RCA ADJ</t>
  </si>
  <si>
    <t>RERCA</t>
  </si>
  <si>
    <t>DEFERRED REVENUE - SCPPA</t>
  </si>
  <si>
    <t>DEFCR-SCPPA</t>
  </si>
  <si>
    <t>RENEW ENERGY ADJ FACTOR</t>
  </si>
  <si>
    <t>DEFCR-REAF</t>
  </si>
  <si>
    <t>139*04</t>
  </si>
  <si>
    <t>PUBLIC BENEFITS</t>
  </si>
  <si>
    <t>DEFCR-PB</t>
  </si>
  <si>
    <t>DEFERRED REVENUE - OTHER</t>
  </si>
  <si>
    <t>DEFCR-OTHER</t>
  </si>
  <si>
    <t>2 249*050,09</t>
  </si>
  <si>
    <t>DEF RATE STAB ECA</t>
  </si>
  <si>
    <t>DEFRATE ECA</t>
  </si>
  <si>
    <t>SUBTOTAL - DEFER. CREDITS</t>
  </si>
  <si>
    <t>NET PENSION LIABILITY</t>
  </si>
  <si>
    <t>NPL</t>
  </si>
  <si>
    <t>DEFD INFLOWS - PENSION</t>
  </si>
  <si>
    <t>DEF - INPEN</t>
  </si>
  <si>
    <t>ACCRUED POST RETIREMENT LIAB</t>
  </si>
  <si>
    <t>ACCR HCCPL</t>
  </si>
  <si>
    <t>239072/3</t>
  </si>
  <si>
    <t>LT WORKER'S COMP. LIAB. ACCRU</t>
  </si>
  <si>
    <t>LTWCL</t>
  </si>
  <si>
    <t xml:space="preserve">TOTAL LIABILITIES </t>
  </si>
  <si>
    <t>From LADWP</t>
  </si>
  <si>
    <t>DERIVATION OF INCOME AND EXPENSE ITEMS</t>
  </si>
  <si>
    <t>LADWP Financial Statements
LADWP Statement of Revenues, Expenses and Changes in Net Position
($000)</t>
  </si>
  <si>
    <t>Dr/(Cr)</t>
  </si>
  <si>
    <t>OPERATING REVENUE:</t>
  </si>
  <si>
    <t>SALES OF ELECTRIC ENERGY</t>
  </si>
  <si>
    <t>RESIDENTIAL</t>
  </si>
  <si>
    <t>SALE-RES</t>
  </si>
  <si>
    <t>601 621</t>
  </si>
  <si>
    <t>COMMERCIAL</t>
  </si>
  <si>
    <t>SAL-COM</t>
  </si>
  <si>
    <t>602*01,622</t>
  </si>
  <si>
    <t>INDUSTRIAL</t>
  </si>
  <si>
    <t>SAL-IND</t>
  </si>
  <si>
    <t>602*02,623</t>
  </si>
  <si>
    <t>APARTMENT</t>
  </si>
  <si>
    <t>SAL-APT-CCB</t>
  </si>
  <si>
    <t>CITY DEPARTMENT</t>
  </si>
  <si>
    <t>SAL-CITYCCB</t>
  </si>
  <si>
    <t>OTHER GOVERNMENTAL</t>
  </si>
  <si>
    <t>SAL-GOV-CCB</t>
  </si>
  <si>
    <t>PUBLIC STREET LIGHTING</t>
  </si>
  <si>
    <t>SALE-PUBST</t>
  </si>
  <si>
    <t>OTH.ELECTR. UTIL.- PHY. TRADES</t>
  </si>
  <si>
    <t>SAL-OEUP</t>
  </si>
  <si>
    <t>OTH.ELECTR. UTIL.- FIN. TRADES</t>
  </si>
  <si>
    <t>SAL-OEUF</t>
  </si>
  <si>
    <t>INTRADEPARTMENTAL</t>
  </si>
  <si>
    <t>SALE-INTRA</t>
  </si>
  <si>
    <t>UNBILLED ELECTRIC SALES</t>
  </si>
  <si>
    <t>SAL-UNBI</t>
  </si>
  <si>
    <t>SUBTOTAL - SALE</t>
  </si>
  <si>
    <t>OTHER OPERATING REVENUE</t>
  </si>
  <si>
    <t xml:space="preserve">RENT FROM ELECTR PRPTY  </t>
  </si>
  <si>
    <t xml:space="preserve"> OOR-RENT </t>
  </si>
  <si>
    <t xml:space="preserve">TRANS. &amp; CAPACITY CHRG   </t>
  </si>
  <si>
    <t xml:space="preserve">OOR-T&amp;CC   </t>
  </si>
  <si>
    <t>617201, 901, 619411</t>
  </si>
  <si>
    <t xml:space="preserve">MISC. SERVICE CHARGES    </t>
  </si>
  <si>
    <t xml:space="preserve">OOR-MISC2  </t>
  </si>
  <si>
    <t xml:space="preserve">OUTDOOR AREA LIGHTING    </t>
  </si>
  <si>
    <t xml:space="preserve">OOR-OAL    </t>
  </si>
  <si>
    <t>617010, 613</t>
  </si>
  <si>
    <t xml:space="preserve">UNCOLLECT. CUST ACCT     </t>
  </si>
  <si>
    <t xml:space="preserve">CAC-UCA     </t>
  </si>
  <si>
    <t>TOTAL OPERATING REVENUES</t>
  </si>
  <si>
    <t>OPERATING EXPENSES:</t>
  </si>
  <si>
    <t>FUEL</t>
  </si>
  <si>
    <t>FUEL FOR STEAM</t>
  </si>
  <si>
    <t>FUEL-STM</t>
  </si>
  <si>
    <t>FUEL-WATER RIGHTS</t>
  </si>
  <si>
    <t>FUELWR-FPA</t>
  </si>
  <si>
    <t>NUCLEAR FUEL</t>
  </si>
  <si>
    <t>FUEL-NUC</t>
  </si>
  <si>
    <t>FUEL FOR GAS TURBINES</t>
  </si>
  <si>
    <t>FUEL-TUR</t>
  </si>
  <si>
    <t>DEPLETION NGF</t>
  </si>
  <si>
    <t>DNGFE</t>
  </si>
  <si>
    <t>Fuel</t>
  </si>
  <si>
    <t>FS Fuel</t>
  </si>
  <si>
    <t>OATT Fuel Expense</t>
  </si>
  <si>
    <t>AH, before reclassifications. Not in rates</t>
  </si>
  <si>
    <t>PURCHASED &amp; INTERCHANGE POWER</t>
  </si>
  <si>
    <t>PURCHASED POWER</t>
  </si>
  <si>
    <t>PURCH PWR</t>
  </si>
  <si>
    <t>INTERCHANGE POWER - FIN. TRADE</t>
  </si>
  <si>
    <t>INTER PWR</t>
  </si>
  <si>
    <t>Purcahsed Power</t>
  </si>
  <si>
    <t>FS Purchased Power</t>
  </si>
  <si>
    <t>OATT Purchased Power</t>
  </si>
  <si>
    <t>AH, before reclassifications.</t>
  </si>
  <si>
    <t>Adjusted FS Purchased Power</t>
  </si>
  <si>
    <t>STEAM POWER GENERATION</t>
  </si>
  <si>
    <t>SUPERVISION &amp; ENGINEERING</t>
  </si>
  <si>
    <t>SPG-S&amp;E</t>
  </si>
  <si>
    <t>LOAD DISPATCHING</t>
  </si>
  <si>
    <t>SPG-LOAD</t>
  </si>
  <si>
    <t>STEAM STATION EXPENSE</t>
  </si>
  <si>
    <t>SPG-SSE</t>
  </si>
  <si>
    <t>WATER FOR STEAM PLANT</t>
  </si>
  <si>
    <t>SPG-WTR</t>
  </si>
  <si>
    <t>RENTS</t>
  </si>
  <si>
    <t>SPG-RENT</t>
  </si>
  <si>
    <t>FS Steam O&amp;M</t>
  </si>
  <si>
    <t>OATT Steam O&amp;M</t>
  </si>
  <si>
    <t>AH before reclassifications</t>
  </si>
  <si>
    <t>Production OandM.xlsx, query</t>
  </si>
  <si>
    <t>Adjusted FS Steam O&amp;M</t>
  </si>
  <si>
    <t>NUCLEAR POWER GENERATION</t>
  </si>
  <si>
    <t>NPG-S&amp;E</t>
  </si>
  <si>
    <t>COOLANTS AND WATER</t>
  </si>
  <si>
    <t>NPG-C&amp;W</t>
  </si>
  <si>
    <t>STEAM EXPENSES</t>
  </si>
  <si>
    <t>NPG-STM</t>
  </si>
  <si>
    <t>ELECTRIC EXPENSE</t>
  </si>
  <si>
    <t>NPG-ELEC</t>
  </si>
  <si>
    <t>MISC. NUCLEAR POWER EXPENSE</t>
  </si>
  <si>
    <t>NPG-MISC</t>
  </si>
  <si>
    <t>NPG-RENT</t>
  </si>
  <si>
    <t>FS Nuclear O&amp;M</t>
  </si>
  <si>
    <t>OATT Nuclear O&amp;M</t>
  </si>
  <si>
    <t>AH, before reclassifications</t>
  </si>
  <si>
    <t>HYDRAULIC POWER GENERATION</t>
  </si>
  <si>
    <t>HYDRAULIC STATION EXPENSES</t>
  </si>
  <si>
    <t>HPG-SE</t>
  </si>
  <si>
    <t>WATER FOR HYDRAULIC PLANT</t>
  </si>
  <si>
    <t>HPG-WTR</t>
  </si>
  <si>
    <t>HYDRAULIC PRODUCTION RENTS</t>
  </si>
  <si>
    <t>HPG-RENT</t>
  </si>
  <si>
    <t>JOINT EXPENSES</t>
  </si>
  <si>
    <t>HPG-JOINT</t>
  </si>
  <si>
    <t>758 1</t>
  </si>
  <si>
    <t>FS Hydro O&amp;M</t>
  </si>
  <si>
    <t>OATT Hydro Oper. O&amp;M</t>
  </si>
  <si>
    <t>OTHER POWER GENERATION</t>
  </si>
  <si>
    <t>Harbor, Haynes - 785</t>
  </si>
  <si>
    <t>Safety -Acct 785</t>
  </si>
  <si>
    <t>Other Prod. Operations (Windfarm)</t>
  </si>
  <si>
    <t>OPG-GAS</t>
  </si>
  <si>
    <t>OATT Other O&amp;M</t>
  </si>
  <si>
    <t>TOTAL PRODUCTION EXPENSES</t>
  </si>
  <si>
    <t>EXPENSES</t>
  </si>
  <si>
    <t>TRANSMISSION EXPENSES</t>
  </si>
  <si>
    <t>TRSM-S&amp;E</t>
  </si>
  <si>
    <t>TRSM-LOAD</t>
  </si>
  <si>
    <t>STATION EXPENSES</t>
  </si>
  <si>
    <t>TRSM-SE</t>
  </si>
  <si>
    <t>TRANSMISSION LINES EXPENSES</t>
  </si>
  <si>
    <t>TRSM-LINE</t>
  </si>
  <si>
    <t>MISC. TRANSMISSION EXPENSES</t>
  </si>
  <si>
    <t>TRSM-MISC</t>
  </si>
  <si>
    <t>TRSM-RENT</t>
  </si>
  <si>
    <t>REMOV. &amp; REINST. RETIRE. UNITS</t>
  </si>
  <si>
    <t>TRSM-RRRU</t>
  </si>
  <si>
    <t>TRANSMISSION OF ELECTR. BY OTR</t>
  </si>
  <si>
    <t>TRSM-TEO</t>
  </si>
  <si>
    <t>JOINT EXPENSES - (CREDIT)</t>
  </si>
  <si>
    <t>TRSM-JOINT</t>
  </si>
  <si>
    <t>833 1</t>
  </si>
  <si>
    <t>FS Trans. Operations</t>
  </si>
  <si>
    <t>OATT Trans Operations</t>
  </si>
  <si>
    <t>DISTRIBUTION EXPENSES</t>
  </si>
  <si>
    <t>DST-S&amp;E</t>
  </si>
  <si>
    <t>DST-LOAD</t>
  </si>
  <si>
    <t>STATION LABOR</t>
  </si>
  <si>
    <t>DST-SL</t>
  </si>
  <si>
    <t>OVERHEAD LINE EXPENSES</t>
  </si>
  <si>
    <t>DST-OHL</t>
  </si>
  <si>
    <t>UNDERGROUND LINES</t>
  </si>
  <si>
    <t>DST-UGL</t>
  </si>
  <si>
    <t>REMOV. &amp; RESET. LINE TRANSFRMR</t>
  </si>
  <si>
    <t>DST-RRLT</t>
  </si>
  <si>
    <t>DST-RRRU</t>
  </si>
  <si>
    <t>REMOV. &amp; RESETTING METERS</t>
  </si>
  <si>
    <t>DST-RRM</t>
  </si>
  <si>
    <t>SERVICES ON CUSTOMER PREMISES</t>
  </si>
  <si>
    <t>DST-SCP</t>
  </si>
  <si>
    <t>STREET LIGHTING SYSTEM - L.A.</t>
  </si>
  <si>
    <t>DST-SLSL</t>
  </si>
  <si>
    <t>STREET LIGHTING SYSTEM - OWENS</t>
  </si>
  <si>
    <t>DST-SLSO</t>
  </si>
  <si>
    <t>MAPS AND RECORDS</t>
  </si>
  <si>
    <t>DST-M&amp;R</t>
  </si>
  <si>
    <t>MISC. DISTRIBUTION EXPENSES</t>
  </si>
  <si>
    <t>DST-MISC</t>
  </si>
  <si>
    <t>DISTRIBUTION RENTS</t>
  </si>
  <si>
    <t>DST-RENT</t>
  </si>
  <si>
    <t>JOINT DISTRIBUTION EXPENSE</t>
  </si>
  <si>
    <t>DST-JOINT</t>
  </si>
  <si>
    <t>883 1</t>
  </si>
  <si>
    <t>SUBTOTAL - DST</t>
  </si>
  <si>
    <t>Included in Dist total below</t>
  </si>
  <si>
    <t>CUST. ACCOUNT. &amp; COLLECT. EXP.</t>
  </si>
  <si>
    <t>CAC-SUPRV</t>
  </si>
  <si>
    <t>CUSTOMER RECORDS</t>
  </si>
  <si>
    <t>CAC-CUST</t>
  </si>
  <si>
    <t>METERING EXPENSE</t>
  </si>
  <si>
    <t>CAC-MTRNG</t>
  </si>
  <si>
    <t>METER READING</t>
  </si>
  <si>
    <t>CAC-METER</t>
  </si>
  <si>
    <t>MISCELLANEOUS</t>
  </si>
  <si>
    <t>CAC-MISC</t>
  </si>
  <si>
    <t>SUBTOTAL - CAC</t>
  </si>
  <si>
    <t>CUST. SERVICE &amp; INF</t>
  </si>
  <si>
    <t>O. EXPENSES</t>
  </si>
  <si>
    <t>CSI</t>
  </si>
  <si>
    <t>DEMAND SIDE MANAGEMENT</t>
  </si>
  <si>
    <t>CSI-DSM</t>
  </si>
  <si>
    <t>PUBLIC GOOD</t>
  </si>
  <si>
    <t>CSI-PG</t>
  </si>
  <si>
    <t>SUPERVISION &amp; ADMINSTRATION</t>
  </si>
  <si>
    <t>CSI-S&amp;A</t>
  </si>
  <si>
    <t>CUSTOMER ASSISTANCE</t>
  </si>
  <si>
    <t>CSI-CA</t>
  </si>
  <si>
    <t>INFO. &amp; INSTRUCT. ADVERTISING</t>
  </si>
  <si>
    <t>CSI-INFO</t>
  </si>
  <si>
    <t>MISC. CUST. SERVICE &amp; INFO.</t>
  </si>
  <si>
    <t>CSI-MISC</t>
  </si>
  <si>
    <t>SUBTOTAL - CSI</t>
  </si>
  <si>
    <t>MARKETING EXPENSES</t>
  </si>
  <si>
    <t>MRK-S&amp;A</t>
  </si>
  <si>
    <t>DEMONSTRATING &amp; SELLING</t>
  </si>
  <si>
    <t>MRK-D&amp;S</t>
  </si>
  <si>
    <t>ADVERTISING</t>
  </si>
  <si>
    <t>MRK-AD</t>
  </si>
  <si>
    <t>MISCELLANEOUS SALES EXPENSES</t>
  </si>
  <si>
    <t>MRK-MISC</t>
  </si>
  <si>
    <t>SUBTOTAL - MRK</t>
  </si>
  <si>
    <t>A&amp;G EXPENSES - CORPORATE</t>
  </si>
  <si>
    <t>OUTSIDE SERVICES EMPLOYED</t>
  </si>
  <si>
    <t>A&amp;G-OSE</t>
  </si>
  <si>
    <t>INSURANCE</t>
  </si>
  <si>
    <t>A&amp;G-INSU</t>
  </si>
  <si>
    <t>INJURIES &amp; DAMAGES</t>
  </si>
  <si>
    <t>A&amp;G-INJ&amp;D</t>
  </si>
  <si>
    <t>OTHER EMPLOYEES WELFARE</t>
  </si>
  <si>
    <t>A&amp;G-OEWE</t>
  </si>
  <si>
    <t>926*01-02</t>
  </si>
  <si>
    <t>MISC. GENERAL EXPENSES</t>
  </si>
  <si>
    <t>A&amp;G-MGE</t>
  </si>
  <si>
    <t>GENERAL RENTS</t>
  </si>
  <si>
    <t>A&amp;G-REN</t>
  </si>
  <si>
    <t>MAINTENANCE OF GENERAL PLANT</t>
  </si>
  <si>
    <t>A&amp;G-MNT</t>
  </si>
  <si>
    <t>OTHER DEBT RELATED EXPENSES</t>
  </si>
  <si>
    <t>DBTX-OTH2</t>
  </si>
  <si>
    <t>SUBTOTAL - A&amp;G CORPORATE</t>
  </si>
  <si>
    <t>OAT A&amp;G</t>
  </si>
  <si>
    <t>Before Reclassifciations</t>
  </si>
  <si>
    <t>A&amp;G TO BE DISTRIBUTED</t>
  </si>
  <si>
    <t>ADMIN &amp; GENERAL SALARIES</t>
  </si>
  <si>
    <t>A&amp;G-SAL</t>
  </si>
  <si>
    <t>ADM. &amp; GEN. SALARIES -OLD ACCT</t>
  </si>
  <si>
    <t>A&amp;G-SALO</t>
  </si>
  <si>
    <t>SYSTEM DEVELOPMENT</t>
  </si>
  <si>
    <t>A&amp;G-SYS</t>
  </si>
  <si>
    <t>OFFICE SUPPLIES</t>
  </si>
  <si>
    <t>A&amp;G-SUP</t>
  </si>
  <si>
    <t>ADMIN &amp; GEN EXP BILLED OUT</t>
  </si>
  <si>
    <t>A&amp;G-BILTO</t>
  </si>
  <si>
    <t>946 6</t>
  </si>
  <si>
    <t>SUB-TOTAL</t>
  </si>
  <si>
    <t>A&amp;G DISTRIBUTED</t>
  </si>
  <si>
    <t>A&amp;G-DSTR</t>
  </si>
  <si>
    <t>946 0 01</t>
  </si>
  <si>
    <t>NET</t>
  </si>
  <si>
    <t>HEALTH CARE COST TO</t>
  </si>
  <si>
    <t>BE DISTR.</t>
  </si>
  <si>
    <t>HCC</t>
  </si>
  <si>
    <t>HEALTH CARE COSTS</t>
  </si>
  <si>
    <t>HCC-TOTAL</t>
  </si>
  <si>
    <t>926*03</t>
  </si>
  <si>
    <t>HLTH CARE COST BILLED TO OUT.</t>
  </si>
  <si>
    <t>HCC-BILTO</t>
  </si>
  <si>
    <t>946*13</t>
  </si>
  <si>
    <t>HEALTH CARE COSTS BILLED OUT</t>
  </si>
  <si>
    <t>HCC-DSTR</t>
  </si>
  <si>
    <t>946 0 03</t>
  </si>
  <si>
    <t>RETIREMENT &amp; DEATH</t>
  </si>
  <si>
    <t>BENEFITS</t>
  </si>
  <si>
    <t>R&amp;DB</t>
  </si>
  <si>
    <t>R&amp;DB TO BE DISTRIBUTED</t>
  </si>
  <si>
    <t>R&amp;DB-TD</t>
  </si>
  <si>
    <t>R&amp;DB BILLED OUT</t>
  </si>
  <si>
    <t>R&amp;DB-BILLD</t>
  </si>
  <si>
    <t>R&amp;DB DISTRIBUTED</t>
  </si>
  <si>
    <t>R&amp;DB-DSTR</t>
  </si>
  <si>
    <t>FS Property Taxes</t>
  </si>
  <si>
    <t>PTAX</t>
  </si>
  <si>
    <t>OATT Property Taxes</t>
  </si>
  <si>
    <t>AK before reclassifications</t>
  </si>
  <si>
    <t>Property tax expense.xlsx</t>
  </si>
  <si>
    <t>Corporate Distribution</t>
  </si>
  <si>
    <t>Adjusted FS Property Taxes</t>
  </si>
  <si>
    <t>MSP-S&amp;E</t>
  </si>
  <si>
    <t>STRUCTURES AND IMPROVEMENT</t>
  </si>
  <si>
    <t>MSP-S&amp;I</t>
  </si>
  <si>
    <t>MSP-BPE</t>
  </si>
  <si>
    <t>GENERATING &amp; ELECTRIC EQUIP.</t>
  </si>
  <si>
    <t>MSP-G&amp;EE</t>
  </si>
  <si>
    <t>FS SUBTOTAL - MSP</t>
  </si>
  <si>
    <t>OATT Steam Sup. And Engin.</t>
  </si>
  <si>
    <t>Remove Mohave O&amp;M</t>
  </si>
  <si>
    <t>Adjsuted FS MSP</t>
  </si>
  <si>
    <t>MAINTENANCE OF NUCLEAR PLANT</t>
  </si>
  <si>
    <t>MNP-S&amp;E</t>
  </si>
  <si>
    <t>MNP-S&amp;I</t>
  </si>
  <si>
    <t>MNP-RPE</t>
  </si>
  <si>
    <t>ELECTRIC PLANT</t>
  </si>
  <si>
    <t>MNP-EP</t>
  </si>
  <si>
    <t>MNP-MISC</t>
  </si>
  <si>
    <t>FS SUBTOTAL - MNP</t>
  </si>
  <si>
    <t>OATT Maint. Nuclear</t>
  </si>
  <si>
    <t>MAINTENANCE OF HYDRAULIC PLANT</t>
  </si>
  <si>
    <t>MHP-S&amp;E</t>
  </si>
  <si>
    <t>Maint. Supervision and Engineering</t>
  </si>
  <si>
    <t>MHP-S&amp;I</t>
  </si>
  <si>
    <t xml:space="preserve">Maint. of Structures </t>
  </si>
  <si>
    <t>MHP-RPE</t>
  </si>
  <si>
    <t xml:space="preserve">Maint. of Reservoirs, Dams, and Wtrways </t>
  </si>
  <si>
    <t>MHP-EP</t>
  </si>
  <si>
    <t>Maint. of Electric Plant</t>
  </si>
  <si>
    <t>MHP-MISC</t>
  </si>
  <si>
    <t>Maint. of Misc. Hydraulic Plant</t>
  </si>
  <si>
    <t>MHP-JOINT</t>
  </si>
  <si>
    <t>758 2</t>
  </si>
  <si>
    <t>FS SUBTOTAL - MHP</t>
  </si>
  <si>
    <t>OATT Hydro Maint.</t>
  </si>
  <si>
    <t>MAINTENANCE OF TRANSMISSION PL</t>
  </si>
  <si>
    <t>MTP-S&amp;E</t>
  </si>
  <si>
    <t>MTP-S&amp;I</t>
  </si>
  <si>
    <t>STATION EQUIPMENT</t>
  </si>
  <si>
    <t>MTP-SE</t>
  </si>
  <si>
    <t>OVERHEAD SYSTEM</t>
  </si>
  <si>
    <t>MTP-OHS</t>
  </si>
  <si>
    <t>UNDERGROUND SYSTEM</t>
  </si>
  <si>
    <t>MTP-UGS</t>
  </si>
  <si>
    <t>MTP-R&amp;T</t>
  </si>
  <si>
    <t>JOINT EXPENSES - CREDIT</t>
  </si>
  <si>
    <t>MTP-JOINT</t>
  </si>
  <si>
    <t>FS SUBTOTAL - MTP</t>
  </si>
  <si>
    <t>OATT Trans. Maint.</t>
  </si>
  <si>
    <t>MAINTENANCE OF DISTRIBUTION PL</t>
  </si>
  <si>
    <t>MDP-S&amp;E</t>
  </si>
  <si>
    <t>MDP-S&amp;I</t>
  </si>
  <si>
    <t>MDP-SE</t>
  </si>
  <si>
    <t>MDP-PT&amp;F</t>
  </si>
  <si>
    <t>MDP-OHC</t>
  </si>
  <si>
    <t>MDP-UGC</t>
  </si>
  <si>
    <t>MDP-LT&amp;D</t>
  </si>
  <si>
    <t>MDP-SRVS</t>
  </si>
  <si>
    <t>MDP-METER</t>
  </si>
  <si>
    <t>INSTALL. ON CUSTOMER PREMISES</t>
  </si>
  <si>
    <t>MDP-ICP</t>
  </si>
  <si>
    <t>MDP-SLS</t>
  </si>
  <si>
    <t>MDP-SLSO</t>
  </si>
  <si>
    <t>MDP-R&amp;T</t>
  </si>
  <si>
    <t>MISC. DISTIBUTION PLANT</t>
  </si>
  <si>
    <t>MDP-MISC</t>
  </si>
  <si>
    <t>JOINT MAINTENANCE EXPENSE</t>
  </si>
  <si>
    <t>MDP-JOINT</t>
  </si>
  <si>
    <t>883 2</t>
  </si>
  <si>
    <t>SUBTOTAL - MDP</t>
  </si>
  <si>
    <t>FS Dist. Oper and Maint</t>
  </si>
  <si>
    <t>OATT Dist</t>
  </si>
  <si>
    <t>MAINT OF OTHER PRODUCTION PLANT</t>
  </si>
  <si>
    <t>MOTH</t>
  </si>
  <si>
    <t>OATT Maint.. Other Prod.</t>
  </si>
  <si>
    <t>TOTAL - MAINTENANCE</t>
  </si>
  <si>
    <t>DEPREC, AMORT &amp; DEC</t>
  </si>
  <si>
    <t>OMM</t>
  </si>
  <si>
    <t>D&amp;D</t>
  </si>
  <si>
    <t>Steam 1</t>
  </si>
  <si>
    <t>solar and wind</t>
  </si>
  <si>
    <t>Take out gen plant</t>
  </si>
  <si>
    <t>Steam 2</t>
  </si>
  <si>
    <t>Toal Hydro</t>
  </si>
  <si>
    <t>Total Production</t>
  </si>
  <si>
    <t>Intangible</t>
  </si>
  <si>
    <t>Take out gen dep in dist</t>
  </si>
  <si>
    <t>DEPREC, AMORT &amp; DECOMM</t>
  </si>
  <si>
    <t>D&amp;D-DEPR</t>
  </si>
  <si>
    <t>Total OATT Depr. Exp</t>
  </si>
  <si>
    <t>Remove Transmission CIAC</t>
  </si>
  <si>
    <t>503-3-91</t>
  </si>
  <si>
    <t>Adjusted FS Depreciation and Amort.</t>
  </si>
  <si>
    <t>DECOMMISSIONING - NUCLEAR</t>
  </si>
  <si>
    <t>D&amp;D-DECOM</t>
  </si>
  <si>
    <t>SUBTOTAL - D&amp;D</t>
  </si>
  <si>
    <t>Total Operating Expenses</t>
  </si>
  <si>
    <t>TOTAL OPERATING EXPENSES</t>
  </si>
  <si>
    <t>OPERATING INCOME</t>
  </si>
  <si>
    <t>OTHER INCOME AND EXPENSES (NET)</t>
  </si>
  <si>
    <t>REV. FROM LEASE OF PHYS. PROPERTY</t>
  </si>
  <si>
    <t>OIE-LEAS</t>
  </si>
  <si>
    <t>INTEREST REVENUES</t>
  </si>
  <si>
    <t>OIE-INT</t>
  </si>
  <si>
    <t>5240-3,6-9</t>
  </si>
  <si>
    <t>INT SUBSIDY FROM FED GOV</t>
  </si>
  <si>
    <t>OIE-SUBSID</t>
  </si>
  <si>
    <t>5244-5</t>
  </si>
  <si>
    <t>REV. FROM SINKING &amp; OTHER FUNDS</t>
  </si>
  <si>
    <t>OIE-RSF</t>
  </si>
  <si>
    <t>MISC. NON-OPERATING REVENUES</t>
  </si>
  <si>
    <t>OIE-MNOR</t>
  </si>
  <si>
    <t>NONOPERATING RENT REVENUE DEDUCT.</t>
  </si>
  <si>
    <t>OIE-MNORD</t>
  </si>
  <si>
    <t>OTHER NONOPERATING REVENUE DEDUCT.</t>
  </si>
  <si>
    <t>OIE-ONORD</t>
  </si>
  <si>
    <t>INT. EXPENSE ON BONDS IN ESCROW</t>
  </si>
  <si>
    <t>OIE-ESCR</t>
  </si>
  <si>
    <t>530*90-92</t>
  </si>
  <si>
    <t>OTHER INTEREST CHARGES</t>
  </si>
  <si>
    <t>OIE-OTH</t>
  </si>
  <si>
    <t>535*09-10</t>
  </si>
  <si>
    <t>TOTAL - OTHER INCOME AND EXPENSES (NET)</t>
  </si>
  <si>
    <t>INCOME BEFORE DEBT EXPENSE</t>
  </si>
  <si>
    <t>DEBT EXPENSE</t>
  </si>
  <si>
    <t>INTEREST ON LONG-TERM DEBT</t>
  </si>
  <si>
    <t>DBTX-INT2</t>
  </si>
  <si>
    <t>530*01-89</t>
  </si>
  <si>
    <t>AMORTIZATION OF DEBT EXPENSE</t>
  </si>
  <si>
    <t>DBTX-ADE</t>
  </si>
  <si>
    <t>DBTX-OTH</t>
  </si>
  <si>
    <t>535*02</t>
  </si>
  <si>
    <t>ALLOW. FOR FUNDS USED IN CONST</t>
  </si>
  <si>
    <t>AFUD</t>
  </si>
  <si>
    <t>TOTAL - DEBT EXPENSE</t>
  </si>
  <si>
    <t>REVENUE FROM CIAC</t>
  </si>
  <si>
    <t>RCIAC</t>
  </si>
  <si>
    <t>NET INCOME BEFORE TRANSFERS AND EXTRAORDINARY ITEMS</t>
  </si>
  <si>
    <t>TRANSFER TO CITY</t>
  </si>
  <si>
    <t>TRNS CITY</t>
  </si>
  <si>
    <t>EXTRAORD GAIN/LOSS EXTINGU LTD</t>
  </si>
  <si>
    <t>EGLELTD-FR</t>
  </si>
  <si>
    <t>Hoover Purchased Power</t>
  </si>
  <si>
    <t>Purchased Power</t>
  </si>
  <si>
    <t>Northern Transmission System (NTS)</t>
  </si>
  <si>
    <t>Southern Transmission System (STS)</t>
  </si>
  <si>
    <t>SCPPA - Mead Adelanto</t>
  </si>
  <si>
    <t>SCPPA - Mead Phoenix</t>
  </si>
  <si>
    <t>SCPPA- PV-ANPP</t>
  </si>
  <si>
    <t>Southern CA Edison</t>
  </si>
  <si>
    <t>=AH!J41*1000</t>
  </si>
  <si>
    <t>=AH!J67*1000</t>
  </si>
  <si>
    <t>=SUM(AH!AG75:AG79)*1000</t>
  </si>
  <si>
    <t>=SUM(AH!J204:J208)*1000</t>
  </si>
  <si>
    <t>=SUM(AH!K135:K138)*1000</t>
  </si>
  <si>
    <t>=(AH!AL85+AH!AO85)*1000</t>
  </si>
  <si>
    <t>=AH!AU85*1000</t>
  </si>
  <si>
    <t>=AH!J226*1000</t>
  </si>
  <si>
    <t>=SUM(AH!AV261:AV266)*1000</t>
  </si>
  <si>
    <t>=(AH!BJ371+AH!BJ414)*1000</t>
  </si>
  <si>
    <t>=(AK!C38+AK!C83+AK!AB66+AK!C35)*1000</t>
  </si>
  <si>
    <t>=SUM(AH!AG80:AG84)*1000</t>
  </si>
  <si>
    <t>=SUM(AH!J209:J213)*1000</t>
  </si>
  <si>
    <t>=AH!K139*1000</t>
  </si>
  <si>
    <t>=AH!K140*1000</t>
  </si>
  <si>
    <t>=AH!K141*1000</t>
  </si>
  <si>
    <t>=AH!K142*1000</t>
  </si>
  <si>
    <t>=AH!K143*1000</t>
  </si>
  <si>
    <t>=SUM(AH!K139:K143)*1000</t>
  </si>
  <si>
    <t>=SUM(AH!AV267:AV272)*1000</t>
  </si>
  <si>
    <t>=AH!BF455*1000</t>
  </si>
  <si>
    <t>=(AH!J86+AH!J227)*1000</t>
  </si>
  <si>
    <t>='AJ  Support (2)'!D20*1000</t>
  </si>
  <si>
    <t>='AJ  Support (2)'!D21*1000</t>
  </si>
  <si>
    <t>=(-'AJ  Support (2)'!D30-'AJ  Support (2)'!D33)*1000</t>
  </si>
  <si>
    <t>=-'AJ  Support (2)'!D43*1000</t>
  </si>
  <si>
    <t>='AJ  Support (2)'!D47*1000</t>
  </si>
  <si>
    <t>='AJ '!F72*1000</t>
  </si>
  <si>
    <t>='AJ '!AO114*1000</t>
  </si>
  <si>
    <t>=(-M244-M243)-M256</t>
  </si>
  <si>
    <t>='AJ '!F145*1000</t>
  </si>
  <si>
    <t>=('AJ '!E239+'AJ '!E246+'AJ '!E253+'AJ '!E254+'AJ '!E256+'AJ '!E249)*1000</t>
  </si>
  <si>
    <t>='AJ '!E194*1000</t>
  </si>
  <si>
    <t>=-'AJ '!E197*1000</t>
  </si>
  <si>
    <t>=AE!F69*1000</t>
  </si>
  <si>
    <t>=AE!F207*1000</t>
  </si>
  <si>
    <t>=AE!F284*1000</t>
  </si>
  <si>
    <t>=AE!F396*1000</t>
  </si>
  <si>
    <t>=AG!H43*1000</t>
  </si>
  <si>
    <t>='AL '!AC51*1000</t>
  </si>
  <si>
    <t>=SUM('AL '!F51:X51)*1000</t>
  </si>
  <si>
    <t>=('AL '!Y51+'AL '!Z51+'AL '!AA51+'AL '!AB51)*1000</t>
  </si>
  <si>
    <t>=('AL '!AD51+'AL '!AE51+'AL '!AF51+'AL '!AG51+'AL '!AH51+'AL '!AI51+'AL '!AJ51+'AL '!AK51+'AL '!AL51+'AL '!AM51+'AL '!AN51)*1000</t>
  </si>
  <si>
    <t>IPP Purcahsed Power</t>
  </si>
  <si>
    <t>Remove non OATT related puchased power and purchased transmission</t>
  </si>
  <si>
    <t>=AH!BD318*1000</t>
  </si>
  <si>
    <t>=AH!BD319*1000</t>
  </si>
  <si>
    <t>=AH!BD320*1000</t>
  </si>
  <si>
    <t>=AH!BD321*1000</t>
  </si>
  <si>
    <t>=AH!BD322*1000</t>
  </si>
  <si>
    <t>=AH!BD323*1000</t>
  </si>
  <si>
    <t>=AH!AF65*1000</t>
  </si>
  <si>
    <t>=AH!BE64*1000</t>
  </si>
  <si>
    <t>See also "Attachment Response 4b_Purchased Power.xlsx"</t>
  </si>
  <si>
    <t>Purchased transmission</t>
  </si>
  <si>
    <t>OATT MODEL INPUT TO INCOME STATEMENT RECONCILIATION</t>
  </si>
  <si>
    <t>ACQUISITION ADJUSTMENT
Statement AG</t>
  </si>
  <si>
    <t>=AD!E341*1000</t>
  </si>
  <si>
    <t>=AD!E480*1000</t>
  </si>
  <si>
    <t>=AD!L131*1000</t>
  </si>
  <si>
    <t>=AD!X131*1000</t>
  </si>
  <si>
    <t>=AD!F131*1000</t>
  </si>
  <si>
    <t>=AD!P131*1000</t>
  </si>
  <si>
    <t>=AD!J131*1000</t>
  </si>
  <si>
    <t>=AD!K131*1000</t>
  </si>
  <si>
    <t>=AD!T131*1000</t>
  </si>
  <si>
    <t>=AD!U131*1000</t>
  </si>
  <si>
    <t>=AD!W131*1000</t>
  </si>
  <si>
    <t>=AD!Y131*1000</t>
  </si>
  <si>
    <t>=AD!O131*1000</t>
  </si>
  <si>
    <t>=AD!H131*1000</t>
  </si>
  <si>
    <t>=AD!M131*1000</t>
  </si>
  <si>
    <t>=AD!S131*1000</t>
  </si>
  <si>
    <t>=AD!Q131*1000</t>
  </si>
  <si>
    <t>=AD!R131*1000</t>
  </si>
  <si>
    <t>=AD!N131*1000</t>
  </si>
  <si>
    <t>=(AD!E421+AD!E436+AD!E451+AD!E456)*1000</t>
  </si>
  <si>
    <t>=AD!K51*1000</t>
  </si>
  <si>
    <t>=AD!O51*1000</t>
  </si>
  <si>
    <t>=AD!N51*1000</t>
  </si>
  <si>
    <t>=(AD!L51+AD!M51)*1000</t>
  </si>
  <si>
    <t>=AD!H51*1000</t>
  </si>
  <si>
    <t>=AD!G51*1000</t>
  </si>
  <si>
    <t>=AD!J51*1000</t>
  </si>
  <si>
    <t>=AD!E203*1000</t>
  </si>
  <si>
    <t>=AD!G230*1000</t>
  </si>
  <si>
    <t>=AD!F230*1000</t>
  </si>
  <si>
    <t>=AD!F86*1000</t>
  </si>
  <si>
    <t>=AD!H86*1000</t>
  </si>
  <si>
    <t>=AD!K86*1000</t>
  </si>
  <si>
    <t>=AD!L86*1000</t>
  </si>
  <si>
    <t>=AD!J86*1000</t>
  </si>
  <si>
    <t>=AD!I86*1000</t>
  </si>
  <si>
    <t>=AD!E267*1000</t>
  </si>
  <si>
    <t>='AJ '!AP128+'AJ '!AQ128</t>
  </si>
  <si>
    <t>Financial Statement Amount
($000)</t>
  </si>
  <si>
    <t>FY 14-15 Gross Plant</t>
  </si>
  <si>
    <t>FY 14-15 Reserve</t>
  </si>
  <si>
    <t>OATT Model Tab</t>
  </si>
  <si>
    <t>Breakdown of some of the inputs to Statement AJ. Note, the January 17, 2017 OATT model revenue requirement uses depreciation expense from the depreciation study (AJ-New Rates).</t>
  </si>
  <si>
    <t>OATT Model Tab or Tab in this workbook</t>
  </si>
  <si>
    <t>LADWP FY 2014-15 Statement of Net Position (Financial Statements)
($000)</t>
  </si>
  <si>
    <t>BK, Line item in OATT model but amount is zero becausae it was determined that this asset should not be included in the OATT model</t>
  </si>
  <si>
    <t>Balance Sheet/GL Reconciliation to OATT - Non Gross Plant Inputs (Year End balances)</t>
  </si>
  <si>
    <t>115kV LINE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</si>
</sst>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0_)"/>
    <numFmt numFmtId="168" formatCode="_(* #,##0.0000_);_(* \(#,##0.0000\);_(* &quot;-&quot;??_);_(@_)"/>
    <numFmt numFmtId="169" formatCode="mm/dd/yy;@"/>
    <numFmt numFmtId="170" formatCode="_(* #,##0.0000000_);_(* \(#,##0.0000000\);_(* &quot;-&quot;??_);_(@_)"/>
    <numFmt numFmtId="171" formatCode="0.00000%"/>
    <numFmt numFmtId="172" formatCode="_(&quot;$&quot;* #,##0.0_);_(&quot;$&quot;* \(#,##0.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36"/>
      <name val="Arial"/>
      <family val="2"/>
    </font>
    <font>
      <sz val="10"/>
      <color rgb="FF996633"/>
      <name val="Arial"/>
      <family val="2"/>
    </font>
    <font>
      <sz val="10"/>
      <color rgb="FF0000FF"/>
      <name val="Arial"/>
      <family val="2"/>
    </font>
    <font>
      <u/>
      <sz val="10"/>
      <color rgb="FFFF000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3333FF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3" fontId="6" fillId="0" borderId="0"/>
    <xf numFmtId="0" fontId="4" fillId="0" borderId="0"/>
    <xf numFmtId="9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1">
    <xf numFmtId="0" fontId="0" fillId="0" borderId="0" xfId="0"/>
    <xf numFmtId="0" fontId="5" fillId="0" borderId="0" xfId="4" applyFont="1"/>
    <xf numFmtId="2" fontId="7" fillId="0" borderId="0" xfId="6" applyNumberFormat="1" applyFont="1" applyFill="1" applyBorder="1"/>
    <xf numFmtId="0" fontId="7" fillId="0" borderId="0" xfId="6" applyNumberFormat="1" applyFont="1" applyFill="1" applyBorder="1" applyAlignment="1" applyProtection="1">
      <protection locked="0"/>
    </xf>
    <xf numFmtId="164" fontId="7" fillId="0" borderId="0" xfId="5" applyNumberFormat="1" applyFont="1" applyFill="1" applyAlignment="1">
      <alignment horizontal="center"/>
    </xf>
    <xf numFmtId="0" fontId="7" fillId="0" borderId="0" xfId="6" applyNumberFormat="1" applyFont="1" applyFill="1" applyAlignment="1" applyProtection="1">
      <protection locked="0"/>
    </xf>
    <xf numFmtId="2" fontId="4" fillId="0" borderId="0" xfId="6" applyNumberFormat="1" applyFont="1" applyFill="1" applyAlignment="1">
      <alignment horizontal="right" indent="1"/>
    </xf>
    <xf numFmtId="0" fontId="4" fillId="0" borderId="0" xfId="6" applyNumberFormat="1" applyFont="1" applyFill="1" applyAlignment="1"/>
    <xf numFmtId="0" fontId="4" fillId="0" borderId="0" xfId="7" applyFont="1" applyFill="1" applyAlignment="1">
      <alignment horizontal="left"/>
    </xf>
    <xf numFmtId="164" fontId="4" fillId="0" borderId="0" xfId="5" applyNumberFormat="1" applyFont="1" applyFill="1" applyBorder="1" applyAlignment="1">
      <alignment horizontal="right"/>
    </xf>
    <xf numFmtId="0" fontId="4" fillId="0" borderId="0" xfId="6" applyNumberFormat="1" applyFont="1" applyFill="1" applyAlignment="1" applyProtection="1">
      <alignment horizontal="left"/>
      <protection locked="0"/>
    </xf>
    <xf numFmtId="0" fontId="4" fillId="0" borderId="0" xfId="6" applyNumberFormat="1" applyFont="1" applyFill="1" applyAlignment="1" applyProtection="1">
      <protection locked="0"/>
    </xf>
    <xf numFmtId="2" fontId="4" fillId="0" borderId="0" xfId="6" applyNumberFormat="1" applyFont="1" applyFill="1" applyAlignment="1"/>
    <xf numFmtId="0" fontId="4" fillId="0" borderId="0" xfId="6" applyNumberFormat="1" applyFont="1" applyFill="1" applyAlignment="1">
      <alignment horizontal="left"/>
    </xf>
    <xf numFmtId="0" fontId="4" fillId="0" borderId="0" xfId="6" applyNumberFormat="1" applyFont="1" applyFill="1" applyAlignment="1">
      <alignment horizontal="left" indent="2"/>
    </xf>
    <xf numFmtId="0" fontId="7" fillId="0" borderId="0" xfId="6" applyNumberFormat="1" applyFont="1" applyFill="1" applyAlignment="1"/>
    <xf numFmtId="164" fontId="1" fillId="0" borderId="0" xfId="2" applyNumberFormat="1" applyFont="1"/>
    <xf numFmtId="0" fontId="4" fillId="0" borderId="0" xfId="6" applyNumberFormat="1" applyFont="1" applyFill="1" applyBorder="1" applyAlignment="1" applyProtection="1">
      <protection locked="0"/>
    </xf>
    <xf numFmtId="37" fontId="4" fillId="0" borderId="0" xfId="7" applyNumberFormat="1" applyFont="1" applyAlignment="1" applyProtection="1">
      <alignment wrapText="1"/>
    </xf>
    <xf numFmtId="37" fontId="7" fillId="0" borderId="0" xfId="7" applyNumberFormat="1" applyFont="1" applyAlignment="1" applyProtection="1">
      <alignment horizontal="left"/>
    </xf>
    <xf numFmtId="37" fontId="4" fillId="0" borderId="0" xfId="7" applyNumberFormat="1" applyFont="1" applyProtection="1"/>
    <xf numFmtId="37" fontId="4" fillId="0" borderId="0" xfId="7" applyNumberFormat="1" applyFont="1" applyBorder="1" applyProtection="1"/>
    <xf numFmtId="37" fontId="4" fillId="0" borderId="0" xfId="7" applyNumberFormat="1" applyFont="1" applyFill="1" applyBorder="1" applyProtection="1"/>
    <xf numFmtId="37" fontId="4" fillId="0" borderId="0" xfId="7" applyNumberFormat="1" applyFont="1" applyBorder="1" applyAlignment="1" applyProtection="1">
      <alignment horizontal="right"/>
    </xf>
    <xf numFmtId="37" fontId="4" fillId="0" borderId="0" xfId="7" applyNumberFormat="1" applyFont="1" applyBorder="1" applyAlignment="1" applyProtection="1">
      <alignment wrapText="1"/>
    </xf>
    <xf numFmtId="37" fontId="4" fillId="0" borderId="0" xfId="7" applyNumberFormat="1" applyFont="1" applyFill="1" applyBorder="1" applyAlignment="1" applyProtection="1">
      <alignment horizontal="right"/>
    </xf>
    <xf numFmtId="37" fontId="4" fillId="0" borderId="0" xfId="7" applyNumberFormat="1" applyFont="1" applyFill="1" applyAlignment="1" applyProtection="1">
      <alignment horizontal="center" vertical="center"/>
    </xf>
    <xf numFmtId="37" fontId="11" fillId="0" borderId="0" xfId="7" applyNumberFormat="1" applyFont="1" applyFill="1" applyProtection="1"/>
    <xf numFmtId="37" fontId="4" fillId="0" borderId="0" xfId="7" applyNumberFormat="1" applyFont="1" applyFill="1" applyProtection="1"/>
    <xf numFmtId="0" fontId="4" fillId="0" borderId="0" xfId="7" applyFont="1" applyBorder="1"/>
    <xf numFmtId="0" fontId="4" fillId="0" borderId="0" xfId="7" applyFont="1" applyFill="1" applyBorder="1"/>
    <xf numFmtId="0" fontId="4" fillId="0" borderId="0" xfId="7" applyFont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3" fillId="0" borderId="0" xfId="7" applyFont="1" applyFill="1" applyBorder="1" applyAlignment="1">
      <alignment horizontal="center"/>
    </xf>
    <xf numFmtId="0" fontId="4" fillId="0" borderId="0" xfId="7" applyFont="1"/>
    <xf numFmtId="37" fontId="4" fillId="0" borderId="0" xfId="7" applyNumberFormat="1" applyFont="1" applyAlignment="1" applyProtection="1">
      <alignment horizontal="left"/>
    </xf>
    <xf numFmtId="37" fontId="14" fillId="0" borderId="0" xfId="7" applyNumberFormat="1" applyFont="1" applyFill="1" applyProtection="1"/>
    <xf numFmtId="165" fontId="4" fillId="0" borderId="0" xfId="7" applyNumberFormat="1" applyFont="1" applyBorder="1" applyAlignment="1">
      <alignment horizontal="center"/>
    </xf>
    <xf numFmtId="165" fontId="4" fillId="3" borderId="0" xfId="7" applyNumberFormat="1" applyFont="1" applyFill="1" applyBorder="1" applyAlignment="1">
      <alignment horizontal="center"/>
    </xf>
    <xf numFmtId="165" fontId="4" fillId="0" borderId="0" xfId="7" applyNumberFormat="1" applyFont="1" applyFill="1" applyBorder="1" applyAlignment="1"/>
    <xf numFmtId="37" fontId="15" fillId="0" borderId="0" xfId="7" applyNumberFormat="1" applyFont="1" applyFill="1" applyProtection="1"/>
    <xf numFmtId="37" fontId="4" fillId="0" borderId="0" xfId="7" applyNumberFormat="1" applyFont="1" applyFill="1" applyAlignment="1" applyProtection="1">
      <alignment vertical="top" wrapText="1"/>
    </xf>
    <xf numFmtId="37" fontId="16" fillId="0" borderId="0" xfId="7" applyNumberFormat="1" applyFont="1" applyAlignment="1" applyProtection="1">
      <alignment horizontal="center" wrapText="1"/>
    </xf>
    <xf numFmtId="0" fontId="4" fillId="3" borderId="0" xfId="7" applyFont="1" applyFill="1" applyBorder="1" applyAlignment="1">
      <alignment horizontal="center" wrapText="1"/>
    </xf>
    <xf numFmtId="165" fontId="4" fillId="0" borderId="0" xfId="7" applyNumberFormat="1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center"/>
    </xf>
    <xf numFmtId="0" fontId="4" fillId="0" borderId="0" xfId="7" applyFont="1" applyAlignment="1" applyProtection="1">
      <alignment horizontal="left"/>
    </xf>
    <xf numFmtId="37" fontId="4" fillId="0" borderId="0" xfId="7" applyNumberFormat="1" applyFont="1" applyAlignment="1" applyProtection="1">
      <alignment horizontal="center"/>
    </xf>
    <xf numFmtId="164" fontId="0" fillId="3" borderId="0" xfId="2" applyNumberFormat="1" applyFont="1" applyFill="1" applyBorder="1" applyAlignment="1">
      <alignment horizontal="center" wrapText="1"/>
    </xf>
    <xf numFmtId="164" fontId="0" fillId="3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wrapText="1"/>
    </xf>
    <xf numFmtId="0" fontId="14" fillId="0" borderId="0" xfId="7" applyFont="1" applyAlignment="1" applyProtection="1">
      <alignment horizontal="left"/>
    </xf>
    <xf numFmtId="0" fontId="4" fillId="0" borderId="0" xfId="7" applyFont="1" applyFill="1" applyAlignment="1">
      <alignment wrapText="1"/>
    </xf>
    <xf numFmtId="37" fontId="4" fillId="0" borderId="0" xfId="7" applyNumberFormat="1" applyFont="1" applyFill="1" applyAlignment="1" applyProtection="1">
      <alignment horizontal="center"/>
    </xf>
    <xf numFmtId="0" fontId="4" fillId="0" borderId="0" xfId="7" applyFont="1" applyFill="1"/>
    <xf numFmtId="164" fontId="0" fillId="3" borderId="0" xfId="2" applyNumberFormat="1" applyFont="1" applyFill="1" applyBorder="1" applyAlignment="1" applyProtection="1">
      <alignment horizontal="center"/>
    </xf>
    <xf numFmtId="164" fontId="0" fillId="0" borderId="0" xfId="2" applyNumberFormat="1" applyFont="1" applyFill="1" applyBorder="1" applyAlignment="1" applyProtection="1">
      <alignment horizontal="center"/>
    </xf>
    <xf numFmtId="164" fontId="0" fillId="0" borderId="0" xfId="2" applyNumberFormat="1" applyFont="1" applyBorder="1" applyAlignment="1" applyProtection="1">
      <alignment horizontal="center"/>
    </xf>
    <xf numFmtId="164" fontId="0" fillId="0" borderId="0" xfId="2" applyNumberFormat="1" applyFont="1" applyBorder="1" applyProtection="1"/>
    <xf numFmtId="164" fontId="0" fillId="0" borderId="0" xfId="2" applyNumberFormat="1" applyFont="1" applyFill="1" applyBorder="1" applyProtection="1"/>
    <xf numFmtId="0" fontId="4" fillId="0" borderId="0" xfId="7" applyFont="1" applyBorder="1" applyAlignment="1">
      <alignment horizontal="left"/>
    </xf>
    <xf numFmtId="164" fontId="17" fillId="4" borderId="0" xfId="2" applyNumberFormat="1" applyFont="1" applyFill="1" applyAlignment="1" applyProtection="1">
      <alignment horizontal="center"/>
    </xf>
    <xf numFmtId="0" fontId="4" fillId="0" borderId="9" xfId="7" applyFont="1" applyBorder="1" applyAlignment="1">
      <alignment horizontal="left"/>
    </xf>
    <xf numFmtId="164" fontId="17" fillId="4" borderId="9" xfId="2" applyNumberFormat="1" applyFont="1" applyFill="1" applyBorder="1" applyAlignment="1" applyProtection="1">
      <alignment horizontal="center"/>
    </xf>
    <xf numFmtId="37" fontId="4" fillId="0" borderId="9" xfId="7" applyNumberFormat="1" applyFont="1" applyBorder="1" applyAlignment="1" applyProtection="1">
      <alignment horizontal="center"/>
    </xf>
    <xf numFmtId="164" fontId="0" fillId="3" borderId="9" xfId="2" applyNumberFormat="1" applyFont="1" applyFill="1" applyBorder="1" applyAlignment="1" applyProtection="1">
      <alignment horizontal="center"/>
    </xf>
    <xf numFmtId="164" fontId="0" fillId="0" borderId="9" xfId="2" applyNumberFormat="1" applyFont="1" applyFill="1" applyBorder="1" applyAlignment="1" applyProtection="1">
      <alignment horizontal="center"/>
    </xf>
    <xf numFmtId="164" fontId="0" fillId="0" borderId="9" xfId="2" applyNumberFormat="1" applyFont="1" applyBorder="1" applyAlignment="1" applyProtection="1">
      <alignment horizontal="center"/>
    </xf>
    <xf numFmtId="164" fontId="0" fillId="0" borderId="9" xfId="2" applyNumberFormat="1" applyFont="1" applyBorder="1" applyProtection="1"/>
    <xf numFmtId="164" fontId="0" fillId="0" borderId="9" xfId="2" applyNumberFormat="1" applyFont="1" applyFill="1" applyBorder="1" applyProtection="1"/>
    <xf numFmtId="164" fontId="0" fillId="3" borderId="9" xfId="2" applyNumberFormat="1" applyFont="1" applyFill="1" applyBorder="1" applyAlignment="1">
      <alignment horizontal="center"/>
    </xf>
    <xf numFmtId="164" fontId="0" fillId="0" borderId="0" xfId="2" applyNumberFormat="1" applyFont="1" applyAlignment="1" applyProtection="1">
      <alignment horizontal="center"/>
    </xf>
    <xf numFmtId="0" fontId="18" fillId="0" borderId="0" xfId="7" applyFont="1" applyAlignment="1" applyProtection="1">
      <alignment horizontal="left"/>
    </xf>
    <xf numFmtId="0" fontId="9" fillId="0" borderId="0" xfId="7" applyFont="1" applyAlignment="1" applyProtection="1">
      <alignment horizontal="left"/>
    </xf>
    <xf numFmtId="164" fontId="9" fillId="0" borderId="0" xfId="2" applyNumberFormat="1" applyFont="1" applyAlignment="1" applyProtection="1">
      <alignment horizontal="center"/>
    </xf>
    <xf numFmtId="0" fontId="9" fillId="0" borderId="9" xfId="7" applyFont="1" applyBorder="1" applyAlignment="1" applyProtection="1">
      <alignment horizontal="left"/>
    </xf>
    <xf numFmtId="164" fontId="9" fillId="0" borderId="9" xfId="2" applyNumberFormat="1" applyFont="1" applyBorder="1" applyAlignment="1" applyProtection="1">
      <alignment horizontal="center"/>
    </xf>
    <xf numFmtId="0" fontId="16" fillId="0" borderId="0" xfId="7" applyFont="1" applyAlignment="1" applyProtection="1">
      <alignment horizontal="left"/>
    </xf>
    <xf numFmtId="164" fontId="9" fillId="0" borderId="0" xfId="2" applyNumberFormat="1" applyFont="1" applyProtection="1"/>
    <xf numFmtId="164" fontId="0" fillId="3" borderId="0" xfId="2" applyNumberFormat="1" applyFont="1" applyFill="1" applyBorder="1" applyProtection="1"/>
    <xf numFmtId="0" fontId="4" fillId="0" borderId="9" xfId="7" applyFont="1" applyBorder="1" applyAlignment="1" applyProtection="1">
      <alignment horizontal="left"/>
    </xf>
    <xf numFmtId="37" fontId="4" fillId="0" borderId="9" xfId="7" applyNumberFormat="1" applyFont="1" applyFill="1" applyBorder="1" applyAlignment="1" applyProtection="1">
      <alignment horizontal="center"/>
    </xf>
    <xf numFmtId="0" fontId="4" fillId="0" borderId="0" xfId="7" applyFont="1" applyFill="1" applyAlignment="1">
      <alignment vertical="center" wrapText="1"/>
    </xf>
    <xf numFmtId="44" fontId="0" fillId="0" borderId="0" xfId="2" applyFont="1" applyFill="1" applyBorder="1" applyProtection="1"/>
    <xf numFmtId="166" fontId="0" fillId="0" borderId="0" xfId="1" applyNumberFormat="1" applyFont="1" applyAlignment="1" applyProtection="1">
      <alignment horizontal="left" indent="3"/>
    </xf>
    <xf numFmtId="0" fontId="19" fillId="0" borderId="0" xfId="7" applyFont="1" applyAlignment="1" applyProtection="1">
      <alignment horizontal="left"/>
    </xf>
    <xf numFmtId="37" fontId="4" fillId="0" borderId="17" xfId="7" applyNumberFormat="1" applyFont="1" applyBorder="1" applyAlignment="1" applyProtection="1">
      <alignment horizontal="left"/>
    </xf>
    <xf numFmtId="37" fontId="4" fillId="0" borderId="17" xfId="7" applyNumberFormat="1" applyFont="1" applyBorder="1" applyProtection="1"/>
    <xf numFmtId="164" fontId="0" fillId="3" borderId="17" xfId="2" applyNumberFormat="1" applyFont="1" applyFill="1" applyBorder="1" applyAlignment="1" applyProtection="1">
      <alignment horizontal="center"/>
    </xf>
    <xf numFmtId="37" fontId="4" fillId="0" borderId="0" xfId="7" applyNumberFormat="1" applyFont="1" applyBorder="1" applyAlignment="1" applyProtection="1">
      <alignment horizontal="left"/>
    </xf>
    <xf numFmtId="37" fontId="4" fillId="0" borderId="0" xfId="7" applyNumberFormat="1" applyFont="1" applyFill="1" applyBorder="1" applyAlignment="1" applyProtection="1"/>
    <xf numFmtId="37" fontId="4" fillId="3" borderId="0" xfId="7" applyNumberFormat="1" applyFont="1" applyFill="1" applyBorder="1" applyProtection="1"/>
    <xf numFmtId="37" fontId="4" fillId="3" borderId="0" xfId="7" applyNumberFormat="1" applyFont="1" applyFill="1" applyBorder="1" applyAlignment="1" applyProtection="1">
      <alignment horizontal="right"/>
    </xf>
    <xf numFmtId="37" fontId="4" fillId="3" borderId="0" xfId="7" applyNumberFormat="1" applyFont="1" applyFill="1" applyBorder="1" applyAlignment="1" applyProtection="1">
      <alignment wrapText="1"/>
    </xf>
    <xf numFmtId="0" fontId="14" fillId="0" borderId="0" xfId="7" applyFont="1" applyAlignment="1" applyProtection="1">
      <alignment horizontal="left" wrapText="1"/>
    </xf>
    <xf numFmtId="37" fontId="20" fillId="0" borderId="0" xfId="7" applyNumberFormat="1" applyFont="1" applyFill="1" applyBorder="1" applyAlignment="1" applyProtection="1">
      <alignment wrapText="1"/>
    </xf>
    <xf numFmtId="37" fontId="4" fillId="3" borderId="0" xfId="7" applyNumberFormat="1" applyFont="1" applyFill="1" applyBorder="1" applyAlignment="1" applyProtection="1">
      <alignment horizontal="center"/>
    </xf>
    <xf numFmtId="37" fontId="4" fillId="0" borderId="0" xfId="7" applyNumberFormat="1" applyFont="1" applyFill="1" applyBorder="1" applyAlignment="1" applyProtection="1">
      <alignment horizontal="center"/>
    </xf>
    <xf numFmtId="44" fontId="0" fillId="0" borderId="0" xfId="2" applyFont="1" applyFill="1" applyBorder="1" applyAlignment="1" applyProtection="1">
      <alignment horizontal="center"/>
    </xf>
    <xf numFmtId="44" fontId="0" fillId="3" borderId="0" xfId="2" applyFont="1" applyFill="1" applyBorder="1" applyAlignment="1" applyProtection="1">
      <alignment horizontal="center"/>
    </xf>
    <xf numFmtId="37" fontId="4" fillId="0" borderId="0" xfId="7" applyNumberFormat="1" applyFont="1" applyBorder="1" applyAlignment="1" applyProtection="1">
      <alignment horizontal="center"/>
    </xf>
    <xf numFmtId="44" fontId="0" fillId="3" borderId="0" xfId="2" applyFont="1" applyFill="1" applyBorder="1" applyProtection="1"/>
    <xf numFmtId="0" fontId="14" fillId="0" borderId="9" xfId="7" applyFont="1" applyBorder="1" applyAlignment="1" applyProtection="1">
      <alignment horizontal="left"/>
    </xf>
    <xf numFmtId="0" fontId="0" fillId="0" borderId="0" xfId="7" applyFont="1" applyAlignment="1">
      <alignment horizontal="left"/>
    </xf>
    <xf numFmtId="164" fontId="21" fillId="4" borderId="0" xfId="2" applyNumberFormat="1" applyFont="1" applyFill="1" applyAlignment="1" applyProtection="1">
      <alignment horizontal="center"/>
    </xf>
    <xf numFmtId="164" fontId="4" fillId="0" borderId="0" xfId="7" applyNumberFormat="1" applyFont="1" applyFill="1" applyBorder="1" applyAlignment="1" applyProtection="1">
      <alignment horizontal="center"/>
    </xf>
    <xf numFmtId="164" fontId="4" fillId="0" borderId="0" xfId="7" applyNumberFormat="1" applyFont="1" applyBorder="1" applyAlignment="1" applyProtection="1">
      <alignment horizontal="center"/>
    </xf>
    <xf numFmtId="164" fontId="4" fillId="0" borderId="0" xfId="7" applyNumberFormat="1" applyFont="1" applyBorder="1" applyProtection="1"/>
    <xf numFmtId="0" fontId="0" fillId="0" borderId="9" xfId="7" applyFont="1" applyBorder="1" applyAlignment="1">
      <alignment horizontal="left"/>
    </xf>
    <xf numFmtId="164" fontId="21" fillId="4" borderId="9" xfId="2" applyNumberFormat="1" applyFont="1" applyFill="1" applyBorder="1" applyAlignment="1" applyProtection="1">
      <alignment horizontal="center"/>
    </xf>
    <xf numFmtId="37" fontId="4" fillId="0" borderId="0" xfId="7" applyNumberFormat="1" applyFont="1" applyBorder="1" applyAlignment="1" applyProtection="1"/>
    <xf numFmtId="164" fontId="4" fillId="3" borderId="0" xfId="7" applyNumberFormat="1" applyFont="1" applyFill="1" applyBorder="1" applyAlignment="1" applyProtection="1">
      <alignment horizontal="center"/>
    </xf>
    <xf numFmtId="37" fontId="4" fillId="0" borderId="0" xfId="7" applyNumberFormat="1" applyFont="1" applyBorder="1" applyAlignment="1" applyProtection="1">
      <alignment horizontal="center" wrapText="1"/>
    </xf>
    <xf numFmtId="37" fontId="4" fillId="0" borderId="0" xfId="7" applyNumberFormat="1" applyFont="1" applyFill="1" applyBorder="1" applyAlignment="1" applyProtection="1">
      <alignment horizontal="left"/>
    </xf>
    <xf numFmtId="37" fontId="4" fillId="0" borderId="0" xfId="7" applyNumberFormat="1" applyFont="1" applyFill="1" applyBorder="1" applyAlignment="1" applyProtection="1">
      <alignment horizontal="center" wrapText="1"/>
    </xf>
    <xf numFmtId="10" fontId="0" fillId="2" borderId="0" xfId="3" applyNumberFormat="1" applyFont="1" applyFill="1" applyBorder="1" applyProtection="1"/>
    <xf numFmtId="164" fontId="0" fillId="0" borderId="0" xfId="2" applyNumberFormat="1" applyFont="1" applyAlignment="1" applyProtection="1">
      <alignment horizontal="left"/>
    </xf>
    <xf numFmtId="164" fontId="0" fillId="0" borderId="0" xfId="2" applyNumberFormat="1" applyFont="1" applyFill="1" applyAlignment="1" applyProtection="1">
      <alignment horizontal="left"/>
    </xf>
    <xf numFmtId="44" fontId="17" fillId="4" borderId="0" xfId="2" applyNumberFormat="1" applyFont="1" applyFill="1" applyAlignment="1" applyProtection="1">
      <alignment horizontal="center"/>
    </xf>
    <xf numFmtId="164" fontId="0" fillId="0" borderId="9" xfId="2" applyNumberFormat="1" applyFont="1" applyBorder="1" applyAlignment="1" applyProtection="1">
      <alignment horizontal="left"/>
    </xf>
    <xf numFmtId="0" fontId="4" fillId="0" borderId="0" xfId="7" quotePrefix="1" applyFont="1"/>
    <xf numFmtId="0" fontId="13" fillId="0" borderId="0" xfId="11" applyFont="1" applyFill="1" applyBorder="1" applyAlignment="1">
      <alignment horizontal="left"/>
    </xf>
    <xf numFmtId="0" fontId="13" fillId="0" borderId="0" xfId="11" applyFont="1" applyFill="1" applyBorder="1" applyAlignment="1"/>
    <xf numFmtId="164" fontId="21" fillId="0" borderId="0" xfId="2" applyNumberFormat="1" applyFont="1" applyFill="1" applyAlignment="1" applyProtection="1">
      <alignment horizontal="center"/>
    </xf>
    <xf numFmtId="0" fontId="4" fillId="0" borderId="0" xfId="7" applyFont="1" applyFill="1" applyBorder="1" applyAlignment="1">
      <alignment wrapText="1"/>
    </xf>
    <xf numFmtId="0" fontId="4" fillId="0" borderId="0" xfId="7" applyFont="1" applyFill="1" applyBorder="1" applyAlignment="1" applyProtection="1">
      <alignment horizontal="left"/>
    </xf>
    <xf numFmtId="0" fontId="4" fillId="0" borderId="0" xfId="7" applyFont="1" applyFill="1" applyBorder="1" applyAlignment="1">
      <alignment horizontal="left"/>
    </xf>
    <xf numFmtId="0" fontId="22" fillId="0" borderId="0" xfId="7" applyFont="1" applyFill="1" applyBorder="1" applyAlignment="1">
      <alignment horizontal="center"/>
    </xf>
    <xf numFmtId="44" fontId="0" fillId="0" borderId="0" xfId="2" applyFont="1" applyFill="1" applyBorder="1" applyAlignment="1" applyProtection="1">
      <alignment wrapText="1"/>
    </xf>
    <xf numFmtId="165" fontId="4" fillId="0" borderId="0" xfId="7" applyNumberFormat="1" applyFont="1" applyFill="1" applyBorder="1" applyProtection="1"/>
    <xf numFmtId="165" fontId="0" fillId="0" borderId="0" xfId="2" applyNumberFormat="1" applyFont="1" applyFill="1" applyBorder="1" applyProtection="1"/>
    <xf numFmtId="44" fontId="0" fillId="0" borderId="0" xfId="2" applyFont="1" applyFill="1" applyBorder="1" applyAlignment="1" applyProtection="1">
      <alignment horizontal="right"/>
    </xf>
    <xf numFmtId="10" fontId="0" fillId="0" borderId="0" xfId="3" applyNumberFormat="1" applyFont="1" applyFill="1" applyBorder="1" applyProtection="1"/>
    <xf numFmtId="37" fontId="4" fillId="0" borderId="0" xfId="7" applyNumberFormat="1" applyFont="1" applyFill="1" applyBorder="1" applyAlignment="1" applyProtection="1">
      <alignment wrapText="1"/>
    </xf>
    <xf numFmtId="10" fontId="0" fillId="0" borderId="0" xfId="3" applyNumberFormat="1" applyFont="1" applyFill="1" applyBorder="1" applyAlignment="1" applyProtection="1">
      <alignment horizontal="right"/>
    </xf>
    <xf numFmtId="44" fontId="0" fillId="0" borderId="0" xfId="2" applyNumberFormat="1" applyFont="1" applyFill="1" applyBorder="1" applyProtection="1"/>
    <xf numFmtId="9" fontId="0" fillId="0" borderId="0" xfId="3" applyFont="1" applyFill="1" applyBorder="1" applyProtection="1"/>
    <xf numFmtId="9" fontId="0" fillId="0" borderId="0" xfId="3" applyFont="1" applyFill="1" applyBorder="1" applyAlignment="1" applyProtection="1">
      <alignment horizontal="right"/>
    </xf>
    <xf numFmtId="37" fontId="7" fillId="0" borderId="0" xfId="7" applyNumberFormat="1" applyFont="1" applyFill="1" applyBorder="1" applyProtection="1"/>
    <xf numFmtId="10" fontId="4" fillId="0" borderId="0" xfId="7" applyNumberFormat="1" applyFont="1" applyFill="1" applyBorder="1" applyProtection="1"/>
    <xf numFmtId="10" fontId="0" fillId="0" borderId="0" xfId="2" applyNumberFormat="1" applyFont="1" applyFill="1" applyBorder="1" applyProtection="1"/>
    <xf numFmtId="37" fontId="7" fillId="0" borderId="0" xfId="7" applyNumberFormat="1" applyFont="1" applyFill="1" applyBorder="1" applyAlignment="1" applyProtection="1">
      <alignment horizontal="left"/>
    </xf>
    <xf numFmtId="165" fontId="4" fillId="0" borderId="0" xfId="7" applyNumberFormat="1" applyFont="1" applyFill="1" applyBorder="1" applyAlignment="1" applyProtection="1">
      <alignment wrapText="1"/>
    </xf>
    <xf numFmtId="165" fontId="0" fillId="0" borderId="0" xfId="2" applyNumberFormat="1" applyFont="1" applyFill="1" applyBorder="1" applyAlignment="1" applyProtection="1">
      <alignment horizontal="right"/>
    </xf>
    <xf numFmtId="165" fontId="7" fillId="0" borderId="0" xfId="7" applyNumberFormat="1" applyFont="1" applyFill="1" applyBorder="1" applyProtection="1"/>
    <xf numFmtId="165" fontId="0" fillId="0" borderId="0" xfId="2" applyNumberFormat="1" applyFont="1" applyFill="1" applyBorder="1" applyAlignment="1" applyProtection="1">
      <alignment wrapText="1"/>
    </xf>
    <xf numFmtId="37" fontId="4" fillId="0" borderId="0" xfId="7" applyNumberFormat="1" applyFont="1" applyFill="1" applyBorder="1"/>
    <xf numFmtId="0" fontId="7" fillId="0" borderId="0" xfId="7" applyFont="1" applyFill="1" applyBorder="1" applyAlignment="1">
      <alignment horizontal="left"/>
    </xf>
    <xf numFmtId="0" fontId="7" fillId="0" borderId="0" xfId="7" applyFont="1" applyFill="1" applyBorder="1" applyAlignment="1">
      <alignment horizontal="center" wrapText="1"/>
    </xf>
    <xf numFmtId="37" fontId="4" fillId="0" borderId="0" xfId="7" applyNumberFormat="1" applyFont="1" applyFill="1" applyBorder="1" applyAlignment="1">
      <alignment horizontal="center"/>
    </xf>
    <xf numFmtId="44" fontId="4" fillId="0" borderId="0" xfId="7" applyNumberFormat="1" applyFont="1" applyFill="1" applyBorder="1"/>
    <xf numFmtId="44" fontId="4" fillId="0" borderId="0" xfId="7" applyNumberFormat="1" applyFont="1" applyFill="1" applyBorder="1" applyAlignment="1">
      <alignment wrapText="1"/>
    </xf>
    <xf numFmtId="44" fontId="4" fillId="0" borderId="0" xfId="7" applyNumberFormat="1" applyFont="1" applyFill="1" applyBorder="1" applyAlignment="1">
      <alignment horizontal="center"/>
    </xf>
    <xf numFmtId="44" fontId="4" fillId="0" borderId="0" xfId="7" applyNumberFormat="1" applyFont="1" applyFill="1" applyBorder="1" applyAlignment="1">
      <alignment horizontal="center" wrapText="1"/>
    </xf>
    <xf numFmtId="0" fontId="12" fillId="0" borderId="0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center"/>
    </xf>
    <xf numFmtId="37" fontId="4" fillId="0" borderId="0" xfId="7" applyNumberFormat="1" applyFont="1" applyFill="1" applyBorder="1" applyAlignment="1">
      <alignment horizontal="center" wrapText="1"/>
    </xf>
    <xf numFmtId="37" fontId="4" fillId="0" borderId="0" xfId="7" applyNumberFormat="1" applyFont="1" applyFill="1" applyBorder="1" applyAlignment="1">
      <alignment wrapText="1"/>
    </xf>
    <xf numFmtId="40" fontId="4" fillId="0" borderId="0" xfId="7" applyNumberFormat="1" applyFont="1" applyFill="1" applyBorder="1" applyAlignment="1">
      <alignment horizontal="left"/>
    </xf>
    <xf numFmtId="0" fontId="12" fillId="0" borderId="0" xfId="7" applyFont="1" applyFill="1" applyBorder="1" applyAlignment="1">
      <alignment horizontal="center" wrapText="1"/>
    </xf>
    <xf numFmtId="165" fontId="4" fillId="0" borderId="0" xfId="7" applyNumberFormat="1" applyFont="1" applyFill="1" applyBorder="1"/>
    <xf numFmtId="165" fontId="4" fillId="0" borderId="0" xfId="7" applyNumberFormat="1" applyFont="1" applyFill="1" applyBorder="1" applyAlignment="1">
      <alignment horizontal="right"/>
    </xf>
    <xf numFmtId="37" fontId="14" fillId="0" borderId="0" xfId="7" applyNumberFormat="1" applyFont="1" applyFill="1" applyBorder="1" applyAlignment="1">
      <alignment horizontal="left"/>
    </xf>
    <xf numFmtId="165" fontId="4" fillId="0" borderId="0" xfId="7" applyNumberFormat="1" applyFont="1" applyFill="1" applyBorder="1" applyAlignment="1">
      <alignment horizontal="left"/>
    </xf>
    <xf numFmtId="37" fontId="4" fillId="0" borderId="0" xfId="7" applyNumberFormat="1" applyFont="1" applyFill="1" applyBorder="1" applyAlignment="1">
      <alignment horizontal="left"/>
    </xf>
    <xf numFmtId="10" fontId="4" fillId="0" borderId="0" xfId="7" applyNumberFormat="1" applyFont="1" applyFill="1" applyBorder="1" applyAlignment="1">
      <alignment horizontal="center"/>
    </xf>
    <xf numFmtId="10" fontId="4" fillId="0" borderId="0" xfId="7" applyNumberFormat="1" applyFont="1" applyFill="1" applyBorder="1" applyAlignment="1">
      <alignment wrapText="1"/>
    </xf>
    <xf numFmtId="10" fontId="0" fillId="0" borderId="0" xfId="3" applyNumberFormat="1" applyFont="1" applyFill="1" applyBorder="1"/>
    <xf numFmtId="10" fontId="4" fillId="0" borderId="0" xfId="7" applyNumberFormat="1" applyFont="1" applyFill="1" applyBorder="1"/>
    <xf numFmtId="165" fontId="4" fillId="0" borderId="0" xfId="7" applyNumberFormat="1" applyFont="1" applyFill="1" applyBorder="1" applyAlignment="1">
      <alignment wrapText="1"/>
    </xf>
    <xf numFmtId="10" fontId="0" fillId="0" borderId="0" xfId="3" applyNumberFormat="1" applyFont="1" applyFill="1" applyBorder="1" applyAlignment="1">
      <alignment wrapText="1"/>
    </xf>
    <xf numFmtId="9" fontId="4" fillId="0" borderId="0" xfId="7" applyNumberFormat="1" applyFont="1" applyFill="1" applyBorder="1" applyAlignment="1">
      <alignment horizontal="center"/>
    </xf>
    <xf numFmtId="37" fontId="7" fillId="0" borderId="0" xfId="7" applyNumberFormat="1" applyFont="1" applyFill="1" applyBorder="1" applyAlignment="1">
      <alignment horizontal="left"/>
    </xf>
    <xf numFmtId="37" fontId="7" fillId="0" borderId="0" xfId="7" applyNumberFormat="1" applyFont="1" applyFill="1" applyBorder="1"/>
    <xf numFmtId="165" fontId="7" fillId="0" borderId="0" xfId="7" applyNumberFormat="1" applyFont="1" applyFill="1" applyBorder="1"/>
    <xf numFmtId="40" fontId="4" fillId="0" borderId="0" xfId="7" applyNumberFormat="1" applyFont="1" applyFill="1" applyBorder="1"/>
    <xf numFmtId="0" fontId="7" fillId="0" borderId="0" xfId="7" applyFont="1" applyFill="1" applyBorder="1" applyAlignment="1" applyProtection="1">
      <alignment horizontal="left"/>
    </xf>
    <xf numFmtId="0" fontId="7" fillId="0" borderId="0" xfId="7" applyFont="1" applyFill="1" applyBorder="1" applyAlignment="1" applyProtection="1">
      <alignment horizontal="center" wrapText="1"/>
    </xf>
    <xf numFmtId="0" fontId="4" fillId="0" borderId="0" xfId="7" applyFont="1" applyFill="1" applyBorder="1" applyAlignment="1" applyProtection="1">
      <alignment horizontal="center" wrapText="1"/>
    </xf>
    <xf numFmtId="0" fontId="13" fillId="0" borderId="0" xfId="7" applyFont="1" applyFill="1" applyBorder="1" applyAlignment="1">
      <alignment horizontal="left"/>
    </xf>
    <xf numFmtId="165" fontId="7" fillId="0" borderId="0" xfId="2" applyNumberFormat="1" applyFont="1" applyFill="1" applyBorder="1" applyProtection="1"/>
    <xf numFmtId="165" fontId="0" fillId="0" borderId="0" xfId="2" applyNumberFormat="1" applyFont="1" applyFill="1" applyBorder="1" applyAlignment="1" applyProtection="1">
      <alignment horizontal="left" indent="1"/>
    </xf>
    <xf numFmtId="37" fontId="20" fillId="0" borderId="0" xfId="7" applyNumberFormat="1" applyFont="1" applyFill="1" applyBorder="1" applyAlignment="1" applyProtection="1">
      <alignment horizontal="center" wrapText="1"/>
    </xf>
    <xf numFmtId="167" fontId="4" fillId="0" borderId="0" xfId="7" applyNumberFormat="1" applyFont="1" applyFill="1" applyBorder="1" applyProtection="1"/>
    <xf numFmtId="44" fontId="7" fillId="0" borderId="0" xfId="2" applyFont="1" applyFill="1" applyBorder="1" applyAlignment="1" applyProtection="1">
      <alignment wrapText="1"/>
    </xf>
    <xf numFmtId="167" fontId="7" fillId="0" borderId="0" xfId="7" applyNumberFormat="1" applyFont="1" applyFill="1" applyBorder="1" applyProtection="1"/>
    <xf numFmtId="37" fontId="7" fillId="0" borderId="0" xfId="7" applyNumberFormat="1" applyFont="1" applyFill="1" applyBorder="1" applyAlignment="1" applyProtection="1">
      <alignment wrapText="1"/>
    </xf>
    <xf numFmtId="0" fontId="22" fillId="0" borderId="0" xfId="7" applyFont="1" applyFill="1" applyBorder="1" applyAlignment="1">
      <alignment horizontal="left"/>
    </xf>
    <xf numFmtId="10" fontId="12" fillId="0" borderId="0" xfId="7" applyNumberFormat="1" applyFont="1" applyFill="1" applyBorder="1" applyAlignment="1">
      <alignment horizontal="center"/>
    </xf>
    <xf numFmtId="165" fontId="7" fillId="0" borderId="0" xfId="7" applyNumberFormat="1" applyFont="1" applyFill="1" applyBorder="1" applyAlignment="1" applyProtection="1">
      <alignment horizontal="right"/>
    </xf>
    <xf numFmtId="165" fontId="7" fillId="0" borderId="0" xfId="7" applyNumberFormat="1" applyFont="1" applyFill="1" applyBorder="1" applyAlignment="1" applyProtection="1">
      <alignment wrapText="1"/>
    </xf>
    <xf numFmtId="0" fontId="23" fillId="0" borderId="0" xfId="12" applyFont="1"/>
    <xf numFmtId="0" fontId="16" fillId="0" borderId="0" xfId="4" applyFont="1" applyAlignment="1"/>
    <xf numFmtId="0" fontId="5" fillId="0" borderId="0" xfId="4" applyFont="1" applyBorder="1"/>
    <xf numFmtId="0" fontId="5" fillId="0" borderId="0" xfId="4" applyFont="1" applyFill="1" applyBorder="1"/>
    <xf numFmtId="0" fontId="5" fillId="0" borderId="0" xfId="12" applyFont="1"/>
    <xf numFmtId="0" fontId="5" fillId="0" borderId="0" xfId="4" applyFont="1" applyFill="1" applyBorder="1" applyAlignment="1">
      <alignment horizontal="center"/>
    </xf>
    <xf numFmtId="0" fontId="5" fillId="0" borderId="0" xfId="4" applyFont="1" applyAlignment="1">
      <alignment horizontal="left" indent="2"/>
    </xf>
    <xf numFmtId="0" fontId="9" fillId="0" borderId="0" xfId="4" applyFont="1" applyBorder="1" applyAlignment="1">
      <alignment horizontal="center" wrapText="1"/>
    </xf>
    <xf numFmtId="37" fontId="4" fillId="0" borderId="0" xfId="7" applyNumberFormat="1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44" fontId="4" fillId="0" borderId="0" xfId="13" applyFont="1" applyFill="1" applyBorder="1" applyAlignment="1" applyProtection="1">
      <alignment horizontal="center" wrapText="1"/>
    </xf>
    <xf numFmtId="0" fontId="5" fillId="0" borderId="0" xfId="4" applyFont="1" applyAlignment="1">
      <alignment horizontal="center" wrapText="1"/>
    </xf>
    <xf numFmtId="0" fontId="5" fillId="0" borderId="9" xfId="4" applyFont="1" applyBorder="1"/>
    <xf numFmtId="0" fontId="5" fillId="0" borderId="9" xfId="4" applyFont="1" applyBorder="1" applyAlignment="1">
      <alignment wrapText="1"/>
    </xf>
    <xf numFmtId="0" fontId="5" fillId="0" borderId="9" xfId="4" applyFont="1" applyBorder="1" applyAlignment="1">
      <alignment horizontal="center" wrapText="1"/>
    </xf>
    <xf numFmtId="0" fontId="4" fillId="0" borderId="9" xfId="4" applyFont="1" applyFill="1" applyBorder="1" applyAlignment="1">
      <alignment horizontal="center" wrapText="1"/>
    </xf>
    <xf numFmtId="0" fontId="0" fillId="0" borderId="9" xfId="4" applyFont="1" applyFill="1" applyBorder="1" applyAlignment="1">
      <alignment horizontal="center" wrapText="1"/>
    </xf>
    <xf numFmtId="0" fontId="5" fillId="5" borderId="9" xfId="4" applyFont="1" applyFill="1" applyBorder="1" applyAlignment="1">
      <alignment horizontal="center" wrapText="1"/>
    </xf>
    <xf numFmtId="0" fontId="9" fillId="0" borderId="9" xfId="4" applyFont="1" applyBorder="1" applyAlignment="1">
      <alignment horizontal="center" wrapText="1"/>
    </xf>
    <xf numFmtId="0" fontId="5" fillId="0" borderId="0" xfId="4" applyFont="1" applyBorder="1" applyAlignment="1">
      <alignment horizontal="center" wrapText="1"/>
    </xf>
    <xf numFmtId="0" fontId="5" fillId="0" borderId="0" xfId="4" applyFont="1" applyBorder="1" applyAlignment="1">
      <alignment wrapText="1"/>
    </xf>
    <xf numFmtId="6" fontId="5" fillId="0" borderId="0" xfId="4" applyNumberFormat="1" applyFont="1" applyFill="1" applyBorder="1"/>
    <xf numFmtId="164" fontId="4" fillId="0" borderId="0" xfId="5" applyNumberFormat="1" applyFont="1" applyFill="1" applyBorder="1"/>
    <xf numFmtId="10" fontId="5" fillId="0" borderId="0" xfId="3" applyNumberFormat="1" applyFont="1"/>
    <xf numFmtId="0" fontId="5" fillId="0" borderId="0" xfId="4" applyFont="1" applyBorder="1" applyAlignment="1">
      <alignment horizontal="center" vertical="center" wrapText="1"/>
    </xf>
    <xf numFmtId="0" fontId="9" fillId="0" borderId="0" xfId="4" applyFont="1"/>
    <xf numFmtId="164" fontId="5" fillId="0" borderId="0" xfId="2" applyNumberFormat="1" applyFont="1" applyBorder="1"/>
    <xf numFmtId="0" fontId="9" fillId="0" borderId="0" xfId="4" applyFont="1" applyBorder="1"/>
    <xf numFmtId="164" fontId="5" fillId="0" borderId="0" xfId="3" applyNumberFormat="1" applyFont="1" applyBorder="1"/>
    <xf numFmtId="164" fontId="5" fillId="0" borderId="0" xfId="4" applyNumberFormat="1" applyFont="1" applyBorder="1"/>
    <xf numFmtId="164" fontId="5" fillId="0" borderId="0" xfId="4" applyNumberFormat="1" applyFont="1" applyFill="1" applyBorder="1"/>
    <xf numFmtId="164" fontId="5" fillId="0" borderId="0" xfId="2" applyNumberFormat="1" applyFont="1" applyFill="1" applyBorder="1"/>
    <xf numFmtId="0" fontId="5" fillId="0" borderId="19" xfId="4" applyFont="1" applyBorder="1"/>
    <xf numFmtId="0" fontId="5" fillId="0" borderId="20" xfId="4" applyFont="1" applyBorder="1"/>
    <xf numFmtId="10" fontId="5" fillId="0" borderId="20" xfId="3" applyNumberFormat="1" applyFont="1" applyBorder="1"/>
    <xf numFmtId="164" fontId="5" fillId="0" borderId="20" xfId="2" applyNumberFormat="1" applyFont="1" applyBorder="1"/>
    <xf numFmtId="164" fontId="5" fillId="5" borderId="20" xfId="3" applyNumberFormat="1" applyFont="1" applyFill="1" applyBorder="1"/>
    <xf numFmtId="164" fontId="5" fillId="6" borderId="20" xfId="2" applyNumberFormat="1" applyFont="1" applyFill="1" applyBorder="1"/>
    <xf numFmtId="164" fontId="9" fillId="0" borderId="20" xfId="2" applyNumberFormat="1" applyFont="1" applyBorder="1"/>
    <xf numFmtId="0" fontId="5" fillId="0" borderId="20" xfId="4" applyFont="1" applyBorder="1" applyAlignment="1">
      <alignment horizontal="center" vertical="center" wrapText="1"/>
    </xf>
    <xf numFmtId="164" fontId="5" fillId="0" borderId="20" xfId="4" applyNumberFormat="1" applyFont="1" applyBorder="1" applyAlignment="1">
      <alignment horizontal="center" vertical="center" wrapText="1"/>
    </xf>
    <xf numFmtId="164" fontId="17" fillId="4" borderId="20" xfId="2" applyNumberFormat="1" applyFont="1" applyFill="1" applyBorder="1"/>
    <xf numFmtId="164" fontId="4" fillId="3" borderId="20" xfId="2" applyNumberFormat="1" applyFont="1" applyFill="1" applyBorder="1"/>
    <xf numFmtId="164" fontId="4" fillId="6" borderId="20" xfId="2" applyNumberFormat="1" applyFont="1" applyFill="1" applyBorder="1"/>
    <xf numFmtId="164" fontId="17" fillId="7" borderId="20" xfId="2" applyNumberFormat="1" applyFont="1" applyFill="1" applyBorder="1"/>
    <xf numFmtId="164" fontId="4" fillId="0" borderId="20" xfId="2" applyNumberFormat="1" applyFont="1" applyBorder="1"/>
    <xf numFmtId="43" fontId="9" fillId="0" borderId="0" xfId="1" applyNumberFormat="1" applyFont="1" applyBorder="1"/>
    <xf numFmtId="10" fontId="5" fillId="0" borderId="0" xfId="3" applyNumberFormat="1" applyFont="1" applyBorder="1"/>
    <xf numFmtId="37" fontId="7" fillId="0" borderId="0" xfId="7" applyNumberFormat="1" applyFont="1" applyFill="1" applyBorder="1" applyAlignment="1" applyProtection="1">
      <alignment horizontal="center"/>
    </xf>
    <xf numFmtId="0" fontId="22" fillId="0" borderId="0" xfId="7" applyFont="1" applyFill="1" applyBorder="1" applyAlignment="1">
      <alignment wrapText="1"/>
    </xf>
    <xf numFmtId="37" fontId="7" fillId="0" borderId="0" xfId="7" applyNumberFormat="1" applyFont="1" applyFill="1" applyBorder="1" applyAlignment="1" applyProtection="1">
      <alignment horizontal="center" wrapText="1"/>
    </xf>
    <xf numFmtId="164" fontId="4" fillId="0" borderId="0" xfId="2" applyNumberFormat="1" applyFont="1" applyFill="1" applyBorder="1"/>
    <xf numFmtId="164" fontId="17" fillId="0" borderId="20" xfId="2" applyNumberFormat="1" applyFont="1" applyFill="1" applyBorder="1"/>
    <xf numFmtId="164" fontId="9" fillId="0" borderId="0" xfId="2" applyNumberFormat="1" applyFont="1" applyBorder="1"/>
    <xf numFmtId="0" fontId="5" fillId="0" borderId="0" xfId="4" applyFont="1" applyFill="1" applyBorder="1" applyAlignment="1">
      <alignment wrapText="1"/>
    </xf>
    <xf numFmtId="0" fontId="5" fillId="0" borderId="17" xfId="4" applyFont="1" applyBorder="1"/>
    <xf numFmtId="10" fontId="5" fillId="0" borderId="17" xfId="3" applyNumberFormat="1" applyFont="1" applyBorder="1"/>
    <xf numFmtId="164" fontId="5" fillId="0" borderId="17" xfId="2" applyNumberFormat="1" applyFont="1" applyBorder="1"/>
    <xf numFmtId="44" fontId="5" fillId="0" borderId="17" xfId="2" applyFont="1" applyBorder="1"/>
    <xf numFmtId="164" fontId="5" fillId="5" borderId="17" xfId="3" applyNumberFormat="1" applyFont="1" applyFill="1" applyBorder="1"/>
    <xf numFmtId="164" fontId="5" fillId="6" borderId="17" xfId="2" applyNumberFormat="1" applyFont="1" applyFill="1" applyBorder="1"/>
    <xf numFmtId="164" fontId="9" fillId="0" borderId="17" xfId="2" applyNumberFormat="1" applyFont="1" applyBorder="1"/>
    <xf numFmtId="164" fontId="4" fillId="3" borderId="17" xfId="2" applyNumberFormat="1" applyFont="1" applyFill="1" applyBorder="1"/>
    <xf numFmtId="164" fontId="17" fillId="0" borderId="0" xfId="2" applyNumberFormat="1" applyFont="1" applyFill="1" applyBorder="1"/>
    <xf numFmtId="164" fontId="4" fillId="3" borderId="0" xfId="2" applyNumberFormat="1" applyFont="1" applyFill="1" applyBorder="1"/>
    <xf numFmtId="10" fontId="5" fillId="0" borderId="0" xfId="3" applyNumberFormat="1" applyFont="1" applyFill="1" applyBorder="1"/>
    <xf numFmtId="164" fontId="9" fillId="0" borderId="0" xfId="4" applyNumberFormat="1" applyFont="1" applyFill="1" applyBorder="1"/>
    <xf numFmtId="0" fontId="9" fillId="0" borderId="0" xfId="4" applyFont="1" applyFill="1" applyBorder="1"/>
    <xf numFmtId="0" fontId="5" fillId="5" borderId="17" xfId="4" applyFont="1" applyFill="1" applyBorder="1"/>
    <xf numFmtId="164" fontId="5" fillId="0" borderId="17" xfId="4" applyNumberFormat="1" applyFont="1" applyBorder="1"/>
    <xf numFmtId="0" fontId="9" fillId="0" borderId="17" xfId="4" applyFont="1" applyBorder="1"/>
    <xf numFmtId="10" fontId="5" fillId="0" borderId="22" xfId="3" applyNumberFormat="1" applyFont="1" applyBorder="1"/>
    <xf numFmtId="0" fontId="5" fillId="0" borderId="22" xfId="4" applyFont="1" applyBorder="1"/>
    <xf numFmtId="164" fontId="5" fillId="0" borderId="22" xfId="2" applyNumberFormat="1" applyFont="1" applyBorder="1"/>
    <xf numFmtId="164" fontId="5" fillId="5" borderId="22" xfId="2" applyNumberFormat="1" applyFont="1" applyFill="1" applyBorder="1"/>
    <xf numFmtId="164" fontId="5" fillId="3" borderId="22" xfId="2" applyNumberFormat="1" applyFont="1" applyFill="1" applyBorder="1"/>
    <xf numFmtId="164" fontId="9" fillId="0" borderId="0" xfId="2" applyNumberFormat="1" applyFont="1" applyFill="1" applyBorder="1"/>
    <xf numFmtId="0" fontId="5" fillId="0" borderId="0" xfId="4" applyFont="1" applyFill="1"/>
    <xf numFmtId="164" fontId="4" fillId="6" borderId="17" xfId="2" applyNumberFormat="1" applyFont="1" applyFill="1" applyBorder="1"/>
    <xf numFmtId="164" fontId="17" fillId="4" borderId="17" xfId="2" applyNumberFormat="1" applyFont="1" applyFill="1" applyBorder="1"/>
    <xf numFmtId="164" fontId="17" fillId="0" borderId="17" xfId="2" applyNumberFormat="1" applyFont="1" applyFill="1" applyBorder="1"/>
    <xf numFmtId="164" fontId="4" fillId="0" borderId="17" xfId="2" applyNumberFormat="1" applyFont="1" applyFill="1" applyBorder="1"/>
    <xf numFmtId="0" fontId="5" fillId="3" borderId="0" xfId="4" applyFont="1" applyFill="1" applyBorder="1"/>
    <xf numFmtId="164" fontId="5" fillId="5" borderId="0" xfId="3" applyNumberFormat="1" applyFont="1" applyFill="1" applyBorder="1"/>
    <xf numFmtId="164" fontId="4" fillId="0" borderId="0" xfId="2" applyNumberFormat="1" applyFont="1" applyBorder="1"/>
    <xf numFmtId="44" fontId="5" fillId="0" borderId="0" xfId="2" applyFont="1" applyBorder="1"/>
    <xf numFmtId="164" fontId="9" fillId="3" borderId="0" xfId="2" applyNumberFormat="1" applyFont="1" applyFill="1" applyBorder="1"/>
    <xf numFmtId="0" fontId="5" fillId="0" borderId="23" xfId="7" applyFont="1" applyFill="1" applyBorder="1"/>
    <xf numFmtId="0" fontId="5" fillId="0" borderId="0" xfId="7" applyFont="1" applyFill="1" applyBorder="1"/>
    <xf numFmtId="164" fontId="4" fillId="0" borderId="0" xfId="7" applyNumberFormat="1" applyFont="1" applyFill="1"/>
    <xf numFmtId="164" fontId="4" fillId="0" borderId="0" xfId="7" applyNumberFormat="1" applyFont="1" applyFill="1" applyBorder="1"/>
    <xf numFmtId="164" fontId="5" fillId="8" borderId="17" xfId="2" applyNumberFormat="1" applyFont="1" applyFill="1" applyBorder="1"/>
    <xf numFmtId="164" fontId="4" fillId="0" borderId="17" xfId="2" applyNumberFormat="1" applyFont="1" applyBorder="1"/>
    <xf numFmtId="164" fontId="4" fillId="0" borderId="17" xfId="7" applyNumberFormat="1" applyFont="1" applyFill="1" applyBorder="1"/>
    <xf numFmtId="164" fontId="5" fillId="4" borderId="17" xfId="2" applyNumberFormat="1" applyFont="1" applyFill="1" applyBorder="1"/>
    <xf numFmtId="164" fontId="4" fillId="0" borderId="17" xfId="4" applyNumberFormat="1" applyFont="1" applyBorder="1"/>
    <xf numFmtId="164" fontId="5" fillId="3" borderId="17" xfId="4" applyNumberFormat="1" applyFont="1" applyFill="1" applyBorder="1"/>
    <xf numFmtId="164" fontId="17" fillId="7" borderId="17" xfId="2" applyNumberFormat="1" applyFont="1" applyFill="1" applyBorder="1"/>
    <xf numFmtId="164" fontId="5" fillId="6" borderId="0" xfId="2" applyNumberFormat="1" applyFont="1" applyFill="1" applyBorder="1"/>
    <xf numFmtId="164" fontId="5" fillId="0" borderId="22" xfId="2" applyNumberFormat="1" applyFont="1" applyFill="1" applyBorder="1"/>
    <xf numFmtId="10" fontId="9" fillId="0" borderId="0" xfId="3" applyNumberFormat="1" applyFont="1" applyBorder="1"/>
    <xf numFmtId="164" fontId="5" fillId="3" borderId="0" xfId="2" applyNumberFormat="1" applyFont="1" applyFill="1" applyBorder="1"/>
    <xf numFmtId="10" fontId="5" fillId="0" borderId="19" xfId="3" applyNumberFormat="1" applyFont="1" applyBorder="1"/>
    <xf numFmtId="0" fontId="4" fillId="0" borderId="20" xfId="7" applyFont="1" applyBorder="1"/>
    <xf numFmtId="164" fontId="5" fillId="3" borderId="20" xfId="2" applyNumberFormat="1" applyFont="1" applyFill="1" applyBorder="1"/>
    <xf numFmtId="166" fontId="4" fillId="0" borderId="20" xfId="1" applyNumberFormat="1" applyFont="1" applyBorder="1"/>
    <xf numFmtId="164" fontId="4" fillId="0" borderId="0" xfId="2" applyNumberFormat="1" applyFont="1" applyBorder="1" applyAlignment="1">
      <alignment horizontal="center" vertical="center" wrapText="1"/>
    </xf>
    <xf numFmtId="164" fontId="4" fillId="0" borderId="20" xfId="2" applyNumberFormat="1" applyFont="1" applyBorder="1" applyAlignment="1">
      <alignment horizontal="center" vertical="center" wrapText="1"/>
    </xf>
    <xf numFmtId="164" fontId="17" fillId="7" borderId="20" xfId="2" applyNumberFormat="1" applyFont="1" applyFill="1" applyBorder="1" applyAlignment="1">
      <alignment horizontal="center" vertical="center" wrapText="1"/>
    </xf>
    <xf numFmtId="0" fontId="5" fillId="0" borderId="24" xfId="4" applyFont="1" applyBorder="1"/>
    <xf numFmtId="164" fontId="5" fillId="0" borderId="22" xfId="4" applyNumberFormat="1" applyFont="1" applyBorder="1"/>
    <xf numFmtId="164" fontId="5" fillId="3" borderId="22" xfId="4" applyNumberFormat="1" applyFont="1" applyFill="1" applyBorder="1"/>
    <xf numFmtId="164" fontId="5" fillId="6" borderId="22" xfId="4" applyNumberFormat="1" applyFont="1" applyFill="1" applyBorder="1"/>
    <xf numFmtId="164" fontId="5" fillId="0" borderId="22" xfId="4" applyNumberFormat="1" applyFont="1" applyBorder="1" applyAlignment="1">
      <alignment horizontal="center"/>
    </xf>
    <xf numFmtId="43" fontId="5" fillId="0" borderId="0" xfId="4" applyNumberFormat="1" applyFont="1" applyBorder="1"/>
    <xf numFmtId="164" fontId="5" fillId="0" borderId="0" xfId="4" applyNumberFormat="1" applyFont="1" applyBorder="1" applyAlignment="1">
      <alignment horizontal="left"/>
    </xf>
    <xf numFmtId="0" fontId="5" fillId="0" borderId="0" xfId="12" applyFont="1" applyBorder="1"/>
    <xf numFmtId="0" fontId="5" fillId="0" borderId="0" xfId="12" applyFont="1" applyBorder="1" applyAlignment="1">
      <alignment horizontal="left"/>
    </xf>
    <xf numFmtId="43" fontId="5" fillId="0" borderId="0" xfId="14" applyFont="1" applyBorder="1"/>
    <xf numFmtId="0" fontId="5" fillId="0" borderId="0" xfId="12" applyFont="1" applyBorder="1" applyAlignment="1">
      <alignment horizontal="left" indent="1"/>
    </xf>
    <xf numFmtId="44" fontId="5" fillId="0" borderId="0" xfId="12" applyNumberFormat="1" applyFont="1" applyBorder="1"/>
    <xf numFmtId="43" fontId="4" fillId="0" borderId="0" xfId="14" applyFont="1" applyBorder="1"/>
    <xf numFmtId="0" fontId="8" fillId="9" borderId="0" xfId="12" applyFont="1" applyFill="1" applyBorder="1" applyAlignment="1">
      <alignment horizontal="left" indent="1"/>
    </xf>
    <xf numFmtId="0" fontId="5" fillId="9" borderId="0" xfId="12" applyFont="1" applyFill="1" applyBorder="1"/>
    <xf numFmtId="0" fontId="5" fillId="9" borderId="0" xfId="12" applyFont="1" applyFill="1" applyBorder="1" applyAlignment="1">
      <alignment horizontal="left"/>
    </xf>
    <xf numFmtId="43" fontId="5" fillId="9" borderId="0" xfId="14" applyFont="1" applyFill="1" applyBorder="1"/>
    <xf numFmtId="0" fontId="8" fillId="9" borderId="0" xfId="12" applyFont="1" applyFill="1" applyBorder="1"/>
    <xf numFmtId="164" fontId="5" fillId="9" borderId="0" xfId="12" applyNumberFormat="1" applyFont="1" applyFill="1" applyBorder="1"/>
    <xf numFmtId="44" fontId="5" fillId="9" borderId="0" xfId="12" applyNumberFormat="1" applyFont="1" applyFill="1" applyBorder="1"/>
    <xf numFmtId="0" fontId="26" fillId="0" borderId="0" xfId="12" applyFont="1"/>
    <xf numFmtId="0" fontId="1" fillId="0" borderId="0" xfId="12"/>
    <xf numFmtId="0" fontId="1" fillId="0" borderId="0" xfId="12" applyAlignment="1">
      <alignment horizontal="left"/>
    </xf>
    <xf numFmtId="43" fontId="1" fillId="0" borderId="0" xfId="14" applyFont="1"/>
    <xf numFmtId="0" fontId="1" fillId="0" borderId="0" xfId="12" applyAlignment="1">
      <alignment wrapText="1"/>
    </xf>
    <xf numFmtId="0" fontId="1" fillId="0" borderId="0" xfId="12" applyFill="1"/>
    <xf numFmtId="43" fontId="1" fillId="0" borderId="0" xfId="14" applyFont="1" applyBorder="1"/>
    <xf numFmtId="0" fontId="1" fillId="0" borderId="0" xfId="12" applyBorder="1"/>
    <xf numFmtId="43" fontId="1" fillId="0" borderId="0" xfId="15" applyFill="1" applyBorder="1"/>
    <xf numFmtId="0" fontId="7" fillId="0" borderId="0" xfId="12" applyFont="1" applyFill="1" applyBorder="1" applyAlignment="1">
      <alignment horizontal="center" wrapText="1"/>
    </xf>
    <xf numFmtId="0" fontId="1" fillId="0" borderId="0" xfId="12" applyAlignment="1"/>
    <xf numFmtId="0" fontId="1" fillId="0" borderId="0" xfId="12" applyBorder="1" applyAlignment="1">
      <alignment horizontal="center"/>
    </xf>
    <xf numFmtId="0" fontId="0" fillId="0" borderId="0" xfId="12" applyFont="1" applyFill="1" applyAlignment="1">
      <alignment horizontal="center"/>
    </xf>
    <xf numFmtId="0" fontId="1" fillId="0" borderId="0" xfId="12" applyBorder="1" applyAlignment="1"/>
    <xf numFmtId="0" fontId="27" fillId="0" borderId="0" xfId="12" applyFont="1" applyBorder="1" applyAlignment="1">
      <alignment horizontal="center" wrapText="1"/>
    </xf>
    <xf numFmtId="169" fontId="1" fillId="0" borderId="0" xfId="15" applyNumberFormat="1" applyFill="1" applyBorder="1" applyAlignment="1">
      <alignment horizontal="center"/>
    </xf>
    <xf numFmtId="0" fontId="1" fillId="0" borderId="27" xfId="12" applyFont="1" applyBorder="1"/>
    <xf numFmtId="0" fontId="1" fillId="0" borderId="28" xfId="12" applyFont="1" applyBorder="1"/>
    <xf numFmtId="164" fontId="1" fillId="0" borderId="29" xfId="12" applyNumberFormat="1" applyFont="1" applyBorder="1"/>
    <xf numFmtId="164" fontId="1" fillId="0" borderId="14" xfId="12" applyNumberFormat="1" applyFont="1" applyBorder="1"/>
    <xf numFmtId="0" fontId="0" fillId="0" borderId="0" xfId="12" applyFont="1" applyFill="1" applyAlignment="1">
      <alignment horizontal="center" wrapText="1"/>
    </xf>
    <xf numFmtId="0" fontId="1" fillId="0" borderId="5" xfId="12" applyBorder="1"/>
    <xf numFmtId="164" fontId="1" fillId="0" borderId="6" xfId="2" applyNumberFormat="1" applyFont="1" applyBorder="1"/>
    <xf numFmtId="0" fontId="1" fillId="0" borderId="0" xfId="12" applyBorder="1" applyAlignment="1">
      <alignment horizontal="left"/>
    </xf>
    <xf numFmtId="43" fontId="1" fillId="0" borderId="6" xfId="14" applyFont="1" applyBorder="1"/>
    <xf numFmtId="0" fontId="1" fillId="0" borderId="6" xfId="12" applyBorder="1" applyAlignment="1">
      <alignment wrapText="1"/>
    </xf>
    <xf numFmtId="0" fontId="1" fillId="0" borderId="10" xfId="12" applyBorder="1"/>
    <xf numFmtId="0" fontId="1" fillId="0" borderId="5" xfId="12" applyBorder="1" applyAlignment="1">
      <alignment horizontal="left" indent="1"/>
    </xf>
    <xf numFmtId="43" fontId="1" fillId="6" borderId="31" xfId="14" applyFont="1" applyFill="1" applyBorder="1"/>
    <xf numFmtId="0" fontId="1" fillId="0" borderId="5" xfId="12" applyFont="1" applyBorder="1" applyAlignment="1">
      <alignment horizontal="left" indent="1"/>
    </xf>
    <xf numFmtId="0" fontId="1" fillId="0" borderId="5" xfId="12" applyFont="1" applyBorder="1"/>
    <xf numFmtId="0" fontId="1" fillId="0" borderId="0" xfId="12" applyFont="1" applyBorder="1"/>
    <xf numFmtId="44" fontId="1" fillId="0" borderId="0" xfId="12" applyNumberFormat="1" applyBorder="1"/>
    <xf numFmtId="44" fontId="1" fillId="0" borderId="6" xfId="12" applyNumberFormat="1" applyBorder="1" applyAlignment="1">
      <alignment wrapText="1"/>
    </xf>
    <xf numFmtId="164" fontId="1" fillId="0" borderId="10" xfId="2" applyNumberFormat="1" applyFont="1" applyFill="1" applyBorder="1"/>
    <xf numFmtId="0" fontId="1" fillId="0" borderId="0" xfId="12" applyFont="1" applyFill="1"/>
    <xf numFmtId="164" fontId="1" fillId="0" borderId="0" xfId="2" applyNumberFormat="1" applyFont="1" applyBorder="1"/>
    <xf numFmtId="164" fontId="1" fillId="0" borderId="6" xfId="2" applyNumberFormat="1" applyFont="1" applyBorder="1" applyAlignment="1">
      <alignment wrapText="1"/>
    </xf>
    <xf numFmtId="166" fontId="1" fillId="0" borderId="0" xfId="1" applyNumberFormat="1" applyFont="1" applyFill="1"/>
    <xf numFmtId="166" fontId="1" fillId="0" borderId="0" xfId="12" applyNumberFormat="1" applyFill="1"/>
    <xf numFmtId="43" fontId="1" fillId="0" borderId="0" xfId="12" applyNumberFormat="1" applyBorder="1"/>
    <xf numFmtId="164" fontId="1" fillId="0" borderId="0" xfId="2" applyNumberFormat="1" applyFont="1" applyFill="1"/>
    <xf numFmtId="164" fontId="28" fillId="0" borderId="0" xfId="2" applyNumberFormat="1" applyFont="1" applyFill="1" applyBorder="1"/>
    <xf numFmtId="164" fontId="28" fillId="0" borderId="6" xfId="2" applyNumberFormat="1" applyFont="1" applyFill="1" applyBorder="1" applyAlignment="1">
      <alignment wrapText="1"/>
    </xf>
    <xf numFmtId="43" fontId="0" fillId="0" borderId="6" xfId="14" applyFont="1" applyBorder="1"/>
    <xf numFmtId="164" fontId="1" fillId="0" borderId="0" xfId="12" applyNumberFormat="1" applyFill="1"/>
    <xf numFmtId="0" fontId="3" fillId="9" borderId="32" xfId="12" applyFont="1" applyFill="1" applyBorder="1" applyAlignment="1">
      <alignment horizontal="left" indent="1"/>
    </xf>
    <xf numFmtId="0" fontId="1" fillId="9" borderId="17" xfId="12" applyFill="1" applyBorder="1"/>
    <xf numFmtId="0" fontId="1" fillId="9" borderId="17" xfId="12" applyFill="1" applyBorder="1" applyAlignment="1">
      <alignment horizontal="left"/>
    </xf>
    <xf numFmtId="43" fontId="1" fillId="9" borderId="31" xfId="14" applyFont="1" applyFill="1" applyBorder="1"/>
    <xf numFmtId="0" fontId="3" fillId="9" borderId="32" xfId="12" applyFont="1" applyFill="1" applyBorder="1"/>
    <xf numFmtId="0" fontId="3" fillId="9" borderId="17" xfId="12" applyFont="1" applyFill="1" applyBorder="1"/>
    <xf numFmtId="164" fontId="1" fillId="9" borderId="17" xfId="12" applyNumberFormat="1" applyFill="1" applyBorder="1"/>
    <xf numFmtId="164" fontId="1" fillId="9" borderId="31" xfId="12" applyNumberFormat="1" applyFill="1" applyBorder="1" applyAlignment="1">
      <alignment wrapText="1"/>
    </xf>
    <xf numFmtId="44" fontId="1" fillId="9" borderId="33" xfId="12" applyNumberFormat="1" applyFill="1" applyBorder="1"/>
    <xf numFmtId="0" fontId="1" fillId="9" borderId="5" xfId="12" applyFont="1" applyFill="1" applyBorder="1"/>
    <xf numFmtId="0" fontId="1" fillId="9" borderId="0" xfId="12" applyFont="1" applyFill="1" applyBorder="1"/>
    <xf numFmtId="0" fontId="1" fillId="9" borderId="0" xfId="12" applyFill="1" applyBorder="1" applyAlignment="1">
      <alignment horizontal="left"/>
    </xf>
    <xf numFmtId="43" fontId="1" fillId="9" borderId="6" xfId="14" applyFont="1" applyFill="1" applyBorder="1"/>
    <xf numFmtId="0" fontId="1" fillId="9" borderId="0" xfId="12" applyFill="1"/>
    <xf numFmtId="0" fontId="1" fillId="9" borderId="5" xfId="12" applyFill="1" applyBorder="1"/>
    <xf numFmtId="0" fontId="1" fillId="9" borderId="0" xfId="12" applyFill="1" applyBorder="1"/>
    <xf numFmtId="0" fontId="1" fillId="9" borderId="6" xfId="12" applyFill="1" applyBorder="1" applyAlignment="1">
      <alignment wrapText="1"/>
    </xf>
    <xf numFmtId="0" fontId="1" fillId="9" borderId="10" xfId="12" applyFill="1" applyBorder="1"/>
    <xf numFmtId="0" fontId="3" fillId="0" borderId="5" xfId="12" applyFont="1" applyFill="1" applyBorder="1"/>
    <xf numFmtId="0" fontId="1" fillId="0" borderId="0" xfId="12" applyFill="1" applyBorder="1"/>
    <xf numFmtId="0" fontId="1" fillId="0" borderId="0" xfId="12" applyFill="1" applyBorder="1" applyAlignment="1">
      <alignment horizontal="left"/>
    </xf>
    <xf numFmtId="43" fontId="1" fillId="0" borderId="6" xfId="14" applyFont="1" applyFill="1" applyBorder="1"/>
    <xf numFmtId="0" fontId="3" fillId="0" borderId="0" xfId="12" applyFont="1" applyFill="1" applyBorder="1"/>
    <xf numFmtId="164" fontId="1" fillId="0" borderId="0" xfId="12" applyNumberFormat="1" applyFill="1" applyBorder="1"/>
    <xf numFmtId="164" fontId="1" fillId="0" borderId="6" xfId="12" applyNumberFormat="1" applyFill="1" applyBorder="1" applyAlignment="1">
      <alignment wrapText="1"/>
    </xf>
    <xf numFmtId="44" fontId="1" fillId="0" borderId="10" xfId="12" applyNumberFormat="1" applyFill="1" applyBorder="1"/>
    <xf numFmtId="43" fontId="1" fillId="0" borderId="12" xfId="14" applyFont="1" applyBorder="1"/>
    <xf numFmtId="0" fontId="1" fillId="9" borderId="17" xfId="12" applyFont="1" applyFill="1" applyBorder="1"/>
    <xf numFmtId="164" fontId="1" fillId="9" borderId="17" xfId="2" applyNumberFormat="1" applyFont="1" applyFill="1" applyBorder="1"/>
    <xf numFmtId="164" fontId="1" fillId="9" borderId="31" xfId="2" applyNumberFormat="1" applyFont="1" applyFill="1" applyBorder="1" applyAlignment="1">
      <alignment wrapText="1"/>
    </xf>
    <xf numFmtId="0" fontId="1" fillId="9" borderId="5" xfId="12" applyFont="1" applyFill="1" applyBorder="1" applyAlignment="1">
      <alignment vertical="center"/>
    </xf>
    <xf numFmtId="43" fontId="1" fillId="9" borderId="6" xfId="14" applyFont="1" applyFill="1" applyBorder="1" applyAlignment="1">
      <alignment vertical="center"/>
    </xf>
    <xf numFmtId="0" fontId="3" fillId="9" borderId="5" xfId="12" applyFont="1" applyFill="1" applyBorder="1"/>
    <xf numFmtId="164" fontId="1" fillId="9" borderId="0" xfId="2" applyNumberFormat="1" applyFont="1" applyFill="1" applyBorder="1"/>
    <xf numFmtId="164" fontId="1" fillId="9" borderId="6" xfId="2" applyNumberFormat="1" applyFont="1" applyFill="1" applyBorder="1" applyAlignment="1">
      <alignment wrapText="1"/>
    </xf>
    <xf numFmtId="44" fontId="1" fillId="9" borderId="0" xfId="2" applyFont="1" applyFill="1" applyBorder="1"/>
    <xf numFmtId="44" fontId="1" fillId="9" borderId="6" xfId="2" applyFont="1" applyFill="1" applyBorder="1" applyAlignment="1">
      <alignment wrapText="1"/>
    </xf>
    <xf numFmtId="0" fontId="1" fillId="0" borderId="5" xfId="12" applyFill="1" applyBorder="1"/>
    <xf numFmtId="43" fontId="1" fillId="0" borderId="12" xfId="14" applyFont="1" applyFill="1" applyBorder="1"/>
    <xf numFmtId="170" fontId="2" fillId="0" borderId="5" xfId="12" applyNumberFormat="1" applyFont="1" applyBorder="1"/>
    <xf numFmtId="170" fontId="2" fillId="0" borderId="0" xfId="12" applyNumberFormat="1" applyFont="1" applyBorder="1"/>
    <xf numFmtId="170" fontId="2" fillId="0" borderId="6" xfId="12" applyNumberFormat="1" applyFont="1" applyBorder="1" applyAlignment="1">
      <alignment wrapText="1"/>
    </xf>
    <xf numFmtId="170" fontId="2" fillId="0" borderId="10" xfId="12" applyNumberFormat="1" applyFont="1" applyBorder="1"/>
    <xf numFmtId="170" fontId="2" fillId="0" borderId="0" xfId="12" applyNumberFormat="1" applyFont="1" applyFill="1"/>
    <xf numFmtId="43" fontId="28" fillId="0" borderId="6" xfId="14" applyFont="1" applyBorder="1"/>
    <xf numFmtId="43" fontId="1" fillId="0" borderId="0" xfId="12" applyNumberFormat="1"/>
    <xf numFmtId="43" fontId="28" fillId="9" borderId="31" xfId="14" applyFont="1" applyFill="1" applyBorder="1"/>
    <xf numFmtId="170" fontId="29" fillId="9" borderId="32" xfId="12" applyNumberFormat="1" applyFont="1" applyFill="1" applyBorder="1"/>
    <xf numFmtId="170" fontId="29" fillId="9" borderId="17" xfId="12" applyNumberFormat="1" applyFont="1" applyFill="1" applyBorder="1"/>
    <xf numFmtId="164" fontId="28" fillId="9" borderId="17" xfId="2" applyNumberFormat="1" applyFont="1" applyFill="1" applyBorder="1"/>
    <xf numFmtId="164" fontId="28" fillId="9" borderId="31" xfId="2" applyNumberFormat="1" applyFont="1" applyFill="1" applyBorder="1" applyAlignment="1">
      <alignment wrapText="1"/>
    </xf>
    <xf numFmtId="166" fontId="28" fillId="10" borderId="33" xfId="12" applyNumberFormat="1" applyFont="1" applyFill="1" applyBorder="1"/>
    <xf numFmtId="166" fontId="28" fillId="0" borderId="10" xfId="12" applyNumberFormat="1" applyFont="1" applyBorder="1"/>
    <xf numFmtId="0" fontId="1" fillId="9" borderId="32" xfId="12" applyFill="1" applyBorder="1"/>
    <xf numFmtId="43" fontId="28" fillId="0" borderId="6" xfId="14" applyFont="1" applyFill="1" applyBorder="1"/>
    <xf numFmtId="0" fontId="28" fillId="0" borderId="0" xfId="12" applyFont="1" applyFill="1"/>
    <xf numFmtId="0" fontId="1" fillId="0" borderId="6" xfId="12" applyFill="1" applyBorder="1" applyAlignment="1">
      <alignment wrapText="1"/>
    </xf>
    <xf numFmtId="0" fontId="1" fillId="0" borderId="10" xfId="12" applyFill="1" applyBorder="1"/>
    <xf numFmtId="43" fontId="28" fillId="0" borderId="12" xfId="14" applyFont="1" applyFill="1" applyBorder="1"/>
    <xf numFmtId="43" fontId="28" fillId="0" borderId="31" xfId="14" applyFont="1" applyFill="1" applyBorder="1"/>
    <xf numFmtId="170" fontId="2" fillId="0" borderId="5" xfId="12" applyNumberFormat="1" applyFont="1" applyFill="1" applyBorder="1"/>
    <xf numFmtId="170" fontId="2" fillId="0" borderId="0" xfId="12" applyNumberFormat="1" applyFont="1" applyFill="1" applyBorder="1"/>
    <xf numFmtId="170" fontId="2" fillId="0" borderId="6" xfId="12" applyNumberFormat="1" applyFont="1" applyFill="1" applyBorder="1" applyAlignment="1">
      <alignment wrapText="1"/>
    </xf>
    <xf numFmtId="170" fontId="2" fillId="0" borderId="10" xfId="12" applyNumberFormat="1" applyFont="1" applyFill="1" applyBorder="1"/>
    <xf numFmtId="0" fontId="1" fillId="0" borderId="13" xfId="12" applyFill="1" applyBorder="1"/>
    <xf numFmtId="0" fontId="1" fillId="0" borderId="14" xfId="12" applyFill="1" applyBorder="1"/>
    <xf numFmtId="0" fontId="1" fillId="0" borderId="15" xfId="12" applyFill="1" applyBorder="1"/>
    <xf numFmtId="0" fontId="1" fillId="0" borderId="15" xfId="12" applyFill="1" applyBorder="1" applyAlignment="1">
      <alignment wrapText="1"/>
    </xf>
    <xf numFmtId="0" fontId="1" fillId="0" borderId="0" xfId="16" applyAlignment="1"/>
    <xf numFmtId="0" fontId="1" fillId="0" borderId="0" xfId="16" applyFill="1" applyBorder="1" applyAlignment="1"/>
    <xf numFmtId="0" fontId="1" fillId="0" borderId="0" xfId="16" applyFill="1" applyBorder="1"/>
    <xf numFmtId="169" fontId="1" fillId="0" borderId="0" xfId="17" applyNumberFormat="1" applyFill="1" applyBorder="1" applyAlignment="1">
      <alignment horizontal="center"/>
    </xf>
    <xf numFmtId="43" fontId="1" fillId="0" borderId="0" xfId="17" applyFill="1" applyBorder="1"/>
    <xf numFmtId="0" fontId="1" fillId="0" borderId="0" xfId="16"/>
    <xf numFmtId="0" fontId="1" fillId="0" borderId="0" xfId="16" applyAlignment="1">
      <alignment horizontal="left"/>
    </xf>
    <xf numFmtId="43" fontId="1" fillId="0" borderId="0" xfId="18" applyFont="1"/>
    <xf numFmtId="43" fontId="1" fillId="0" borderId="0" xfId="18" applyFont="1" applyFill="1" applyBorder="1"/>
    <xf numFmtId="43" fontId="0" fillId="0" borderId="0" xfId="18" applyFont="1" applyAlignment="1">
      <alignment horizontal="center"/>
    </xf>
    <xf numFmtId="43" fontId="1" fillId="0" borderId="0" xfId="18" applyFont="1" applyFill="1" applyBorder="1" applyAlignment="1">
      <alignment horizontal="center"/>
    </xf>
    <xf numFmtId="43" fontId="0" fillId="0" borderId="0" xfId="18" applyFont="1" applyFill="1" applyBorder="1" applyAlignment="1">
      <alignment horizontal="center"/>
    </xf>
    <xf numFmtId="0" fontId="1" fillId="0" borderId="0" xfId="16" applyAlignment="1">
      <alignment horizontal="left" indent="1"/>
    </xf>
    <xf numFmtId="0" fontId="1" fillId="0" borderId="0" xfId="16" applyAlignment="1">
      <alignment horizontal="left" indent="2"/>
    </xf>
    <xf numFmtId="43" fontId="1" fillId="0" borderId="0" xfId="16" applyNumberFormat="1"/>
    <xf numFmtId="43" fontId="1" fillId="0" borderId="0" xfId="16" applyNumberFormat="1" applyFill="1" applyBorder="1"/>
    <xf numFmtId="43" fontId="1" fillId="0" borderId="17" xfId="18" applyFont="1" applyBorder="1" applyAlignment="1">
      <alignment horizontal="left" indent="1"/>
    </xf>
    <xf numFmtId="0" fontId="1" fillId="0" borderId="0" xfId="16" applyFill="1" applyBorder="1" applyAlignment="1">
      <alignment horizontal="left" indent="1"/>
    </xf>
    <xf numFmtId="43" fontId="1" fillId="0" borderId="0" xfId="18" applyFont="1" applyFill="1" applyBorder="1" applyAlignment="1">
      <alignment horizontal="left" indent="1"/>
    </xf>
    <xf numFmtId="43" fontId="1" fillId="0" borderId="17" xfId="18" applyFont="1" applyBorder="1"/>
    <xf numFmtId="43" fontId="1" fillId="0" borderId="9" xfId="18" applyFont="1" applyBorder="1"/>
    <xf numFmtId="43" fontId="0" fillId="0" borderId="0" xfId="18" applyFont="1"/>
    <xf numFmtId="43" fontId="1" fillId="0" borderId="0" xfId="18" applyFont="1" applyBorder="1"/>
    <xf numFmtId="0" fontId="0" fillId="0" borderId="0" xfId="16" applyFont="1"/>
    <xf numFmtId="0" fontId="0" fillId="0" borderId="0" xfId="16" applyFont="1" applyAlignment="1">
      <alignment horizontal="left"/>
    </xf>
    <xf numFmtId="43" fontId="1" fillId="0" borderId="34" xfId="18" applyFont="1" applyBorder="1"/>
    <xf numFmtId="3" fontId="1" fillId="0" borderId="0" xfId="16" applyNumberFormat="1" applyAlignment="1">
      <alignment horizontal="left"/>
    </xf>
    <xf numFmtId="0" fontId="1" fillId="0" borderId="0" xfId="16" applyFill="1" applyBorder="1" applyAlignment="1">
      <alignment horizontal="left"/>
    </xf>
    <xf numFmtId="0" fontId="1" fillId="0" borderId="0" xfId="19"/>
    <xf numFmtId="0" fontId="1" fillId="0" borderId="0" xfId="19" applyAlignment="1"/>
    <xf numFmtId="0" fontId="28" fillId="0" borderId="0" xfId="19" applyFont="1"/>
    <xf numFmtId="44" fontId="1" fillId="0" borderId="0" xfId="19" applyNumberFormat="1"/>
    <xf numFmtId="171" fontId="1" fillId="0" borderId="0" xfId="3" applyNumberFormat="1" applyFont="1" applyAlignment="1"/>
    <xf numFmtId="0" fontId="0" fillId="0" borderId="0" xfId="19" applyFont="1" applyAlignment="1">
      <alignment horizontal="center"/>
    </xf>
    <xf numFmtId="0" fontId="7" fillId="0" borderId="0" xfId="12" applyFont="1" applyFill="1" applyBorder="1" applyAlignment="1">
      <alignment wrapText="1"/>
    </xf>
    <xf numFmtId="169" fontId="1" fillId="0" borderId="0" xfId="20" applyNumberFormat="1" applyFill="1" applyAlignment="1">
      <alignment horizontal="center"/>
    </xf>
    <xf numFmtId="0" fontId="28" fillId="0" borderId="0" xfId="12" applyFont="1" applyBorder="1" applyAlignment="1"/>
    <xf numFmtId="0" fontId="1" fillId="0" borderId="0" xfId="12" applyFont="1" applyBorder="1" applyAlignment="1"/>
    <xf numFmtId="164" fontId="7" fillId="0" borderId="0" xfId="2" applyNumberFormat="1" applyFont="1" applyFill="1" applyBorder="1" applyAlignment="1">
      <alignment wrapText="1"/>
    </xf>
    <xf numFmtId="43" fontId="1" fillId="0" borderId="0" xfId="20" applyFill="1"/>
    <xf numFmtId="43" fontId="1" fillId="0" borderId="0" xfId="19" applyNumberFormat="1"/>
    <xf numFmtId="0" fontId="1" fillId="0" borderId="13" xfId="19" applyBorder="1"/>
    <xf numFmtId="0" fontId="1" fillId="0" borderId="14" xfId="19" applyBorder="1"/>
    <xf numFmtId="0" fontId="1" fillId="0" borderId="14" xfId="19" applyBorder="1" applyAlignment="1">
      <alignment horizontal="left"/>
    </xf>
    <xf numFmtId="43" fontId="1" fillId="0" borderId="15" xfId="21" applyFont="1" applyBorder="1"/>
    <xf numFmtId="0" fontId="1" fillId="0" borderId="0" xfId="12" applyFont="1" applyBorder="1" applyAlignment="1">
      <alignment horizontal="center"/>
    </xf>
    <xf numFmtId="164" fontId="28" fillId="0" borderId="7" xfId="2" applyNumberFormat="1" applyFont="1" applyFill="1" applyBorder="1" applyAlignment="1"/>
    <xf numFmtId="0" fontId="1" fillId="0" borderId="1" xfId="19" applyBorder="1"/>
    <xf numFmtId="0" fontId="1" fillId="0" borderId="2" xfId="19" applyBorder="1"/>
    <xf numFmtId="0" fontId="1" fillId="0" borderId="2" xfId="19" applyBorder="1" applyAlignment="1">
      <alignment horizontal="left"/>
    </xf>
    <xf numFmtId="43" fontId="0" fillId="0" borderId="4" xfId="21" applyFont="1" applyBorder="1" applyAlignment="1">
      <alignment horizontal="center"/>
    </xf>
    <xf numFmtId="0" fontId="1" fillId="0" borderId="0" xfId="19" applyBorder="1" applyAlignment="1"/>
    <xf numFmtId="164" fontId="28" fillId="0" borderId="10" xfId="2" applyNumberFormat="1" applyFont="1" applyFill="1" applyBorder="1" applyAlignment="1">
      <alignment horizontal="center"/>
    </xf>
    <xf numFmtId="43" fontId="0" fillId="0" borderId="15" xfId="21" applyFont="1" applyBorder="1" applyAlignment="1">
      <alignment horizontal="center"/>
    </xf>
    <xf numFmtId="0" fontId="1" fillId="0" borderId="27" xfId="12" applyFont="1" applyBorder="1" applyAlignment="1">
      <alignment horizontal="center"/>
    </xf>
    <xf numFmtId="0" fontId="1" fillId="0" borderId="28" xfId="12" applyFont="1" applyBorder="1" applyAlignment="1">
      <alignment horizontal="center"/>
    </xf>
    <xf numFmtId="0" fontId="1" fillId="0" borderId="29" xfId="12" applyFont="1" applyBorder="1" applyAlignment="1">
      <alignment horizontal="center"/>
    </xf>
    <xf numFmtId="0" fontId="2" fillId="0" borderId="0" xfId="19" applyFont="1" applyAlignment="1">
      <alignment horizontal="center"/>
    </xf>
    <xf numFmtId="164" fontId="28" fillId="0" borderId="11" xfId="2" applyNumberFormat="1" applyFont="1" applyFill="1" applyBorder="1" applyAlignment="1">
      <alignment horizontal="center"/>
    </xf>
    <xf numFmtId="0" fontId="1" fillId="0" borderId="4" xfId="19" applyBorder="1"/>
    <xf numFmtId="0" fontId="1" fillId="0" borderId="5" xfId="19" applyBorder="1"/>
    <xf numFmtId="0" fontId="1" fillId="0" borderId="0" xfId="19" applyBorder="1"/>
    <xf numFmtId="0" fontId="1" fillId="0" borderId="0" xfId="19" applyBorder="1" applyAlignment="1">
      <alignment horizontal="left"/>
    </xf>
    <xf numFmtId="43" fontId="1" fillId="0" borderId="6" xfId="21" applyFont="1" applyBorder="1"/>
    <xf numFmtId="0" fontId="28" fillId="0" borderId="6" xfId="19" applyFont="1" applyBorder="1"/>
    <xf numFmtId="164" fontId="1" fillId="0" borderId="7" xfId="2" applyNumberFormat="1" applyFont="1" applyBorder="1"/>
    <xf numFmtId="0" fontId="1" fillId="0" borderId="6" xfId="19" applyBorder="1"/>
    <xf numFmtId="164" fontId="1" fillId="0" borderId="10" xfId="2" applyNumberFormat="1" applyFont="1" applyBorder="1"/>
    <xf numFmtId="0" fontId="1" fillId="0" borderId="5" xfId="19" applyBorder="1" applyAlignment="1">
      <alignment horizontal="left" indent="1"/>
    </xf>
    <xf numFmtId="0" fontId="1" fillId="0" borderId="5" xfId="19" applyBorder="1" applyAlignment="1">
      <alignment horizontal="left" indent="2"/>
    </xf>
    <xf numFmtId="0" fontId="0" fillId="0" borderId="0" xfId="19" quotePrefix="1" applyFont="1"/>
    <xf numFmtId="43" fontId="1" fillId="0" borderId="5" xfId="19" applyNumberFormat="1" applyBorder="1"/>
    <xf numFmtId="43" fontId="1" fillId="0" borderId="0" xfId="19" applyNumberFormat="1" applyBorder="1"/>
    <xf numFmtId="43" fontId="28" fillId="0" borderId="6" xfId="19" applyNumberFormat="1" applyFont="1" applyBorder="1"/>
    <xf numFmtId="43" fontId="1" fillId="0" borderId="12" xfId="21" applyFont="1" applyBorder="1"/>
    <xf numFmtId="0" fontId="1" fillId="0" borderId="5" xfId="19" applyBorder="1" applyAlignment="1"/>
    <xf numFmtId="3" fontId="1" fillId="0" borderId="0" xfId="19" applyNumberFormat="1" applyBorder="1" applyAlignment="1">
      <alignment horizontal="left"/>
    </xf>
    <xf numFmtId="3" fontId="1" fillId="0" borderId="0" xfId="19" quotePrefix="1" applyNumberFormat="1" applyBorder="1" applyAlignment="1">
      <alignment horizontal="left"/>
    </xf>
    <xf numFmtId="43" fontId="1" fillId="0" borderId="31" xfId="21" applyFont="1" applyBorder="1"/>
    <xf numFmtId="166" fontId="2" fillId="0" borderId="0" xfId="22" applyNumberFormat="1" applyFont="1" applyBorder="1"/>
    <xf numFmtId="166" fontId="28" fillId="0" borderId="6" xfId="22" applyNumberFormat="1" applyFont="1" applyBorder="1"/>
    <xf numFmtId="166" fontId="2" fillId="0" borderId="0" xfId="22" applyNumberFormat="1" applyFont="1"/>
    <xf numFmtId="164" fontId="2" fillId="0" borderId="10" xfId="2" applyNumberFormat="1" applyFont="1" applyBorder="1"/>
    <xf numFmtId="166" fontId="1" fillId="0" borderId="0" xfId="22" applyNumberFormat="1" applyFont="1" applyBorder="1"/>
    <xf numFmtId="166" fontId="1" fillId="0" borderId="0" xfId="22" applyNumberFormat="1" applyFont="1"/>
    <xf numFmtId="164" fontId="2" fillId="0" borderId="0" xfId="2" applyNumberFormat="1" applyFont="1" applyBorder="1"/>
    <xf numFmtId="164" fontId="28" fillId="0" borderId="6" xfId="2" applyNumberFormat="1" applyFont="1" applyBorder="1"/>
    <xf numFmtId="164" fontId="2" fillId="0" borderId="0" xfId="2" applyNumberFormat="1" applyFont="1"/>
    <xf numFmtId="0" fontId="1" fillId="0" borderId="5" xfId="19" applyFont="1" applyBorder="1"/>
    <xf numFmtId="0" fontId="3" fillId="9" borderId="32" xfId="19" applyFont="1" applyFill="1" applyBorder="1" applyAlignment="1">
      <alignment horizontal="left" indent="1"/>
    </xf>
    <xf numFmtId="0" fontId="1" fillId="9" borderId="17" xfId="19" applyFill="1" applyBorder="1"/>
    <xf numFmtId="0" fontId="1" fillId="9" borderId="17" xfId="19" applyFill="1" applyBorder="1" applyAlignment="1">
      <alignment horizontal="left"/>
    </xf>
    <xf numFmtId="43" fontId="1" fillId="9" borderId="31" xfId="21" applyFont="1" applyFill="1" applyBorder="1"/>
    <xf numFmtId="0" fontId="3" fillId="9" borderId="32" xfId="19" applyFont="1" applyFill="1" applyBorder="1"/>
    <xf numFmtId="0" fontId="1" fillId="9" borderId="17" xfId="19" applyFont="1" applyFill="1" applyBorder="1"/>
    <xf numFmtId="164" fontId="28" fillId="9" borderId="31" xfId="2" applyNumberFormat="1" applyFont="1" applyFill="1" applyBorder="1"/>
    <xf numFmtId="164" fontId="2" fillId="9" borderId="17" xfId="2" applyNumberFormat="1" applyFont="1" applyFill="1" applyBorder="1"/>
    <xf numFmtId="164" fontId="28" fillId="9" borderId="33" xfId="2" applyNumberFormat="1" applyFont="1" applyFill="1" applyBorder="1"/>
    <xf numFmtId="164" fontId="2" fillId="0" borderId="6" xfId="2" applyNumberFormat="1" applyFont="1" applyBorder="1"/>
    <xf numFmtId="0" fontId="3" fillId="9" borderId="32" xfId="19" applyFont="1" applyFill="1" applyBorder="1" applyAlignment="1"/>
    <xf numFmtId="166" fontId="1" fillId="9" borderId="31" xfId="21" applyNumberFormat="1" applyFont="1" applyFill="1" applyBorder="1"/>
    <xf numFmtId="0" fontId="1" fillId="9" borderId="5" xfId="19" applyFont="1" applyFill="1" applyBorder="1"/>
    <xf numFmtId="0" fontId="1" fillId="9" borderId="0" xfId="19" applyFill="1" applyBorder="1"/>
    <xf numFmtId="0" fontId="1" fillId="9" borderId="0" xfId="19" applyFill="1" applyBorder="1" applyAlignment="1">
      <alignment horizontal="left"/>
    </xf>
    <xf numFmtId="166" fontId="1" fillId="9" borderId="6" xfId="21" applyNumberFormat="1" applyFont="1" applyFill="1" applyBorder="1"/>
    <xf numFmtId="0" fontId="1" fillId="9" borderId="0" xfId="19" applyFill="1"/>
    <xf numFmtId="0" fontId="1" fillId="9" borderId="5" xfId="19" applyFill="1" applyBorder="1"/>
    <xf numFmtId="164" fontId="1" fillId="9" borderId="6" xfId="2" applyNumberFormat="1" applyFont="1" applyFill="1" applyBorder="1"/>
    <xf numFmtId="164" fontId="1" fillId="9" borderId="0" xfId="2" applyNumberFormat="1" applyFont="1" applyFill="1"/>
    <xf numFmtId="164" fontId="1" fillId="9" borderId="10" xfId="2" applyNumberFormat="1" applyFont="1" applyFill="1" applyBorder="1"/>
    <xf numFmtId="43" fontId="2" fillId="0" borderId="0" xfId="19" applyNumberFormat="1" applyFont="1" applyFill="1" applyAlignment="1"/>
    <xf numFmtId="0" fontId="29" fillId="9" borderId="32" xfId="19" applyFont="1" applyFill="1" applyBorder="1"/>
    <xf numFmtId="0" fontId="28" fillId="9" borderId="17" xfId="19" applyFont="1" applyFill="1" applyBorder="1"/>
    <xf numFmtId="0" fontId="28" fillId="9" borderId="17" xfId="19" applyFont="1" applyFill="1" applyBorder="1" applyAlignment="1">
      <alignment horizontal="left"/>
    </xf>
    <xf numFmtId="166" fontId="28" fillId="9" borderId="31" xfId="21" applyNumberFormat="1" applyFont="1" applyFill="1" applyBorder="1"/>
    <xf numFmtId="166" fontId="1" fillId="0" borderId="6" xfId="21" applyNumberFormat="1" applyFont="1" applyBorder="1"/>
    <xf numFmtId="0" fontId="3" fillId="9" borderId="17" xfId="19" applyFont="1" applyFill="1" applyBorder="1" applyAlignment="1">
      <alignment horizontal="left" indent="1"/>
    </xf>
    <xf numFmtId="166" fontId="1" fillId="9" borderId="17" xfId="21" applyNumberFormat="1" applyFont="1" applyFill="1" applyBorder="1"/>
    <xf numFmtId="43" fontId="3" fillId="9" borderId="32" xfId="19" applyNumberFormat="1" applyFont="1" applyFill="1" applyBorder="1"/>
    <xf numFmtId="0" fontId="2" fillId="0" borderId="0" xfId="19" applyFont="1"/>
    <xf numFmtId="0" fontId="1" fillId="9" borderId="0" xfId="19" applyFont="1" applyFill="1" applyBorder="1"/>
    <xf numFmtId="166" fontId="28" fillId="9" borderId="35" xfId="2" applyNumberFormat="1" applyFont="1" applyFill="1" applyBorder="1"/>
    <xf numFmtId="43" fontId="1" fillId="9" borderId="5" xfId="19" applyNumberFormat="1" applyFill="1" applyBorder="1"/>
    <xf numFmtId="0" fontId="1" fillId="9" borderId="6" xfId="19" applyFill="1" applyBorder="1"/>
    <xf numFmtId="43" fontId="1" fillId="0" borderId="6" xfId="19" applyNumberFormat="1" applyBorder="1"/>
    <xf numFmtId="0" fontId="29" fillId="9" borderId="16" xfId="19" applyFont="1" applyFill="1" applyBorder="1" applyAlignment="1">
      <alignment horizontal="left" indent="1"/>
    </xf>
    <xf numFmtId="43" fontId="28" fillId="9" borderId="31" xfId="21" applyFont="1" applyFill="1" applyBorder="1"/>
    <xf numFmtId="43" fontId="2" fillId="0" borderId="0" xfId="19" applyNumberFormat="1" applyFont="1"/>
    <xf numFmtId="0" fontId="1" fillId="0" borderId="0" xfId="19" applyFont="1" applyBorder="1"/>
    <xf numFmtId="164" fontId="28" fillId="0" borderId="10" xfId="2" applyNumberFormat="1" applyFont="1" applyBorder="1"/>
    <xf numFmtId="0" fontId="1" fillId="0" borderId="0" xfId="19" applyFont="1" applyBorder="1" applyAlignment="1">
      <alignment wrapText="1"/>
    </xf>
    <xf numFmtId="0" fontId="1" fillId="9" borderId="16" xfId="19" applyFill="1" applyBorder="1" applyAlignment="1">
      <alignment horizontal="left" indent="1"/>
    </xf>
    <xf numFmtId="44" fontId="2" fillId="9" borderId="17" xfId="2" applyFont="1" applyFill="1" applyBorder="1"/>
    <xf numFmtId="43" fontId="1" fillId="0" borderId="36" xfId="21" applyFont="1" applyBorder="1"/>
    <xf numFmtId="0" fontId="3" fillId="9" borderId="16" xfId="19" applyFont="1" applyFill="1" applyBorder="1"/>
    <xf numFmtId="0" fontId="28" fillId="0" borderId="6" xfId="19" applyFont="1" applyFill="1" applyBorder="1"/>
    <xf numFmtId="0" fontId="2" fillId="0" borderId="0" xfId="19" applyFont="1" applyFill="1"/>
    <xf numFmtId="0" fontId="28" fillId="9" borderId="16" xfId="19" applyFont="1" applyFill="1" applyBorder="1" applyAlignment="1">
      <alignment horizontal="left" indent="1"/>
    </xf>
    <xf numFmtId="166" fontId="28" fillId="9" borderId="17" xfId="22" applyNumberFormat="1" applyFont="1" applyFill="1" applyBorder="1"/>
    <xf numFmtId="166" fontId="28" fillId="9" borderId="31" xfId="22" applyNumberFormat="1" applyFont="1" applyFill="1" applyBorder="1"/>
    <xf numFmtId="43" fontId="1" fillId="0" borderId="37" xfId="21" applyFont="1" applyBorder="1"/>
    <xf numFmtId="43" fontId="1" fillId="9" borderId="17" xfId="21" applyFont="1" applyFill="1" applyBorder="1"/>
    <xf numFmtId="164" fontId="1" fillId="9" borderId="31" xfId="2" applyNumberFormat="1" applyFont="1" applyFill="1" applyBorder="1"/>
    <xf numFmtId="0" fontId="1" fillId="9" borderId="0" xfId="19" applyFont="1" applyFill="1"/>
    <xf numFmtId="164" fontId="28" fillId="9" borderId="10" xfId="2" applyNumberFormat="1" applyFont="1" applyFill="1" applyBorder="1"/>
    <xf numFmtId="0" fontId="28" fillId="0" borderId="0" xfId="19" applyFont="1" applyBorder="1"/>
    <xf numFmtId="0" fontId="28" fillId="0" borderId="0" xfId="19" applyFont="1" applyBorder="1" applyAlignment="1">
      <alignment horizontal="left"/>
    </xf>
    <xf numFmtId="43" fontId="28" fillId="0" borderId="6" xfId="21" applyFont="1" applyBorder="1"/>
    <xf numFmtId="43" fontId="28" fillId="0" borderId="5" xfId="19" applyNumberFormat="1" applyFont="1" applyBorder="1"/>
    <xf numFmtId="0" fontId="3" fillId="9" borderId="16" xfId="19" applyFont="1" applyFill="1" applyBorder="1" applyAlignment="1">
      <alignment horizontal="left" indent="1"/>
    </xf>
    <xf numFmtId="0" fontId="28" fillId="9" borderId="0" xfId="19" applyFont="1" applyFill="1" applyBorder="1" applyAlignment="1">
      <alignment horizontal="left"/>
    </xf>
    <xf numFmtId="164" fontId="28" fillId="9" borderId="0" xfId="2" applyNumberFormat="1" applyFont="1" applyFill="1"/>
    <xf numFmtId="0" fontId="28" fillId="9" borderId="0" xfId="19" applyFont="1" applyFill="1"/>
    <xf numFmtId="0" fontId="28" fillId="9" borderId="5" xfId="19" applyFont="1" applyFill="1" applyBorder="1"/>
    <xf numFmtId="0" fontId="28" fillId="9" borderId="0" xfId="19" applyFont="1" applyFill="1" applyBorder="1"/>
    <xf numFmtId="0" fontId="28" fillId="9" borderId="6" xfId="19" applyFont="1" applyFill="1" applyBorder="1"/>
    <xf numFmtId="43" fontId="28" fillId="9" borderId="17" xfId="21" applyFont="1" applyFill="1" applyBorder="1"/>
    <xf numFmtId="0" fontId="1" fillId="0" borderId="0" xfId="19" applyFont="1" applyFill="1" applyBorder="1"/>
    <xf numFmtId="0" fontId="1" fillId="0" borderId="0" xfId="19" applyFill="1" applyBorder="1" applyAlignment="1">
      <alignment horizontal="left"/>
    </xf>
    <xf numFmtId="43" fontId="1" fillId="0" borderId="6" xfId="21" applyFont="1" applyFill="1" applyBorder="1"/>
    <xf numFmtId="0" fontId="1" fillId="0" borderId="0" xfId="19" applyFill="1"/>
    <xf numFmtId="0" fontId="1" fillId="0" borderId="5" xfId="19" applyFill="1" applyBorder="1"/>
    <xf numFmtId="0" fontId="1" fillId="0" borderId="0" xfId="19" applyFill="1" applyBorder="1"/>
    <xf numFmtId="0" fontId="1" fillId="0" borderId="6" xfId="19" applyFill="1" applyBorder="1"/>
    <xf numFmtId="0" fontId="29" fillId="9" borderId="17" xfId="19" applyFont="1" applyFill="1" applyBorder="1"/>
    <xf numFmtId="164" fontId="29" fillId="9" borderId="17" xfId="2" applyNumberFormat="1" applyFont="1" applyFill="1" applyBorder="1"/>
    <xf numFmtId="164" fontId="29" fillId="9" borderId="31" xfId="2" applyNumberFormat="1" applyFont="1" applyFill="1" applyBorder="1"/>
    <xf numFmtId="164" fontId="29" fillId="9" borderId="33" xfId="2" applyNumberFormat="1" applyFont="1" applyFill="1" applyBorder="1"/>
    <xf numFmtId="44" fontId="28" fillId="0" borderId="0" xfId="2" applyFont="1" applyBorder="1"/>
    <xf numFmtId="44" fontId="28" fillId="0" borderId="6" xfId="2" applyFont="1" applyBorder="1"/>
    <xf numFmtId="44" fontId="28" fillId="0" borderId="0" xfId="2" applyFont="1"/>
    <xf numFmtId="0" fontId="1" fillId="0" borderId="0" xfId="19" applyFont="1"/>
    <xf numFmtId="0" fontId="29" fillId="9" borderId="17" xfId="19" applyFont="1" applyFill="1" applyBorder="1" applyAlignment="1">
      <alignment horizontal="left"/>
    </xf>
    <xf numFmtId="0" fontId="29" fillId="9" borderId="16" xfId="19" applyFont="1" applyFill="1" applyBorder="1"/>
    <xf numFmtId="43" fontId="29" fillId="9" borderId="32" xfId="19" applyNumberFormat="1" applyFont="1" applyFill="1" applyBorder="1"/>
    <xf numFmtId="43" fontId="1" fillId="0" borderId="0" xfId="19" applyNumberFormat="1" applyFont="1" applyFill="1" applyBorder="1" applyAlignment="1"/>
    <xf numFmtId="43" fontId="1" fillId="0" borderId="6" xfId="19" applyNumberFormat="1" applyFont="1" applyFill="1" applyBorder="1" applyAlignment="1"/>
    <xf numFmtId="43" fontId="1" fillId="0" borderId="0" xfId="19" applyNumberFormat="1" applyFont="1" applyFill="1" applyBorder="1" applyAlignment="1">
      <alignment horizontal="center"/>
    </xf>
    <xf numFmtId="164" fontId="1" fillId="0" borderId="0" xfId="2" applyNumberFormat="1" applyFont="1" applyFill="1" applyBorder="1"/>
    <xf numFmtId="0" fontId="1" fillId="0" borderId="5" xfId="19" applyFont="1" applyFill="1" applyBorder="1"/>
    <xf numFmtId="164" fontId="1" fillId="0" borderId="6" xfId="2" applyNumberFormat="1" applyFont="1" applyFill="1" applyBorder="1" applyAlignment="1">
      <alignment wrapText="1"/>
    </xf>
    <xf numFmtId="0" fontId="1" fillId="0" borderId="8" xfId="19" applyFont="1" applyFill="1" applyBorder="1"/>
    <xf numFmtId="43" fontId="1" fillId="0" borderId="9" xfId="19" applyNumberFormat="1" applyFont="1" applyFill="1" applyBorder="1" applyAlignment="1"/>
    <xf numFmtId="164" fontId="1" fillId="0" borderId="9" xfId="2" applyNumberFormat="1" applyFont="1" applyFill="1" applyBorder="1"/>
    <xf numFmtId="164" fontId="1" fillId="0" borderId="12" xfId="2" applyNumberFormat="1" applyFont="1" applyFill="1" applyBorder="1" applyAlignment="1">
      <alignment wrapText="1"/>
    </xf>
    <xf numFmtId="164" fontId="1" fillId="0" borderId="0" xfId="19" applyNumberFormat="1" applyFill="1" applyBorder="1"/>
    <xf numFmtId="164" fontId="1" fillId="0" borderId="6" xfId="19" applyNumberFormat="1" applyFill="1" applyBorder="1" applyAlignment="1">
      <alignment wrapText="1"/>
    </xf>
    <xf numFmtId="172" fontId="1" fillId="0" borderId="0" xfId="2" applyNumberFormat="1" applyFont="1" applyFill="1" applyBorder="1"/>
    <xf numFmtId="164" fontId="1" fillId="0" borderId="0" xfId="19" applyNumberFormat="1"/>
    <xf numFmtId="0" fontId="1" fillId="0" borderId="24" xfId="19" applyFont="1" applyFill="1" applyBorder="1"/>
    <xf numFmtId="0" fontId="1" fillId="0" borderId="22" xfId="19" applyFill="1" applyBorder="1"/>
    <xf numFmtId="164" fontId="1" fillId="0" borderId="22" xfId="19" applyNumberFormat="1" applyFill="1" applyBorder="1"/>
    <xf numFmtId="164" fontId="1" fillId="0" borderId="38" xfId="19" applyNumberFormat="1" applyFill="1" applyBorder="1" applyAlignment="1">
      <alignment wrapText="1"/>
    </xf>
    <xf numFmtId="43" fontId="1" fillId="0" borderId="5" xfId="19" applyNumberFormat="1" applyFont="1" applyFill="1" applyBorder="1"/>
    <xf numFmtId="3" fontId="1" fillId="9" borderId="17" xfId="19" applyNumberFormat="1" applyFill="1" applyBorder="1" applyAlignment="1">
      <alignment horizontal="left"/>
    </xf>
    <xf numFmtId="0" fontId="1" fillId="9" borderId="32" xfId="19" applyFont="1" applyFill="1" applyBorder="1"/>
    <xf numFmtId="164" fontId="1" fillId="9" borderId="17" xfId="19" applyNumberFormat="1" applyFill="1" applyBorder="1"/>
    <xf numFmtId="164" fontId="1" fillId="9" borderId="31" xfId="19" applyNumberFormat="1" applyFill="1" applyBorder="1"/>
    <xf numFmtId="44" fontId="2" fillId="9" borderId="17" xfId="2" applyNumberFormat="1" applyFont="1" applyFill="1" applyBorder="1"/>
    <xf numFmtId="164" fontId="1" fillId="9" borderId="33" xfId="2" applyNumberFormat="1" applyFont="1" applyFill="1" applyBorder="1"/>
    <xf numFmtId="0" fontId="1" fillId="9" borderId="5" xfId="19" applyFont="1" applyFill="1" applyBorder="1" applyAlignment="1">
      <alignment horizontal="left" indent="1"/>
    </xf>
    <xf numFmtId="3" fontId="1" fillId="9" borderId="0" xfId="19" applyNumberFormat="1" applyFill="1" applyBorder="1" applyAlignment="1">
      <alignment horizontal="left"/>
    </xf>
    <xf numFmtId="44" fontId="2" fillId="9" borderId="0" xfId="2" applyNumberFormat="1" applyFont="1" applyFill="1" applyBorder="1"/>
    <xf numFmtId="44" fontId="2" fillId="9" borderId="6" xfId="2" applyNumberFormat="1" applyFont="1" applyFill="1" applyBorder="1"/>
    <xf numFmtId="164" fontId="28" fillId="9" borderId="0" xfId="2" applyNumberFormat="1" applyFont="1" applyFill="1" applyBorder="1"/>
    <xf numFmtId="0" fontId="1" fillId="9" borderId="16" xfId="19" applyFont="1" applyFill="1" applyBorder="1" applyAlignment="1">
      <alignment horizontal="left" indent="1"/>
    </xf>
    <xf numFmtId="44" fontId="2" fillId="0" borderId="0" xfId="2" applyNumberFormat="1" applyFont="1" applyBorder="1"/>
    <xf numFmtId="44" fontId="2" fillId="0" borderId="6" xfId="2" applyNumberFormat="1" applyFont="1" applyBorder="1"/>
    <xf numFmtId="44" fontId="2" fillId="0" borderId="0" xfId="2" applyNumberFormat="1" applyFont="1"/>
    <xf numFmtId="166" fontId="1" fillId="0" borderId="0" xfId="19" applyNumberFormat="1"/>
    <xf numFmtId="43" fontId="1" fillId="0" borderId="0" xfId="19" applyNumberFormat="1" applyFont="1"/>
    <xf numFmtId="43" fontId="1" fillId="0" borderId="0" xfId="19" applyNumberFormat="1" applyFont="1" applyBorder="1"/>
    <xf numFmtId="43" fontId="1" fillId="0" borderId="6" xfId="19" applyNumberFormat="1" applyFont="1" applyBorder="1"/>
    <xf numFmtId="0" fontId="1" fillId="0" borderId="5" xfId="19" applyFont="1" applyBorder="1" applyAlignment="1">
      <alignment horizontal="left" indent="1"/>
    </xf>
    <xf numFmtId="0" fontId="1" fillId="0" borderId="15" xfId="19" applyBorder="1"/>
    <xf numFmtId="164" fontId="1" fillId="0" borderId="11" xfId="2" applyNumberFormat="1" applyFont="1" applyBorder="1"/>
    <xf numFmtId="0" fontId="1" fillId="0" borderId="0" xfId="19" applyAlignment="1">
      <alignment horizontal="left"/>
    </xf>
    <xf numFmtId="43" fontId="1" fillId="0" borderId="0" xfId="21" applyFont="1"/>
    <xf numFmtId="37" fontId="4" fillId="0" borderId="9" xfId="7" applyNumberFormat="1" applyFont="1" applyBorder="1" applyAlignment="1" applyProtection="1">
      <alignment horizontal="center" wrapText="1"/>
    </xf>
    <xf numFmtId="10" fontId="4" fillId="0" borderId="0" xfId="3" applyNumberFormat="1" applyFont="1" applyFill="1" applyBorder="1" applyAlignment="1">
      <alignment horizontal="right"/>
    </xf>
    <xf numFmtId="9" fontId="4" fillId="0" borderId="0" xfId="3" applyFont="1" applyFill="1" applyBorder="1" applyAlignment="1">
      <alignment horizontal="right"/>
    </xf>
    <xf numFmtId="0" fontId="4" fillId="3" borderId="0" xfId="7" applyFont="1" applyFill="1" applyBorder="1"/>
    <xf numFmtId="164" fontId="4" fillId="0" borderId="0" xfId="2" applyNumberFormat="1" applyFont="1" applyFill="1"/>
    <xf numFmtId="164" fontId="4" fillId="0" borderId="0" xfId="2" applyNumberFormat="1" applyFont="1" applyFill="1" applyAlignment="1">
      <alignment horizontal="right"/>
    </xf>
    <xf numFmtId="10" fontId="4" fillId="0" borderId="0" xfId="3" applyNumberFormat="1" applyFont="1" applyFill="1" applyAlignment="1">
      <alignment horizontal="right"/>
    </xf>
    <xf numFmtId="0" fontId="0" fillId="0" borderId="5" xfId="19" applyFont="1" applyBorder="1" applyAlignment="1">
      <alignment horizontal="left"/>
    </xf>
    <xf numFmtId="43" fontId="0" fillId="0" borderId="5" xfId="19" applyNumberFormat="1" applyFont="1" applyBorder="1" applyAlignment="1">
      <alignment horizontal="left"/>
    </xf>
    <xf numFmtId="0" fontId="0" fillId="9" borderId="5" xfId="19" applyFont="1" applyFill="1" applyBorder="1"/>
    <xf numFmtId="164" fontId="0" fillId="0" borderId="6" xfId="2" applyNumberFormat="1" applyFont="1" applyBorder="1"/>
    <xf numFmtId="0" fontId="0" fillId="0" borderId="0" xfId="19" applyFont="1" applyBorder="1"/>
    <xf numFmtId="0" fontId="0" fillId="9" borderId="10" xfId="12" applyFont="1" applyFill="1" applyBorder="1" applyAlignment="1">
      <alignment horizontal="center"/>
    </xf>
    <xf numFmtId="0" fontId="1" fillId="0" borderId="13" xfId="12" applyBorder="1"/>
    <xf numFmtId="0" fontId="1" fillId="0" borderId="14" xfId="12" applyBorder="1"/>
    <xf numFmtId="0" fontId="1" fillId="0" borderId="14" xfId="12" applyBorder="1" applyAlignment="1">
      <alignment horizontal="left"/>
    </xf>
    <xf numFmtId="43" fontId="28" fillId="0" borderId="15" xfId="14" applyFont="1" applyFill="1" applyBorder="1"/>
    <xf numFmtId="164" fontId="5" fillId="0" borderId="20" xfId="2" applyNumberFormat="1" applyFont="1" applyFill="1" applyBorder="1"/>
    <xf numFmtId="164" fontId="5" fillId="0" borderId="17" xfId="2" applyNumberFormat="1" applyFont="1" applyFill="1" applyBorder="1"/>
    <xf numFmtId="0" fontId="5" fillId="0" borderId="17" xfId="4" applyFont="1" applyFill="1" applyBorder="1"/>
    <xf numFmtId="164" fontId="5" fillId="0" borderId="17" xfId="4" applyNumberFormat="1" applyFont="1" applyFill="1" applyBorder="1"/>
    <xf numFmtId="164" fontId="5" fillId="0" borderId="22" xfId="4" applyNumberFormat="1" applyFont="1" applyFill="1" applyBorder="1"/>
    <xf numFmtId="0" fontId="30" fillId="0" borderId="0" xfId="19" applyFont="1"/>
    <xf numFmtId="0" fontId="1" fillId="0" borderId="11" xfId="12" applyFill="1" applyBorder="1"/>
    <xf numFmtId="0" fontId="4" fillId="3" borderId="25" xfId="4" applyFont="1" applyFill="1" applyBorder="1" applyAlignment="1">
      <alignment horizontal="center" wrapText="1"/>
    </xf>
    <xf numFmtId="0" fontId="5" fillId="0" borderId="2" xfId="4" applyFont="1" applyBorder="1" applyAlignment="1">
      <alignment horizontal="center" wrapText="1"/>
    </xf>
    <xf numFmtId="0" fontId="5" fillId="0" borderId="2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5" xfId="4" applyFont="1" applyBorder="1"/>
    <xf numFmtId="0" fontId="9" fillId="0" borderId="6" xfId="4" applyFont="1" applyBorder="1"/>
    <xf numFmtId="164" fontId="5" fillId="0" borderId="19" xfId="2" applyNumberFormat="1" applyFont="1" applyBorder="1"/>
    <xf numFmtId="43" fontId="9" fillId="0" borderId="21" xfId="1" applyNumberFormat="1" applyFont="1" applyBorder="1"/>
    <xf numFmtId="0" fontId="5" fillId="0" borderId="5" xfId="4" applyFont="1" applyBorder="1"/>
    <xf numFmtId="164" fontId="9" fillId="0" borderId="5" xfId="2" applyNumberFormat="1" applyFont="1" applyBorder="1"/>
    <xf numFmtId="164" fontId="9" fillId="0" borderId="6" xfId="2" applyNumberFormat="1" applyFont="1" applyBorder="1"/>
    <xf numFmtId="164" fontId="9" fillId="0" borderId="32" xfId="2" applyNumberFormat="1" applyFont="1" applyBorder="1"/>
    <xf numFmtId="164" fontId="9" fillId="0" borderId="31" xfId="2" applyNumberFormat="1" applyFont="1" applyBorder="1"/>
    <xf numFmtId="0" fontId="9" fillId="0" borderId="32" xfId="4" applyFont="1" applyBorder="1"/>
    <xf numFmtId="0" fontId="9" fillId="0" borderId="31" xfId="4" applyFont="1" applyBorder="1"/>
    <xf numFmtId="164" fontId="5" fillId="0" borderId="24" xfId="2" applyNumberFormat="1" applyFont="1" applyBorder="1"/>
    <xf numFmtId="164" fontId="9" fillId="0" borderId="38" xfId="2" applyNumberFormat="1" applyFont="1" applyBorder="1"/>
    <xf numFmtId="0" fontId="9" fillId="0" borderId="5" xfId="4" applyFont="1" applyFill="1" applyBorder="1"/>
    <xf numFmtId="164" fontId="4" fillId="0" borderId="32" xfId="2" applyNumberFormat="1" applyFont="1" applyFill="1" applyBorder="1"/>
    <xf numFmtId="164" fontId="9" fillId="0" borderId="5" xfId="2" applyNumberFormat="1" applyFont="1" applyFill="1" applyBorder="1"/>
    <xf numFmtId="168" fontId="9" fillId="0" borderId="21" xfId="1" applyNumberFormat="1" applyFont="1" applyBorder="1"/>
    <xf numFmtId="0" fontId="9" fillId="0" borderId="5" xfId="7" applyFont="1" applyBorder="1"/>
    <xf numFmtId="0" fontId="9" fillId="0" borderId="6" xfId="7" applyFont="1" applyBorder="1"/>
    <xf numFmtId="164" fontId="9" fillId="0" borderId="38" xfId="4" applyNumberFormat="1" applyFont="1" applyBorder="1"/>
    <xf numFmtId="0" fontId="5" fillId="0" borderId="13" xfId="4" applyFont="1" applyBorder="1"/>
    <xf numFmtId="0" fontId="5" fillId="0" borderId="14" xfId="4" applyFont="1" applyBorder="1"/>
    <xf numFmtId="0" fontId="5" fillId="0" borderId="15" xfId="4" applyFont="1" applyBorder="1"/>
    <xf numFmtId="0" fontId="4" fillId="0" borderId="25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0" fillId="0" borderId="3" xfId="4" applyFont="1" applyBorder="1" applyAlignment="1">
      <alignment horizontal="center" wrapText="1"/>
    </xf>
    <xf numFmtId="0" fontId="4" fillId="3" borderId="3" xfId="4" applyFont="1" applyFill="1" applyBorder="1" applyAlignment="1">
      <alignment horizontal="center" wrapText="1"/>
    </xf>
    <xf numFmtId="0" fontId="9" fillId="0" borderId="26" xfId="4" applyFont="1" applyBorder="1" applyAlignment="1">
      <alignment horizontal="center" wrapText="1"/>
    </xf>
    <xf numFmtId="0" fontId="9" fillId="3" borderId="0" xfId="4" applyFont="1" applyFill="1" applyBorder="1"/>
    <xf numFmtId="164" fontId="9" fillId="0" borderId="19" xfId="2" applyNumberFormat="1" applyFont="1" applyBorder="1"/>
    <xf numFmtId="164" fontId="9" fillId="0" borderId="21" xfId="2" applyNumberFormat="1" applyFont="1" applyBorder="1"/>
    <xf numFmtId="0" fontId="5" fillId="0" borderId="6" xfId="4" applyFont="1" applyBorder="1"/>
    <xf numFmtId="164" fontId="17" fillId="7" borderId="5" xfId="2" applyNumberFormat="1" applyFont="1" applyFill="1" applyBorder="1"/>
    <xf numFmtId="164" fontId="5" fillId="0" borderId="32" xfId="2" applyNumberFormat="1" applyFont="1" applyBorder="1"/>
    <xf numFmtId="0" fontId="5" fillId="0" borderId="32" xfId="4" applyFont="1" applyBorder="1"/>
    <xf numFmtId="164" fontId="5" fillId="0" borderId="38" xfId="2" applyNumberFormat="1" applyFont="1" applyBorder="1"/>
    <xf numFmtId="0" fontId="9" fillId="0" borderId="6" xfId="4" applyFont="1" applyFill="1" applyBorder="1"/>
    <xf numFmtId="164" fontId="9" fillId="0" borderId="6" xfId="2" applyNumberFormat="1" applyFont="1" applyFill="1" applyBorder="1"/>
    <xf numFmtId="164" fontId="9" fillId="0" borderId="0" xfId="4" applyNumberFormat="1" applyFont="1" applyBorder="1"/>
    <xf numFmtId="0" fontId="4" fillId="0" borderId="0" xfId="4" applyFont="1" applyBorder="1"/>
    <xf numFmtId="164" fontId="5" fillId="0" borderId="32" xfId="4" applyNumberFormat="1" applyFont="1" applyBorder="1"/>
    <xf numFmtId="164" fontId="4" fillId="0" borderId="5" xfId="2" applyNumberFormat="1" applyFont="1" applyBorder="1"/>
    <xf numFmtId="164" fontId="4" fillId="0" borderId="32" xfId="2" applyNumberFormat="1" applyFont="1" applyBorder="1"/>
    <xf numFmtId="164" fontId="5" fillId="0" borderId="24" xfId="2" applyNumberFormat="1" applyFont="1" applyFill="1" applyBorder="1"/>
    <xf numFmtId="164" fontId="5" fillId="0" borderId="5" xfId="2" applyNumberFormat="1" applyFont="1" applyBorder="1"/>
    <xf numFmtId="164" fontId="5" fillId="0" borderId="21" xfId="2" applyNumberFormat="1" applyFont="1" applyBorder="1"/>
    <xf numFmtId="0" fontId="4" fillId="0" borderId="5" xfId="7" applyFont="1" applyBorder="1"/>
    <xf numFmtId="164" fontId="5" fillId="0" borderId="24" xfId="4" applyNumberFormat="1" applyFont="1" applyBorder="1"/>
    <xf numFmtId="164" fontId="9" fillId="0" borderId="14" xfId="4" applyNumberFormat="1" applyFont="1" applyBorder="1"/>
    <xf numFmtId="0" fontId="4" fillId="3" borderId="26" xfId="4" applyFont="1" applyFill="1" applyBorder="1" applyAlignment="1">
      <alignment horizontal="center" wrapText="1"/>
    </xf>
    <xf numFmtId="0" fontId="5" fillId="0" borderId="5" xfId="4" applyFont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164" fontId="5" fillId="3" borderId="21" xfId="4" applyNumberFormat="1" applyFont="1" applyFill="1" applyBorder="1" applyAlignment="1">
      <alignment horizontal="center" vertical="center" wrapText="1"/>
    </xf>
    <xf numFmtId="0" fontId="5" fillId="3" borderId="6" xfId="4" applyFont="1" applyFill="1" applyBorder="1"/>
    <xf numFmtId="0" fontId="9" fillId="3" borderId="6" xfId="4" applyFont="1" applyFill="1" applyBorder="1"/>
    <xf numFmtId="164" fontId="9" fillId="3" borderId="6" xfId="2" applyNumberFormat="1" applyFont="1" applyFill="1" applyBorder="1"/>
    <xf numFmtId="164" fontId="5" fillId="3" borderId="31" xfId="4" applyNumberFormat="1" applyFont="1" applyFill="1" applyBorder="1" applyAlignment="1">
      <alignment horizontal="center" vertical="center" wrapText="1"/>
    </xf>
    <xf numFmtId="164" fontId="5" fillId="3" borderId="38" xfId="2" applyNumberFormat="1" applyFont="1" applyFill="1" applyBorder="1"/>
    <xf numFmtId="164" fontId="5" fillId="3" borderId="6" xfId="4" applyNumberFormat="1" applyFont="1" applyFill="1" applyBorder="1" applyAlignment="1">
      <alignment horizontal="center" vertical="center" wrapText="1"/>
    </xf>
    <xf numFmtId="0" fontId="4" fillId="0" borderId="5" xfId="4" applyFont="1" applyBorder="1"/>
    <xf numFmtId="0" fontId="9" fillId="3" borderId="31" xfId="4" applyFont="1" applyFill="1" applyBorder="1"/>
    <xf numFmtId="164" fontId="9" fillId="3" borderId="31" xfId="2" applyNumberFormat="1" applyFont="1" applyFill="1" applyBorder="1"/>
    <xf numFmtId="164" fontId="5" fillId="3" borderId="6" xfId="2" applyNumberFormat="1" applyFont="1" applyFill="1" applyBorder="1"/>
    <xf numFmtId="164" fontId="5" fillId="3" borderId="21" xfId="2" applyNumberFormat="1" applyFont="1" applyFill="1" applyBorder="1"/>
    <xf numFmtId="164" fontId="4" fillId="0" borderId="5" xfId="2" applyNumberFormat="1" applyFont="1" applyBorder="1" applyAlignment="1">
      <alignment horizontal="center" vertical="center" wrapText="1"/>
    </xf>
    <xf numFmtId="164" fontId="4" fillId="3" borderId="6" xfId="2" applyNumberFormat="1" applyFont="1" applyFill="1" applyBorder="1" applyAlignment="1">
      <alignment horizontal="center" vertical="center" wrapText="1"/>
    </xf>
    <xf numFmtId="164" fontId="4" fillId="0" borderId="19" xfId="2" applyNumberFormat="1" applyFont="1" applyBorder="1" applyAlignment="1">
      <alignment horizontal="center" vertical="center" wrapText="1"/>
    </xf>
    <xf numFmtId="164" fontId="5" fillId="3" borderId="38" xfId="4" applyNumberFormat="1" applyFont="1" applyFill="1" applyBorder="1"/>
    <xf numFmtId="0" fontId="5" fillId="3" borderId="15" xfId="4" applyFont="1" applyFill="1" applyBorder="1"/>
    <xf numFmtId="0" fontId="5" fillId="0" borderId="8" xfId="4" applyFont="1" applyBorder="1" applyAlignment="1">
      <alignment horizontal="center" wrapText="1"/>
    </xf>
    <xf numFmtId="0" fontId="4" fillId="0" borderId="12" xfId="4" applyFont="1" applyBorder="1" applyAlignment="1">
      <alignment horizontal="center" wrapText="1"/>
    </xf>
    <xf numFmtId="164" fontId="5" fillId="6" borderId="5" xfId="2" applyNumberFormat="1" applyFont="1" applyFill="1" applyBorder="1"/>
    <xf numFmtId="0" fontId="5" fillId="5" borderId="0" xfId="4" applyFont="1" applyFill="1" applyBorder="1"/>
    <xf numFmtId="0" fontId="5" fillId="0" borderId="41" xfId="4" applyFont="1" applyBorder="1" applyAlignment="1">
      <alignment vertical="center" wrapText="1"/>
    </xf>
    <xf numFmtId="164" fontId="5" fillId="6" borderId="32" xfId="2" applyNumberFormat="1" applyFont="1" applyFill="1" applyBorder="1"/>
    <xf numFmtId="0" fontId="5" fillId="0" borderId="31" xfId="4" applyFont="1" applyBorder="1"/>
    <xf numFmtId="164" fontId="17" fillId="0" borderId="0" xfId="2" applyNumberFormat="1" applyFont="1" applyBorder="1"/>
    <xf numFmtId="164" fontId="5" fillId="0" borderId="31" xfId="4" applyNumberFormat="1" applyFont="1" applyBorder="1"/>
    <xf numFmtId="164" fontId="5" fillId="0" borderId="6" xfId="2" applyNumberFormat="1" applyFont="1" applyBorder="1"/>
    <xf numFmtId="0" fontId="4" fillId="5" borderId="0" xfId="7" applyFont="1" applyFill="1" applyBorder="1"/>
    <xf numFmtId="164" fontId="4" fillId="0" borderId="41" xfId="2" applyNumberFormat="1" applyFont="1" applyBorder="1" applyAlignment="1">
      <alignment vertical="center" wrapText="1"/>
    </xf>
    <xf numFmtId="164" fontId="5" fillId="0" borderId="38" xfId="4" applyNumberFormat="1" applyFont="1" applyBorder="1"/>
    <xf numFmtId="164" fontId="5" fillId="5" borderId="0" xfId="2" applyNumberFormat="1" applyFont="1" applyFill="1" applyBorder="1"/>
    <xf numFmtId="164" fontId="5" fillId="5" borderId="20" xfId="2" applyNumberFormat="1" applyFont="1" applyFill="1" applyBorder="1"/>
    <xf numFmtId="164" fontId="5" fillId="5" borderId="22" xfId="4" applyNumberFormat="1" applyFont="1" applyFill="1" applyBorder="1"/>
    <xf numFmtId="164" fontId="5" fillId="5" borderId="17" xfId="4" applyNumberFormat="1" applyFont="1" applyFill="1" applyBorder="1"/>
    <xf numFmtId="164" fontId="1" fillId="0" borderId="42" xfId="2" applyNumberFormat="1" applyFont="1" applyFill="1" applyBorder="1"/>
    <xf numFmtId="2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2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left"/>
    </xf>
    <xf numFmtId="10" fontId="4" fillId="0" borderId="0" xfId="6" applyNumberFormat="1" applyFont="1" applyFill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5" fontId="4" fillId="0" borderId="0" xfId="7" applyNumberFormat="1" applyFont="1" applyFill="1"/>
    <xf numFmtId="0" fontId="31" fillId="0" borderId="0" xfId="4" applyFont="1" applyFill="1"/>
    <xf numFmtId="0" fontId="28" fillId="0" borderId="0" xfId="4" applyFont="1" applyFill="1"/>
    <xf numFmtId="0" fontId="28" fillId="0" borderId="0" xfId="4" applyFont="1" applyFill="1" applyAlignment="1">
      <alignment horizontal="left"/>
    </xf>
    <xf numFmtId="0" fontId="28" fillId="0" borderId="0" xfId="4" applyNumberFormat="1" applyFont="1" applyFill="1" applyAlignment="1"/>
    <xf numFmtId="164" fontId="28" fillId="0" borderId="0" xfId="5" applyNumberFormat="1" applyFont="1" applyFill="1"/>
    <xf numFmtId="0" fontId="4" fillId="0" borderId="0" xfId="4" applyFont="1" applyFill="1"/>
    <xf numFmtId="0" fontId="29" fillId="0" borderId="0" xfId="4" applyFont="1" applyFill="1"/>
    <xf numFmtId="0" fontId="29" fillId="0" borderId="0" xfId="4" applyFont="1" applyFill="1" applyAlignment="1">
      <alignment horizontal="left"/>
    </xf>
    <xf numFmtId="0" fontId="29" fillId="0" borderId="0" xfId="4" applyNumberFormat="1" applyFont="1" applyFill="1" applyAlignment="1"/>
    <xf numFmtId="164" fontId="29" fillId="0" borderId="0" xfId="5" applyNumberFormat="1" applyFont="1" applyFill="1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164" fontId="28" fillId="0" borderId="0" xfId="2" applyNumberFormat="1" applyFont="1" applyFill="1"/>
    <xf numFmtId="10" fontId="28" fillId="0" borderId="0" xfId="3" applyNumberFormat="1" applyFont="1" applyFill="1"/>
    <xf numFmtId="164" fontId="28" fillId="0" borderId="0" xfId="5" applyNumberFormat="1" applyFont="1" applyFill="1" applyBorder="1"/>
    <xf numFmtId="0" fontId="28" fillId="0" borderId="0" xfId="6" applyNumberFormat="1" applyFont="1" applyFill="1" applyAlignment="1"/>
    <xf numFmtId="5" fontId="28" fillId="0" borderId="0" xfId="4" applyNumberFormat="1" applyFont="1" applyFill="1"/>
    <xf numFmtId="10" fontId="4" fillId="0" borderId="0" xfId="3" applyNumberFormat="1" applyFont="1" applyFill="1"/>
    <xf numFmtId="9" fontId="28" fillId="0" borderId="0" xfId="3" applyFont="1" applyFill="1"/>
    <xf numFmtId="0" fontId="28" fillId="0" borderId="0" xfId="4" applyFont="1" applyFill="1" applyBorder="1" applyAlignment="1">
      <alignment horizontal="left"/>
    </xf>
    <xf numFmtId="164" fontId="0" fillId="0" borderId="30" xfId="12" applyNumberFormat="1" applyFont="1" applyBorder="1" applyAlignment="1">
      <alignment wrapText="1"/>
    </xf>
    <xf numFmtId="172" fontId="1" fillId="0" borderId="6" xfId="2" applyNumberFormat="1" applyFont="1" applyFill="1" applyBorder="1" applyAlignment="1">
      <alignment wrapText="1"/>
    </xf>
    <xf numFmtId="164" fontId="0" fillId="0" borderId="30" xfId="12" applyNumberFormat="1" applyFont="1" applyBorder="1" applyAlignment="1">
      <alignment horizontal="center" wrapText="1"/>
    </xf>
    <xf numFmtId="164" fontId="1" fillId="0" borderId="15" xfId="2" applyNumberFormat="1" applyFont="1" applyBorder="1"/>
    <xf numFmtId="0" fontId="0" fillId="9" borderId="0" xfId="12" applyFont="1" applyFill="1" applyBorder="1" applyAlignment="1">
      <alignment wrapText="1"/>
    </xf>
    <xf numFmtId="164" fontId="9" fillId="0" borderId="31" xfId="2" applyNumberFormat="1" applyFont="1" applyFill="1" applyBorder="1"/>
    <xf numFmtId="0" fontId="9" fillId="0" borderId="15" xfId="4" applyFont="1" applyBorder="1"/>
    <xf numFmtId="0" fontId="5" fillId="0" borderId="39" xfId="4" applyFont="1" applyBorder="1" applyAlignment="1">
      <alignment horizontal="center" vertical="center" wrapText="1"/>
    </xf>
    <xf numFmtId="0" fontId="5" fillId="0" borderId="40" xfId="4" applyFont="1" applyBorder="1" applyAlignment="1">
      <alignment horizontal="center" vertical="center" wrapText="1"/>
    </xf>
    <xf numFmtId="37" fontId="7" fillId="0" borderId="0" xfId="7" applyNumberFormat="1" applyFont="1" applyFill="1" applyBorder="1" applyAlignment="1" applyProtection="1">
      <alignment horizontal="center"/>
    </xf>
    <xf numFmtId="164" fontId="4" fillId="0" borderId="39" xfId="2" applyNumberFormat="1" applyFont="1" applyBorder="1" applyAlignment="1">
      <alignment horizontal="center" vertical="center" wrapText="1"/>
    </xf>
    <xf numFmtId="164" fontId="4" fillId="0" borderId="40" xfId="2" applyNumberFormat="1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/>
    </xf>
    <xf numFmtId="0" fontId="5" fillId="0" borderId="19" xfId="4" applyFont="1" applyBorder="1" applyAlignment="1">
      <alignment horizontal="center"/>
    </xf>
    <xf numFmtId="0" fontId="5" fillId="0" borderId="20" xfId="4" applyFont="1" applyBorder="1" applyAlignment="1">
      <alignment horizontal="center"/>
    </xf>
    <xf numFmtId="0" fontId="5" fillId="0" borderId="21" xfId="4" applyFont="1" applyBorder="1" applyAlignment="1">
      <alignment horizontal="center"/>
    </xf>
    <xf numFmtId="0" fontId="4" fillId="0" borderId="19" xfId="4" applyFont="1" applyBorder="1" applyAlignment="1">
      <alignment horizontal="center" wrapText="1"/>
    </xf>
    <xf numFmtId="0" fontId="4" fillId="0" borderId="20" xfId="4" applyFont="1" applyBorder="1" applyAlignment="1">
      <alignment horizontal="center" wrapText="1"/>
    </xf>
    <xf numFmtId="0" fontId="4" fillId="0" borderId="21" xfId="4" applyFont="1" applyBorder="1" applyAlignment="1">
      <alignment horizontal="center" wrapText="1"/>
    </xf>
    <xf numFmtId="0" fontId="5" fillId="0" borderId="0" xfId="4" applyFont="1" applyBorder="1" applyAlignment="1">
      <alignment horizontal="center" wrapText="1"/>
    </xf>
    <xf numFmtId="0" fontId="5" fillId="0" borderId="0" xfId="4" applyFont="1" applyBorder="1" applyAlignment="1">
      <alignment horizontal="center"/>
    </xf>
    <xf numFmtId="0" fontId="1" fillId="9" borderId="17" xfId="12" applyFont="1" applyFill="1" applyBorder="1" applyAlignment="1">
      <alignment horizontal="left" vertical="center" wrapText="1"/>
    </xf>
    <xf numFmtId="0" fontId="1" fillId="0" borderId="1" xfId="12" applyBorder="1" applyAlignment="1">
      <alignment horizontal="center"/>
    </xf>
    <xf numFmtId="0" fontId="1" fillId="0" borderId="2" xfId="12" applyBorder="1" applyAlignment="1">
      <alignment horizontal="center"/>
    </xf>
    <xf numFmtId="0" fontId="1" fillId="0" borderId="4" xfId="12" applyBorder="1" applyAlignment="1">
      <alignment horizontal="center"/>
    </xf>
    <xf numFmtId="0" fontId="1" fillId="0" borderId="25" xfId="12" applyFont="1" applyBorder="1" applyAlignment="1">
      <alignment horizontal="center"/>
    </xf>
    <xf numFmtId="0" fontId="1" fillId="0" borderId="3" xfId="12" applyBorder="1" applyAlignment="1">
      <alignment horizontal="center"/>
    </xf>
    <xf numFmtId="0" fontId="1" fillId="0" borderId="26" xfId="12" applyBorder="1" applyAlignment="1">
      <alignment horizontal="center"/>
    </xf>
    <xf numFmtId="0" fontId="7" fillId="0" borderId="1" xfId="12" applyFont="1" applyFill="1" applyBorder="1" applyAlignment="1">
      <alignment horizontal="center" wrapText="1"/>
    </xf>
    <xf numFmtId="0" fontId="7" fillId="0" borderId="2" xfId="12" applyFont="1" applyFill="1" applyBorder="1" applyAlignment="1">
      <alignment horizontal="center" wrapText="1"/>
    </xf>
    <xf numFmtId="0" fontId="7" fillId="0" borderId="4" xfId="12" applyFont="1" applyFill="1" applyBorder="1" applyAlignment="1">
      <alignment horizontal="center" wrapText="1"/>
    </xf>
    <xf numFmtId="0" fontId="3" fillId="0" borderId="7" xfId="12" applyFont="1" applyBorder="1" applyAlignment="1">
      <alignment horizontal="center" wrapText="1"/>
    </xf>
    <xf numFmtId="0" fontId="3" fillId="0" borderId="10" xfId="12" applyFont="1" applyBorder="1" applyAlignment="1">
      <alignment horizontal="center" wrapText="1"/>
    </xf>
    <xf numFmtId="0" fontId="3" fillId="0" borderId="11" xfId="12" applyFont="1" applyBorder="1" applyAlignment="1">
      <alignment horizontal="center" wrapText="1"/>
    </xf>
    <xf numFmtId="0" fontId="0" fillId="0" borderId="0" xfId="12" applyFont="1" applyBorder="1" applyAlignment="1">
      <alignment horizontal="center"/>
    </xf>
    <xf numFmtId="0" fontId="0" fillId="0" borderId="1" xfId="12" applyFont="1" applyBorder="1" applyAlignment="1">
      <alignment horizontal="center" wrapText="1"/>
    </xf>
    <xf numFmtId="0" fontId="1" fillId="0" borderId="2" xfId="12" applyFont="1" applyBorder="1" applyAlignment="1">
      <alignment horizontal="center"/>
    </xf>
    <xf numFmtId="0" fontId="1" fillId="0" borderId="4" xfId="12" applyFont="1" applyBorder="1" applyAlignment="1">
      <alignment horizontal="center"/>
    </xf>
    <xf numFmtId="0" fontId="1" fillId="0" borderId="8" xfId="12" applyFont="1" applyBorder="1" applyAlignment="1">
      <alignment horizontal="center"/>
    </xf>
    <xf numFmtId="0" fontId="1" fillId="0" borderId="9" xfId="12" applyFont="1" applyBorder="1" applyAlignment="1">
      <alignment horizontal="center"/>
    </xf>
    <xf numFmtId="0" fontId="1" fillId="0" borderId="12" xfId="12" applyFont="1" applyBorder="1" applyAlignment="1">
      <alignment horizontal="center"/>
    </xf>
    <xf numFmtId="0" fontId="1" fillId="0" borderId="5" xfId="12" applyBorder="1" applyAlignment="1">
      <alignment horizontal="center"/>
    </xf>
    <xf numFmtId="0" fontId="1" fillId="0" borderId="0" xfId="12" applyBorder="1" applyAlignment="1">
      <alignment horizontal="center"/>
    </xf>
    <xf numFmtId="0" fontId="1" fillId="0" borderId="6" xfId="12" applyBorder="1" applyAlignment="1">
      <alignment horizontal="center"/>
    </xf>
    <xf numFmtId="0" fontId="27" fillId="0" borderId="8" xfId="12" applyFont="1" applyBorder="1" applyAlignment="1">
      <alignment horizontal="center" wrapText="1"/>
    </xf>
    <xf numFmtId="0" fontId="27" fillId="0" borderId="9" xfId="12" applyFont="1" applyBorder="1" applyAlignment="1">
      <alignment horizontal="center" wrapText="1"/>
    </xf>
    <xf numFmtId="0" fontId="27" fillId="0" borderId="12" xfId="12" applyFont="1" applyBorder="1" applyAlignment="1">
      <alignment horizontal="center" wrapText="1"/>
    </xf>
    <xf numFmtId="0" fontId="1" fillId="0" borderId="13" xfId="12" applyFont="1" applyFill="1" applyBorder="1" applyAlignment="1">
      <alignment horizontal="center"/>
    </xf>
    <xf numFmtId="0" fontId="1" fillId="0" borderId="14" xfId="12" applyFill="1" applyBorder="1" applyAlignment="1">
      <alignment horizontal="center"/>
    </xf>
    <xf numFmtId="0" fontId="1" fillId="0" borderId="15" xfId="12" applyFill="1" applyBorder="1" applyAlignment="1">
      <alignment horizontal="center"/>
    </xf>
    <xf numFmtId="0" fontId="1" fillId="0" borderId="1" xfId="12" applyFont="1" applyBorder="1" applyAlignment="1">
      <alignment horizontal="center" wrapText="1"/>
    </xf>
    <xf numFmtId="0" fontId="1" fillId="0" borderId="2" xfId="12" applyFont="1" applyBorder="1" applyAlignment="1">
      <alignment horizontal="center" wrapText="1"/>
    </xf>
    <xf numFmtId="0" fontId="1" fillId="0" borderId="4" xfId="12" applyFont="1" applyBorder="1" applyAlignment="1">
      <alignment horizontal="center" wrapText="1"/>
    </xf>
    <xf numFmtId="0" fontId="1" fillId="0" borderId="5" xfId="12" applyFont="1" applyBorder="1" applyAlignment="1">
      <alignment horizontal="center" wrapText="1"/>
    </xf>
    <xf numFmtId="0" fontId="1" fillId="0" borderId="0" xfId="12" applyFont="1" applyBorder="1" applyAlignment="1">
      <alignment horizontal="center" wrapText="1"/>
    </xf>
    <xf numFmtId="0" fontId="1" fillId="0" borderId="6" xfId="12" applyFont="1" applyBorder="1" applyAlignment="1">
      <alignment horizontal="center" wrapText="1"/>
    </xf>
    <xf numFmtId="0" fontId="1" fillId="0" borderId="13" xfId="12" applyFont="1" applyBorder="1" applyAlignment="1">
      <alignment horizontal="center" wrapText="1"/>
    </xf>
    <xf numFmtId="0" fontId="1" fillId="0" borderId="14" xfId="12" applyFont="1" applyBorder="1" applyAlignment="1">
      <alignment horizontal="center" wrapText="1"/>
    </xf>
    <xf numFmtId="0" fontId="1" fillId="0" borderId="15" xfId="12" applyFont="1" applyBorder="1" applyAlignment="1">
      <alignment horizontal="center" wrapText="1"/>
    </xf>
    <xf numFmtId="0" fontId="7" fillId="0" borderId="19" xfId="12" applyFont="1" applyFill="1" applyBorder="1" applyAlignment="1">
      <alignment horizontal="center" wrapText="1"/>
    </xf>
    <xf numFmtId="0" fontId="7" fillId="0" borderId="20" xfId="12" applyFont="1" applyFill="1" applyBorder="1" applyAlignment="1">
      <alignment horizontal="center" wrapText="1"/>
    </xf>
    <xf numFmtId="0" fontId="28" fillId="0" borderId="32" xfId="19" applyFont="1" applyFill="1" applyBorder="1" applyAlignment="1">
      <alignment horizontal="center"/>
    </xf>
    <xf numFmtId="0" fontId="28" fillId="0" borderId="17" xfId="19" applyFont="1" applyFill="1" applyBorder="1" applyAlignment="1">
      <alignment horizontal="center"/>
    </xf>
    <xf numFmtId="0" fontId="1" fillId="0" borderId="1" xfId="19" applyBorder="1" applyAlignment="1">
      <alignment horizontal="center"/>
    </xf>
    <xf numFmtId="0" fontId="1" fillId="0" borderId="2" xfId="19" applyBorder="1" applyAlignment="1">
      <alignment horizontal="center"/>
    </xf>
    <xf numFmtId="0" fontId="1" fillId="0" borderId="4" xfId="19" applyBorder="1" applyAlignment="1">
      <alignment horizontal="center"/>
    </xf>
    <xf numFmtId="0" fontId="0" fillId="0" borderId="0" xfId="19" applyFont="1" applyAlignment="1">
      <alignment horizontal="center"/>
    </xf>
    <xf numFmtId="0" fontId="1" fillId="0" borderId="5" xfId="19" applyFont="1" applyBorder="1" applyAlignment="1">
      <alignment horizontal="center"/>
    </xf>
    <xf numFmtId="0" fontId="1" fillId="0" borderId="0" xfId="19" applyBorder="1" applyAlignment="1">
      <alignment horizontal="center"/>
    </xf>
    <xf numFmtId="0" fontId="1" fillId="0" borderId="6" xfId="19" applyBorder="1" applyAlignment="1">
      <alignment horizontal="center"/>
    </xf>
    <xf numFmtId="0" fontId="1" fillId="0" borderId="5" xfId="19" applyBorder="1" applyAlignment="1">
      <alignment horizontal="center"/>
    </xf>
    <xf numFmtId="0" fontId="4" fillId="0" borderId="16" xfId="7" applyFont="1" applyBorder="1" applyAlignment="1">
      <alignment horizontal="center"/>
    </xf>
    <xf numFmtId="0" fontId="4" fillId="0" borderId="17" xfId="7" applyFont="1" applyBorder="1" applyAlignment="1">
      <alignment horizontal="center"/>
    </xf>
    <xf numFmtId="0" fontId="4" fillId="0" borderId="18" xfId="7" applyFont="1" applyBorder="1" applyAlignment="1">
      <alignment horizontal="center"/>
    </xf>
    <xf numFmtId="0" fontId="1" fillId="0" borderId="0" xfId="16" applyAlignment="1">
      <alignment horizontal="center"/>
    </xf>
    <xf numFmtId="0" fontId="0" fillId="0" borderId="0" xfId="16" applyFont="1" applyFill="1" applyBorder="1" applyAlignment="1">
      <alignment horizontal="center"/>
    </xf>
    <xf numFmtId="43" fontId="1" fillId="0" borderId="0" xfId="20" applyFill="1" applyBorder="1"/>
    <xf numFmtId="164" fontId="4" fillId="2" borderId="0" xfId="7" applyNumberFormat="1" applyFont="1" applyFill="1" applyBorder="1" applyAlignment="1" applyProtection="1">
      <alignment horizontal="center"/>
    </xf>
    <xf numFmtId="37" fontId="4" fillId="2" borderId="0" xfId="7" applyNumberFormat="1" applyFont="1" applyFill="1" applyAlignment="1" applyProtection="1">
      <alignment horizontal="center"/>
    </xf>
    <xf numFmtId="37" fontId="4" fillId="2" borderId="0" xfId="7" applyNumberFormat="1" applyFont="1" applyFill="1" applyBorder="1" applyAlignment="1" applyProtection="1">
      <alignment horizontal="center" wrapText="1"/>
    </xf>
    <xf numFmtId="164" fontId="4" fillId="2" borderId="0" xfId="7" applyNumberFormat="1" applyFont="1" applyFill="1" applyBorder="1" applyProtection="1"/>
    <xf numFmtId="164" fontId="0" fillId="2" borderId="0" xfId="2" applyNumberFormat="1" applyFont="1" applyFill="1" applyBorder="1" applyAlignment="1" applyProtection="1">
      <alignment horizontal="center"/>
    </xf>
    <xf numFmtId="37" fontId="4" fillId="2" borderId="0" xfId="7" applyNumberFormat="1" applyFont="1" applyFill="1" applyBorder="1" applyAlignment="1" applyProtection="1">
      <alignment horizontal="left"/>
    </xf>
  </cellXfs>
  <cellStyles count="57">
    <cellStyle name="Comma" xfId="1" builtinId="3"/>
    <cellStyle name="Comma 10" xfId="49"/>
    <cellStyle name="Comma 11" xfId="52"/>
    <cellStyle name="Comma 12" xfId="17"/>
    <cellStyle name="Comma 2" xfId="27"/>
    <cellStyle name="Comma 2 2" xfId="24"/>
    <cellStyle name="Comma 2 3" xfId="14"/>
    <cellStyle name="Comma 2 4" xfId="21"/>
    <cellStyle name="Comma 2 5" xfId="41"/>
    <cellStyle name="Comma 2 6" xfId="18"/>
    <cellStyle name="Comma 3" xfId="22"/>
    <cellStyle name="Comma 4" xfId="30"/>
    <cellStyle name="Comma 5" xfId="15"/>
    <cellStyle name="Comma 6" xfId="20"/>
    <cellStyle name="Comma 7" xfId="23"/>
    <cellStyle name="Comma 8" xfId="40"/>
    <cellStyle name="Comma 8 2" xfId="56"/>
    <cellStyle name="Comma 9" xfId="44"/>
    <cellStyle name="Currency" xfId="2" builtinId="4"/>
    <cellStyle name="Currency 2" xfId="13"/>
    <cellStyle name="Currency 3" xfId="34"/>
    <cellStyle name="Currency 4" xfId="39"/>
    <cellStyle name="Currency 4 2" xfId="55"/>
    <cellStyle name="Currency 5" xfId="43"/>
    <cellStyle name="Currency 6" xfId="48"/>
    <cellStyle name="Currency 7" xfId="5"/>
    <cellStyle name="Currency 8" xfId="10"/>
    <cellStyle name="Normal" xfId="0" builtinId="0"/>
    <cellStyle name="Normal 10" xfId="46"/>
    <cellStyle name="Normal 11" xfId="4"/>
    <cellStyle name="Normal 12" xfId="50"/>
    <cellStyle name="Normal 2" xfId="28"/>
    <cellStyle name="Normal 2 2" xfId="32"/>
    <cellStyle name="Normal 2 3" xfId="12"/>
    <cellStyle name="Normal 2 4" xfId="19"/>
    <cellStyle name="Normal 2 5" xfId="7"/>
    <cellStyle name="Normal 2 6" xfId="16"/>
    <cellStyle name="Normal 3" xfId="29"/>
    <cellStyle name="Normal 3 2" xfId="9"/>
    <cellStyle name="Normal 4" xfId="25"/>
    <cellStyle name="Normal 5" xfId="35"/>
    <cellStyle name="Normal 6" xfId="36"/>
    <cellStyle name="Normal 7" xfId="37"/>
    <cellStyle name="Normal 8" xfId="38"/>
    <cellStyle name="Normal 8 2" xfId="51"/>
    <cellStyle name="Normal 8 3" xfId="54"/>
    <cellStyle name="Normal 9" xfId="42"/>
    <cellStyle name="Normal_qryCOS_Category_1" xfId="11"/>
    <cellStyle name="Normal_SAMPLE Summary Table" xfId="6"/>
    <cellStyle name="Percent" xfId="3" builtinId="5"/>
    <cellStyle name="Percent 2" xfId="8"/>
    <cellStyle name="Percent 2 2" xfId="33"/>
    <cellStyle name="Percent 3" xfId="26"/>
    <cellStyle name="Percent 4" xfId="31"/>
    <cellStyle name="Percent 5" xfId="45"/>
    <cellStyle name="Percent 6" xfId="47"/>
    <cellStyle name="Percent 7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rgb="FFFFC000"/>
  </sheetPr>
  <dimension ref="A1:CT255"/>
  <sheetViews>
    <sheetView tabSelected="1" zoomScale="70" zoomScaleNormal="70" workbookViewId="0">
      <pane xSplit="8" ySplit="9" topLeftCell="AM191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AR237" sqref="AR237"/>
    </sheetView>
  </sheetViews>
  <sheetFormatPr defaultRowHeight="12.75" x14ac:dyDescent="0.2"/>
  <cols>
    <col min="1" max="1" width="4.85546875" style="1" customWidth="1"/>
    <col min="2" max="3" width="29" style="1" customWidth="1"/>
    <col min="4" max="4" width="23" style="1" bestFit="1" customWidth="1"/>
    <col min="5" max="5" width="27.85546875" style="1" bestFit="1" customWidth="1"/>
    <col min="6" max="6" width="18.5703125" style="1" customWidth="1"/>
    <col min="7" max="7" width="46.140625" style="1" customWidth="1"/>
    <col min="8" max="8" width="24.140625" style="1" customWidth="1"/>
    <col min="9" max="9" width="21.140625" style="1" customWidth="1"/>
    <col min="10" max="10" width="21.5703125" style="1" customWidth="1"/>
    <col min="11" max="12" width="17.7109375" style="1" customWidth="1"/>
    <col min="13" max="13" width="18.7109375" style="1" bestFit="1" customWidth="1"/>
    <col min="14" max="14" width="28.7109375" style="1" customWidth="1"/>
    <col min="15" max="15" width="18.28515625" style="1" customWidth="1"/>
    <col min="16" max="16" width="22.28515625" style="1" customWidth="1"/>
    <col min="17" max="17" width="20.7109375" style="1" customWidth="1"/>
    <col min="18" max="18" width="24.42578125" style="1" customWidth="1"/>
    <col min="19" max="20" width="18.42578125" style="1" customWidth="1"/>
    <col min="21" max="21" width="18.28515625" style="1" bestFit="1" customWidth="1"/>
    <col min="22" max="22" width="27.7109375" style="1" customWidth="1"/>
    <col min="23" max="23" width="18.5703125" style="1" customWidth="1"/>
    <col min="24" max="24" width="16.42578125" style="1" customWidth="1"/>
    <col min="25" max="25" width="20.85546875" style="1" customWidth="1"/>
    <col min="26" max="26" width="36.7109375" style="1" customWidth="1"/>
    <col min="27" max="41" width="18.28515625" style="1" customWidth="1"/>
    <col min="42" max="42" width="18.28515625" style="219" customWidth="1"/>
    <col min="43" max="43" width="27.140625" style="1" customWidth="1"/>
    <col min="44" max="44" width="18.28515625" style="1" customWidth="1"/>
    <col min="45" max="45" width="9.85546875" style="1" customWidth="1"/>
    <col min="46" max="46" width="13.140625" style="219" customWidth="1"/>
    <col min="47" max="47" width="6.140625" style="196" customWidth="1"/>
    <col min="48" max="51" width="17" style="196" customWidth="1"/>
    <col min="52" max="52" width="18.5703125" style="196" customWidth="1"/>
    <col min="53" max="53" width="6.28515625" style="196" customWidth="1"/>
    <col min="54" max="54" width="20" style="197" customWidth="1"/>
    <col min="55" max="58" width="18.5703125" style="196" customWidth="1"/>
    <col min="59" max="59" width="22.42578125" style="196" bestFit="1" customWidth="1"/>
    <col min="60" max="60" width="6.140625" style="196" customWidth="1"/>
    <col min="61" max="61" width="17" style="196" customWidth="1"/>
    <col min="62" max="62" width="15.42578125" style="196" customWidth="1"/>
    <col min="63" max="63" width="20.7109375" style="196" customWidth="1"/>
    <col min="64" max="66" width="15.42578125" style="196" customWidth="1"/>
    <col min="67" max="67" width="22.28515625" style="196" customWidth="1"/>
    <col min="68" max="68" width="19.28515625" style="196" customWidth="1"/>
    <col min="69" max="69" width="15.42578125" style="196" customWidth="1"/>
    <col min="70" max="70" width="19.7109375" style="197" customWidth="1"/>
    <col min="71" max="71" width="23.85546875" style="197" customWidth="1"/>
    <col min="72" max="73" width="19.7109375" style="197" customWidth="1"/>
    <col min="74" max="74" width="22.5703125" style="197" bestFit="1" customWidth="1"/>
    <col min="75" max="75" width="19.28515625" style="197" customWidth="1"/>
    <col min="76" max="76" width="14" style="197" customWidth="1"/>
    <col min="77" max="77" width="21.140625" style="197" customWidth="1"/>
    <col min="78" max="78" width="18" style="197" bestFit="1" customWidth="1"/>
    <col min="79" max="79" width="23.42578125" style="197" customWidth="1"/>
    <col min="80" max="83" width="14" style="197" customWidth="1"/>
    <col min="84" max="84" width="15" style="197" customWidth="1"/>
    <col min="85" max="86" width="12.5703125" style="197" bestFit="1" customWidth="1"/>
    <col min="87" max="87" width="12.140625" style="197" customWidth="1"/>
    <col min="88" max="88" width="21" style="197" customWidth="1"/>
    <col min="89" max="91" width="12.140625" style="197" customWidth="1"/>
    <col min="92" max="92" width="13.85546875" style="197" customWidth="1"/>
    <col min="93" max="93" width="12.140625" style="197" customWidth="1"/>
    <col min="94" max="96" width="9.140625" style="197"/>
    <col min="97" max="16384" width="9.140625" style="1"/>
  </cols>
  <sheetData>
    <row r="1" spans="1:83" ht="23.25" x14ac:dyDescent="0.35">
      <c r="B1" s="194" t="s">
        <v>1229</v>
      </c>
      <c r="Y1" s="195"/>
      <c r="CB1" s="810"/>
      <c r="CC1" s="810"/>
    </row>
    <row r="2" spans="1:83" x14ac:dyDescent="0.2">
      <c r="B2" s="198" t="s">
        <v>1230</v>
      </c>
      <c r="Y2" s="195"/>
      <c r="CB2" s="199"/>
      <c r="CC2" s="199"/>
    </row>
    <row r="3" spans="1:83" x14ac:dyDescent="0.2">
      <c r="B3" s="200" t="s">
        <v>1231</v>
      </c>
      <c r="Y3" s="195"/>
      <c r="CB3" s="199"/>
      <c r="CC3" s="199"/>
    </row>
    <row r="4" spans="1:83" x14ac:dyDescent="0.2">
      <c r="B4" s="200" t="s">
        <v>1232</v>
      </c>
      <c r="Y4" s="195"/>
      <c r="CB4" s="199"/>
      <c r="CC4" s="199"/>
    </row>
    <row r="5" spans="1:83" x14ac:dyDescent="0.2">
      <c r="B5" s="200" t="s">
        <v>1233</v>
      </c>
      <c r="Y5" s="195"/>
      <c r="CB5" s="199"/>
      <c r="CC5" s="199"/>
    </row>
    <row r="6" spans="1:83" x14ac:dyDescent="0.2">
      <c r="B6" s="200" t="s">
        <v>1234</v>
      </c>
      <c r="Y6" s="195"/>
      <c r="CB6" s="199"/>
      <c r="CC6" s="199"/>
    </row>
    <row r="7" spans="1:83" ht="13.5" thickBot="1" x14ac:dyDescent="0.25">
      <c r="Y7" s="195"/>
      <c r="CB7" s="199"/>
      <c r="CC7" s="199"/>
    </row>
    <row r="8" spans="1:83" ht="54.75" customHeight="1" thickBot="1" x14ac:dyDescent="0.25">
      <c r="B8" s="811" t="s">
        <v>1235</v>
      </c>
      <c r="C8" s="812"/>
      <c r="D8" s="812"/>
      <c r="E8" s="812"/>
      <c r="F8" s="812"/>
      <c r="G8" s="812"/>
      <c r="H8" s="811" t="str">
        <f>B3</f>
        <v>Gross Plant: Depreciation Study Schedules to Statement AD Inputs</v>
      </c>
      <c r="I8" s="812"/>
      <c r="J8" s="812"/>
      <c r="K8" s="812"/>
      <c r="L8" s="812"/>
      <c r="M8" s="812"/>
      <c r="N8" s="812"/>
      <c r="O8" s="812"/>
      <c r="P8" s="812"/>
      <c r="Q8" s="812"/>
      <c r="R8" s="812"/>
      <c r="S8" s="812"/>
      <c r="T8" s="812"/>
      <c r="U8" s="812"/>
      <c r="V8" s="813"/>
      <c r="W8" s="811" t="str">
        <f>B4</f>
        <v>Gross Plant: AD Inputs to Adjusted AD Inputs</v>
      </c>
      <c r="X8" s="812"/>
      <c r="Y8" s="812"/>
      <c r="Z8" s="813"/>
      <c r="AA8" s="811" t="str">
        <f>B5</f>
        <v>Gross Plant: Adjusted AD Inputs to Derivation of Balance Sheet Workpaper from LADWP</v>
      </c>
      <c r="AB8" s="812"/>
      <c r="AC8" s="812"/>
      <c r="AD8" s="812"/>
      <c r="AE8" s="812"/>
      <c r="AF8" s="812"/>
      <c r="AG8" s="812"/>
      <c r="AH8" s="812"/>
      <c r="AI8" s="812"/>
      <c r="AJ8" s="812"/>
      <c r="AK8" s="812"/>
      <c r="AL8" s="812"/>
      <c r="AM8" s="812"/>
      <c r="AN8" s="812"/>
      <c r="AO8" s="812"/>
      <c r="AP8" s="813"/>
      <c r="AQ8" s="814" t="str">
        <f>B6</f>
        <v>Gross Plant: Derivation of Balance Sheet Workpaper to LADWP FY 2014-15 Financial Statements</v>
      </c>
      <c r="AR8" s="815"/>
      <c r="AS8" s="815"/>
      <c r="AT8" s="816"/>
      <c r="AU8" s="201"/>
      <c r="AV8" s="201"/>
      <c r="AW8" s="201"/>
      <c r="AX8" s="201"/>
      <c r="AY8" s="201"/>
      <c r="AZ8" s="817"/>
      <c r="BA8" s="818"/>
      <c r="BB8" s="818"/>
      <c r="BC8" s="818"/>
      <c r="BD8" s="818"/>
      <c r="BE8" s="818"/>
      <c r="BF8" s="818"/>
      <c r="BG8" s="818"/>
      <c r="BH8" s="818"/>
      <c r="BI8" s="818"/>
      <c r="BU8" s="202"/>
      <c r="BV8" s="202"/>
      <c r="BW8" s="203"/>
      <c r="BX8" s="203"/>
      <c r="BY8" s="117"/>
      <c r="BZ8" s="203"/>
      <c r="CA8" s="203"/>
      <c r="CB8" s="204"/>
      <c r="CC8" s="204"/>
      <c r="CD8" s="203"/>
      <c r="CE8" s="203"/>
    </row>
    <row r="9" spans="1:83" ht="68.25" customHeight="1" x14ac:dyDescent="0.25">
      <c r="B9" s="1" t="s">
        <v>1236</v>
      </c>
      <c r="C9" s="205" t="s">
        <v>1237</v>
      </c>
      <c r="D9" s="206" t="s">
        <v>1238</v>
      </c>
      <c r="E9" s="206" t="s">
        <v>1239</v>
      </c>
      <c r="F9" s="207" t="s">
        <v>1240</v>
      </c>
      <c r="G9" s="206" t="s">
        <v>1241</v>
      </c>
      <c r="H9" s="753" t="s">
        <v>1242</v>
      </c>
      <c r="I9" s="208" t="s">
        <v>1243</v>
      </c>
      <c r="J9" s="208" t="s">
        <v>1244</v>
      </c>
      <c r="K9" s="208" t="s">
        <v>1245</v>
      </c>
      <c r="L9" s="209" t="s">
        <v>1246</v>
      </c>
      <c r="M9" s="209" t="s">
        <v>2365</v>
      </c>
      <c r="N9" s="210" t="s">
        <v>1247</v>
      </c>
      <c r="O9" s="208" t="s">
        <v>1248</v>
      </c>
      <c r="P9" s="208" t="s">
        <v>1249</v>
      </c>
      <c r="Q9" s="208" t="s">
        <v>1250</v>
      </c>
      <c r="R9" s="211" t="s">
        <v>1251</v>
      </c>
      <c r="S9" s="208" t="s">
        <v>1252</v>
      </c>
      <c r="T9" s="208" t="s">
        <v>1253</v>
      </c>
      <c r="U9" s="212" t="s">
        <v>1254</v>
      </c>
      <c r="V9" s="754" t="s">
        <v>1255</v>
      </c>
      <c r="W9" s="706" t="s">
        <v>1256</v>
      </c>
      <c r="X9" s="707" t="s">
        <v>1257</v>
      </c>
      <c r="Y9" s="707" t="s">
        <v>1258</v>
      </c>
      <c r="Z9" s="732" t="s">
        <v>1259</v>
      </c>
      <c r="AA9" s="706" t="s">
        <v>1260</v>
      </c>
      <c r="AB9" s="707" t="s">
        <v>1261</v>
      </c>
      <c r="AC9" s="707" t="s">
        <v>1262</v>
      </c>
      <c r="AD9" s="707" t="s">
        <v>1263</v>
      </c>
      <c r="AE9" s="707" t="s">
        <v>1264</v>
      </c>
      <c r="AF9" s="708" t="s">
        <v>1265</v>
      </c>
      <c r="AG9" s="708" t="s">
        <v>1266</v>
      </c>
      <c r="AH9" s="708" t="s">
        <v>1267</v>
      </c>
      <c r="AI9" s="708" t="s">
        <v>1268</v>
      </c>
      <c r="AJ9" s="708" t="s">
        <v>1269</v>
      </c>
      <c r="AK9" s="707" t="s">
        <v>1270</v>
      </c>
      <c r="AL9" s="707" t="s">
        <v>1271</v>
      </c>
      <c r="AM9" s="707" t="s">
        <v>1272</v>
      </c>
      <c r="AN9" s="709" t="s">
        <v>1273</v>
      </c>
      <c r="AO9" s="707" t="s">
        <v>1274</v>
      </c>
      <c r="AP9" s="710" t="s">
        <v>1124</v>
      </c>
      <c r="AQ9" s="679" t="s">
        <v>1275</v>
      </c>
      <c r="AR9" s="680" t="s">
        <v>2404</v>
      </c>
      <c r="AS9" s="681" t="s">
        <v>1276</v>
      </c>
      <c r="AT9" s="682" t="s">
        <v>1124</v>
      </c>
      <c r="AV9" s="213"/>
      <c r="AZ9" s="213"/>
      <c r="BB9" s="203"/>
      <c r="BC9" s="213"/>
      <c r="BD9" s="213"/>
      <c r="BE9" s="213"/>
      <c r="BF9" s="214"/>
      <c r="BG9" s="213"/>
      <c r="BI9" s="213"/>
      <c r="BL9" s="213"/>
      <c r="BO9" s="213"/>
      <c r="BU9" s="215"/>
      <c r="BV9" s="216"/>
      <c r="BW9" s="215"/>
      <c r="BX9" s="215"/>
      <c r="BY9" s="215"/>
      <c r="BZ9" s="215"/>
      <c r="CA9" s="215"/>
      <c r="CB9" s="215"/>
      <c r="CC9" s="215"/>
      <c r="CD9" s="215"/>
      <c r="CE9" s="215"/>
    </row>
    <row r="10" spans="1:83" ht="15" customHeight="1" x14ac:dyDescent="0.2">
      <c r="A10" s="217"/>
      <c r="B10" s="1" t="s">
        <v>1277</v>
      </c>
      <c r="C10" s="1" t="s">
        <v>1277</v>
      </c>
      <c r="D10" s="217" t="s">
        <v>112</v>
      </c>
      <c r="E10" s="217" t="s">
        <v>112</v>
      </c>
      <c r="F10" s="217" t="s">
        <v>83</v>
      </c>
      <c r="G10" s="217" t="s">
        <v>112</v>
      </c>
      <c r="H10" s="755">
        <f>SUMIFS('Depreciation Study Line Items'!$L$5:$L$1392,'Depreciation Study Line Items'!$H$5:$H$1392,$E10,'Depreciation Study Line Items'!$A$5:$A$1392,$F10,'Depreciation Study Line Items'!$F$5:$F$1392,$G10,'Depreciation Study Line Items'!$G$5:$G$1392,$D10)</f>
        <v>4969577159</v>
      </c>
      <c r="I10" s="220"/>
      <c r="J10" s="196"/>
      <c r="K10" s="196"/>
      <c r="L10" s="196"/>
      <c r="M10" s="196"/>
      <c r="N10" s="196"/>
      <c r="O10" s="196"/>
      <c r="P10" s="196"/>
      <c r="Q10" s="196"/>
      <c r="R10" s="756"/>
      <c r="S10" s="196"/>
      <c r="T10" s="196"/>
      <c r="U10" s="196"/>
      <c r="V10" s="805" t="s">
        <v>1278</v>
      </c>
      <c r="W10" s="733"/>
      <c r="X10" s="218"/>
      <c r="Y10" s="218"/>
      <c r="Z10" s="734"/>
      <c r="AA10" s="687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276"/>
      <c r="AO10" s="196"/>
      <c r="AP10" s="684"/>
      <c r="AQ10" s="683"/>
      <c r="AR10" s="196"/>
      <c r="AS10" s="196"/>
      <c r="AT10" s="684"/>
      <c r="AZ10" s="220"/>
      <c r="BO10" s="220"/>
      <c r="BV10" s="216"/>
    </row>
    <row r="11" spans="1:83" x14ac:dyDescent="0.2">
      <c r="B11" s="1" t="s">
        <v>1277</v>
      </c>
      <c r="C11" s="1" t="s">
        <v>1277</v>
      </c>
      <c r="D11" s="217" t="s">
        <v>112</v>
      </c>
      <c r="E11" s="1" t="s">
        <v>112</v>
      </c>
      <c r="F11" s="1" t="s">
        <v>83</v>
      </c>
      <c r="G11" s="1" t="s">
        <v>85</v>
      </c>
      <c r="H11" s="755">
        <f>SUMIFS('Depreciation Study Line Items'!$L$5:$L$1392,'Depreciation Study Line Items'!$H$5:$H$1392,E11,'Depreciation Study Line Items'!$A$5:$A$1392,F11,'Depreciation Study Line Items'!$F$5:$F$1392,G11,'Depreciation Study Line Items'!$G$5:$G$1392,D11)</f>
        <v>1765324398</v>
      </c>
      <c r="I11" s="220"/>
      <c r="J11" s="220"/>
      <c r="K11" s="196"/>
      <c r="L11" s="196"/>
      <c r="M11" s="196"/>
      <c r="N11" s="196"/>
      <c r="O11" s="196"/>
      <c r="P11" s="196"/>
      <c r="Q11" s="196"/>
      <c r="R11" s="277"/>
      <c r="S11" s="220"/>
      <c r="T11" s="225"/>
      <c r="U11" s="221"/>
      <c r="V11" s="806"/>
      <c r="W11" s="733"/>
      <c r="X11" s="218"/>
      <c r="Y11" s="218"/>
      <c r="Z11" s="734"/>
      <c r="AA11" s="683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711"/>
      <c r="AO11" s="221"/>
      <c r="AP11" s="684"/>
      <c r="AQ11" s="683"/>
      <c r="AR11" s="221"/>
      <c r="AS11" s="221"/>
      <c r="AT11" s="684"/>
      <c r="AU11" s="221"/>
      <c r="AV11" s="221"/>
      <c r="AW11" s="221"/>
      <c r="AX11" s="221"/>
      <c r="AY11" s="221"/>
      <c r="AZ11" s="220"/>
      <c r="BG11" s="222"/>
      <c r="BI11" s="223"/>
      <c r="BO11" s="220"/>
      <c r="BV11" s="216"/>
    </row>
    <row r="12" spans="1:83" x14ac:dyDescent="0.2">
      <c r="B12" s="1" t="s">
        <v>1277</v>
      </c>
      <c r="C12" s="1" t="s">
        <v>1277</v>
      </c>
      <c r="D12" s="217" t="s">
        <v>112</v>
      </c>
      <c r="E12" s="1" t="s">
        <v>112</v>
      </c>
      <c r="F12" s="1" t="s">
        <v>130</v>
      </c>
      <c r="G12" s="1" t="s">
        <v>149</v>
      </c>
      <c r="H12" s="755">
        <f>SUMIFS('Depreciation Study Line Items'!$L$5:$L$1392,'Depreciation Study Line Items'!$H$5:$H$1392,E12,'Depreciation Study Line Items'!$A$5:$A$1392,F12,'Depreciation Study Line Items'!$F$5:$F$1392,G12,'Depreciation Study Line Items'!$G$5:$G$1392,D12)</f>
        <v>42715715</v>
      </c>
      <c r="I12" s="220"/>
      <c r="J12" s="196"/>
      <c r="K12" s="196"/>
      <c r="L12" s="196"/>
      <c r="M12" s="196"/>
      <c r="N12" s="196"/>
      <c r="O12" s="196"/>
      <c r="P12" s="196"/>
      <c r="Q12" s="196"/>
      <c r="R12" s="756"/>
      <c r="S12" s="196"/>
      <c r="T12" s="197"/>
      <c r="U12" s="196"/>
      <c r="V12" s="806"/>
      <c r="W12" s="733"/>
      <c r="X12" s="218"/>
      <c r="Y12" s="218"/>
      <c r="Z12" s="734"/>
      <c r="AA12" s="687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276"/>
      <c r="AO12" s="196"/>
      <c r="AP12" s="684"/>
      <c r="AQ12" s="683"/>
      <c r="AR12" s="196"/>
      <c r="AS12" s="196"/>
      <c r="AT12" s="684"/>
      <c r="AZ12" s="220"/>
      <c r="BO12" s="220"/>
      <c r="BR12" s="224"/>
      <c r="BW12" s="224"/>
      <c r="BX12" s="224"/>
      <c r="BY12" s="224"/>
      <c r="BZ12" s="224"/>
      <c r="CA12" s="224"/>
      <c r="CB12" s="224"/>
      <c r="CC12" s="224"/>
      <c r="CD12" s="224"/>
      <c r="CE12" s="224"/>
    </row>
    <row r="13" spans="1:83" x14ac:dyDescent="0.2">
      <c r="B13" s="1" t="s">
        <v>1277</v>
      </c>
      <c r="C13" s="1" t="s">
        <v>1277</v>
      </c>
      <c r="D13" s="217" t="s">
        <v>112</v>
      </c>
      <c r="E13" s="1" t="s">
        <v>112</v>
      </c>
      <c r="F13" s="1" t="s">
        <v>130</v>
      </c>
      <c r="G13" s="1" t="s">
        <v>183</v>
      </c>
      <c r="H13" s="755">
        <f>SUMIFS('Depreciation Study Line Items'!$L$5:$L$1392,'Depreciation Study Line Items'!$H$5:$H$1392,E13,'Depreciation Study Line Items'!$A$5:$A$1392,F13,'Depreciation Study Line Items'!$F$5:$F$1392,G13,'Depreciation Study Line Items'!$G$5:$G$1392,D13)</f>
        <v>116664185</v>
      </c>
      <c r="I13" s="220"/>
      <c r="J13" s="196"/>
      <c r="K13" s="196"/>
      <c r="L13" s="196"/>
      <c r="M13" s="196"/>
      <c r="N13" s="196"/>
      <c r="O13" s="196"/>
      <c r="P13" s="196"/>
      <c r="Q13" s="196"/>
      <c r="R13" s="756"/>
      <c r="S13" s="196"/>
      <c r="T13" s="197"/>
      <c r="U13" s="196"/>
      <c r="V13" s="806"/>
      <c r="W13" s="733"/>
      <c r="X13" s="218"/>
      <c r="Y13" s="218"/>
      <c r="Z13" s="734"/>
      <c r="AA13" s="687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276"/>
      <c r="AO13" s="196"/>
      <c r="AP13" s="684"/>
      <c r="AQ13" s="683"/>
      <c r="AR13" s="196"/>
      <c r="AS13" s="196"/>
      <c r="AT13" s="684"/>
      <c r="AZ13" s="220"/>
      <c r="BO13" s="220"/>
      <c r="BR13" s="224"/>
      <c r="BW13" s="225"/>
      <c r="BX13" s="225"/>
      <c r="BZ13" s="225"/>
      <c r="CA13" s="225"/>
      <c r="CC13" s="225"/>
      <c r="CD13" s="225"/>
      <c r="CE13" s="225"/>
    </row>
    <row r="14" spans="1:83" x14ac:dyDescent="0.2">
      <c r="B14" s="1" t="s">
        <v>1277</v>
      </c>
      <c r="C14" s="1" t="s">
        <v>1277</v>
      </c>
      <c r="D14" s="217" t="s">
        <v>112</v>
      </c>
      <c r="E14" s="1" t="s">
        <v>112</v>
      </c>
      <c r="F14" s="1" t="s">
        <v>130</v>
      </c>
      <c r="G14" s="1" t="s">
        <v>186</v>
      </c>
      <c r="H14" s="755">
        <f>SUMIFS('Depreciation Study Line Items'!$L$5:$L$1392,'Depreciation Study Line Items'!$H$5:$H$1392,E14,'Depreciation Study Line Items'!$A$5:$A$1392,F14,'Depreciation Study Line Items'!$F$5:$F$1392,G14,'Depreciation Study Line Items'!$G$5:$G$1392,D14)</f>
        <v>496710537</v>
      </c>
      <c r="I14" s="220"/>
      <c r="J14" s="196"/>
      <c r="K14" s="196"/>
      <c r="L14" s="196"/>
      <c r="M14" s="196"/>
      <c r="N14" s="196"/>
      <c r="O14" s="196"/>
      <c r="P14" s="196"/>
      <c r="Q14" s="196"/>
      <c r="R14" s="756"/>
      <c r="S14" s="196"/>
      <c r="T14" s="197"/>
      <c r="U14" s="196"/>
      <c r="V14" s="806"/>
      <c r="W14" s="733"/>
      <c r="X14" s="218"/>
      <c r="Y14" s="218"/>
      <c r="Z14" s="734"/>
      <c r="AA14" s="687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276"/>
      <c r="AO14" s="196"/>
      <c r="AP14" s="684"/>
      <c r="AQ14" s="683"/>
      <c r="AR14" s="196"/>
      <c r="AS14" s="196"/>
      <c r="AT14" s="684"/>
      <c r="AZ14" s="220"/>
      <c r="BO14" s="220"/>
      <c r="BS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83" ht="13.5" thickBot="1" x14ac:dyDescent="0.25">
      <c r="B15" s="1" t="s">
        <v>1277</v>
      </c>
      <c r="C15" s="1" t="s">
        <v>1277</v>
      </c>
      <c r="D15" s="217" t="s">
        <v>112</v>
      </c>
      <c r="E15" s="1" t="s">
        <v>112</v>
      </c>
      <c r="F15" s="1" t="s">
        <v>130</v>
      </c>
      <c r="G15" s="1" t="s">
        <v>1035</v>
      </c>
      <c r="H15" s="755">
        <f>SUMIFS('Depreciation Study Line Items'!$L$5:$L$1392,'Depreciation Study Line Items'!$H$5:$H$1392,E15,'Depreciation Study Line Items'!$A$5:$A$1392,F15,'Depreciation Study Line Items'!$F$5:$F$1392,G15,'Depreciation Study Line Items'!$G$5:$G$1392,D15)</f>
        <v>0</v>
      </c>
      <c r="I15" s="220"/>
      <c r="J15" s="196"/>
      <c r="K15" s="196"/>
      <c r="L15" s="196"/>
      <c r="M15" s="196"/>
      <c r="N15" s="196"/>
      <c r="O15" s="196"/>
      <c r="P15" s="196"/>
      <c r="Q15" s="196"/>
      <c r="R15" s="756"/>
      <c r="S15" s="196"/>
      <c r="T15" s="197"/>
      <c r="U15" s="196"/>
      <c r="V15" s="806"/>
      <c r="W15" s="733"/>
      <c r="X15" s="218"/>
      <c r="Y15" s="218"/>
      <c r="Z15" s="734"/>
      <c r="AA15" s="687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276"/>
      <c r="AO15" s="196"/>
      <c r="AP15" s="684"/>
      <c r="AQ15" s="683"/>
      <c r="AR15" s="196"/>
      <c r="AS15" s="196"/>
      <c r="AT15" s="684"/>
      <c r="AZ15" s="220"/>
      <c r="BO15" s="220"/>
    </row>
    <row r="16" spans="1:83" ht="13.5" thickBot="1" x14ac:dyDescent="0.25">
      <c r="B16" s="226" t="s">
        <v>1279</v>
      </c>
      <c r="C16" s="227"/>
      <c r="D16" s="228" t="str">
        <f>"TOTAL " &amp;D15</f>
        <v>TOTAL DISTRIBUTION PLANT</v>
      </c>
      <c r="E16" s="227"/>
      <c r="F16" s="227"/>
      <c r="G16" s="227"/>
      <c r="H16" s="685">
        <f>SUM(H10:H15)</f>
        <v>7390991994</v>
      </c>
      <c r="I16" s="229"/>
      <c r="J16" s="229"/>
      <c r="K16" s="228"/>
      <c r="L16" s="228"/>
      <c r="M16" s="228"/>
      <c r="N16" s="228"/>
      <c r="O16" s="228"/>
      <c r="P16" s="228"/>
      <c r="Q16" s="228"/>
      <c r="R16" s="230">
        <f>SUM(H16:Q16)</f>
        <v>7390991994</v>
      </c>
      <c r="S16" s="231">
        <v>7390889427.8100004</v>
      </c>
      <c r="T16" s="672" t="s">
        <v>2366</v>
      </c>
      <c r="U16" s="232">
        <f>R16-S16</f>
        <v>102566.18999958038</v>
      </c>
      <c r="V16" s="757"/>
      <c r="W16" s="735"/>
      <c r="X16" s="233"/>
      <c r="Y16" s="234">
        <f>-Y225</f>
        <v>102555.67</v>
      </c>
      <c r="Z16" s="736">
        <f>SUM(W16:Y16)+S16</f>
        <v>7390991983.4800005</v>
      </c>
      <c r="AA16" s="712"/>
      <c r="AB16" s="232"/>
      <c r="AC16" s="232"/>
      <c r="AD16" s="232"/>
      <c r="AE16" s="232"/>
      <c r="AF16" s="232"/>
      <c r="AG16" s="232"/>
      <c r="AH16" s="232"/>
      <c r="AI16" s="232"/>
      <c r="AJ16" s="235">
        <v>25433982.59</v>
      </c>
      <c r="AK16" s="232"/>
      <c r="AL16" s="232"/>
      <c r="AM16" s="232"/>
      <c r="AN16" s="236">
        <f>SUM(AA16:AM16)+Z16</f>
        <v>7416425966.0700006</v>
      </c>
      <c r="AO16" s="237">
        <f>'BS - All'!E99</f>
        <v>7416425966.0699997</v>
      </c>
      <c r="AP16" s="713">
        <f>AN16-AO16</f>
        <v>0</v>
      </c>
      <c r="AQ16" s="685">
        <f>ROUND((AN16/1000),0)</f>
        <v>7416426</v>
      </c>
      <c r="AR16" s="238">
        <v>7416426</v>
      </c>
      <c r="AS16" s="239" t="s">
        <v>1280</v>
      </c>
      <c r="AT16" s="686">
        <f>AQ16-AR16</f>
        <v>0</v>
      </c>
      <c r="AU16" s="240"/>
      <c r="AV16" s="240"/>
      <c r="AW16" s="240"/>
      <c r="AX16" s="240"/>
      <c r="AY16" s="240"/>
      <c r="AZ16" s="220"/>
      <c r="BA16" s="241"/>
      <c r="BB16" s="225"/>
      <c r="BC16" s="241"/>
      <c r="BD16" s="241"/>
      <c r="BE16" s="241"/>
      <c r="BF16" s="241"/>
      <c r="BG16" s="222"/>
      <c r="BI16" s="224"/>
      <c r="BK16" s="220"/>
      <c r="BO16" s="220"/>
    </row>
    <row r="17" spans="2:93" ht="15.75" customHeight="1" x14ac:dyDescent="0.2">
      <c r="B17" s="1" t="s">
        <v>119</v>
      </c>
      <c r="C17" s="1" t="s">
        <v>119</v>
      </c>
      <c r="D17" s="1" t="s">
        <v>119</v>
      </c>
      <c r="E17" s="1" t="s">
        <v>119</v>
      </c>
      <c r="F17" s="1" t="s">
        <v>83</v>
      </c>
      <c r="G17" s="1" t="s">
        <v>119</v>
      </c>
      <c r="H17" s="755">
        <f>SUMIFS('Depreciation Study Line Items'!$L$5:$L$1392,'Depreciation Study Line Items'!$H$5:$H$1392,E17,'Depreciation Study Line Items'!$A$5:$A$1392,F17,'Depreciation Study Line Items'!$F$5:$F$1392,G17,'Depreciation Study Line Items'!$G$5:$G$1392,D17)</f>
        <v>888228100.25000012</v>
      </c>
      <c r="I17" s="220"/>
      <c r="J17" s="196"/>
      <c r="K17" s="196"/>
      <c r="L17" s="196"/>
      <c r="M17" s="196"/>
      <c r="N17" s="196"/>
      <c r="O17" s="196"/>
      <c r="P17" s="196"/>
      <c r="Q17" s="196"/>
      <c r="R17" s="756"/>
      <c r="S17" s="196"/>
      <c r="T17" s="197"/>
      <c r="U17" s="196"/>
      <c r="V17" s="714"/>
      <c r="W17" s="687"/>
      <c r="X17" s="196"/>
      <c r="Y17" s="196"/>
      <c r="Z17" s="737"/>
      <c r="AA17" s="687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276"/>
      <c r="AO17" s="196"/>
      <c r="AP17" s="684"/>
      <c r="AQ17" s="683"/>
      <c r="AR17" s="196"/>
      <c r="AS17" s="196"/>
      <c r="AT17" s="684"/>
      <c r="AZ17" s="220"/>
      <c r="BI17" s="197"/>
      <c r="BO17" s="220"/>
      <c r="BU17" s="136"/>
      <c r="BV17" s="807"/>
      <c r="BW17" s="807"/>
      <c r="BX17" s="807"/>
      <c r="BY17" s="807"/>
      <c r="BZ17" s="807"/>
      <c r="CB17" s="30"/>
    </row>
    <row r="18" spans="2:93" x14ac:dyDescent="0.2">
      <c r="B18" s="1" t="s">
        <v>119</v>
      </c>
      <c r="C18" s="1" t="s">
        <v>119</v>
      </c>
      <c r="D18" s="1" t="s">
        <v>119</v>
      </c>
      <c r="E18" s="1" t="s">
        <v>119</v>
      </c>
      <c r="F18" s="1" t="s">
        <v>130</v>
      </c>
      <c r="G18" s="1" t="s">
        <v>149</v>
      </c>
      <c r="H18" s="755">
        <f>SUMIFS('Depreciation Study Line Items'!$L$5:$L$1392,'Depreciation Study Line Items'!$H$5:$H$1392,E18,'Depreciation Study Line Items'!$A$5:$A$1392,F18,'Depreciation Study Line Items'!$F$5:$F$1392,G18,'Depreciation Study Line Items'!$G$5:$G$1392,D18)</f>
        <v>5773233</v>
      </c>
      <c r="I18" s="220"/>
      <c r="J18" s="196"/>
      <c r="K18" s="196"/>
      <c r="L18" s="196"/>
      <c r="M18" s="196"/>
      <c r="N18" s="196"/>
      <c r="O18" s="196"/>
      <c r="P18" s="196"/>
      <c r="Q18" s="196"/>
      <c r="R18" s="756"/>
      <c r="S18" s="196"/>
      <c r="T18" s="197"/>
      <c r="U18" s="196"/>
      <c r="V18" s="714"/>
      <c r="W18" s="687"/>
      <c r="X18" s="196"/>
      <c r="Y18" s="196"/>
      <c r="Z18" s="737"/>
      <c r="AA18" s="687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276"/>
      <c r="AO18" s="196"/>
      <c r="AP18" s="684"/>
      <c r="AQ18" s="683"/>
      <c r="AR18" s="196"/>
      <c r="AS18" s="196"/>
      <c r="AT18" s="684"/>
      <c r="AZ18" s="220"/>
      <c r="BI18" s="197"/>
      <c r="BO18" s="220"/>
      <c r="BU18" s="136"/>
      <c r="BV18" s="242"/>
      <c r="BW18" s="100"/>
      <c r="BX18" s="100"/>
      <c r="BY18" s="100"/>
      <c r="BZ18" s="100"/>
      <c r="CA18" s="243"/>
      <c r="CB18" s="30"/>
    </row>
    <row r="19" spans="2:93" ht="15.75" customHeight="1" x14ac:dyDescent="0.2">
      <c r="B19" s="1" t="s">
        <v>119</v>
      </c>
      <c r="C19" s="1" t="s">
        <v>119</v>
      </c>
      <c r="D19" s="1" t="s">
        <v>119</v>
      </c>
      <c r="E19" s="1" t="s">
        <v>119</v>
      </c>
      <c r="F19" s="1" t="s">
        <v>130</v>
      </c>
      <c r="G19" s="1" t="s">
        <v>183</v>
      </c>
      <c r="H19" s="755">
        <f>SUMIFS('Depreciation Study Line Items'!$L$5:$L$1392,'Depreciation Study Line Items'!$H$5:$H$1392,E19,'Depreciation Study Line Items'!$A$5:$A$1392,F19,'Depreciation Study Line Items'!$F$5:$F$1392,G19,'Depreciation Study Line Items'!$G$5:$G$1392,D19)</f>
        <v>198441433</v>
      </c>
      <c r="I19" s="220"/>
      <c r="J19" s="196"/>
      <c r="K19" s="196"/>
      <c r="L19" s="196"/>
      <c r="M19" s="196"/>
      <c r="N19" s="196"/>
      <c r="O19" s="196"/>
      <c r="P19" s="196"/>
      <c r="Q19" s="196"/>
      <c r="R19" s="756"/>
      <c r="S19" s="196"/>
      <c r="T19" s="197"/>
      <c r="U19" s="196"/>
      <c r="V19" s="714"/>
      <c r="W19" s="687"/>
      <c r="X19" s="196"/>
      <c r="Y19" s="196"/>
      <c r="Z19" s="737"/>
      <c r="AA19" s="687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276"/>
      <c r="AO19" s="196"/>
      <c r="AP19" s="684"/>
      <c r="AQ19" s="683"/>
      <c r="AR19" s="196"/>
      <c r="AS19" s="196"/>
      <c r="AT19" s="684"/>
      <c r="AZ19" s="220"/>
      <c r="BI19" s="197"/>
      <c r="BO19" s="220"/>
      <c r="BU19" s="136"/>
      <c r="BV19" s="244"/>
    </row>
    <row r="20" spans="2:93" x14ac:dyDescent="0.2">
      <c r="B20" s="1" t="s">
        <v>119</v>
      </c>
      <c r="C20" s="1" t="s">
        <v>119</v>
      </c>
      <c r="D20" s="1" t="s">
        <v>119</v>
      </c>
      <c r="E20" s="1" t="s">
        <v>119</v>
      </c>
      <c r="F20" s="1" t="s">
        <v>130</v>
      </c>
      <c r="G20" s="1" t="s">
        <v>186</v>
      </c>
      <c r="H20" s="755">
        <f>SUMIFS('Depreciation Study Line Items'!$L$5:$L$1392,'Depreciation Study Line Items'!$H$5:$H$1392,E20,'Depreciation Study Line Items'!$A$5:$A$1392,F20,'Depreciation Study Line Items'!$F$5:$F$1392,G20,'Depreciation Study Line Items'!$G$5:$G$1392,D20)</f>
        <v>108012041</v>
      </c>
      <c r="I20" s="220"/>
      <c r="J20" s="196"/>
      <c r="K20" s="196"/>
      <c r="L20" s="196"/>
      <c r="M20" s="196"/>
      <c r="N20" s="196"/>
      <c r="O20" s="196"/>
      <c r="P20" s="196"/>
      <c r="Q20" s="196"/>
      <c r="R20" s="756"/>
      <c r="S20" s="196"/>
      <c r="T20" s="197"/>
      <c r="U20" s="196"/>
      <c r="V20" s="714"/>
      <c r="W20" s="687"/>
      <c r="X20" s="196"/>
      <c r="Y20" s="196"/>
      <c r="Z20" s="737"/>
      <c r="AA20" s="687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276"/>
      <c r="AO20" s="196"/>
      <c r="AP20" s="684"/>
      <c r="AQ20" s="683"/>
      <c r="AR20" s="196"/>
      <c r="AS20" s="196"/>
      <c r="AT20" s="684"/>
      <c r="AZ20" s="220"/>
      <c r="BI20" s="197"/>
      <c r="BO20" s="220"/>
      <c r="BT20" s="225"/>
      <c r="BU20" s="225"/>
      <c r="BV20" s="225"/>
      <c r="BW20" s="225"/>
      <c r="BX20" s="225"/>
      <c r="BY20" s="225"/>
      <c r="BZ20" s="225"/>
      <c r="CA20" s="225"/>
      <c r="CB20" s="225"/>
    </row>
    <row r="21" spans="2:93" x14ac:dyDescent="0.2">
      <c r="B21" s="1" t="s">
        <v>119</v>
      </c>
      <c r="C21" s="1" t="s">
        <v>119</v>
      </c>
      <c r="D21" s="1" t="s">
        <v>119</v>
      </c>
      <c r="E21" s="1" t="s">
        <v>119</v>
      </c>
      <c r="F21" s="1" t="s">
        <v>130</v>
      </c>
      <c r="G21" s="1" t="s">
        <v>1035</v>
      </c>
      <c r="H21" s="755">
        <f>SUMIFS('Depreciation Study Line Items'!$L$5:$L$1392,'Depreciation Study Line Items'!$H$5:$H$1392,E21,'Depreciation Study Line Items'!$A$5:$A$1392,F21,'Depreciation Study Line Items'!$F$5:$F$1392,G21,'Depreciation Study Line Items'!$G$5:$G$1392,D21)</f>
        <v>0</v>
      </c>
      <c r="I21" s="220"/>
      <c r="J21" s="196"/>
      <c r="K21" s="196"/>
      <c r="L21" s="196"/>
      <c r="M21" s="196"/>
      <c r="N21" s="196"/>
      <c r="O21" s="196"/>
      <c r="P21" s="196"/>
      <c r="Q21" s="196"/>
      <c r="R21" s="756"/>
      <c r="S21" s="196"/>
      <c r="T21" s="197"/>
      <c r="U21" s="196"/>
      <c r="V21" s="714"/>
      <c r="W21" s="687"/>
      <c r="X21" s="196"/>
      <c r="Y21" s="196"/>
      <c r="Z21" s="737"/>
      <c r="AA21" s="687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276"/>
      <c r="AO21" s="196"/>
      <c r="AP21" s="684"/>
      <c r="AQ21" s="683"/>
      <c r="AR21" s="196"/>
      <c r="AS21" s="196"/>
      <c r="AT21" s="684"/>
      <c r="AZ21" s="220"/>
      <c r="BI21" s="197"/>
      <c r="BO21" s="220"/>
      <c r="BT21" s="225"/>
      <c r="BU21" s="245"/>
      <c r="BV21" s="225"/>
      <c r="BW21" s="225"/>
      <c r="BX21" s="225"/>
      <c r="BY21" s="225"/>
      <c r="BZ21" s="225"/>
      <c r="CA21" s="225"/>
      <c r="CB21" s="225"/>
    </row>
    <row r="22" spans="2:93" ht="13.5" thickBot="1" x14ac:dyDescent="0.25">
      <c r="B22" s="1" t="s">
        <v>119</v>
      </c>
      <c r="C22" s="1" t="s">
        <v>119</v>
      </c>
      <c r="D22" s="1" t="s">
        <v>119</v>
      </c>
      <c r="E22" s="1" t="s">
        <v>119</v>
      </c>
      <c r="F22" s="1" t="s">
        <v>130</v>
      </c>
      <c r="G22" s="1" t="s">
        <v>999</v>
      </c>
      <c r="H22" s="755">
        <f>SUMIFS('Depreciation Study Line Items'!$L$5:$L$1392,'Depreciation Study Line Items'!$H$5:$H$1392,E22,'Depreciation Study Line Items'!$A$5:$A$1392,F22,'Depreciation Study Line Items'!$F$5:$F$1392,G22,'Depreciation Study Line Items'!$G$5:$G$1392,D22)</f>
        <v>297616529</v>
      </c>
      <c r="I22" s="220"/>
      <c r="J22" s="196"/>
      <c r="K22" s="196"/>
      <c r="L22" s="196"/>
      <c r="M22" s="196"/>
      <c r="N22" s="196"/>
      <c r="O22" s="196"/>
      <c r="P22" s="196"/>
      <c r="Q22" s="196"/>
      <c r="R22" s="756"/>
      <c r="S22" s="196"/>
      <c r="T22" s="197"/>
      <c r="U22" s="196"/>
      <c r="V22" s="714"/>
      <c r="W22" s="687"/>
      <c r="X22" s="196"/>
      <c r="Y22" s="196"/>
      <c r="Z22" s="737"/>
      <c r="AA22" s="687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276"/>
      <c r="AO22" s="196"/>
      <c r="AP22" s="684"/>
      <c r="AQ22" s="683"/>
      <c r="AR22" s="196"/>
      <c r="AS22" s="196"/>
      <c r="AT22" s="684"/>
      <c r="AZ22" s="220"/>
      <c r="BI22" s="197"/>
      <c r="BO22" s="220"/>
      <c r="BT22" s="225"/>
      <c r="BU22" s="225"/>
      <c r="BV22" s="225"/>
      <c r="BW22" s="225"/>
      <c r="BX22" s="225"/>
      <c r="BY22" s="225"/>
      <c r="BZ22" s="225"/>
      <c r="CA22" s="225"/>
      <c r="CB22" s="225"/>
    </row>
    <row r="23" spans="2:93" ht="13.5" thickBot="1" x14ac:dyDescent="0.25">
      <c r="B23" s="226" t="s">
        <v>1281</v>
      </c>
      <c r="C23" s="227" t="s">
        <v>1281</v>
      </c>
      <c r="D23" s="228" t="str">
        <f>"TOTAL " &amp;D22</f>
        <v>TOTAL GENERAL PLANT</v>
      </c>
      <c r="E23" s="227"/>
      <c r="F23" s="227"/>
      <c r="G23" s="227"/>
      <c r="H23" s="685">
        <f>SUM(H17:H22)</f>
        <v>1498071336.25</v>
      </c>
      <c r="I23" s="229"/>
      <c r="J23" s="229"/>
      <c r="K23" s="235">
        <v>-2450374.98</v>
      </c>
      <c r="L23" s="235">
        <v>-1456786.2599996801</v>
      </c>
      <c r="M23" s="228"/>
      <c r="N23" s="228"/>
      <c r="O23" s="228"/>
      <c r="P23" s="228"/>
      <c r="Q23" s="228"/>
      <c r="R23" s="230">
        <f>SUM(H23:Q23)</f>
        <v>1494164175.0100002</v>
      </c>
      <c r="S23" s="231">
        <v>1494164177.0499997</v>
      </c>
      <c r="T23" s="672" t="s">
        <v>2367</v>
      </c>
      <c r="U23" s="232">
        <f>R23-S23</f>
        <v>-2.0399994850158691</v>
      </c>
      <c r="V23" s="713"/>
      <c r="W23" s="712"/>
      <c r="X23" s="232"/>
      <c r="Y23" s="232"/>
      <c r="Z23" s="736">
        <f>SUM(W23:Y23)+S23</f>
        <v>1494164177.0499997</v>
      </c>
      <c r="AA23" s="712"/>
      <c r="AB23" s="232"/>
      <c r="AC23" s="232"/>
      <c r="AD23" s="232"/>
      <c r="AE23" s="232"/>
      <c r="AF23" s="235">
        <v>126347478.81</v>
      </c>
      <c r="AG23" s="246"/>
      <c r="AH23" s="235">
        <v>-99185711.439999998</v>
      </c>
      <c r="AI23" s="235">
        <v>124353181.13000001</v>
      </c>
      <c r="AJ23" s="246"/>
      <c r="AK23" s="232"/>
      <c r="AL23" s="239">
        <f>-(K23+L23)</f>
        <v>3907161.2399996798</v>
      </c>
      <c r="AM23" s="232"/>
      <c r="AN23" s="236">
        <f>SUM(AA23:AM23)+Z23</f>
        <v>1649586286.7899995</v>
      </c>
      <c r="AO23" s="237">
        <f>'BS - All'!E116</f>
        <v>1649586286.7899997</v>
      </c>
      <c r="AP23" s="713">
        <f>AN23-AO23</f>
        <v>0</v>
      </c>
      <c r="AQ23" s="685">
        <f>ROUND((AN23/1000),0)</f>
        <v>1649586</v>
      </c>
      <c r="AR23" s="238">
        <v>1649586</v>
      </c>
      <c r="AS23" s="239" t="s">
        <v>1280</v>
      </c>
      <c r="AT23" s="686">
        <f>AQ23-AR23</f>
        <v>0</v>
      </c>
      <c r="AU23" s="240"/>
      <c r="AV23" s="240"/>
      <c r="AW23" s="240"/>
      <c r="AX23" s="240"/>
      <c r="AY23" s="240"/>
      <c r="AZ23" s="220"/>
      <c r="BA23" s="241"/>
      <c r="BB23" s="225"/>
      <c r="BC23" s="220"/>
      <c r="BD23" s="220"/>
      <c r="BE23" s="220"/>
      <c r="BF23" s="241"/>
      <c r="BG23" s="222"/>
      <c r="BI23" s="224"/>
      <c r="BK23" s="220"/>
      <c r="BO23" s="220"/>
      <c r="BP23" s="223"/>
      <c r="BT23" s="225"/>
      <c r="BU23" s="225"/>
      <c r="BV23" s="225"/>
      <c r="BW23" s="225"/>
      <c r="BX23" s="225"/>
      <c r="BY23" s="225"/>
      <c r="BZ23" s="225"/>
      <c r="CA23" s="225"/>
      <c r="CB23" s="225"/>
    </row>
    <row r="24" spans="2:93" x14ac:dyDescent="0.2">
      <c r="H24" s="687"/>
      <c r="I24" s="196"/>
      <c r="J24" s="196"/>
      <c r="K24" s="196"/>
      <c r="L24" s="196"/>
      <c r="M24" s="196"/>
      <c r="N24" s="196"/>
      <c r="O24" s="196"/>
      <c r="P24" s="196"/>
      <c r="Q24" s="196"/>
      <c r="R24" s="756"/>
      <c r="S24" s="196"/>
      <c r="T24" s="197"/>
      <c r="U24" s="196"/>
      <c r="V24" s="714"/>
      <c r="W24" s="687"/>
      <c r="X24" s="196"/>
      <c r="Y24" s="196"/>
      <c r="Z24" s="737"/>
      <c r="AA24" s="687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276"/>
      <c r="AO24" s="196"/>
      <c r="AP24" s="684"/>
      <c r="AQ24" s="687"/>
      <c r="AR24" s="196"/>
      <c r="AS24" s="196"/>
      <c r="AT24" s="684"/>
    </row>
    <row r="25" spans="2:93" x14ac:dyDescent="0.2">
      <c r="H25" s="687"/>
      <c r="I25" s="196"/>
      <c r="J25" s="196"/>
      <c r="K25" s="196"/>
      <c r="L25" s="196"/>
      <c r="M25" s="196"/>
      <c r="N25" s="196"/>
      <c r="O25" s="196"/>
      <c r="P25" s="196"/>
      <c r="Q25" s="196"/>
      <c r="R25" s="756"/>
      <c r="S25" s="196"/>
      <c r="T25" s="197"/>
      <c r="U25" s="196"/>
      <c r="V25" s="714"/>
      <c r="W25" s="687"/>
      <c r="X25" s="196"/>
      <c r="Y25" s="196"/>
      <c r="Z25" s="737"/>
      <c r="AA25" s="687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276"/>
      <c r="AO25" s="196"/>
      <c r="AP25" s="684"/>
      <c r="AQ25" s="687"/>
      <c r="AR25" s="196"/>
      <c r="AS25" s="196"/>
      <c r="AT25" s="684"/>
    </row>
    <row r="26" spans="2:93" x14ac:dyDescent="0.2">
      <c r="H26" s="687"/>
      <c r="I26" s="196"/>
      <c r="J26" s="196"/>
      <c r="K26" s="196"/>
      <c r="L26" s="196"/>
      <c r="M26" s="196"/>
      <c r="N26" s="196"/>
      <c r="O26" s="196"/>
      <c r="P26" s="196"/>
      <c r="Q26" s="196"/>
      <c r="R26" s="756"/>
      <c r="S26" s="196"/>
      <c r="T26" s="197"/>
      <c r="U26" s="196"/>
      <c r="V26" s="714"/>
      <c r="W26" s="687"/>
      <c r="X26" s="196"/>
      <c r="Y26" s="196"/>
      <c r="Z26" s="737"/>
      <c r="AA26" s="687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276"/>
      <c r="AO26" s="196"/>
      <c r="AP26" s="684"/>
      <c r="AQ26" s="687"/>
      <c r="AR26" s="196"/>
      <c r="AS26" s="196"/>
      <c r="AT26" s="684"/>
    </row>
    <row r="27" spans="2:93" x14ac:dyDescent="0.2">
      <c r="B27" s="1" t="s">
        <v>1282</v>
      </c>
      <c r="C27" s="1" t="s">
        <v>1283</v>
      </c>
      <c r="D27" s="1" t="s">
        <v>51</v>
      </c>
      <c r="E27" s="1" t="s">
        <v>350</v>
      </c>
      <c r="F27" s="1" t="s">
        <v>16</v>
      </c>
      <c r="G27" s="1" t="s">
        <v>51</v>
      </c>
      <c r="H27" s="755">
        <f>SUMIFS('Depreciation Study Line Items'!$L$5:$L$1392,'Depreciation Study Line Items'!$H$5:$H$1392,E27,'Depreciation Study Line Items'!$A$5:$A$1392,F27,'Depreciation Study Line Items'!$F$5:$F$1392,G27,'Depreciation Study Line Items'!$G$5:$G$1392,D27)</f>
        <v>2387061.04</v>
      </c>
      <c r="I27" s="220"/>
      <c r="J27" s="220"/>
      <c r="K27" s="279"/>
      <c r="L27" s="279"/>
      <c r="M27" s="279"/>
      <c r="N27" s="279"/>
      <c r="O27" s="279"/>
      <c r="P27" s="279"/>
      <c r="Q27" s="279"/>
      <c r="R27" s="277"/>
      <c r="S27" s="220"/>
      <c r="T27" s="225"/>
      <c r="U27" s="221"/>
      <c r="V27" s="684"/>
      <c r="W27" s="683"/>
      <c r="X27" s="221"/>
      <c r="Y27" s="221"/>
      <c r="Z27" s="738"/>
      <c r="AA27" s="683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711"/>
      <c r="AO27" s="221"/>
      <c r="AP27" s="684"/>
      <c r="AQ27" s="683"/>
      <c r="AR27" s="221"/>
      <c r="AS27" s="221"/>
      <c r="AT27" s="684"/>
      <c r="AU27" s="221"/>
      <c r="AV27" s="221"/>
      <c r="AW27" s="221"/>
      <c r="AX27" s="221"/>
      <c r="AY27" s="221"/>
      <c r="AZ27" s="220"/>
      <c r="BB27" s="225"/>
      <c r="BG27" s="222"/>
      <c r="BI27" s="224"/>
      <c r="BO27" s="220"/>
    </row>
    <row r="28" spans="2:93" x14ac:dyDescent="0.2">
      <c r="B28" s="1" t="s">
        <v>1282</v>
      </c>
      <c r="C28" s="1" t="s">
        <v>1283</v>
      </c>
      <c r="D28" s="1" t="s">
        <v>51</v>
      </c>
      <c r="E28" s="1" t="s">
        <v>350</v>
      </c>
      <c r="F28" s="1" t="s">
        <v>83</v>
      </c>
      <c r="G28" s="1" t="s">
        <v>85</v>
      </c>
      <c r="H28" s="755">
        <f>SUMIFS('Depreciation Study Line Items'!$L$5:$L$1392,'Depreciation Study Line Items'!$H$5:$H$1392,E28,'Depreciation Study Line Items'!$A$5:$A$1392,F28,'Depreciation Study Line Items'!$F$5:$F$1392,G28,'Depreciation Study Line Items'!$G$5:$G$1392,D28)</f>
        <v>673399</v>
      </c>
      <c r="I28" s="220"/>
      <c r="J28" s="196"/>
      <c r="K28" s="196"/>
      <c r="L28" s="196"/>
      <c r="M28" s="196"/>
      <c r="N28" s="196"/>
      <c r="O28" s="196"/>
      <c r="P28" s="196"/>
      <c r="Q28" s="196"/>
      <c r="R28" s="756"/>
      <c r="S28" s="196"/>
      <c r="T28" s="197"/>
      <c r="U28" s="247"/>
      <c r="V28" s="689"/>
      <c r="W28" s="688"/>
      <c r="X28" s="247"/>
      <c r="Y28" s="247"/>
      <c r="Z28" s="739"/>
      <c r="AA28" s="688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80"/>
      <c r="AO28" s="247"/>
      <c r="AP28" s="689"/>
      <c r="AQ28" s="688"/>
      <c r="AR28" s="247"/>
      <c r="AS28" s="247"/>
      <c r="AT28" s="689"/>
      <c r="AU28" s="247"/>
      <c r="AV28" s="247"/>
      <c r="AW28" s="247"/>
      <c r="AX28" s="247"/>
      <c r="AY28" s="247"/>
      <c r="AZ28" s="220"/>
      <c r="BI28" s="197"/>
      <c r="BO28" s="220"/>
    </row>
    <row r="29" spans="2:93" ht="21.75" customHeight="1" x14ac:dyDescent="0.2">
      <c r="B29" s="1" t="s">
        <v>1282</v>
      </c>
      <c r="C29" s="1" t="s">
        <v>1283</v>
      </c>
      <c r="D29" s="1" t="s">
        <v>51</v>
      </c>
      <c r="E29" s="1" t="s">
        <v>350</v>
      </c>
      <c r="F29" s="1" t="s">
        <v>130</v>
      </c>
      <c r="G29" s="1" t="s">
        <v>149</v>
      </c>
      <c r="H29" s="755">
        <f>SUMIFS('Depreciation Study Line Items'!$L$5:$L$1392,'Depreciation Study Line Items'!$H$5:$H$1392,E29,'Depreciation Study Line Items'!$A$5:$A$1392,F29,'Depreciation Study Line Items'!$F$5:$F$1392,G29,'Depreciation Study Line Items'!$G$5:$G$1392,D29)</f>
        <v>65537</v>
      </c>
      <c r="I29" s="220"/>
      <c r="J29" s="196"/>
      <c r="K29" s="196"/>
      <c r="L29" s="196"/>
      <c r="M29" s="196"/>
      <c r="N29" s="196"/>
      <c r="O29" s="196"/>
      <c r="P29" s="196"/>
      <c r="Q29" s="196"/>
      <c r="R29" s="756"/>
      <c r="S29" s="196"/>
      <c r="T29" s="197"/>
      <c r="U29" s="196"/>
      <c r="V29" s="714"/>
      <c r="W29" s="687"/>
      <c r="X29" s="196"/>
      <c r="Y29" s="196"/>
      <c r="Z29" s="737"/>
      <c r="AA29" s="687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276"/>
      <c r="AO29" s="196"/>
      <c r="AP29" s="684"/>
      <c r="AQ29" s="683"/>
      <c r="AR29" s="196"/>
      <c r="AS29" s="196"/>
      <c r="AT29" s="684"/>
      <c r="AZ29" s="220"/>
      <c r="BI29" s="197"/>
      <c r="BO29" s="220"/>
      <c r="BU29" s="248"/>
      <c r="BW29" s="248"/>
      <c r="BY29" s="248"/>
      <c r="CL29" s="248"/>
    </row>
    <row r="30" spans="2:93" x14ac:dyDescent="0.2">
      <c r="B30" s="1" t="s">
        <v>1282</v>
      </c>
      <c r="C30" s="1" t="s">
        <v>1283</v>
      </c>
      <c r="D30" s="1" t="s">
        <v>51</v>
      </c>
      <c r="E30" s="1" t="s">
        <v>350</v>
      </c>
      <c r="F30" s="1" t="s">
        <v>130</v>
      </c>
      <c r="G30" s="1" t="s">
        <v>183</v>
      </c>
      <c r="H30" s="755">
        <f>SUMIFS('Depreciation Study Line Items'!$L$5:$L$1392,'Depreciation Study Line Items'!$H$5:$H$1392,E30,'Depreciation Study Line Items'!$A$5:$A$1392,F30,'Depreciation Study Line Items'!$F$5:$F$1392,G30,'Depreciation Study Line Items'!$G$5:$G$1392,D30)</f>
        <v>74346</v>
      </c>
      <c r="I30" s="220"/>
      <c r="J30" s="196"/>
      <c r="K30" s="196"/>
      <c r="L30" s="196"/>
      <c r="M30" s="196"/>
      <c r="N30" s="196"/>
      <c r="O30" s="196"/>
      <c r="P30" s="196"/>
      <c r="Q30" s="196"/>
      <c r="R30" s="756"/>
      <c r="S30" s="196"/>
      <c r="T30" s="197"/>
      <c r="U30" s="196"/>
      <c r="V30" s="714"/>
      <c r="W30" s="687"/>
      <c r="X30" s="196"/>
      <c r="Y30" s="196"/>
      <c r="Z30" s="737"/>
      <c r="AA30" s="687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276"/>
      <c r="AO30" s="196"/>
      <c r="AP30" s="684"/>
      <c r="AQ30" s="683"/>
      <c r="AR30" s="196"/>
      <c r="AS30" s="196"/>
      <c r="AT30" s="684"/>
      <c r="AZ30" s="220"/>
      <c r="BI30" s="197"/>
      <c r="BO30" s="220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</row>
    <row r="31" spans="2:93" x14ac:dyDescent="0.2">
      <c r="B31" s="1" t="s">
        <v>1282</v>
      </c>
      <c r="C31" s="1" t="s">
        <v>1283</v>
      </c>
      <c r="D31" s="1" t="s">
        <v>51</v>
      </c>
      <c r="E31" s="1" t="s">
        <v>350</v>
      </c>
      <c r="F31" s="1" t="s">
        <v>130</v>
      </c>
      <c r="G31" s="1" t="s">
        <v>186</v>
      </c>
      <c r="H31" s="755">
        <f>SUMIFS('Depreciation Study Line Items'!$L$5:$L$1392,'Depreciation Study Line Items'!$H$5:$H$1392,E31,'Depreciation Study Line Items'!$A$5:$A$1392,F31,'Depreciation Study Line Items'!$F$5:$F$1392,G31,'Depreciation Study Line Items'!$G$5:$G$1392,D31)</f>
        <v>312333</v>
      </c>
      <c r="I31" s="220"/>
      <c r="J31" s="196"/>
      <c r="K31" s="196"/>
      <c r="L31" s="196"/>
      <c r="M31" s="196"/>
      <c r="N31" s="196"/>
      <c r="O31" s="196"/>
      <c r="P31" s="196"/>
      <c r="Q31" s="196"/>
      <c r="R31" s="756"/>
      <c r="S31" s="196"/>
      <c r="T31" s="197"/>
      <c r="U31" s="196"/>
      <c r="V31" s="714"/>
      <c r="W31" s="687"/>
      <c r="X31" s="196"/>
      <c r="Y31" s="196"/>
      <c r="Z31" s="737"/>
      <c r="AA31" s="687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276"/>
      <c r="AO31" s="196"/>
      <c r="AP31" s="684"/>
      <c r="AQ31" s="683"/>
      <c r="AR31" s="196"/>
      <c r="AS31" s="196"/>
      <c r="AT31" s="684"/>
      <c r="AZ31" s="220"/>
      <c r="BI31" s="197"/>
      <c r="BO31" s="220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</row>
    <row r="32" spans="2:93" x14ac:dyDescent="0.2">
      <c r="B32" s="249" t="s">
        <v>1282</v>
      </c>
      <c r="C32" s="249"/>
      <c r="D32" s="250" t="str">
        <f>"TOTAL " &amp;E31</f>
        <v>TOTAL BIG PINE</v>
      </c>
      <c r="E32" s="249"/>
      <c r="F32" s="249"/>
      <c r="G32" s="249"/>
      <c r="H32" s="716">
        <f>SUM(H27:H31)</f>
        <v>3512676.04</v>
      </c>
      <c r="I32" s="251"/>
      <c r="J32" s="251"/>
      <c r="K32" s="252"/>
      <c r="L32" s="252"/>
      <c r="M32" s="252"/>
      <c r="N32" s="252"/>
      <c r="O32" s="252"/>
      <c r="P32" s="252"/>
      <c r="Q32" s="252"/>
      <c r="R32" s="253">
        <f>SUM(H32:Q32)</f>
        <v>3512676.04</v>
      </c>
      <c r="S32" s="254">
        <v>3512675.8699999996</v>
      </c>
      <c r="T32" s="673" t="s">
        <v>2368</v>
      </c>
      <c r="U32" s="255">
        <f>R32-S32</f>
        <v>0.17000000039115548</v>
      </c>
      <c r="V32" s="691"/>
      <c r="W32" s="690"/>
      <c r="X32" s="255"/>
      <c r="Y32" s="255"/>
      <c r="Z32" s="740">
        <f>SUM(W32:Y32)+S32</f>
        <v>3512675.8699999996</v>
      </c>
      <c r="AA32" s="690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6">
        <f>SUM(AA32:AM32)+Z32</f>
        <v>3512675.8699999996</v>
      </c>
      <c r="AO32" s="255"/>
      <c r="AP32" s="691"/>
      <c r="AQ32" s="690"/>
      <c r="AR32" s="255"/>
      <c r="AS32" s="255"/>
      <c r="AT32" s="691"/>
      <c r="AU32" s="247"/>
      <c r="AV32" s="247"/>
      <c r="AW32" s="247"/>
      <c r="AX32" s="247"/>
      <c r="AY32" s="247"/>
      <c r="AZ32" s="220"/>
      <c r="BB32" s="225"/>
      <c r="BG32" s="222"/>
      <c r="BI32" s="224"/>
      <c r="BK32" s="220"/>
      <c r="BO32" s="220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</row>
    <row r="33" spans="2:93" x14ac:dyDescent="0.2">
      <c r="B33" s="1" t="s">
        <v>1282</v>
      </c>
      <c r="C33" s="1" t="s">
        <v>1283</v>
      </c>
      <c r="D33" s="1" t="s">
        <v>51</v>
      </c>
      <c r="E33" s="1" t="s">
        <v>52</v>
      </c>
      <c r="F33" s="1" t="s">
        <v>16</v>
      </c>
      <c r="G33" s="1" t="s">
        <v>51</v>
      </c>
      <c r="H33" s="755">
        <f>SUMIFS('Depreciation Study Line Items'!$L$5:$L$1392,'Depreciation Study Line Items'!$H$5:$H$1392,E33,'Depreciation Study Line Items'!$A$5:$A$1392,F33,'Depreciation Study Line Items'!$F$5:$F$1392,G33,'Depreciation Study Line Items'!$G$5:$G$1392,D33)</f>
        <v>523405680</v>
      </c>
      <c r="I33" s="220"/>
      <c r="J33" s="196"/>
      <c r="K33" s="196"/>
      <c r="L33" s="196"/>
      <c r="M33" s="196"/>
      <c r="N33" s="196"/>
      <c r="O33" s="196"/>
      <c r="P33" s="196"/>
      <c r="Q33" s="196"/>
      <c r="R33" s="756"/>
      <c r="S33" s="196"/>
      <c r="T33" s="197"/>
      <c r="U33" s="196"/>
      <c r="V33" s="714"/>
      <c r="W33" s="687"/>
      <c r="X33" s="196"/>
      <c r="Y33" s="196"/>
      <c r="Z33" s="737"/>
      <c r="AA33" s="687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276"/>
      <c r="AO33" s="196"/>
      <c r="AP33" s="684"/>
      <c r="AQ33" s="683"/>
      <c r="AR33" s="196"/>
      <c r="AS33" s="196"/>
      <c r="AT33" s="684"/>
      <c r="AZ33" s="220"/>
      <c r="BI33" s="197"/>
      <c r="BO33" s="220"/>
      <c r="BU33" s="224"/>
      <c r="BV33" s="225"/>
      <c r="BX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</row>
    <row r="34" spans="2:93" x14ac:dyDescent="0.2">
      <c r="B34" s="1" t="s">
        <v>1282</v>
      </c>
      <c r="C34" s="1" t="s">
        <v>1283</v>
      </c>
      <c r="D34" s="1" t="s">
        <v>51</v>
      </c>
      <c r="E34" s="1" t="s">
        <v>52</v>
      </c>
      <c r="F34" s="1" t="s">
        <v>130</v>
      </c>
      <c r="G34" s="1" t="s">
        <v>149</v>
      </c>
      <c r="H34" s="755">
        <f>SUMIFS('Depreciation Study Line Items'!$L$5:$L$1392,'Depreciation Study Line Items'!$H$5:$H$1392,E34,'Depreciation Study Line Items'!$A$5:$A$1392,F34,'Depreciation Study Line Items'!$F$5:$F$1392,G34,'Depreciation Study Line Items'!$G$5:$G$1392,D34)</f>
        <v>105158</v>
      </c>
      <c r="I34" s="220"/>
      <c r="J34" s="196"/>
      <c r="K34" s="196"/>
      <c r="L34" s="196"/>
      <c r="M34" s="196"/>
      <c r="N34" s="196"/>
      <c r="O34" s="196"/>
      <c r="P34" s="196"/>
      <c r="Q34" s="196"/>
      <c r="R34" s="756"/>
      <c r="S34" s="196"/>
      <c r="T34" s="197"/>
      <c r="U34" s="196"/>
      <c r="V34" s="714"/>
      <c r="W34" s="687"/>
      <c r="X34" s="196"/>
      <c r="Y34" s="196"/>
      <c r="Z34" s="737"/>
      <c r="AA34" s="715">
        <v>-3614.83</v>
      </c>
      <c r="AB34" s="257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258">
        <f>SUM(AA34:AM34)+Z34</f>
        <v>-3614.83</v>
      </c>
      <c r="AO34" s="196"/>
      <c r="AP34" s="684"/>
      <c r="AQ34" s="683"/>
      <c r="AR34" s="196"/>
      <c r="AS34" s="196"/>
      <c r="AT34" s="684"/>
      <c r="AZ34" s="220"/>
      <c r="BI34" s="197"/>
      <c r="BO34" s="220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</row>
    <row r="35" spans="2:93" x14ac:dyDescent="0.2">
      <c r="B35" s="1" t="s">
        <v>1282</v>
      </c>
      <c r="C35" s="1" t="s">
        <v>1283</v>
      </c>
      <c r="D35" s="1" t="s">
        <v>51</v>
      </c>
      <c r="E35" s="1" t="s">
        <v>52</v>
      </c>
      <c r="F35" s="1" t="s">
        <v>130</v>
      </c>
      <c r="G35" s="1" t="s">
        <v>183</v>
      </c>
      <c r="H35" s="755">
        <f>SUMIFS('Depreciation Study Line Items'!$L$5:$L$1392,'Depreciation Study Line Items'!$H$5:$H$1392,E35,'Depreciation Study Line Items'!$A$5:$A$1392,F35,'Depreciation Study Line Items'!$F$5:$F$1392,G35,'Depreciation Study Line Items'!$G$5:$G$1392,D35)</f>
        <v>-4975</v>
      </c>
      <c r="I35" s="220"/>
      <c r="J35" s="196"/>
      <c r="K35" s="196"/>
      <c r="L35" s="196"/>
      <c r="M35" s="196"/>
      <c r="N35" s="196"/>
      <c r="O35" s="196"/>
      <c r="P35" s="196"/>
      <c r="Q35" s="196"/>
      <c r="R35" s="756"/>
      <c r="S35" s="196"/>
      <c r="T35" s="197"/>
      <c r="U35" s="196"/>
      <c r="V35" s="714"/>
      <c r="W35" s="687"/>
      <c r="X35" s="196"/>
      <c r="Y35" s="196"/>
      <c r="Z35" s="737"/>
      <c r="AA35" s="687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276"/>
      <c r="AO35" s="196"/>
      <c r="AP35" s="684"/>
      <c r="AQ35" s="683"/>
      <c r="AR35" s="196"/>
      <c r="AS35" s="196"/>
      <c r="AT35" s="684"/>
      <c r="AZ35" s="220"/>
      <c r="BI35" s="197"/>
      <c r="BO35" s="220"/>
    </row>
    <row r="36" spans="2:93" x14ac:dyDescent="0.2">
      <c r="B36" s="1" t="s">
        <v>1282</v>
      </c>
      <c r="C36" s="1" t="s">
        <v>1283</v>
      </c>
      <c r="D36" s="1" t="s">
        <v>51</v>
      </c>
      <c r="E36" s="1" t="s">
        <v>52</v>
      </c>
      <c r="F36" s="1" t="s">
        <v>130</v>
      </c>
      <c r="G36" s="1" t="s">
        <v>186</v>
      </c>
      <c r="H36" s="755">
        <f>SUMIFS('Depreciation Study Line Items'!$L$5:$L$1392,'Depreciation Study Line Items'!$H$5:$H$1392,E36,'Depreciation Study Line Items'!$A$5:$A$1392,F36,'Depreciation Study Line Items'!$F$5:$F$1392,G36,'Depreciation Study Line Items'!$G$5:$G$1392,D36)</f>
        <v>-534852</v>
      </c>
      <c r="I36" s="220"/>
      <c r="J36" s="196"/>
      <c r="K36" s="196"/>
      <c r="L36" s="196"/>
      <c r="M36" s="196"/>
      <c r="N36" s="196"/>
      <c r="O36" s="196"/>
      <c r="P36" s="196"/>
      <c r="Q36" s="196"/>
      <c r="R36" s="756"/>
      <c r="S36" s="196"/>
      <c r="T36" s="197"/>
      <c r="U36" s="196"/>
      <c r="V36" s="714"/>
      <c r="W36" s="687"/>
      <c r="X36" s="196"/>
      <c r="Y36" s="196"/>
      <c r="Z36" s="737"/>
      <c r="AA36" s="687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276"/>
      <c r="AO36" s="196"/>
      <c r="AP36" s="684"/>
      <c r="AQ36" s="683"/>
      <c r="AR36" s="196"/>
      <c r="AS36" s="196"/>
      <c r="AT36" s="684"/>
      <c r="AZ36" s="220"/>
      <c r="BI36" s="197"/>
      <c r="BO36" s="220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</row>
    <row r="37" spans="2:93" x14ac:dyDescent="0.2">
      <c r="B37" s="249" t="s">
        <v>1282</v>
      </c>
      <c r="C37" s="249" t="s">
        <v>1283</v>
      </c>
      <c r="D37" s="250" t="str">
        <f>"TOTAL " &amp;E36</f>
        <v>TOTAL CASTAIC</v>
      </c>
      <c r="E37" s="249"/>
      <c r="F37" s="249"/>
      <c r="G37" s="249"/>
      <c r="H37" s="716">
        <f>SUM(H33:H36)</f>
        <v>522971011</v>
      </c>
      <c r="I37" s="251"/>
      <c r="J37" s="251"/>
      <c r="K37" s="250"/>
      <c r="L37" s="250"/>
      <c r="M37" s="250"/>
      <c r="N37" s="250"/>
      <c r="O37" s="250"/>
      <c r="P37" s="250"/>
      <c r="Q37" s="250"/>
      <c r="R37" s="253">
        <f>SUM(H37:Q37)</f>
        <v>522971011</v>
      </c>
      <c r="S37" s="254">
        <v>522971010.97000003</v>
      </c>
      <c r="T37" s="673" t="s">
        <v>2369</v>
      </c>
      <c r="U37" s="255">
        <f>R37-S37</f>
        <v>2.9999971389770508E-2</v>
      </c>
      <c r="V37" s="691"/>
      <c r="W37" s="690"/>
      <c r="X37" s="255"/>
      <c r="Y37" s="255"/>
      <c r="Z37" s="740">
        <f>SUM(W37:Y37)+S37</f>
        <v>522971010.97000003</v>
      </c>
      <c r="AA37" s="716">
        <f>SUM(AA33:AA36)</f>
        <v>-3614.83</v>
      </c>
      <c r="AB37" s="251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6">
        <f>SUM(AA37:AM37)+Z37</f>
        <v>522967396.14000005</v>
      </c>
      <c r="AO37" s="255"/>
      <c r="AP37" s="691"/>
      <c r="AQ37" s="690"/>
      <c r="AR37" s="255"/>
      <c r="AS37" s="255"/>
      <c r="AT37" s="691"/>
      <c r="AU37" s="247"/>
      <c r="AV37" s="247"/>
      <c r="AW37" s="247"/>
      <c r="AX37" s="247"/>
      <c r="AY37" s="247"/>
      <c r="AZ37" s="220"/>
      <c r="BA37" s="241"/>
      <c r="BB37" s="225"/>
      <c r="BC37" s="241"/>
      <c r="BD37" s="241"/>
      <c r="BE37" s="241"/>
      <c r="BF37" s="241"/>
      <c r="BG37" s="222"/>
      <c r="BI37" s="224"/>
      <c r="BK37" s="220"/>
      <c r="BO37" s="220"/>
      <c r="BP37" s="223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</row>
    <row r="38" spans="2:93" x14ac:dyDescent="0.2">
      <c r="B38" s="1" t="s">
        <v>1282</v>
      </c>
      <c r="H38" s="727"/>
      <c r="I38" s="220"/>
      <c r="J38" s="220"/>
      <c r="K38" s="279"/>
      <c r="L38" s="279"/>
      <c r="M38" s="279"/>
      <c r="N38" s="279"/>
      <c r="O38" s="279"/>
      <c r="P38" s="279"/>
      <c r="Q38" s="279"/>
      <c r="R38" s="277"/>
      <c r="S38" s="220"/>
      <c r="T38" s="225"/>
      <c r="U38" s="247"/>
      <c r="V38" s="689"/>
      <c r="W38" s="688"/>
      <c r="X38" s="247"/>
      <c r="Y38" s="247"/>
      <c r="Z38" s="739"/>
      <c r="AA38" s="688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80"/>
      <c r="AO38" s="247"/>
      <c r="AP38" s="689"/>
      <c r="AQ38" s="688"/>
      <c r="AR38" s="247"/>
      <c r="AS38" s="247"/>
      <c r="AT38" s="689"/>
      <c r="AU38" s="247"/>
      <c r="AV38" s="247"/>
      <c r="AW38" s="247"/>
      <c r="AX38" s="247"/>
      <c r="AY38" s="247"/>
      <c r="AZ38" s="220"/>
      <c r="BB38" s="225"/>
      <c r="BG38" s="222"/>
      <c r="BI38" s="260"/>
      <c r="BO38" s="220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</row>
    <row r="39" spans="2:93" x14ac:dyDescent="0.2">
      <c r="B39" s="249" t="s">
        <v>1282</v>
      </c>
      <c r="C39" s="249"/>
      <c r="D39" s="249" t="s">
        <v>51</v>
      </c>
      <c r="E39" s="249" t="s">
        <v>1068</v>
      </c>
      <c r="F39" s="249" t="s">
        <v>16</v>
      </c>
      <c r="G39" s="249" t="s">
        <v>51</v>
      </c>
      <c r="H39" s="758">
        <f>SUMIFS('Depreciation Study Line Items'!$L$5:$L$1392,'Depreciation Study Line Items'!$H$5:$H$1392,E39,'Depreciation Study Line Items'!$A$5:$A$1392,F39,'Depreciation Study Line Items'!$F$5:$F$1392,G39,'Depreciation Study Line Items'!$G$5:$G$1392,D39)</f>
        <v>2201376.1500000004</v>
      </c>
      <c r="I39" s="251"/>
      <c r="J39" s="251"/>
      <c r="K39" s="252"/>
      <c r="L39" s="252"/>
      <c r="M39" s="252"/>
      <c r="N39" s="252"/>
      <c r="O39" s="252"/>
      <c r="P39" s="252"/>
      <c r="Q39" s="252"/>
      <c r="R39" s="253">
        <f>SUM(H39:Q39)</f>
        <v>2201376.1500000004</v>
      </c>
      <c r="S39" s="254">
        <v>2201169.77</v>
      </c>
      <c r="T39" s="673" t="s">
        <v>2370</v>
      </c>
      <c r="U39" s="255">
        <f>R39-S39</f>
        <v>206.3800000003539</v>
      </c>
      <c r="V39" s="691"/>
      <c r="W39" s="690"/>
      <c r="X39" s="255"/>
      <c r="Y39" s="255"/>
      <c r="Z39" s="740">
        <f>SUM(W39:Y39)+S39</f>
        <v>2201169.77</v>
      </c>
      <c r="AA39" s="690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6">
        <f>SUM(AA39:AM39)+Z39</f>
        <v>2201169.77</v>
      </c>
      <c r="AO39" s="255"/>
      <c r="AP39" s="691"/>
      <c r="AQ39" s="690"/>
      <c r="AR39" s="255"/>
      <c r="AS39" s="255"/>
      <c r="AT39" s="691"/>
      <c r="AU39" s="247"/>
      <c r="AV39" s="247"/>
      <c r="AW39" s="247"/>
      <c r="AX39" s="247"/>
      <c r="AY39" s="247"/>
      <c r="AZ39" s="220"/>
      <c r="BB39" s="225"/>
      <c r="BG39" s="222"/>
      <c r="BI39" s="224"/>
      <c r="BO39" s="220"/>
    </row>
    <row r="40" spans="2:93" x14ac:dyDescent="0.2">
      <c r="B40" s="1" t="s">
        <v>1282</v>
      </c>
      <c r="H40" s="727"/>
      <c r="I40" s="220"/>
      <c r="J40" s="196"/>
      <c r="K40" s="196"/>
      <c r="L40" s="196"/>
      <c r="M40" s="196"/>
      <c r="N40" s="196"/>
      <c r="O40" s="196"/>
      <c r="P40" s="196"/>
      <c r="Q40" s="196"/>
      <c r="R40" s="756"/>
      <c r="S40" s="196"/>
      <c r="T40" s="197"/>
      <c r="U40" s="196"/>
      <c r="V40" s="714"/>
      <c r="W40" s="687"/>
      <c r="X40" s="196"/>
      <c r="Y40" s="196"/>
      <c r="Z40" s="737"/>
      <c r="AA40" s="687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276"/>
      <c r="AO40" s="196"/>
      <c r="AP40" s="684"/>
      <c r="AQ40" s="683"/>
      <c r="AR40" s="196"/>
      <c r="AS40" s="196"/>
      <c r="AT40" s="684"/>
      <c r="BI40" s="197"/>
      <c r="BO40" s="220"/>
    </row>
    <row r="41" spans="2:93" x14ac:dyDescent="0.2">
      <c r="B41" s="1" t="s">
        <v>1282</v>
      </c>
      <c r="C41" s="1" t="s">
        <v>1283</v>
      </c>
      <c r="D41" s="1" t="s">
        <v>51</v>
      </c>
      <c r="E41" s="1" t="s">
        <v>368</v>
      </c>
      <c r="F41" s="1" t="s">
        <v>16</v>
      </c>
      <c r="G41" s="1" t="s">
        <v>51</v>
      </c>
      <c r="H41" s="755">
        <f>SUMIFS('Depreciation Study Line Items'!$L$5:$L$1392,'Depreciation Study Line Items'!$H$5:$H$1392,E41,'Depreciation Study Line Items'!$A$5:$A$1392,F41,'Depreciation Study Line Items'!$F$5:$F$1392,G41,'Depreciation Study Line Items'!$G$5:$G$1392,D41)</f>
        <v>35370641.969999999</v>
      </c>
      <c r="I41" s="220"/>
      <c r="J41" s="196"/>
      <c r="K41" s="196"/>
      <c r="L41" s="196"/>
      <c r="M41" s="196"/>
      <c r="N41" s="196"/>
      <c r="O41" s="196"/>
      <c r="P41" s="196"/>
      <c r="Q41" s="196"/>
      <c r="R41" s="756"/>
      <c r="S41" s="196"/>
      <c r="T41" s="197"/>
      <c r="U41" s="196"/>
      <c r="V41" s="714"/>
      <c r="W41" s="687"/>
      <c r="X41" s="196"/>
      <c r="Y41" s="196"/>
      <c r="Z41" s="737"/>
      <c r="AA41" s="687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276"/>
      <c r="AO41" s="196"/>
      <c r="AP41" s="684"/>
      <c r="AQ41" s="683"/>
      <c r="AR41" s="196"/>
      <c r="AS41" s="196"/>
      <c r="AT41" s="684"/>
      <c r="AZ41" s="220"/>
      <c r="BI41" s="197"/>
      <c r="BO41" s="220"/>
    </row>
    <row r="42" spans="2:93" x14ac:dyDescent="0.2">
      <c r="B42" s="1" t="s">
        <v>1282</v>
      </c>
      <c r="C42" s="1" t="s">
        <v>1283</v>
      </c>
      <c r="D42" s="1" t="s">
        <v>51</v>
      </c>
      <c r="E42" s="1" t="s">
        <v>368</v>
      </c>
      <c r="F42" s="1" t="s">
        <v>83</v>
      </c>
      <c r="G42" s="1" t="s">
        <v>85</v>
      </c>
      <c r="H42" s="755">
        <f>SUMIFS('Depreciation Study Line Items'!$L$5:$L$1392,'Depreciation Study Line Items'!$H$5:$H$1392,E42,'Depreciation Study Line Items'!$A$5:$A$1392,F42,'Depreciation Study Line Items'!$F$5:$F$1392,G42,'Depreciation Study Line Items'!$G$5:$G$1392,D42)</f>
        <v>4331608</v>
      </c>
      <c r="I42" s="220"/>
      <c r="J42" s="196"/>
      <c r="K42" s="196"/>
      <c r="L42" s="196"/>
      <c r="M42" s="196"/>
      <c r="N42" s="196"/>
      <c r="O42" s="196"/>
      <c r="P42" s="196"/>
      <c r="Q42" s="196"/>
      <c r="R42" s="756"/>
      <c r="S42" s="196"/>
      <c r="T42" s="197"/>
      <c r="U42" s="196"/>
      <c r="V42" s="714"/>
      <c r="W42" s="687"/>
      <c r="X42" s="196"/>
      <c r="Y42" s="196"/>
      <c r="Z42" s="737"/>
      <c r="AA42" s="687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276"/>
      <c r="AO42" s="196"/>
      <c r="AP42" s="684"/>
      <c r="AQ42" s="683"/>
      <c r="AR42" s="196"/>
      <c r="AS42" s="196"/>
      <c r="AT42" s="684"/>
      <c r="AZ42" s="220"/>
      <c r="BI42" s="197"/>
      <c r="BO42" s="220"/>
    </row>
    <row r="43" spans="2:93" x14ac:dyDescent="0.2">
      <c r="B43" s="1" t="s">
        <v>1282</v>
      </c>
      <c r="C43" s="1" t="s">
        <v>1283</v>
      </c>
      <c r="D43" s="1" t="s">
        <v>51</v>
      </c>
      <c r="E43" s="1" t="s">
        <v>368</v>
      </c>
      <c r="F43" s="1" t="s">
        <v>130</v>
      </c>
      <c r="G43" s="1" t="s">
        <v>149</v>
      </c>
      <c r="H43" s="755">
        <f>SUMIFS('Depreciation Study Line Items'!$L$5:$L$1392,'Depreciation Study Line Items'!$H$5:$H$1392,E43,'Depreciation Study Line Items'!$A$5:$A$1392,F43,'Depreciation Study Line Items'!$F$5:$F$1392,G43,'Depreciation Study Line Items'!$G$5:$G$1392,D43)</f>
        <v>132205</v>
      </c>
      <c r="I43" s="220"/>
      <c r="J43" s="196"/>
      <c r="K43" s="196"/>
      <c r="L43" s="196"/>
      <c r="M43" s="196"/>
      <c r="N43" s="196"/>
      <c r="O43" s="196"/>
      <c r="P43" s="196"/>
      <c r="Q43" s="196"/>
      <c r="R43" s="756"/>
      <c r="S43" s="196"/>
      <c r="T43" s="197"/>
      <c r="U43" s="196"/>
      <c r="V43" s="714"/>
      <c r="W43" s="687"/>
      <c r="X43" s="196"/>
      <c r="Y43" s="196"/>
      <c r="Z43" s="737"/>
      <c r="AA43" s="687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276"/>
      <c r="AO43" s="196"/>
      <c r="AP43" s="684"/>
      <c r="AQ43" s="683"/>
      <c r="AR43" s="196"/>
      <c r="AS43" s="196"/>
      <c r="AT43" s="684"/>
      <c r="AZ43" s="220"/>
      <c r="BI43" s="197"/>
      <c r="BO43" s="220"/>
    </row>
    <row r="44" spans="2:93" x14ac:dyDescent="0.2">
      <c r="B44" s="1" t="s">
        <v>1282</v>
      </c>
      <c r="C44" s="1" t="s">
        <v>1283</v>
      </c>
      <c r="D44" s="1" t="s">
        <v>51</v>
      </c>
      <c r="E44" s="1" t="s">
        <v>368</v>
      </c>
      <c r="F44" s="1" t="s">
        <v>130</v>
      </c>
      <c r="G44" s="1" t="s">
        <v>183</v>
      </c>
      <c r="H44" s="755">
        <f>SUMIFS('Depreciation Study Line Items'!$L$5:$L$1392,'Depreciation Study Line Items'!$H$5:$H$1392,E44,'Depreciation Study Line Items'!$A$5:$A$1392,F44,'Depreciation Study Line Items'!$F$5:$F$1392,G44,'Depreciation Study Line Items'!$G$5:$G$1392,D44)</f>
        <v>674684</v>
      </c>
      <c r="I44" s="220"/>
      <c r="J44" s="196"/>
      <c r="K44" s="196"/>
      <c r="L44" s="196"/>
      <c r="M44" s="196"/>
      <c r="N44" s="196"/>
      <c r="O44" s="196"/>
      <c r="P44" s="196"/>
      <c r="Q44" s="196"/>
      <c r="R44" s="756"/>
      <c r="S44" s="196"/>
      <c r="T44" s="197"/>
      <c r="U44" s="196"/>
      <c r="V44" s="714"/>
      <c r="W44" s="687"/>
      <c r="X44" s="196"/>
      <c r="Y44" s="196"/>
      <c r="Z44" s="737"/>
      <c r="AA44" s="687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276"/>
      <c r="AO44" s="196"/>
      <c r="AP44" s="684"/>
      <c r="AQ44" s="683"/>
      <c r="AR44" s="196"/>
      <c r="AS44" s="196"/>
      <c r="AT44" s="684"/>
      <c r="AZ44" s="220"/>
      <c r="BI44" s="197"/>
      <c r="BO44" s="220"/>
      <c r="BU44" s="225"/>
      <c r="BV44" s="225"/>
    </row>
    <row r="45" spans="2:93" x14ac:dyDescent="0.2">
      <c r="B45" s="1" t="s">
        <v>1282</v>
      </c>
      <c r="C45" s="1" t="s">
        <v>1283</v>
      </c>
      <c r="D45" s="1" t="s">
        <v>51</v>
      </c>
      <c r="E45" s="1" t="s">
        <v>368</v>
      </c>
      <c r="F45" s="1" t="s">
        <v>130</v>
      </c>
      <c r="G45" s="1" t="s">
        <v>186</v>
      </c>
      <c r="H45" s="755">
        <f>SUMIFS('Depreciation Study Line Items'!$L$5:$L$1392,'Depreciation Study Line Items'!$H$5:$H$1392,E45,'Depreciation Study Line Items'!$A$5:$A$1392,F45,'Depreciation Study Line Items'!$F$5:$F$1392,G45,'Depreciation Study Line Items'!$G$5:$G$1392,D45)</f>
        <v>8131969</v>
      </c>
      <c r="I45" s="220"/>
      <c r="J45" s="196"/>
      <c r="K45" s="196"/>
      <c r="L45" s="196"/>
      <c r="M45" s="196"/>
      <c r="N45" s="196"/>
      <c r="O45" s="196"/>
      <c r="P45" s="196"/>
      <c r="Q45" s="196"/>
      <c r="R45" s="756"/>
      <c r="S45" s="196"/>
      <c r="T45" s="197"/>
      <c r="U45" s="196"/>
      <c r="V45" s="714"/>
      <c r="W45" s="687"/>
      <c r="X45" s="196"/>
      <c r="Y45" s="196"/>
      <c r="Z45" s="737"/>
      <c r="AA45" s="687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276"/>
      <c r="AO45" s="196"/>
      <c r="AP45" s="684"/>
      <c r="AQ45" s="683"/>
      <c r="AR45" s="196"/>
      <c r="AS45" s="196"/>
      <c r="AT45" s="684"/>
      <c r="AZ45" s="220"/>
      <c r="BI45" s="197"/>
      <c r="BO45" s="220"/>
      <c r="BU45" s="225"/>
      <c r="BV45" s="225"/>
      <c r="BW45" s="224"/>
    </row>
    <row r="46" spans="2:93" x14ac:dyDescent="0.2">
      <c r="B46" s="249" t="s">
        <v>1282</v>
      </c>
      <c r="C46" s="249" t="s">
        <v>1283</v>
      </c>
      <c r="D46" s="250" t="str">
        <f>"TOTAL " &amp;E45</f>
        <v>TOTAL CONTROL GORGE</v>
      </c>
      <c r="E46" s="249"/>
      <c r="F46" s="249"/>
      <c r="G46" s="249"/>
      <c r="H46" s="716">
        <f>SUM(H41:H45)</f>
        <v>48641107.969999999</v>
      </c>
      <c r="I46" s="251"/>
      <c r="J46" s="251"/>
      <c r="K46" s="250"/>
      <c r="L46" s="250"/>
      <c r="M46" s="250"/>
      <c r="N46" s="250"/>
      <c r="O46" s="250"/>
      <c r="P46" s="250"/>
      <c r="Q46" s="250"/>
      <c r="R46" s="253">
        <f>SUM(H46:Q46)</f>
        <v>48641107.969999999</v>
      </c>
      <c r="S46" s="254">
        <v>48641109.620000005</v>
      </c>
      <c r="T46" s="673" t="s">
        <v>2371</v>
      </c>
      <c r="U46" s="255">
        <f>R46-S46</f>
        <v>-1.6500000059604645</v>
      </c>
      <c r="V46" s="691"/>
      <c r="W46" s="690"/>
      <c r="X46" s="255"/>
      <c r="Y46" s="255"/>
      <c r="Z46" s="740">
        <f>SUM(W46:Y46)+S46</f>
        <v>48641109.620000005</v>
      </c>
      <c r="AA46" s="690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6">
        <f>SUM(AA46:AM46)+Z46</f>
        <v>48641109.620000005</v>
      </c>
      <c r="AO46" s="255"/>
      <c r="AP46" s="691"/>
      <c r="AQ46" s="690"/>
      <c r="AR46" s="255"/>
      <c r="AS46" s="255"/>
      <c r="AT46" s="691"/>
      <c r="AU46" s="247"/>
      <c r="AV46" s="247"/>
      <c r="AW46" s="247"/>
      <c r="AX46" s="247"/>
      <c r="AY46" s="247"/>
      <c r="AZ46" s="220"/>
      <c r="BA46" s="241"/>
      <c r="BB46" s="225"/>
      <c r="BC46" s="241"/>
      <c r="BD46" s="241"/>
      <c r="BE46" s="241"/>
      <c r="BF46" s="241"/>
      <c r="BG46" s="222"/>
      <c r="BI46" s="224"/>
      <c r="BO46" s="220"/>
      <c r="BU46" s="225"/>
      <c r="BV46" s="225"/>
      <c r="BW46" s="224"/>
    </row>
    <row r="47" spans="2:93" x14ac:dyDescent="0.2">
      <c r="B47" s="1" t="s">
        <v>1282</v>
      </c>
      <c r="C47" s="1" t="s">
        <v>1283</v>
      </c>
      <c r="D47" s="1" t="s">
        <v>51</v>
      </c>
      <c r="E47" s="1" t="s">
        <v>414</v>
      </c>
      <c r="F47" s="1" t="s">
        <v>16</v>
      </c>
      <c r="G47" s="1" t="s">
        <v>51</v>
      </c>
      <c r="H47" s="755">
        <f>SUMIFS('Depreciation Study Line Items'!$L$5:$L$1392,'Depreciation Study Line Items'!$H$5:$H$1392,E47,'Depreciation Study Line Items'!$A$5:$A$1392,F47,'Depreciation Study Line Items'!$F$5:$F$1392,G47,'Depreciation Study Line Items'!$G$5:$G$1392,D47)</f>
        <v>7651233.5300000003</v>
      </c>
      <c r="I47" s="220"/>
      <c r="J47" s="196"/>
      <c r="K47" s="196"/>
      <c r="L47" s="196"/>
      <c r="M47" s="196"/>
      <c r="N47" s="196"/>
      <c r="O47" s="196"/>
      <c r="P47" s="196"/>
      <c r="Q47" s="196"/>
      <c r="R47" s="756"/>
      <c r="S47" s="196"/>
      <c r="T47" s="197"/>
      <c r="U47" s="196"/>
      <c r="V47" s="714"/>
      <c r="W47" s="687"/>
      <c r="X47" s="196"/>
      <c r="Y47" s="196"/>
      <c r="Z47" s="737"/>
      <c r="AA47" s="687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276"/>
      <c r="AO47" s="196"/>
      <c r="AP47" s="684"/>
      <c r="AQ47" s="683"/>
      <c r="AR47" s="196"/>
      <c r="AS47" s="196"/>
      <c r="AT47" s="684"/>
      <c r="AZ47" s="220"/>
      <c r="BI47" s="197"/>
      <c r="BO47" s="220"/>
      <c r="BU47" s="224"/>
      <c r="BV47" s="224"/>
    </row>
    <row r="48" spans="2:93" x14ac:dyDescent="0.2">
      <c r="B48" s="1" t="s">
        <v>1282</v>
      </c>
      <c r="C48" s="1" t="s">
        <v>1283</v>
      </c>
      <c r="D48" s="1" t="s">
        <v>51</v>
      </c>
      <c r="E48" s="1" t="s">
        <v>414</v>
      </c>
      <c r="F48" s="1" t="s">
        <v>83</v>
      </c>
      <c r="G48" s="1" t="s">
        <v>85</v>
      </c>
      <c r="H48" s="755">
        <f>SUMIFS('Depreciation Study Line Items'!$L$5:$L$1392,'Depreciation Study Line Items'!$H$5:$H$1392,E48,'Depreciation Study Line Items'!$A$5:$A$1392,F48,'Depreciation Study Line Items'!$F$5:$F$1392,G48,'Depreciation Study Line Items'!$G$5:$G$1392,D48)</f>
        <v>504895</v>
      </c>
      <c r="I48" s="220"/>
      <c r="J48" s="196"/>
      <c r="K48" s="196"/>
      <c r="L48" s="196"/>
      <c r="M48" s="196"/>
      <c r="N48" s="196"/>
      <c r="O48" s="196"/>
      <c r="P48" s="196"/>
      <c r="Q48" s="196"/>
      <c r="R48" s="756"/>
      <c r="S48" s="196"/>
      <c r="T48" s="197"/>
      <c r="U48" s="196"/>
      <c r="V48" s="714"/>
      <c r="W48" s="687"/>
      <c r="X48" s="196"/>
      <c r="Y48" s="196"/>
      <c r="Z48" s="737"/>
      <c r="AA48" s="687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276"/>
      <c r="AO48" s="196"/>
      <c r="AP48" s="684"/>
      <c r="AQ48" s="683"/>
      <c r="AR48" s="196"/>
      <c r="AS48" s="196"/>
      <c r="AT48" s="684"/>
      <c r="AZ48" s="220"/>
      <c r="BI48" s="197"/>
      <c r="BO48" s="220"/>
    </row>
    <row r="49" spans="2:75" x14ac:dyDescent="0.2">
      <c r="B49" s="1" t="s">
        <v>1282</v>
      </c>
      <c r="C49" s="1" t="s">
        <v>1283</v>
      </c>
      <c r="D49" s="1" t="s">
        <v>51</v>
      </c>
      <c r="E49" s="1" t="s">
        <v>414</v>
      </c>
      <c r="F49" s="1" t="s">
        <v>130</v>
      </c>
      <c r="G49" s="1" t="s">
        <v>183</v>
      </c>
      <c r="H49" s="755">
        <f>SUMIFS('Depreciation Study Line Items'!$L$5:$L$1392,'Depreciation Study Line Items'!$H$5:$H$1392,E49,'Depreciation Study Line Items'!$A$5:$A$1392,F49,'Depreciation Study Line Items'!$F$5:$F$1392,G49,'Depreciation Study Line Items'!$G$5:$G$1392,D49)</f>
        <v>52221</v>
      </c>
      <c r="I49" s="220"/>
      <c r="J49" s="196"/>
      <c r="K49" s="196"/>
      <c r="L49" s="196"/>
      <c r="M49" s="196"/>
      <c r="N49" s="196"/>
      <c r="O49" s="196"/>
      <c r="P49" s="196"/>
      <c r="Q49" s="196"/>
      <c r="R49" s="756"/>
      <c r="S49" s="196"/>
      <c r="T49" s="197"/>
      <c r="U49" s="196"/>
      <c r="V49" s="714"/>
      <c r="W49" s="687"/>
      <c r="X49" s="196"/>
      <c r="Y49" s="196"/>
      <c r="Z49" s="737"/>
      <c r="AA49" s="687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276"/>
      <c r="AO49" s="196"/>
      <c r="AP49" s="684"/>
      <c r="AQ49" s="683"/>
      <c r="AR49" s="196"/>
      <c r="AS49" s="196"/>
      <c r="AT49" s="684"/>
      <c r="AZ49" s="220"/>
      <c r="BI49" s="197"/>
      <c r="BO49" s="220"/>
    </row>
    <row r="50" spans="2:75" x14ac:dyDescent="0.2">
      <c r="B50" s="1" t="s">
        <v>1282</v>
      </c>
      <c r="C50" s="1" t="s">
        <v>1283</v>
      </c>
      <c r="D50" s="1" t="s">
        <v>51</v>
      </c>
      <c r="E50" s="1" t="s">
        <v>414</v>
      </c>
      <c r="F50" s="1" t="s">
        <v>130</v>
      </c>
      <c r="G50" s="1" t="s">
        <v>186</v>
      </c>
      <c r="H50" s="755">
        <f>SUMIFS('Depreciation Study Line Items'!$L$5:$L$1392,'Depreciation Study Line Items'!$H$5:$H$1392,E50,'Depreciation Study Line Items'!$A$5:$A$1392,F50,'Depreciation Study Line Items'!$F$5:$F$1392,G50,'Depreciation Study Line Items'!$G$5:$G$1392,D50)</f>
        <v>265702</v>
      </c>
      <c r="I50" s="220"/>
      <c r="J50" s="196"/>
      <c r="K50" s="196"/>
      <c r="L50" s="196"/>
      <c r="M50" s="196"/>
      <c r="N50" s="196"/>
      <c r="O50" s="196"/>
      <c r="P50" s="196"/>
      <c r="Q50" s="196"/>
      <c r="R50" s="756"/>
      <c r="S50" s="196"/>
      <c r="T50" s="197"/>
      <c r="U50" s="196"/>
      <c r="V50" s="714"/>
      <c r="W50" s="687"/>
      <c r="X50" s="196"/>
      <c r="Y50" s="196"/>
      <c r="Z50" s="737"/>
      <c r="AA50" s="687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276"/>
      <c r="AO50" s="196"/>
      <c r="AP50" s="684"/>
      <c r="AQ50" s="683"/>
      <c r="AR50" s="196"/>
      <c r="AS50" s="196"/>
      <c r="AT50" s="684"/>
      <c r="AZ50" s="220"/>
      <c r="BI50" s="197"/>
      <c r="BO50" s="220"/>
      <c r="BU50" s="30"/>
    </row>
    <row r="51" spans="2:75" x14ac:dyDescent="0.2">
      <c r="B51" s="249" t="s">
        <v>1282</v>
      </c>
      <c r="C51" s="249" t="s">
        <v>1283</v>
      </c>
      <c r="D51" s="250" t="str">
        <f>"TOTAL " &amp;E50</f>
        <v>TOTAL COTTONWOOD</v>
      </c>
      <c r="E51" s="249"/>
      <c r="F51" s="249"/>
      <c r="G51" s="249"/>
      <c r="H51" s="716">
        <f>SUM(H47:H50)</f>
        <v>8474051.5300000012</v>
      </c>
      <c r="I51" s="251"/>
      <c r="J51" s="251"/>
      <c r="K51" s="250"/>
      <c r="L51" s="250"/>
      <c r="M51" s="250"/>
      <c r="N51" s="250"/>
      <c r="O51" s="250"/>
      <c r="P51" s="250"/>
      <c r="Q51" s="250"/>
      <c r="R51" s="253">
        <f>SUM(H51:Q51)</f>
        <v>8474051.5300000012</v>
      </c>
      <c r="S51" s="254">
        <v>8474370.1300000008</v>
      </c>
      <c r="T51" s="673" t="s">
        <v>2372</v>
      </c>
      <c r="U51" s="255">
        <f>R51-S51</f>
        <v>-318.59999999962747</v>
      </c>
      <c r="V51" s="691"/>
      <c r="W51" s="690"/>
      <c r="X51" s="255"/>
      <c r="Y51" s="255"/>
      <c r="Z51" s="740">
        <f>SUM(W51:Y51)+S51</f>
        <v>8474370.1300000008</v>
      </c>
      <c r="AA51" s="690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6">
        <f>SUM(AA51:AM51)+Z51</f>
        <v>8474370.1300000008</v>
      </c>
      <c r="AO51" s="255"/>
      <c r="AP51" s="691"/>
      <c r="AQ51" s="690"/>
      <c r="AR51" s="255"/>
      <c r="AS51" s="255"/>
      <c r="AT51" s="691"/>
      <c r="AU51" s="247"/>
      <c r="AV51" s="247"/>
      <c r="AW51" s="247"/>
      <c r="AX51" s="247"/>
      <c r="AY51" s="247"/>
      <c r="AZ51" s="220"/>
      <c r="BA51" s="241"/>
      <c r="BB51" s="225"/>
      <c r="BC51" s="241"/>
      <c r="BD51" s="241"/>
      <c r="BE51" s="241"/>
      <c r="BF51" s="241"/>
      <c r="BG51" s="222"/>
      <c r="BI51" s="224"/>
      <c r="BO51" s="220"/>
      <c r="BU51" s="30"/>
    </row>
    <row r="52" spans="2:75" x14ac:dyDescent="0.2">
      <c r="B52" s="1" t="s">
        <v>1282</v>
      </c>
      <c r="C52" s="1" t="s">
        <v>1283</v>
      </c>
      <c r="D52" s="1" t="s">
        <v>51</v>
      </c>
      <c r="E52" s="1" t="s">
        <v>421</v>
      </c>
      <c r="F52" s="1" t="s">
        <v>16</v>
      </c>
      <c r="G52" s="1" t="s">
        <v>51</v>
      </c>
      <c r="H52" s="755">
        <f>SUMIFS('Depreciation Study Line Items'!$L$5:$L$1392,'Depreciation Study Line Items'!$H$5:$H$1392,E52,'Depreciation Study Line Items'!$A$5:$A$1392,F52,'Depreciation Study Line Items'!$F$5:$F$1392,G52,'Depreciation Study Line Items'!$G$5:$G$1392,D52)</f>
        <v>1167353.72</v>
      </c>
      <c r="I52" s="220"/>
      <c r="J52" s="196"/>
      <c r="K52" s="196"/>
      <c r="L52" s="196"/>
      <c r="M52" s="196"/>
      <c r="N52" s="196"/>
      <c r="O52" s="196"/>
      <c r="P52" s="196"/>
      <c r="Q52" s="196"/>
      <c r="R52" s="756"/>
      <c r="S52" s="196"/>
      <c r="T52" s="197"/>
      <c r="U52" s="196"/>
      <c r="V52" s="714"/>
      <c r="W52" s="687"/>
      <c r="X52" s="196"/>
      <c r="Y52" s="196"/>
      <c r="Z52" s="737"/>
      <c r="AA52" s="687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276"/>
      <c r="AO52" s="196"/>
      <c r="AP52" s="684"/>
      <c r="AQ52" s="683"/>
      <c r="AR52" s="196"/>
      <c r="AS52" s="196"/>
      <c r="AT52" s="684"/>
      <c r="AZ52" s="220"/>
      <c r="BI52" s="197"/>
      <c r="BO52" s="220"/>
      <c r="BU52" s="225"/>
      <c r="BW52" s="261"/>
    </row>
    <row r="53" spans="2:75" x14ac:dyDescent="0.2">
      <c r="B53" s="1" t="s">
        <v>1282</v>
      </c>
      <c r="C53" s="1" t="s">
        <v>1283</v>
      </c>
      <c r="D53" s="1" t="s">
        <v>51</v>
      </c>
      <c r="E53" s="1" t="s">
        <v>421</v>
      </c>
      <c r="F53" s="1" t="s">
        <v>83</v>
      </c>
      <c r="G53" s="1" t="s">
        <v>85</v>
      </c>
      <c r="H53" s="755">
        <f>SUMIFS('Depreciation Study Line Items'!$L$5:$L$1392,'Depreciation Study Line Items'!$H$5:$H$1392,E53,'Depreciation Study Line Items'!$A$5:$A$1392,F53,'Depreciation Study Line Items'!$F$5:$F$1392,G53,'Depreciation Study Line Items'!$G$5:$G$1392,D53)</f>
        <v>91086</v>
      </c>
      <c r="I53" s="220"/>
      <c r="J53" s="196"/>
      <c r="K53" s="196"/>
      <c r="L53" s="196"/>
      <c r="M53" s="196"/>
      <c r="N53" s="196"/>
      <c r="O53" s="196"/>
      <c r="P53" s="196"/>
      <c r="Q53" s="196"/>
      <c r="R53" s="756"/>
      <c r="S53" s="196"/>
      <c r="T53" s="197"/>
      <c r="U53" s="196"/>
      <c r="V53" s="714"/>
      <c r="W53" s="687"/>
      <c r="X53" s="196"/>
      <c r="Y53" s="196"/>
      <c r="Z53" s="737"/>
      <c r="AA53" s="687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276"/>
      <c r="AO53" s="196"/>
      <c r="AP53" s="684"/>
      <c r="AQ53" s="683"/>
      <c r="AR53" s="196"/>
      <c r="AS53" s="196"/>
      <c r="AT53" s="684"/>
      <c r="AZ53" s="220"/>
      <c r="BI53" s="197"/>
      <c r="BO53" s="220"/>
      <c r="BU53" s="225"/>
      <c r="BW53" s="261"/>
    </row>
    <row r="54" spans="2:75" x14ac:dyDescent="0.2">
      <c r="B54" s="1" t="s">
        <v>1282</v>
      </c>
      <c r="C54" s="1" t="s">
        <v>1283</v>
      </c>
      <c r="D54" s="1" t="s">
        <v>51</v>
      </c>
      <c r="E54" s="1" t="s">
        <v>421</v>
      </c>
      <c r="F54" s="1" t="s">
        <v>130</v>
      </c>
      <c r="G54" s="1" t="s">
        <v>183</v>
      </c>
      <c r="H54" s="755">
        <f>SUMIFS('Depreciation Study Line Items'!$L$5:$L$1392,'Depreciation Study Line Items'!$H$5:$H$1392,E54,'Depreciation Study Line Items'!$A$5:$A$1392,F54,'Depreciation Study Line Items'!$F$5:$F$1392,G54,'Depreciation Study Line Items'!$G$5:$G$1392,D54)</f>
        <v>21191</v>
      </c>
      <c r="I54" s="220"/>
      <c r="J54" s="196"/>
      <c r="K54" s="196"/>
      <c r="L54" s="196"/>
      <c r="M54" s="196"/>
      <c r="N54" s="196"/>
      <c r="O54" s="196"/>
      <c r="P54" s="196"/>
      <c r="Q54" s="196"/>
      <c r="R54" s="756"/>
      <c r="S54" s="196"/>
      <c r="T54" s="197"/>
      <c r="U54" s="196"/>
      <c r="V54" s="714"/>
      <c r="W54" s="687"/>
      <c r="X54" s="196"/>
      <c r="Y54" s="196"/>
      <c r="Z54" s="737"/>
      <c r="AA54" s="687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276"/>
      <c r="AO54" s="196"/>
      <c r="AP54" s="684"/>
      <c r="AQ54" s="683"/>
      <c r="AR54" s="196"/>
      <c r="AS54" s="196"/>
      <c r="AT54" s="684"/>
      <c r="AZ54" s="220"/>
      <c r="BI54" s="197"/>
      <c r="BO54" s="220"/>
      <c r="BR54" s="261"/>
      <c r="BS54" s="261"/>
      <c r="BT54" s="261"/>
      <c r="BU54" s="260"/>
    </row>
    <row r="55" spans="2:75" x14ac:dyDescent="0.2">
      <c r="B55" s="1" t="s">
        <v>1282</v>
      </c>
      <c r="C55" s="1" t="s">
        <v>1283</v>
      </c>
      <c r="D55" s="1" t="s">
        <v>51</v>
      </c>
      <c r="E55" s="1" t="s">
        <v>421</v>
      </c>
      <c r="F55" s="1" t="s">
        <v>130</v>
      </c>
      <c r="G55" s="1" t="s">
        <v>186</v>
      </c>
      <c r="H55" s="755">
        <f>SUMIFS('Depreciation Study Line Items'!$L$5:$L$1392,'Depreciation Study Line Items'!$H$5:$H$1392,E55,'Depreciation Study Line Items'!$A$5:$A$1392,F55,'Depreciation Study Line Items'!$F$5:$F$1392,G55,'Depreciation Study Line Items'!$G$5:$G$1392,D55)</f>
        <v>51460</v>
      </c>
      <c r="I55" s="220"/>
      <c r="J55" s="196"/>
      <c r="K55" s="196"/>
      <c r="L55" s="196"/>
      <c r="M55" s="196"/>
      <c r="N55" s="196"/>
      <c r="O55" s="196"/>
      <c r="P55" s="196"/>
      <c r="Q55" s="196"/>
      <c r="R55" s="756"/>
      <c r="S55" s="196"/>
      <c r="T55" s="197"/>
      <c r="U55" s="196"/>
      <c r="V55" s="714"/>
      <c r="W55" s="687"/>
      <c r="X55" s="196"/>
      <c r="Y55" s="196"/>
      <c r="Z55" s="737"/>
      <c r="AA55" s="687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276"/>
      <c r="AO55" s="196"/>
      <c r="AP55" s="684"/>
      <c r="AQ55" s="683"/>
      <c r="AR55" s="196"/>
      <c r="AS55" s="196"/>
      <c r="AT55" s="684"/>
      <c r="AZ55" s="220"/>
      <c r="BI55" s="197"/>
      <c r="BO55" s="220"/>
      <c r="BW55" s="261"/>
    </row>
    <row r="56" spans="2:75" x14ac:dyDescent="0.2">
      <c r="B56" s="249" t="s">
        <v>1282</v>
      </c>
      <c r="C56" s="249" t="s">
        <v>1283</v>
      </c>
      <c r="D56" s="250" t="str">
        <f>"TOTAL " &amp;E55</f>
        <v>TOTAL DIVISION CREEK</v>
      </c>
      <c r="E56" s="249"/>
      <c r="F56" s="249"/>
      <c r="G56" s="249"/>
      <c r="H56" s="716">
        <f>SUM(H52:H55)</f>
        <v>1331090.72</v>
      </c>
      <c r="I56" s="251"/>
      <c r="J56" s="251"/>
      <c r="K56" s="250"/>
      <c r="L56" s="250"/>
      <c r="M56" s="250"/>
      <c r="N56" s="250"/>
      <c r="O56" s="250"/>
      <c r="P56" s="250"/>
      <c r="Q56" s="250"/>
      <c r="R56" s="253">
        <f>SUM(H56:Q56)</f>
        <v>1331090.72</v>
      </c>
      <c r="S56" s="254">
        <v>1331089.95</v>
      </c>
      <c r="T56" s="673" t="s">
        <v>2373</v>
      </c>
      <c r="U56" s="255">
        <f>R56-S56</f>
        <v>0.77000000001862645</v>
      </c>
      <c r="V56" s="691"/>
      <c r="W56" s="690"/>
      <c r="X56" s="255"/>
      <c r="Y56" s="255"/>
      <c r="Z56" s="740">
        <f>SUM(W56:Y56)+S56</f>
        <v>1331089.95</v>
      </c>
      <c r="AA56" s="690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6">
        <f>SUM(AA56:AM56)+Z56</f>
        <v>1331089.95</v>
      </c>
      <c r="AO56" s="255"/>
      <c r="AP56" s="691"/>
      <c r="AQ56" s="690"/>
      <c r="AR56" s="255"/>
      <c r="AS56" s="255"/>
      <c r="AT56" s="691"/>
      <c r="AU56" s="247"/>
      <c r="AV56" s="247"/>
      <c r="AW56" s="247"/>
      <c r="AX56" s="247"/>
      <c r="AY56" s="247"/>
      <c r="AZ56" s="220"/>
      <c r="BA56" s="241"/>
      <c r="BB56" s="225"/>
      <c r="BC56" s="241"/>
      <c r="BD56" s="241"/>
      <c r="BE56" s="241"/>
      <c r="BF56" s="241"/>
      <c r="BG56" s="222"/>
      <c r="BI56" s="224"/>
      <c r="BO56" s="220"/>
      <c r="BW56" s="261"/>
    </row>
    <row r="57" spans="2:75" x14ac:dyDescent="0.2">
      <c r="B57" s="1" t="s">
        <v>1282</v>
      </c>
      <c r="C57" s="1" t="s">
        <v>1283</v>
      </c>
      <c r="D57" s="1" t="s">
        <v>51</v>
      </c>
      <c r="E57" s="1" t="s">
        <v>379</v>
      </c>
      <c r="F57" s="1" t="s">
        <v>16</v>
      </c>
      <c r="G57" s="1" t="s">
        <v>51</v>
      </c>
      <c r="H57" s="755">
        <f>SUMIFS('Depreciation Study Line Items'!$L$5:$L$1392,'Depreciation Study Line Items'!$H$5:$H$1392,E57,'Depreciation Study Line Items'!$A$5:$A$1392,F57,'Depreciation Study Line Items'!$F$5:$F$1392,G57,'Depreciation Study Line Items'!$G$5:$G$1392,D57)</f>
        <v>1211051.9899999998</v>
      </c>
      <c r="I57" s="220"/>
      <c r="J57" s="196"/>
      <c r="K57" s="196"/>
      <c r="L57" s="196"/>
      <c r="M57" s="196"/>
      <c r="N57" s="196"/>
      <c r="O57" s="196"/>
      <c r="P57" s="196"/>
      <c r="Q57" s="196"/>
      <c r="R57" s="756"/>
      <c r="S57" s="196"/>
      <c r="T57" s="197"/>
      <c r="U57" s="196"/>
      <c r="V57" s="714"/>
      <c r="W57" s="687"/>
      <c r="X57" s="196"/>
      <c r="Y57" s="196"/>
      <c r="Z57" s="737"/>
      <c r="AA57" s="687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276"/>
      <c r="AO57" s="196"/>
      <c r="AP57" s="684"/>
      <c r="AQ57" s="683"/>
      <c r="AR57" s="196"/>
      <c r="AS57" s="196"/>
      <c r="AT57" s="684"/>
      <c r="AZ57" s="220"/>
      <c r="BI57" s="197"/>
      <c r="BO57" s="220"/>
      <c r="BU57" s="30"/>
      <c r="BW57" s="261"/>
    </row>
    <row r="58" spans="2:75" x14ac:dyDescent="0.2">
      <c r="B58" s="1" t="s">
        <v>1282</v>
      </c>
      <c r="C58" s="1" t="s">
        <v>1283</v>
      </c>
      <c r="D58" s="1" t="s">
        <v>51</v>
      </c>
      <c r="E58" s="1" t="s">
        <v>379</v>
      </c>
      <c r="F58" s="1" t="s">
        <v>83</v>
      </c>
      <c r="G58" s="1" t="s">
        <v>85</v>
      </c>
      <c r="H58" s="755">
        <f>SUMIFS('Depreciation Study Line Items'!$L$5:$L$1392,'Depreciation Study Line Items'!$H$5:$H$1392,E58,'Depreciation Study Line Items'!$A$5:$A$1392,F58,'Depreciation Study Line Items'!$F$5:$F$1392,G58,'Depreciation Study Line Items'!$G$5:$G$1392,D58)</f>
        <v>2405428</v>
      </c>
      <c r="I58" s="220"/>
      <c r="J58" s="196"/>
      <c r="K58" s="196"/>
      <c r="L58" s="196"/>
      <c r="M58" s="196"/>
      <c r="N58" s="196"/>
      <c r="O58" s="196"/>
      <c r="P58" s="196"/>
      <c r="Q58" s="196"/>
      <c r="R58" s="756"/>
      <c r="S58" s="196"/>
      <c r="T58" s="197"/>
      <c r="U58" s="196"/>
      <c r="V58" s="714"/>
      <c r="W58" s="687"/>
      <c r="X58" s="196"/>
      <c r="Y58" s="196"/>
      <c r="Z58" s="737"/>
      <c r="AA58" s="687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276"/>
      <c r="AO58" s="196"/>
      <c r="AP58" s="684"/>
      <c r="AQ58" s="683"/>
      <c r="AR58" s="196"/>
      <c r="AS58" s="196"/>
      <c r="AT58" s="684"/>
      <c r="AZ58" s="220"/>
      <c r="BI58" s="197"/>
      <c r="BO58" s="220"/>
      <c r="BU58" s="225"/>
    </row>
    <row r="59" spans="2:75" x14ac:dyDescent="0.2">
      <c r="B59" s="1" t="s">
        <v>1282</v>
      </c>
      <c r="C59" s="1" t="s">
        <v>1283</v>
      </c>
      <c r="D59" s="1" t="s">
        <v>51</v>
      </c>
      <c r="E59" s="1" t="s">
        <v>379</v>
      </c>
      <c r="F59" s="1" t="s">
        <v>130</v>
      </c>
      <c r="G59" s="1" t="s">
        <v>149</v>
      </c>
      <c r="H59" s="755">
        <f>SUMIFS('Depreciation Study Line Items'!$L$5:$L$1392,'Depreciation Study Line Items'!$H$5:$H$1392,E59,'Depreciation Study Line Items'!$A$5:$A$1392,F59,'Depreciation Study Line Items'!$F$5:$F$1392,G59,'Depreciation Study Line Items'!$G$5:$G$1392,D59)</f>
        <v>439589</v>
      </c>
      <c r="I59" s="220"/>
      <c r="J59" s="196"/>
      <c r="K59" s="196"/>
      <c r="L59" s="196"/>
      <c r="M59" s="196"/>
      <c r="N59" s="196"/>
      <c r="O59" s="196"/>
      <c r="P59" s="196"/>
      <c r="Q59" s="196"/>
      <c r="R59" s="756"/>
      <c r="S59" s="196"/>
      <c r="T59" s="197"/>
      <c r="U59" s="196"/>
      <c r="V59" s="714"/>
      <c r="W59" s="687"/>
      <c r="X59" s="196"/>
      <c r="Y59" s="196"/>
      <c r="Z59" s="737"/>
      <c r="AA59" s="687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276"/>
      <c r="AO59" s="196"/>
      <c r="AP59" s="684"/>
      <c r="AQ59" s="683"/>
      <c r="AR59" s="196"/>
      <c r="AS59" s="196"/>
      <c r="AT59" s="684"/>
      <c r="AZ59" s="220"/>
      <c r="BI59" s="197"/>
      <c r="BO59" s="220"/>
    </row>
    <row r="60" spans="2:75" x14ac:dyDescent="0.2">
      <c r="B60" s="1" t="s">
        <v>1282</v>
      </c>
      <c r="C60" s="1" t="s">
        <v>1283</v>
      </c>
      <c r="D60" s="1" t="s">
        <v>51</v>
      </c>
      <c r="E60" s="1" t="s">
        <v>379</v>
      </c>
      <c r="F60" s="1" t="s">
        <v>130</v>
      </c>
      <c r="G60" s="1" t="s">
        <v>183</v>
      </c>
      <c r="H60" s="755">
        <f>SUMIFS('Depreciation Study Line Items'!$L$5:$L$1392,'Depreciation Study Line Items'!$H$5:$H$1392,E60,'Depreciation Study Line Items'!$A$5:$A$1392,F60,'Depreciation Study Line Items'!$F$5:$F$1392,G60,'Depreciation Study Line Items'!$G$5:$G$1392,D60)</f>
        <v>502935</v>
      </c>
      <c r="I60" s="220"/>
      <c r="J60" s="196"/>
      <c r="K60" s="196"/>
      <c r="L60" s="196"/>
      <c r="M60" s="196"/>
      <c r="N60" s="196"/>
      <c r="O60" s="196"/>
      <c r="P60" s="196"/>
      <c r="Q60" s="196"/>
      <c r="R60" s="756"/>
      <c r="S60" s="196"/>
      <c r="T60" s="197"/>
      <c r="U60" s="196"/>
      <c r="V60" s="714"/>
      <c r="W60" s="687"/>
      <c r="X60" s="196"/>
      <c r="Y60" s="196"/>
      <c r="Z60" s="737"/>
      <c r="AA60" s="687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276"/>
      <c r="AO60" s="196"/>
      <c r="AP60" s="684"/>
      <c r="AQ60" s="683"/>
      <c r="AR60" s="196"/>
      <c r="AS60" s="196"/>
      <c r="AT60" s="684"/>
      <c r="AZ60" s="220"/>
      <c r="BI60" s="197"/>
      <c r="BO60" s="220"/>
      <c r="BU60" s="224"/>
    </row>
    <row r="61" spans="2:75" x14ac:dyDescent="0.2">
      <c r="B61" s="1" t="s">
        <v>1282</v>
      </c>
      <c r="C61" s="1" t="s">
        <v>1283</v>
      </c>
      <c r="D61" s="1" t="s">
        <v>51</v>
      </c>
      <c r="E61" s="1" t="s">
        <v>379</v>
      </c>
      <c r="F61" s="1" t="s">
        <v>130</v>
      </c>
      <c r="G61" s="1" t="s">
        <v>186</v>
      </c>
      <c r="H61" s="755">
        <f>SUMIFS('Depreciation Study Line Items'!$L$5:$L$1392,'Depreciation Study Line Items'!$H$5:$H$1392,E61,'Depreciation Study Line Items'!$A$5:$A$1392,F61,'Depreciation Study Line Items'!$F$5:$F$1392,G61,'Depreciation Study Line Items'!$G$5:$G$1392,D61)</f>
        <v>1191692</v>
      </c>
      <c r="I61" s="220"/>
      <c r="J61" s="196"/>
      <c r="K61" s="196"/>
      <c r="L61" s="196"/>
      <c r="M61" s="196"/>
      <c r="N61" s="196"/>
      <c r="O61" s="196"/>
      <c r="P61" s="196"/>
      <c r="Q61" s="196"/>
      <c r="R61" s="756"/>
      <c r="S61" s="196"/>
      <c r="T61" s="197"/>
      <c r="U61" s="196"/>
      <c r="V61" s="714"/>
      <c r="W61" s="687"/>
      <c r="X61" s="196"/>
      <c r="Y61" s="196"/>
      <c r="Z61" s="737"/>
      <c r="AA61" s="687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276"/>
      <c r="AO61" s="196"/>
      <c r="AP61" s="684"/>
      <c r="AQ61" s="683"/>
      <c r="AR61" s="196"/>
      <c r="AS61" s="196"/>
      <c r="AT61" s="684"/>
      <c r="AZ61" s="220"/>
      <c r="BI61" s="197"/>
      <c r="BO61" s="220"/>
      <c r="BU61" s="225"/>
    </row>
    <row r="62" spans="2:75" x14ac:dyDescent="0.2">
      <c r="B62" s="249" t="s">
        <v>1282</v>
      </c>
      <c r="C62" s="249" t="s">
        <v>1283</v>
      </c>
      <c r="D62" s="250" t="str">
        <f>"TOTAL " &amp;E61</f>
        <v>TOTAL FOOTHILL</v>
      </c>
      <c r="E62" s="249"/>
      <c r="F62" s="249"/>
      <c r="G62" s="249"/>
      <c r="H62" s="716">
        <f>SUM(H57:H61)</f>
        <v>5750695.9900000002</v>
      </c>
      <c r="I62" s="251"/>
      <c r="J62" s="251"/>
      <c r="K62" s="250"/>
      <c r="L62" s="250"/>
      <c r="M62" s="250"/>
      <c r="N62" s="250"/>
      <c r="O62" s="250"/>
      <c r="P62" s="250"/>
      <c r="Q62" s="250"/>
      <c r="R62" s="253">
        <f>SUM(H62:Q62)</f>
        <v>5750695.9900000002</v>
      </c>
      <c r="S62" s="254">
        <v>5750695.7599999998</v>
      </c>
      <c r="T62" s="673" t="s">
        <v>2374</v>
      </c>
      <c r="U62" s="255">
        <f>R62-S62</f>
        <v>0.23000000044703484</v>
      </c>
      <c r="V62" s="691"/>
      <c r="W62" s="690"/>
      <c r="X62" s="255"/>
      <c r="Y62" s="255"/>
      <c r="Z62" s="740">
        <f>SUM(W62:Y62)+S62</f>
        <v>5750695.7599999998</v>
      </c>
      <c r="AA62" s="690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6">
        <f>SUM(AA62:AM62)+Z62</f>
        <v>5750695.7599999998</v>
      </c>
      <c r="AO62" s="255"/>
      <c r="AP62" s="691"/>
      <c r="AQ62" s="690"/>
      <c r="AR62" s="255"/>
      <c r="AS62" s="255"/>
      <c r="AT62" s="691"/>
      <c r="AU62" s="247"/>
      <c r="AV62" s="247"/>
      <c r="AW62" s="247"/>
      <c r="AX62" s="247"/>
      <c r="AY62" s="247"/>
      <c r="AZ62" s="220"/>
      <c r="BA62" s="241"/>
      <c r="BB62" s="225"/>
      <c r="BC62" s="241"/>
      <c r="BD62" s="241"/>
      <c r="BE62" s="241"/>
      <c r="BF62" s="241"/>
      <c r="BG62" s="222"/>
      <c r="BI62" s="224"/>
      <c r="BO62" s="220"/>
      <c r="BU62" s="225"/>
    </row>
    <row r="63" spans="2:75" x14ac:dyDescent="0.2">
      <c r="B63" s="1" t="s">
        <v>1282</v>
      </c>
      <c r="C63" s="1" t="s">
        <v>1283</v>
      </c>
      <c r="D63" s="1" t="s">
        <v>51</v>
      </c>
      <c r="E63" s="1" t="s">
        <v>428</v>
      </c>
      <c r="F63" s="1" t="s">
        <v>16</v>
      </c>
      <c r="G63" s="1" t="s">
        <v>51</v>
      </c>
      <c r="H63" s="755">
        <f>SUMIFS('Depreciation Study Line Items'!$L$5:$L$1392,'Depreciation Study Line Items'!$H$5:$H$1392,E63,'Depreciation Study Line Items'!$A$5:$A$1392,F63,'Depreciation Study Line Items'!$F$5:$F$1392,G63,'Depreciation Study Line Items'!$G$5:$G$1392,D63)</f>
        <v>495633.91999999998</v>
      </c>
      <c r="I63" s="220"/>
      <c r="J63" s="196"/>
      <c r="K63" s="196"/>
      <c r="L63" s="196"/>
      <c r="M63" s="196"/>
      <c r="N63" s="196"/>
      <c r="O63" s="196"/>
      <c r="P63" s="196"/>
      <c r="Q63" s="196"/>
      <c r="R63" s="756"/>
      <c r="S63" s="196"/>
      <c r="T63" s="197"/>
      <c r="U63" s="196"/>
      <c r="V63" s="714"/>
      <c r="W63" s="687"/>
      <c r="X63" s="196"/>
      <c r="Y63" s="196"/>
      <c r="Z63" s="737"/>
      <c r="AA63" s="687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276"/>
      <c r="AO63" s="196"/>
      <c r="AP63" s="684"/>
      <c r="AQ63" s="683"/>
      <c r="AR63" s="196"/>
      <c r="AS63" s="196"/>
      <c r="AT63" s="684"/>
      <c r="AZ63" s="220"/>
      <c r="BI63" s="197"/>
      <c r="BO63" s="220"/>
      <c r="BU63" s="224"/>
    </row>
    <row r="64" spans="2:75" x14ac:dyDescent="0.2">
      <c r="B64" s="1" t="s">
        <v>1282</v>
      </c>
      <c r="C64" s="1" t="s">
        <v>1283</v>
      </c>
      <c r="D64" s="1" t="s">
        <v>51</v>
      </c>
      <c r="E64" s="1" t="s">
        <v>428</v>
      </c>
      <c r="F64" s="1" t="s">
        <v>83</v>
      </c>
      <c r="G64" s="1" t="s">
        <v>85</v>
      </c>
      <c r="H64" s="755">
        <f>SUMIFS('Depreciation Study Line Items'!$L$5:$L$1392,'Depreciation Study Line Items'!$H$5:$H$1392,E64,'Depreciation Study Line Items'!$A$5:$A$1392,F64,'Depreciation Study Line Items'!$F$5:$F$1392,G64,'Depreciation Study Line Items'!$G$5:$G$1392,D64)</f>
        <v>2546348</v>
      </c>
      <c r="I64" s="220"/>
      <c r="J64" s="196"/>
      <c r="K64" s="196"/>
      <c r="L64" s="196"/>
      <c r="M64" s="196"/>
      <c r="N64" s="196"/>
      <c r="O64" s="196"/>
      <c r="P64" s="196"/>
      <c r="Q64" s="196"/>
      <c r="R64" s="756"/>
      <c r="S64" s="196"/>
      <c r="T64" s="197"/>
      <c r="U64" s="196"/>
      <c r="V64" s="714"/>
      <c r="W64" s="687"/>
      <c r="X64" s="196"/>
      <c r="Y64" s="196"/>
      <c r="Z64" s="737"/>
      <c r="AA64" s="687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276"/>
      <c r="AO64" s="196"/>
      <c r="AP64" s="684"/>
      <c r="AQ64" s="683"/>
      <c r="AR64" s="196"/>
      <c r="AS64" s="196"/>
      <c r="AT64" s="684"/>
      <c r="AZ64" s="220"/>
      <c r="BI64" s="197"/>
      <c r="BO64" s="220"/>
    </row>
    <row r="65" spans="2:73" x14ac:dyDescent="0.2">
      <c r="B65" s="1" t="s">
        <v>1282</v>
      </c>
      <c r="C65" s="1" t="s">
        <v>1283</v>
      </c>
      <c r="D65" s="1" t="s">
        <v>51</v>
      </c>
      <c r="E65" s="1" t="s">
        <v>428</v>
      </c>
      <c r="F65" s="1" t="s">
        <v>130</v>
      </c>
      <c r="G65" s="1" t="s">
        <v>183</v>
      </c>
      <c r="H65" s="755">
        <f>SUMIFS('Depreciation Study Line Items'!$L$5:$L$1392,'Depreciation Study Line Items'!$H$5:$H$1392,E65,'Depreciation Study Line Items'!$A$5:$A$1392,F65,'Depreciation Study Line Items'!$F$5:$F$1392,G65,'Depreciation Study Line Items'!$G$5:$G$1392,D65)</f>
        <v>58487</v>
      </c>
      <c r="I65" s="220"/>
      <c r="J65" s="196"/>
      <c r="K65" s="196"/>
      <c r="L65" s="196"/>
      <c r="M65" s="196"/>
      <c r="N65" s="196"/>
      <c r="O65" s="196"/>
      <c r="P65" s="196"/>
      <c r="Q65" s="196"/>
      <c r="R65" s="756"/>
      <c r="S65" s="196"/>
      <c r="T65" s="197"/>
      <c r="U65" s="196"/>
      <c r="V65" s="714"/>
      <c r="W65" s="687"/>
      <c r="X65" s="196"/>
      <c r="Y65" s="196"/>
      <c r="Z65" s="737"/>
      <c r="AA65" s="687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276"/>
      <c r="AO65" s="196"/>
      <c r="AP65" s="684"/>
      <c r="AQ65" s="683"/>
      <c r="AR65" s="196"/>
      <c r="AS65" s="196"/>
      <c r="AT65" s="684"/>
      <c r="AZ65" s="220"/>
      <c r="BI65" s="197"/>
      <c r="BO65" s="220"/>
      <c r="BU65" s="46"/>
    </row>
    <row r="66" spans="2:73" ht="15.75" customHeight="1" x14ac:dyDescent="0.2">
      <c r="B66" s="1" t="s">
        <v>1282</v>
      </c>
      <c r="C66" s="1" t="s">
        <v>1283</v>
      </c>
      <c r="D66" s="1" t="s">
        <v>51</v>
      </c>
      <c r="E66" s="1" t="s">
        <v>428</v>
      </c>
      <c r="F66" s="1" t="s">
        <v>130</v>
      </c>
      <c r="G66" s="1" t="s">
        <v>186</v>
      </c>
      <c r="H66" s="755">
        <f>SUMIFS('Depreciation Study Line Items'!$L$5:$L$1392,'Depreciation Study Line Items'!$H$5:$H$1392,E66,'Depreciation Study Line Items'!$A$5:$A$1392,F66,'Depreciation Study Line Items'!$F$5:$F$1392,G66,'Depreciation Study Line Items'!$G$5:$G$1392,D66)</f>
        <v>109793</v>
      </c>
      <c r="I66" s="220"/>
      <c r="J66" s="196"/>
      <c r="K66" s="196"/>
      <c r="L66" s="196"/>
      <c r="M66" s="196"/>
      <c r="N66" s="196"/>
      <c r="O66" s="196"/>
      <c r="P66" s="196"/>
      <c r="Q66" s="196"/>
      <c r="R66" s="756"/>
      <c r="S66" s="196"/>
      <c r="T66" s="197"/>
      <c r="U66" s="196"/>
      <c r="V66" s="714"/>
      <c r="W66" s="687"/>
      <c r="X66" s="196"/>
      <c r="Y66" s="196"/>
      <c r="Z66" s="737"/>
      <c r="AA66" s="687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276"/>
      <c r="AO66" s="196"/>
      <c r="AP66" s="684"/>
      <c r="AQ66" s="683"/>
      <c r="AR66" s="196"/>
      <c r="AS66" s="196"/>
      <c r="AT66" s="684"/>
      <c r="AZ66" s="220"/>
      <c r="BI66" s="197"/>
      <c r="BO66" s="220"/>
      <c r="BU66" s="225"/>
    </row>
    <row r="67" spans="2:73" ht="15.75" customHeight="1" x14ac:dyDescent="0.2">
      <c r="B67" s="249" t="s">
        <v>1282</v>
      </c>
      <c r="C67" s="249" t="s">
        <v>1283</v>
      </c>
      <c r="D67" s="250" t="str">
        <f>"TOTAL " &amp;E66</f>
        <v>TOTAL FRANKLIN</v>
      </c>
      <c r="E67" s="249"/>
      <c r="F67" s="249"/>
      <c r="G67" s="249"/>
      <c r="H67" s="716">
        <f>SUM(H63:H66)</f>
        <v>3210261.92</v>
      </c>
      <c r="I67" s="251"/>
      <c r="J67" s="251"/>
      <c r="K67" s="250"/>
      <c r="L67" s="250"/>
      <c r="M67" s="250"/>
      <c r="N67" s="250"/>
      <c r="O67" s="250"/>
      <c r="P67" s="250"/>
      <c r="Q67" s="250"/>
      <c r="R67" s="253">
        <f>SUM(H67:Q67)</f>
        <v>3210261.92</v>
      </c>
      <c r="S67" s="254">
        <v>3210261.64</v>
      </c>
      <c r="T67" s="673" t="s">
        <v>2375</v>
      </c>
      <c r="U67" s="255">
        <f>R67-S67</f>
        <v>0.27999999979510903</v>
      </c>
      <c r="V67" s="691"/>
      <c r="W67" s="690"/>
      <c r="X67" s="255"/>
      <c r="Y67" s="255"/>
      <c r="Z67" s="740">
        <f>SUM(W67:Y67)+S67</f>
        <v>3210261.64</v>
      </c>
      <c r="AA67" s="690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6">
        <f>SUM(AA67:AM67)+Z67</f>
        <v>3210261.64</v>
      </c>
      <c r="AO67" s="255"/>
      <c r="AP67" s="691"/>
      <c r="AQ67" s="690"/>
      <c r="AR67" s="255"/>
      <c r="AS67" s="255"/>
      <c r="AT67" s="691"/>
      <c r="AU67" s="247"/>
      <c r="AV67" s="247"/>
      <c r="AW67" s="247"/>
      <c r="AX67" s="247"/>
      <c r="AY67" s="247"/>
      <c r="AZ67" s="220"/>
      <c r="BA67" s="241"/>
      <c r="BB67" s="225"/>
      <c r="BC67" s="241"/>
      <c r="BD67" s="241"/>
      <c r="BE67" s="241"/>
      <c r="BF67" s="241"/>
      <c r="BG67" s="222"/>
      <c r="BI67" s="224"/>
      <c r="BO67" s="220"/>
      <c r="BU67" s="225"/>
    </row>
    <row r="68" spans="2:73" x14ac:dyDescent="0.2">
      <c r="B68" s="1" t="s">
        <v>1282</v>
      </c>
      <c r="C68" s="1" t="s">
        <v>1283</v>
      </c>
      <c r="D68" s="1" t="s">
        <v>51</v>
      </c>
      <c r="E68" s="1" t="s">
        <v>394</v>
      </c>
      <c r="F68" s="1" t="s">
        <v>16</v>
      </c>
      <c r="G68" s="1" t="s">
        <v>51</v>
      </c>
      <c r="H68" s="755">
        <f>SUMIFS('Depreciation Study Line Items'!$L$5:$L$1392,'Depreciation Study Line Items'!$H$5:$H$1392,E68,'Depreciation Study Line Items'!$A$5:$A$1392,F68,'Depreciation Study Line Items'!$F$5:$F$1392,G68,'Depreciation Study Line Items'!$G$5:$G$1392,D68)</f>
        <v>2276663.86</v>
      </c>
      <c r="I68" s="220"/>
      <c r="J68" s="196"/>
      <c r="K68" s="196"/>
      <c r="L68" s="196"/>
      <c r="M68" s="196"/>
      <c r="N68" s="196"/>
      <c r="O68" s="196"/>
      <c r="P68" s="196"/>
      <c r="Q68" s="196"/>
      <c r="R68" s="756"/>
      <c r="S68" s="196"/>
      <c r="T68" s="197"/>
      <c r="U68" s="196"/>
      <c r="V68" s="714"/>
      <c r="W68" s="687"/>
      <c r="X68" s="196"/>
      <c r="Y68" s="196"/>
      <c r="Z68" s="737"/>
      <c r="AA68" s="687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276"/>
      <c r="AO68" s="196"/>
      <c r="AP68" s="684"/>
      <c r="AQ68" s="683"/>
      <c r="AR68" s="196"/>
      <c r="AS68" s="196"/>
      <c r="AT68" s="684"/>
      <c r="AZ68" s="220"/>
      <c r="BI68" s="197"/>
      <c r="BO68" s="220"/>
      <c r="BU68" s="225"/>
    </row>
    <row r="69" spans="2:73" x14ac:dyDescent="0.2">
      <c r="B69" s="1" t="s">
        <v>1282</v>
      </c>
      <c r="C69" s="1" t="s">
        <v>1283</v>
      </c>
      <c r="D69" s="1" t="s">
        <v>51</v>
      </c>
      <c r="E69" s="1" t="s">
        <v>394</v>
      </c>
      <c r="F69" s="1" t="s">
        <v>83</v>
      </c>
      <c r="G69" s="1" t="s">
        <v>85</v>
      </c>
      <c r="H69" s="755">
        <f>SUMIFS('Depreciation Study Line Items'!$L$5:$L$1392,'Depreciation Study Line Items'!$H$5:$H$1392,E69,'Depreciation Study Line Items'!$A$5:$A$1392,F69,'Depreciation Study Line Items'!$F$5:$F$1392,G69,'Depreciation Study Line Items'!$G$5:$G$1392,D69)</f>
        <v>1492215</v>
      </c>
      <c r="I69" s="220"/>
      <c r="J69" s="196"/>
      <c r="K69" s="196"/>
      <c r="L69" s="196"/>
      <c r="M69" s="196"/>
      <c r="N69" s="196"/>
      <c r="O69" s="196"/>
      <c r="P69" s="196"/>
      <c r="Q69" s="196"/>
      <c r="R69" s="756"/>
      <c r="S69" s="196"/>
      <c r="T69" s="197"/>
      <c r="U69" s="196"/>
      <c r="V69" s="714"/>
      <c r="W69" s="687"/>
      <c r="X69" s="196"/>
      <c r="Y69" s="196"/>
      <c r="Z69" s="737"/>
      <c r="AA69" s="687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276"/>
      <c r="AO69" s="196"/>
      <c r="AP69" s="684"/>
      <c r="AQ69" s="683"/>
      <c r="AR69" s="196"/>
      <c r="AS69" s="196"/>
      <c r="AT69" s="684"/>
      <c r="AZ69" s="220"/>
      <c r="BI69" s="197"/>
      <c r="BO69" s="220"/>
      <c r="BU69" s="224"/>
    </row>
    <row r="70" spans="2:73" x14ac:dyDescent="0.2">
      <c r="B70" s="1" t="s">
        <v>1282</v>
      </c>
      <c r="C70" s="1" t="s">
        <v>1283</v>
      </c>
      <c r="D70" s="1" t="s">
        <v>51</v>
      </c>
      <c r="E70" s="1" t="s">
        <v>394</v>
      </c>
      <c r="F70" s="1" t="s">
        <v>130</v>
      </c>
      <c r="G70" s="1" t="s">
        <v>183</v>
      </c>
      <c r="H70" s="755">
        <f>SUMIFS('Depreciation Study Line Items'!$L$5:$L$1392,'Depreciation Study Line Items'!$H$5:$H$1392,E70,'Depreciation Study Line Items'!$A$5:$A$1392,F70,'Depreciation Study Line Items'!$F$5:$F$1392,G70,'Depreciation Study Line Items'!$G$5:$G$1392,D70)</f>
        <v>122388</v>
      </c>
      <c r="I70" s="220"/>
      <c r="J70" s="196"/>
      <c r="K70" s="196"/>
      <c r="L70" s="196"/>
      <c r="M70" s="196"/>
      <c r="N70" s="196"/>
      <c r="O70" s="196"/>
      <c r="P70" s="196"/>
      <c r="Q70" s="196"/>
      <c r="R70" s="756"/>
      <c r="S70" s="196"/>
      <c r="T70" s="197"/>
      <c r="U70" s="196"/>
      <c r="V70" s="714"/>
      <c r="W70" s="687"/>
      <c r="X70" s="196"/>
      <c r="Y70" s="196"/>
      <c r="Z70" s="737"/>
      <c r="AA70" s="687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276"/>
      <c r="AO70" s="196"/>
      <c r="AP70" s="684"/>
      <c r="AQ70" s="683"/>
      <c r="AR70" s="196"/>
      <c r="AS70" s="196"/>
      <c r="AT70" s="684"/>
      <c r="AZ70" s="220"/>
      <c r="BI70" s="197"/>
      <c r="BO70" s="220"/>
      <c r="BU70" s="257"/>
    </row>
    <row r="71" spans="2:73" x14ac:dyDescent="0.2">
      <c r="B71" s="1" t="s">
        <v>1282</v>
      </c>
      <c r="C71" s="1" t="s">
        <v>1283</v>
      </c>
      <c r="D71" s="1" t="s">
        <v>51</v>
      </c>
      <c r="E71" s="1" t="s">
        <v>394</v>
      </c>
      <c r="F71" s="1" t="s">
        <v>130</v>
      </c>
      <c r="G71" s="1" t="s">
        <v>186</v>
      </c>
      <c r="H71" s="755">
        <f>SUMIFS('Depreciation Study Line Items'!$L$5:$L$1392,'Depreciation Study Line Items'!$H$5:$H$1392,E71,'Depreciation Study Line Items'!$A$5:$A$1392,F71,'Depreciation Study Line Items'!$F$5:$F$1392,G71,'Depreciation Study Line Items'!$G$5:$G$1392,D71)</f>
        <v>338560</v>
      </c>
      <c r="I71" s="220"/>
      <c r="J71" s="196"/>
      <c r="K71" s="196"/>
      <c r="L71" s="196"/>
      <c r="M71" s="196"/>
      <c r="N71" s="196"/>
      <c r="O71" s="196"/>
      <c r="P71" s="196"/>
      <c r="Q71" s="196"/>
      <c r="R71" s="756"/>
      <c r="S71" s="196"/>
      <c r="T71" s="197"/>
      <c r="U71" s="196"/>
      <c r="V71" s="714"/>
      <c r="W71" s="687"/>
      <c r="X71" s="196"/>
      <c r="Y71" s="196"/>
      <c r="Z71" s="737"/>
      <c r="AA71" s="687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276"/>
      <c r="AO71" s="196"/>
      <c r="AP71" s="684"/>
      <c r="AQ71" s="683"/>
      <c r="AR71" s="196"/>
      <c r="AS71" s="196"/>
      <c r="AT71" s="684"/>
      <c r="AZ71" s="220"/>
      <c r="BI71" s="197"/>
      <c r="BO71" s="220"/>
      <c r="BU71" s="257"/>
    </row>
    <row r="72" spans="2:73" x14ac:dyDescent="0.2">
      <c r="B72" s="249" t="s">
        <v>1282</v>
      </c>
      <c r="C72" s="249" t="s">
        <v>1283</v>
      </c>
      <c r="D72" s="250" t="str">
        <f>"TOTAL " &amp;E71</f>
        <v>TOTAL HAIIWEE</v>
      </c>
      <c r="E72" s="249"/>
      <c r="F72" s="249"/>
      <c r="G72" s="249"/>
      <c r="H72" s="716">
        <f>SUM(H68:H71)</f>
        <v>4229826.8599999994</v>
      </c>
      <c r="I72" s="251"/>
      <c r="J72" s="251"/>
      <c r="K72" s="250"/>
      <c r="L72" s="250"/>
      <c r="M72" s="250"/>
      <c r="N72" s="250"/>
      <c r="O72" s="250"/>
      <c r="P72" s="250"/>
      <c r="Q72" s="250"/>
      <c r="R72" s="253">
        <f>SUM(H72:Q72)</f>
        <v>4229826.8599999994</v>
      </c>
      <c r="S72" s="254">
        <v>4229827.2</v>
      </c>
      <c r="T72" s="673" t="s">
        <v>2376</v>
      </c>
      <c r="U72" s="255">
        <f>R72-S72</f>
        <v>-0.34000000078231096</v>
      </c>
      <c r="V72" s="691"/>
      <c r="W72" s="690"/>
      <c r="X72" s="255"/>
      <c r="Y72" s="255"/>
      <c r="Z72" s="740">
        <f>SUM(W72:Y72)+S72</f>
        <v>4229827.2</v>
      </c>
      <c r="AA72" s="690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6">
        <f>SUM(AA72:AM72)+Z72</f>
        <v>4229827.2</v>
      </c>
      <c r="AO72" s="255"/>
      <c r="AP72" s="691"/>
      <c r="AQ72" s="690"/>
      <c r="AR72" s="255"/>
      <c r="AS72" s="255"/>
      <c r="AT72" s="691"/>
      <c r="AU72" s="247"/>
      <c r="AV72" s="247"/>
      <c r="AW72" s="247"/>
      <c r="AX72" s="247"/>
      <c r="AY72" s="247"/>
      <c r="AZ72" s="220"/>
      <c r="BA72" s="241"/>
      <c r="BB72" s="225"/>
      <c r="BC72" s="241"/>
      <c r="BD72" s="241"/>
      <c r="BE72" s="241"/>
      <c r="BF72" s="241"/>
      <c r="BG72" s="222"/>
      <c r="BI72" s="223"/>
      <c r="BO72" s="220"/>
      <c r="BU72" s="257"/>
    </row>
    <row r="73" spans="2:73" x14ac:dyDescent="0.2">
      <c r="B73" s="1" t="s">
        <v>1282</v>
      </c>
      <c r="C73" s="1" t="s">
        <v>1283</v>
      </c>
      <c r="D73" s="1" t="s">
        <v>51</v>
      </c>
      <c r="E73" s="1" t="s">
        <v>98</v>
      </c>
      <c r="F73" s="1" t="s">
        <v>130</v>
      </c>
      <c r="G73" s="1" t="s">
        <v>364</v>
      </c>
      <c r="H73" s="755">
        <f>SUMIFS('Depreciation Study Line Items'!$L$5:$L$1392,'Depreciation Study Line Items'!$H$5:$H$1392,E73,'Depreciation Study Line Items'!$A$5:$A$1392,F73,'Depreciation Study Line Items'!$F$5:$F$1392,G73,'Depreciation Study Line Items'!$G$5:$G$1392,D73)</f>
        <v>525754</v>
      </c>
      <c r="I73" s="220"/>
      <c r="J73" s="196"/>
      <c r="K73" s="196"/>
      <c r="L73" s="196"/>
      <c r="M73" s="196"/>
      <c r="N73" s="196"/>
      <c r="O73" s="196"/>
      <c r="P73" s="196"/>
      <c r="Q73" s="196"/>
      <c r="R73" s="756"/>
      <c r="S73" s="196"/>
      <c r="T73" s="197"/>
      <c r="U73" s="196"/>
      <c r="V73" s="714"/>
      <c r="W73" s="687"/>
      <c r="X73" s="196"/>
      <c r="Y73" s="196"/>
      <c r="Z73" s="737"/>
      <c r="AA73" s="687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276"/>
      <c r="AO73" s="196"/>
      <c r="AP73" s="684"/>
      <c r="AQ73" s="683"/>
      <c r="AR73" s="196"/>
      <c r="AS73" s="196"/>
      <c r="AT73" s="684"/>
      <c r="AZ73" s="220"/>
      <c r="BO73" s="220"/>
      <c r="BU73" s="257"/>
    </row>
    <row r="74" spans="2:73" x14ac:dyDescent="0.2">
      <c r="B74" s="1" t="s">
        <v>1282</v>
      </c>
      <c r="C74" s="1" t="s">
        <v>1283</v>
      </c>
      <c r="D74" s="1" t="s">
        <v>51</v>
      </c>
      <c r="E74" s="1" t="s">
        <v>98</v>
      </c>
      <c r="F74" s="1" t="s">
        <v>130</v>
      </c>
      <c r="G74" s="1" t="s">
        <v>469</v>
      </c>
      <c r="H74" s="755">
        <f>SUMIFS('Depreciation Study Line Items'!$L$5:$L$1392,'Depreciation Study Line Items'!$H$5:$H$1392,E74,'Depreciation Study Line Items'!$A$5:$A$1392,F74,'Depreciation Study Line Items'!$F$5:$F$1392,G74,'Depreciation Study Line Items'!$G$5:$G$1392,D74)</f>
        <v>30</v>
      </c>
      <c r="I74" s="220"/>
      <c r="J74" s="196"/>
      <c r="K74" s="196"/>
      <c r="L74" s="196"/>
      <c r="M74" s="196"/>
      <c r="N74" s="196"/>
      <c r="O74" s="196"/>
      <c r="P74" s="196"/>
      <c r="Q74" s="196"/>
      <c r="R74" s="756"/>
      <c r="S74" s="196"/>
      <c r="T74" s="197"/>
      <c r="U74" s="196"/>
      <c r="V74" s="714"/>
      <c r="W74" s="687"/>
      <c r="X74" s="196"/>
      <c r="Y74" s="196"/>
      <c r="Z74" s="737"/>
      <c r="AA74" s="687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276"/>
      <c r="AO74" s="196"/>
      <c r="AP74" s="684"/>
      <c r="AQ74" s="683"/>
      <c r="AR74" s="196"/>
      <c r="AS74" s="196"/>
      <c r="AT74" s="684"/>
      <c r="AZ74" s="220"/>
      <c r="BO74" s="220"/>
      <c r="BU74" s="257"/>
    </row>
    <row r="75" spans="2:73" x14ac:dyDescent="0.2">
      <c r="B75" s="249" t="s">
        <v>1282</v>
      </c>
      <c r="C75" s="249" t="s">
        <v>1283</v>
      </c>
      <c r="D75" s="250" t="str">
        <f>"TOTAL " &amp;E74</f>
        <v>TOTAL HOOVER</v>
      </c>
      <c r="E75" s="249"/>
      <c r="F75" s="249"/>
      <c r="G75" s="249"/>
      <c r="H75" s="716">
        <f>SUM(H73:H74)</f>
        <v>525784</v>
      </c>
      <c r="I75" s="251"/>
      <c r="J75" s="251"/>
      <c r="K75" s="250"/>
      <c r="L75" s="250"/>
      <c r="M75" s="250"/>
      <c r="N75" s="250"/>
      <c r="O75" s="250"/>
      <c r="P75" s="250"/>
      <c r="Q75" s="250"/>
      <c r="R75" s="253">
        <f>SUM(H75:Q75)</f>
        <v>525784</v>
      </c>
      <c r="S75" s="254">
        <v>525784.02</v>
      </c>
      <c r="T75" s="673" t="s">
        <v>2377</v>
      </c>
      <c r="U75" s="255">
        <f>R75-S75</f>
        <v>-2.0000000018626451E-2</v>
      </c>
      <c r="V75" s="691"/>
      <c r="W75" s="690"/>
      <c r="X75" s="255"/>
      <c r="Y75" s="255"/>
      <c r="Z75" s="740">
        <f>SUM(W75:Y75)+S75</f>
        <v>525784.02</v>
      </c>
      <c r="AA75" s="690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6">
        <f>SUM(AA75:AM75)+Z75</f>
        <v>525784.02</v>
      </c>
      <c r="AO75" s="255"/>
      <c r="AP75" s="691"/>
      <c r="AQ75" s="690"/>
      <c r="AR75" s="255"/>
      <c r="AS75" s="255"/>
      <c r="AT75" s="691"/>
      <c r="AU75" s="247"/>
      <c r="AV75" s="247"/>
      <c r="AW75" s="247"/>
      <c r="AX75" s="247"/>
      <c r="AY75" s="247"/>
      <c r="AZ75" s="220"/>
      <c r="BA75" s="241"/>
      <c r="BB75" s="225"/>
      <c r="BC75" s="241"/>
      <c r="BD75" s="241"/>
      <c r="BE75" s="241"/>
      <c r="BF75" s="241"/>
      <c r="BG75" s="222"/>
      <c r="BI75" s="223"/>
      <c r="BO75" s="220"/>
      <c r="BU75" s="257"/>
    </row>
    <row r="76" spans="2:73" x14ac:dyDescent="0.2">
      <c r="B76" s="1" t="s">
        <v>1282</v>
      </c>
      <c r="C76" s="1" t="s">
        <v>1283</v>
      </c>
      <c r="D76" s="1" t="s">
        <v>51</v>
      </c>
      <c r="E76" s="1" t="s">
        <v>399</v>
      </c>
      <c r="F76" s="1" t="s">
        <v>16</v>
      </c>
      <c r="G76" s="1" t="s">
        <v>51</v>
      </c>
      <c r="H76" s="755">
        <f>SUMIFS('Depreciation Study Line Items'!$L$5:$L$1392,'Depreciation Study Line Items'!$H$5:$H$1392,E76,'Depreciation Study Line Items'!$A$5:$A$1392,F76,'Depreciation Study Line Items'!$F$5:$F$1392,G76,'Depreciation Study Line Items'!$G$5:$G$1392,D76)</f>
        <v>27642199.800000001</v>
      </c>
      <c r="I76" s="220"/>
      <c r="J76" s="196"/>
      <c r="K76" s="196"/>
      <c r="L76" s="196"/>
      <c r="M76" s="196"/>
      <c r="N76" s="196"/>
      <c r="O76" s="196"/>
      <c r="P76" s="196"/>
      <c r="Q76" s="196"/>
      <c r="R76" s="756"/>
      <c r="S76" s="196"/>
      <c r="T76" s="197"/>
      <c r="U76" s="196"/>
      <c r="V76" s="714"/>
      <c r="W76" s="687"/>
      <c r="X76" s="196"/>
      <c r="Y76" s="196"/>
      <c r="Z76" s="737"/>
      <c r="AA76" s="687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276"/>
      <c r="AO76" s="196"/>
      <c r="AP76" s="684"/>
      <c r="AQ76" s="683"/>
      <c r="AR76" s="196"/>
      <c r="AS76" s="196"/>
      <c r="AT76" s="684"/>
      <c r="AZ76" s="220"/>
      <c r="BO76" s="220"/>
      <c r="BU76" s="224"/>
    </row>
    <row r="77" spans="2:73" x14ac:dyDescent="0.2">
      <c r="B77" s="1" t="s">
        <v>1282</v>
      </c>
      <c r="C77" s="1" t="s">
        <v>1283</v>
      </c>
      <c r="D77" s="1" t="s">
        <v>51</v>
      </c>
      <c r="E77" s="1" t="s">
        <v>399</v>
      </c>
      <c r="F77" s="1" t="s">
        <v>83</v>
      </c>
      <c r="G77" s="1" t="s">
        <v>85</v>
      </c>
      <c r="H77" s="755">
        <f>SUMIFS('Depreciation Study Line Items'!$L$5:$L$1392,'Depreciation Study Line Items'!$H$5:$H$1392,E77,'Depreciation Study Line Items'!$A$5:$A$1392,F77,'Depreciation Study Line Items'!$F$5:$F$1392,G77,'Depreciation Study Line Items'!$G$5:$G$1392,D77)</f>
        <v>2210710</v>
      </c>
      <c r="I77" s="220"/>
      <c r="J77" s="196"/>
      <c r="K77" s="196"/>
      <c r="L77" s="196"/>
      <c r="M77" s="196"/>
      <c r="N77" s="196"/>
      <c r="O77" s="196"/>
      <c r="P77" s="196"/>
      <c r="Q77" s="196"/>
      <c r="R77" s="756"/>
      <c r="S77" s="196"/>
      <c r="T77" s="197"/>
      <c r="U77" s="196"/>
      <c r="V77" s="714"/>
      <c r="W77" s="687"/>
      <c r="X77" s="196"/>
      <c r="Y77" s="196"/>
      <c r="Z77" s="737"/>
      <c r="AA77" s="687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276"/>
      <c r="AO77" s="196"/>
      <c r="AP77" s="684"/>
      <c r="AQ77" s="683"/>
      <c r="AR77" s="196"/>
      <c r="AS77" s="196"/>
      <c r="AT77" s="684"/>
      <c r="AZ77" s="220"/>
      <c r="BO77" s="220"/>
      <c r="BU77" s="225"/>
    </row>
    <row r="78" spans="2:73" x14ac:dyDescent="0.2">
      <c r="B78" s="1" t="s">
        <v>1282</v>
      </c>
      <c r="C78" s="1" t="s">
        <v>1283</v>
      </c>
      <c r="D78" s="1" t="s">
        <v>51</v>
      </c>
      <c r="E78" s="1" t="s">
        <v>399</v>
      </c>
      <c r="F78" s="1" t="s">
        <v>130</v>
      </c>
      <c r="G78" s="1" t="s">
        <v>183</v>
      </c>
      <c r="H78" s="755">
        <f>SUMIFS('Depreciation Study Line Items'!$L$5:$L$1392,'Depreciation Study Line Items'!$H$5:$H$1392,E78,'Depreciation Study Line Items'!$A$5:$A$1392,F78,'Depreciation Study Line Items'!$F$5:$F$1392,G78,'Depreciation Study Line Items'!$G$5:$G$1392,D78)</f>
        <v>529444</v>
      </c>
      <c r="I78" s="220"/>
      <c r="J78" s="196"/>
      <c r="K78" s="196"/>
      <c r="L78" s="196"/>
      <c r="M78" s="196"/>
      <c r="N78" s="196"/>
      <c r="O78" s="196"/>
      <c r="P78" s="196"/>
      <c r="Q78" s="196"/>
      <c r="R78" s="756"/>
      <c r="S78" s="196"/>
      <c r="T78" s="197"/>
      <c r="U78" s="196"/>
      <c r="V78" s="714"/>
      <c r="W78" s="687"/>
      <c r="X78" s="196"/>
      <c r="Y78" s="196"/>
      <c r="Z78" s="737"/>
      <c r="AA78" s="687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276"/>
      <c r="AO78" s="196"/>
      <c r="AP78" s="684"/>
      <c r="AQ78" s="683"/>
      <c r="AR78" s="196"/>
      <c r="AS78" s="196"/>
      <c r="AT78" s="684"/>
      <c r="AZ78" s="220"/>
      <c r="BO78" s="220"/>
      <c r="BU78" s="224"/>
    </row>
    <row r="79" spans="2:73" x14ac:dyDescent="0.2">
      <c r="B79" s="1" t="s">
        <v>1282</v>
      </c>
      <c r="C79" s="1" t="s">
        <v>1283</v>
      </c>
      <c r="D79" s="1" t="s">
        <v>51</v>
      </c>
      <c r="E79" s="1" t="s">
        <v>399</v>
      </c>
      <c r="F79" s="1" t="s">
        <v>130</v>
      </c>
      <c r="G79" s="1" t="s">
        <v>186</v>
      </c>
      <c r="H79" s="755">
        <f>SUMIFS('Depreciation Study Line Items'!$L$5:$L$1392,'Depreciation Study Line Items'!$H$5:$H$1392,E79,'Depreciation Study Line Items'!$A$5:$A$1392,F79,'Depreciation Study Line Items'!$F$5:$F$1392,G79,'Depreciation Study Line Items'!$G$5:$G$1392,D79)</f>
        <v>5934834</v>
      </c>
      <c r="I79" s="220"/>
      <c r="J79" s="196"/>
      <c r="K79" s="196"/>
      <c r="L79" s="196"/>
      <c r="M79" s="196"/>
      <c r="N79" s="196"/>
      <c r="O79" s="196"/>
      <c r="P79" s="196"/>
      <c r="Q79" s="196"/>
      <c r="R79" s="756"/>
      <c r="S79" s="196"/>
      <c r="T79" s="197"/>
      <c r="U79" s="196"/>
      <c r="V79" s="714"/>
      <c r="W79" s="687"/>
      <c r="X79" s="196"/>
      <c r="Y79" s="196"/>
      <c r="Z79" s="737"/>
      <c r="AA79" s="687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276"/>
      <c r="AO79" s="196"/>
      <c r="AP79" s="684"/>
      <c r="AQ79" s="683"/>
      <c r="AR79" s="196"/>
      <c r="AS79" s="196"/>
      <c r="AT79" s="684"/>
      <c r="AZ79" s="220"/>
      <c r="BO79" s="220"/>
    </row>
    <row r="80" spans="2:73" x14ac:dyDescent="0.2">
      <c r="B80" s="249" t="s">
        <v>1282</v>
      </c>
      <c r="C80" s="249" t="s">
        <v>1283</v>
      </c>
      <c r="D80" s="250" t="str">
        <f>"TOTAL " &amp;E79</f>
        <v>TOTAL MIDDLE GORGE</v>
      </c>
      <c r="E80" s="249"/>
      <c r="F80" s="249"/>
      <c r="G80" s="249"/>
      <c r="H80" s="716">
        <f>SUM(H76:H79)</f>
        <v>36317187.799999997</v>
      </c>
      <c r="I80" s="251"/>
      <c r="J80" s="251"/>
      <c r="K80" s="250"/>
      <c r="L80" s="250"/>
      <c r="M80" s="250"/>
      <c r="N80" s="250"/>
      <c r="O80" s="250"/>
      <c r="P80" s="250"/>
      <c r="Q80" s="250"/>
      <c r="R80" s="253">
        <f>SUM(H80:Q80)</f>
        <v>36317187.799999997</v>
      </c>
      <c r="S80" s="254">
        <v>36317187.769999996</v>
      </c>
      <c r="T80" s="673" t="s">
        <v>2378</v>
      </c>
      <c r="U80" s="255">
        <f>R80-S80</f>
        <v>3.0000001192092896E-2</v>
      </c>
      <c r="V80" s="691"/>
      <c r="W80" s="690"/>
      <c r="X80" s="255"/>
      <c r="Y80" s="255"/>
      <c r="Z80" s="740">
        <f>SUM(W80:Y80)+S80</f>
        <v>36317187.769999996</v>
      </c>
      <c r="AA80" s="690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6">
        <f>SUM(AA80:AM80)+Z80</f>
        <v>36317187.769999996</v>
      </c>
      <c r="AO80" s="255"/>
      <c r="AP80" s="691"/>
      <c r="AQ80" s="690"/>
      <c r="AR80" s="255"/>
      <c r="AS80" s="255"/>
      <c r="AT80" s="691"/>
      <c r="AU80" s="247"/>
      <c r="AV80" s="247"/>
      <c r="AW80" s="247"/>
      <c r="AX80" s="247"/>
      <c r="AY80" s="247"/>
      <c r="AZ80" s="220"/>
      <c r="BA80" s="241"/>
      <c r="BB80" s="225"/>
      <c r="BC80" s="241"/>
      <c r="BD80" s="241"/>
      <c r="BE80" s="241"/>
      <c r="BF80" s="241"/>
      <c r="BG80" s="222"/>
      <c r="BI80" s="223"/>
      <c r="BO80" s="220"/>
    </row>
    <row r="81" spans="2:75" x14ac:dyDescent="0.2">
      <c r="B81" s="1" t="s">
        <v>1282</v>
      </c>
      <c r="C81" s="1" t="s">
        <v>1283</v>
      </c>
      <c r="D81" s="1" t="s">
        <v>51</v>
      </c>
      <c r="E81" s="1" t="s">
        <v>556</v>
      </c>
      <c r="F81" s="1" t="s">
        <v>16</v>
      </c>
      <c r="G81" s="1" t="s">
        <v>51</v>
      </c>
      <c r="H81" s="755">
        <f>SUMIFS('Depreciation Study Line Items'!$L$5:$L$1392,'Depreciation Study Line Items'!$H$5:$H$1392,E81,'Depreciation Study Line Items'!$A$5:$A$1392,F81,'Depreciation Study Line Items'!$F$5:$F$1392,G81,'Depreciation Study Line Items'!$G$5:$G$1392,D81)</f>
        <v>4430478.6700000009</v>
      </c>
      <c r="I81" s="220"/>
      <c r="J81" s="196"/>
      <c r="K81" s="196"/>
      <c r="L81" s="196"/>
      <c r="M81" s="196"/>
      <c r="N81" s="196"/>
      <c r="O81" s="196"/>
      <c r="P81" s="196"/>
      <c r="Q81" s="196"/>
      <c r="R81" s="756"/>
      <c r="S81" s="196"/>
      <c r="T81" s="197"/>
      <c r="U81" s="196"/>
      <c r="V81" s="714"/>
      <c r="W81" s="687"/>
      <c r="X81" s="196"/>
      <c r="Y81" s="196"/>
      <c r="Z81" s="737"/>
      <c r="AA81" s="687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276"/>
      <c r="AO81" s="196"/>
      <c r="AP81" s="684"/>
      <c r="AQ81" s="683"/>
      <c r="AR81" s="196"/>
      <c r="AS81" s="196"/>
      <c r="AT81" s="684"/>
      <c r="AZ81" s="220"/>
      <c r="BO81" s="220"/>
      <c r="BU81" s="46"/>
    </row>
    <row r="82" spans="2:75" x14ac:dyDescent="0.2">
      <c r="B82" s="1" t="s">
        <v>1282</v>
      </c>
      <c r="C82" s="1" t="s">
        <v>1283</v>
      </c>
      <c r="D82" s="1" t="s">
        <v>51</v>
      </c>
      <c r="E82" s="1" t="s">
        <v>556</v>
      </c>
      <c r="F82" s="1" t="s">
        <v>83</v>
      </c>
      <c r="G82" s="1" t="s">
        <v>85</v>
      </c>
      <c r="H82" s="755">
        <f>SUMIFS('Depreciation Study Line Items'!$L$5:$L$1392,'Depreciation Study Line Items'!$H$5:$H$1392,E82,'Depreciation Study Line Items'!$A$5:$A$1392,F82,'Depreciation Study Line Items'!$F$5:$F$1392,G82,'Depreciation Study Line Items'!$G$5:$G$1392,D82)</f>
        <v>1583615</v>
      </c>
      <c r="I82" s="220"/>
      <c r="J82" s="196"/>
      <c r="K82" s="196"/>
      <c r="L82" s="196"/>
      <c r="M82" s="196"/>
      <c r="N82" s="196"/>
      <c r="O82" s="196"/>
      <c r="P82" s="196"/>
      <c r="Q82" s="196"/>
      <c r="R82" s="756"/>
      <c r="S82" s="196"/>
      <c r="T82" s="197"/>
      <c r="U82" s="196"/>
      <c r="V82" s="714"/>
      <c r="W82" s="687"/>
      <c r="X82" s="196"/>
      <c r="Y82" s="196"/>
      <c r="Z82" s="737"/>
      <c r="AA82" s="687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276"/>
      <c r="AO82" s="196"/>
      <c r="AP82" s="684"/>
      <c r="AQ82" s="683"/>
      <c r="AR82" s="196"/>
      <c r="AS82" s="196"/>
      <c r="AT82" s="684"/>
      <c r="AZ82" s="220"/>
      <c r="BO82" s="220"/>
      <c r="BV82" s="225"/>
      <c r="BW82" s="224"/>
    </row>
    <row r="83" spans="2:75" x14ac:dyDescent="0.2">
      <c r="B83" s="1" t="s">
        <v>1282</v>
      </c>
      <c r="C83" s="1" t="s">
        <v>1283</v>
      </c>
      <c r="D83" s="1" t="s">
        <v>51</v>
      </c>
      <c r="E83" s="1" t="s">
        <v>556</v>
      </c>
      <c r="F83" s="1" t="s">
        <v>130</v>
      </c>
      <c r="G83" s="1" t="s">
        <v>149</v>
      </c>
      <c r="H83" s="755">
        <f>SUMIFS('Depreciation Study Line Items'!$L$5:$L$1392,'Depreciation Study Line Items'!$H$5:$H$1392,E83,'Depreciation Study Line Items'!$A$5:$A$1392,F83,'Depreciation Study Line Items'!$F$5:$F$1392,G83,'Depreciation Study Line Items'!$G$5:$G$1392,D83)</f>
        <v>1241830</v>
      </c>
      <c r="I83" s="220"/>
      <c r="J83" s="196"/>
      <c r="K83" s="196"/>
      <c r="L83" s="196"/>
      <c r="M83" s="196"/>
      <c r="N83" s="196"/>
      <c r="O83" s="196"/>
      <c r="P83" s="196"/>
      <c r="Q83" s="196"/>
      <c r="R83" s="756"/>
      <c r="S83" s="196"/>
      <c r="T83" s="197"/>
      <c r="U83" s="196"/>
      <c r="V83" s="714"/>
      <c r="W83" s="687"/>
      <c r="X83" s="196"/>
      <c r="Y83" s="196"/>
      <c r="Z83" s="737"/>
      <c r="AA83" s="687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276"/>
      <c r="AO83" s="196"/>
      <c r="AP83" s="684"/>
      <c r="AQ83" s="683"/>
      <c r="AR83" s="196"/>
      <c r="AS83" s="196"/>
      <c r="AT83" s="684"/>
      <c r="AZ83" s="220"/>
      <c r="BO83" s="220"/>
    </row>
    <row r="84" spans="2:75" x14ac:dyDescent="0.2">
      <c r="B84" s="1" t="s">
        <v>1282</v>
      </c>
      <c r="C84" s="1" t="s">
        <v>1283</v>
      </c>
      <c r="D84" s="1" t="s">
        <v>51</v>
      </c>
      <c r="E84" s="1" t="s">
        <v>556</v>
      </c>
      <c r="F84" s="1" t="s">
        <v>130</v>
      </c>
      <c r="G84" s="1" t="s">
        <v>183</v>
      </c>
      <c r="H84" s="755">
        <f>SUMIFS('Depreciation Study Line Items'!$L$5:$L$1392,'Depreciation Study Line Items'!$H$5:$H$1392,E84,'Depreciation Study Line Items'!$A$5:$A$1392,F84,'Depreciation Study Line Items'!$F$5:$F$1392,G84,'Depreciation Study Line Items'!$G$5:$G$1392,D84)</f>
        <v>236622</v>
      </c>
      <c r="I84" s="220"/>
      <c r="J84" s="196"/>
      <c r="K84" s="196"/>
      <c r="L84" s="196"/>
      <c r="M84" s="196"/>
      <c r="N84" s="196"/>
      <c r="O84" s="196"/>
      <c r="P84" s="196"/>
      <c r="Q84" s="196"/>
      <c r="R84" s="756"/>
      <c r="S84" s="196"/>
      <c r="T84" s="197"/>
      <c r="U84" s="196"/>
      <c r="V84" s="714"/>
      <c r="W84" s="687"/>
      <c r="X84" s="196"/>
      <c r="Y84" s="196"/>
      <c r="Z84" s="737"/>
      <c r="AA84" s="687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276"/>
      <c r="AO84" s="196"/>
      <c r="AP84" s="684"/>
      <c r="AQ84" s="683"/>
      <c r="AR84" s="196"/>
      <c r="AS84" s="196"/>
      <c r="AT84" s="684"/>
      <c r="AZ84" s="220"/>
      <c r="BO84" s="220"/>
      <c r="BS84" s="261"/>
      <c r="BT84" s="261"/>
    </row>
    <row r="85" spans="2:75" x14ac:dyDescent="0.2">
      <c r="B85" s="1" t="s">
        <v>1282</v>
      </c>
      <c r="C85" s="1" t="s">
        <v>1283</v>
      </c>
      <c r="D85" s="1" t="s">
        <v>51</v>
      </c>
      <c r="E85" s="1" t="s">
        <v>556</v>
      </c>
      <c r="F85" s="1" t="s">
        <v>130</v>
      </c>
      <c r="G85" s="1" t="s">
        <v>186</v>
      </c>
      <c r="H85" s="755">
        <f>SUMIFS('Depreciation Study Line Items'!$L$5:$L$1392,'Depreciation Study Line Items'!$H$5:$H$1392,E85,'Depreciation Study Line Items'!$A$5:$A$1392,F85,'Depreciation Study Line Items'!$F$5:$F$1392,G85,'Depreciation Study Line Items'!$G$5:$G$1392,D85)</f>
        <v>1385868</v>
      </c>
      <c r="I85" s="220"/>
      <c r="J85" s="196"/>
      <c r="K85" s="196"/>
      <c r="L85" s="196"/>
      <c r="M85" s="196"/>
      <c r="N85" s="196"/>
      <c r="O85" s="196"/>
      <c r="P85" s="196"/>
      <c r="Q85" s="196"/>
      <c r="R85" s="756"/>
      <c r="S85" s="196"/>
      <c r="T85" s="197"/>
      <c r="U85" s="196"/>
      <c r="V85" s="714"/>
      <c r="W85" s="687"/>
      <c r="X85" s="196"/>
      <c r="Y85" s="196"/>
      <c r="Z85" s="737"/>
      <c r="AA85" s="687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276"/>
      <c r="AO85" s="196"/>
      <c r="AP85" s="684"/>
      <c r="AQ85" s="683"/>
      <c r="AR85" s="196"/>
      <c r="AS85" s="196"/>
      <c r="AT85" s="684"/>
      <c r="AZ85" s="220"/>
      <c r="BO85" s="220"/>
      <c r="BU85" s="224"/>
    </row>
    <row r="86" spans="2:75" x14ac:dyDescent="0.2">
      <c r="B86" s="249" t="s">
        <v>1282</v>
      </c>
      <c r="C86" s="249" t="s">
        <v>1283</v>
      </c>
      <c r="D86" s="250" t="str">
        <f>"TOTAL " &amp;E85</f>
        <v>TOTAL OWENS VALLEY COMMON</v>
      </c>
      <c r="E86" s="249"/>
      <c r="F86" s="249"/>
      <c r="G86" s="249"/>
      <c r="H86" s="716">
        <f>SUM(H81:H85)</f>
        <v>8878413.6700000018</v>
      </c>
      <c r="I86" s="251"/>
      <c r="J86" s="251"/>
      <c r="K86" s="250"/>
      <c r="L86" s="250"/>
      <c r="M86" s="250"/>
      <c r="N86" s="250"/>
      <c r="O86" s="250"/>
      <c r="P86" s="250"/>
      <c r="Q86" s="250"/>
      <c r="R86" s="253">
        <f>SUM(H86:Q86)</f>
        <v>8878413.6700000018</v>
      </c>
      <c r="S86" s="254">
        <v>8878412.9900000002</v>
      </c>
      <c r="T86" s="673" t="s">
        <v>2379</v>
      </c>
      <c r="U86" s="255">
        <f>R86-S86</f>
        <v>0.68000000156462193</v>
      </c>
      <c r="V86" s="691"/>
      <c r="W86" s="690"/>
      <c r="X86" s="255"/>
      <c r="Y86" s="255"/>
      <c r="Z86" s="740">
        <f>SUM(W86:Y86)+S86</f>
        <v>8878412.9900000002</v>
      </c>
      <c r="AA86" s="690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6">
        <f>SUM(AA86:AM86)+Z86</f>
        <v>8878412.9900000002</v>
      </c>
      <c r="AO86" s="255"/>
      <c r="AP86" s="691"/>
      <c r="AQ86" s="690"/>
      <c r="AR86" s="255"/>
      <c r="AS86" s="255"/>
      <c r="AT86" s="691"/>
      <c r="AU86" s="247"/>
      <c r="AV86" s="247"/>
      <c r="AW86" s="247"/>
      <c r="AX86" s="247"/>
      <c r="AY86" s="247"/>
      <c r="AZ86" s="220"/>
      <c r="BA86" s="241"/>
      <c r="BB86" s="225"/>
      <c r="BC86" s="241"/>
      <c r="BD86" s="241"/>
      <c r="BE86" s="241"/>
      <c r="BF86" s="241"/>
      <c r="BG86" s="222"/>
      <c r="BI86" s="223"/>
      <c r="BO86" s="220"/>
      <c r="BU86" s="224"/>
    </row>
    <row r="87" spans="2:75" x14ac:dyDescent="0.2">
      <c r="B87" s="1" t="s">
        <v>1282</v>
      </c>
      <c r="C87" s="1" t="s">
        <v>1283</v>
      </c>
      <c r="D87" s="1" t="s">
        <v>51</v>
      </c>
      <c r="E87" s="1" t="s">
        <v>403</v>
      </c>
      <c r="F87" s="1" t="s">
        <v>16</v>
      </c>
      <c r="G87" s="1" t="s">
        <v>51</v>
      </c>
      <c r="H87" s="755">
        <f>SUMIFS('Depreciation Study Line Items'!$L$5:$L$1392,'Depreciation Study Line Items'!$H$5:$H$1392,E87,'Depreciation Study Line Items'!$A$5:$A$1392,F87,'Depreciation Study Line Items'!$F$5:$F$1392,G87,'Depreciation Study Line Items'!$G$5:$G$1392,D87)</f>
        <v>2347347.34</v>
      </c>
      <c r="I87" s="220"/>
      <c r="J87" s="196"/>
      <c r="K87" s="196"/>
      <c r="L87" s="196"/>
      <c r="M87" s="196"/>
      <c r="N87" s="196"/>
      <c r="O87" s="196"/>
      <c r="P87" s="196"/>
      <c r="Q87" s="196"/>
      <c r="R87" s="756"/>
      <c r="S87" s="196"/>
      <c r="T87" s="197"/>
      <c r="U87" s="196"/>
      <c r="V87" s="714"/>
      <c r="W87" s="687"/>
      <c r="X87" s="196"/>
      <c r="Y87" s="196"/>
      <c r="Z87" s="737"/>
      <c r="AA87" s="687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276"/>
      <c r="AO87" s="196"/>
      <c r="AP87" s="684"/>
      <c r="AQ87" s="683"/>
      <c r="AR87" s="196"/>
      <c r="AS87" s="196"/>
      <c r="AT87" s="684"/>
      <c r="AZ87" s="220"/>
      <c r="BO87" s="220"/>
      <c r="BU87" s="225"/>
    </row>
    <row r="88" spans="2:75" x14ac:dyDescent="0.2">
      <c r="B88" s="1" t="s">
        <v>1282</v>
      </c>
      <c r="C88" s="1" t="s">
        <v>1283</v>
      </c>
      <c r="D88" s="1" t="s">
        <v>51</v>
      </c>
      <c r="E88" s="1" t="s">
        <v>403</v>
      </c>
      <c r="F88" s="1" t="s">
        <v>83</v>
      </c>
      <c r="G88" s="1" t="s">
        <v>85</v>
      </c>
      <c r="H88" s="755">
        <f>SUMIFS('Depreciation Study Line Items'!$L$5:$L$1392,'Depreciation Study Line Items'!$H$5:$H$1392,E88,'Depreciation Study Line Items'!$A$5:$A$1392,F88,'Depreciation Study Line Items'!$F$5:$F$1392,G88,'Depreciation Study Line Items'!$G$5:$G$1392,D88)</f>
        <v>68435</v>
      </c>
      <c r="I88" s="220"/>
      <c r="J88" s="196"/>
      <c r="K88" s="196"/>
      <c r="L88" s="196"/>
      <c r="M88" s="196"/>
      <c r="N88" s="196"/>
      <c r="O88" s="196"/>
      <c r="P88" s="196"/>
      <c r="Q88" s="196"/>
      <c r="R88" s="756"/>
      <c r="S88" s="196"/>
      <c r="T88" s="197"/>
      <c r="U88" s="196"/>
      <c r="V88" s="714"/>
      <c r="W88" s="687"/>
      <c r="X88" s="196"/>
      <c r="Y88" s="196"/>
      <c r="Z88" s="737"/>
      <c r="AA88" s="687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276"/>
      <c r="AO88" s="196"/>
      <c r="AP88" s="684"/>
      <c r="AQ88" s="683"/>
      <c r="AR88" s="196"/>
      <c r="AS88" s="196"/>
      <c r="AT88" s="684"/>
      <c r="AZ88" s="220"/>
      <c r="BO88" s="220"/>
      <c r="BU88" s="224"/>
    </row>
    <row r="89" spans="2:75" x14ac:dyDescent="0.2">
      <c r="B89" s="1" t="s">
        <v>1282</v>
      </c>
      <c r="C89" s="1" t="s">
        <v>1283</v>
      </c>
      <c r="D89" s="1" t="s">
        <v>51</v>
      </c>
      <c r="E89" s="1" t="s">
        <v>403</v>
      </c>
      <c r="F89" s="1" t="s">
        <v>130</v>
      </c>
      <c r="G89" s="1" t="s">
        <v>183</v>
      </c>
      <c r="H89" s="755">
        <f>SUMIFS('Depreciation Study Line Items'!$L$5:$L$1392,'Depreciation Study Line Items'!$H$5:$H$1392,E89,'Depreciation Study Line Items'!$A$5:$A$1392,F89,'Depreciation Study Line Items'!$F$5:$F$1392,G89,'Depreciation Study Line Items'!$G$5:$G$1392,D89)</f>
        <v>282066</v>
      </c>
      <c r="I89" s="220"/>
      <c r="J89" s="196"/>
      <c r="K89" s="196"/>
      <c r="L89" s="196"/>
      <c r="M89" s="196"/>
      <c r="N89" s="196"/>
      <c r="O89" s="196"/>
      <c r="P89" s="196"/>
      <c r="Q89" s="196"/>
      <c r="R89" s="756"/>
      <c r="S89" s="196"/>
      <c r="T89" s="197"/>
      <c r="U89" s="196"/>
      <c r="V89" s="714"/>
      <c r="W89" s="687"/>
      <c r="X89" s="196"/>
      <c r="Y89" s="196"/>
      <c r="Z89" s="737"/>
      <c r="AA89" s="687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276"/>
      <c r="AO89" s="196"/>
      <c r="AP89" s="684"/>
      <c r="AQ89" s="683"/>
      <c r="AR89" s="196"/>
      <c r="AS89" s="196"/>
      <c r="AT89" s="684"/>
      <c r="AZ89" s="220"/>
      <c r="BO89" s="220"/>
    </row>
    <row r="90" spans="2:75" x14ac:dyDescent="0.2">
      <c r="B90" s="1" t="s">
        <v>1282</v>
      </c>
      <c r="C90" s="1" t="s">
        <v>1283</v>
      </c>
      <c r="D90" s="1" t="s">
        <v>51</v>
      </c>
      <c r="E90" s="1" t="s">
        <v>403</v>
      </c>
      <c r="F90" s="1" t="s">
        <v>130</v>
      </c>
      <c r="G90" s="1" t="s">
        <v>186</v>
      </c>
      <c r="H90" s="755">
        <f>SUMIFS('Depreciation Study Line Items'!$L$5:$L$1392,'Depreciation Study Line Items'!$H$5:$H$1392,E90,'Depreciation Study Line Items'!$A$5:$A$1392,F90,'Depreciation Study Line Items'!$F$5:$F$1392,G90,'Depreciation Study Line Items'!$G$5:$G$1392,D90)</f>
        <v>4057812</v>
      </c>
      <c r="I90" s="220"/>
      <c r="J90" s="196"/>
      <c r="K90" s="196"/>
      <c r="L90" s="196"/>
      <c r="M90" s="196"/>
      <c r="N90" s="196"/>
      <c r="O90" s="196"/>
      <c r="P90" s="196"/>
      <c r="Q90" s="196"/>
      <c r="R90" s="756"/>
      <c r="S90" s="196"/>
      <c r="T90" s="197"/>
      <c r="U90" s="196"/>
      <c r="V90" s="714"/>
      <c r="W90" s="687"/>
      <c r="X90" s="196"/>
      <c r="Y90" s="196"/>
      <c r="Z90" s="737"/>
      <c r="AA90" s="687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276"/>
      <c r="AO90" s="196"/>
      <c r="AP90" s="684"/>
      <c r="AQ90" s="683"/>
      <c r="AR90" s="196"/>
      <c r="AS90" s="196"/>
      <c r="AT90" s="684"/>
      <c r="AZ90" s="220"/>
      <c r="BO90" s="220"/>
    </row>
    <row r="91" spans="2:75" x14ac:dyDescent="0.2">
      <c r="B91" s="249" t="s">
        <v>1282</v>
      </c>
      <c r="C91" s="249" t="s">
        <v>1283</v>
      </c>
      <c r="D91" s="250" t="str">
        <f>"TOTAL " &amp;E90</f>
        <v>TOTAL PLEASANT VALLEY</v>
      </c>
      <c r="E91" s="249"/>
      <c r="F91" s="249"/>
      <c r="G91" s="249"/>
      <c r="H91" s="716">
        <f>SUM(H87:H90)</f>
        <v>6755660.3399999999</v>
      </c>
      <c r="I91" s="251"/>
      <c r="J91" s="251"/>
      <c r="K91" s="250"/>
      <c r="L91" s="250"/>
      <c r="M91" s="250"/>
      <c r="N91" s="250"/>
      <c r="O91" s="250"/>
      <c r="P91" s="250"/>
      <c r="Q91" s="250"/>
      <c r="R91" s="253">
        <f>SUM(H91:Q91)</f>
        <v>6755660.3399999999</v>
      </c>
      <c r="S91" s="254">
        <v>6755658.6500000004</v>
      </c>
      <c r="T91" s="673" t="s">
        <v>2380</v>
      </c>
      <c r="U91" s="255">
        <f>R91-S91</f>
        <v>1.6899999994784594</v>
      </c>
      <c r="V91" s="691"/>
      <c r="W91" s="690"/>
      <c r="X91" s="255"/>
      <c r="Y91" s="255"/>
      <c r="Z91" s="740">
        <f>SUM(W91:Y91)+S91</f>
        <v>6755658.6500000004</v>
      </c>
      <c r="AA91" s="690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6">
        <f>SUM(AA91:AM91)+Z91</f>
        <v>6755658.6500000004</v>
      </c>
      <c r="AO91" s="255"/>
      <c r="AP91" s="691"/>
      <c r="AQ91" s="690"/>
      <c r="AR91" s="255"/>
      <c r="AS91" s="255"/>
      <c r="AT91" s="691"/>
      <c r="AU91" s="247"/>
      <c r="AV91" s="247"/>
      <c r="AW91" s="247"/>
      <c r="AX91" s="247"/>
      <c r="AY91" s="247"/>
      <c r="AZ91" s="220"/>
      <c r="BA91" s="241"/>
      <c r="BB91" s="225"/>
      <c r="BC91" s="241"/>
      <c r="BD91" s="241"/>
      <c r="BE91" s="241"/>
      <c r="BF91" s="241"/>
      <c r="BG91" s="222"/>
      <c r="BI91" s="223"/>
      <c r="BO91" s="220"/>
    </row>
    <row r="92" spans="2:75" x14ac:dyDescent="0.2">
      <c r="B92" s="1" t="s">
        <v>1282</v>
      </c>
      <c r="C92" s="1" t="s">
        <v>1283</v>
      </c>
      <c r="D92" s="1" t="s">
        <v>51</v>
      </c>
      <c r="E92" s="1" t="s">
        <v>372</v>
      </c>
      <c r="F92" s="1" t="s">
        <v>16</v>
      </c>
      <c r="G92" s="1" t="s">
        <v>51</v>
      </c>
      <c r="H92" s="755">
        <f>SUMIFS('Depreciation Study Line Items'!$L$5:$L$1392,'Depreciation Study Line Items'!$H$5:$H$1392,E92,'Depreciation Study Line Items'!$A$5:$A$1392,F92,'Depreciation Study Line Items'!$F$5:$F$1392,G92,'Depreciation Study Line Items'!$G$5:$G$1392,D92)</f>
        <v>1096223.45</v>
      </c>
      <c r="I92" s="220"/>
      <c r="J92" s="196"/>
      <c r="K92" s="196"/>
      <c r="L92" s="196"/>
      <c r="M92" s="196"/>
      <c r="N92" s="196"/>
      <c r="O92" s="196"/>
      <c r="P92" s="196"/>
      <c r="Q92" s="196"/>
      <c r="R92" s="756"/>
      <c r="S92" s="196"/>
      <c r="T92" s="197"/>
      <c r="U92" s="196"/>
      <c r="V92" s="714"/>
      <c r="W92" s="687"/>
      <c r="X92" s="196"/>
      <c r="Y92" s="196"/>
      <c r="Z92" s="737"/>
      <c r="AA92" s="687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276"/>
      <c r="AO92" s="196"/>
      <c r="AP92" s="684"/>
      <c r="AQ92" s="683"/>
      <c r="AR92" s="196"/>
      <c r="AS92" s="196"/>
      <c r="AT92" s="684"/>
      <c r="AZ92" s="220"/>
      <c r="BO92" s="220"/>
    </row>
    <row r="93" spans="2:75" x14ac:dyDescent="0.2">
      <c r="B93" s="1" t="s">
        <v>1282</v>
      </c>
      <c r="C93" s="1" t="s">
        <v>1283</v>
      </c>
      <c r="D93" s="1" t="s">
        <v>51</v>
      </c>
      <c r="E93" s="1" t="s">
        <v>372</v>
      </c>
      <c r="F93" s="1" t="s">
        <v>130</v>
      </c>
      <c r="G93" s="1" t="s">
        <v>149</v>
      </c>
      <c r="H93" s="755">
        <f>SUMIFS('Depreciation Study Line Items'!$L$5:$L$1392,'Depreciation Study Line Items'!$H$5:$H$1392,E93,'Depreciation Study Line Items'!$A$5:$A$1392,F93,'Depreciation Study Line Items'!$F$5:$F$1392,G93,'Depreciation Study Line Items'!$G$5:$G$1392,D93)</f>
        <v>130</v>
      </c>
      <c r="I93" s="220"/>
      <c r="J93" s="196"/>
      <c r="K93" s="196"/>
      <c r="L93" s="196"/>
      <c r="M93" s="196"/>
      <c r="N93" s="196"/>
      <c r="O93" s="196"/>
      <c r="P93" s="196"/>
      <c r="Q93" s="196"/>
      <c r="R93" s="756"/>
      <c r="S93" s="196"/>
      <c r="T93" s="197"/>
      <c r="U93" s="196"/>
      <c r="V93" s="714"/>
      <c r="W93" s="687"/>
      <c r="X93" s="196"/>
      <c r="Y93" s="196"/>
      <c r="Z93" s="737"/>
      <c r="AA93" s="687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276"/>
      <c r="AO93" s="196"/>
      <c r="AP93" s="684"/>
      <c r="AQ93" s="683"/>
      <c r="AR93" s="196"/>
      <c r="AS93" s="196"/>
      <c r="AT93" s="684"/>
      <c r="AZ93" s="220"/>
      <c r="BO93" s="220"/>
      <c r="BU93" s="224"/>
    </row>
    <row r="94" spans="2:75" x14ac:dyDescent="0.2">
      <c r="B94" s="1" t="s">
        <v>1282</v>
      </c>
      <c r="C94" s="1" t="s">
        <v>1283</v>
      </c>
      <c r="D94" s="1" t="s">
        <v>51</v>
      </c>
      <c r="E94" s="1" t="s">
        <v>372</v>
      </c>
      <c r="F94" s="1" t="s">
        <v>130</v>
      </c>
      <c r="G94" s="1" t="s">
        <v>183</v>
      </c>
      <c r="H94" s="755">
        <f>SUMIFS('Depreciation Study Line Items'!$L$5:$L$1392,'Depreciation Study Line Items'!$H$5:$H$1392,E94,'Depreciation Study Line Items'!$A$5:$A$1392,F94,'Depreciation Study Line Items'!$F$5:$F$1392,G94,'Depreciation Study Line Items'!$G$5:$G$1392,D94)</f>
        <v>221653</v>
      </c>
      <c r="I94" s="220"/>
      <c r="J94" s="220"/>
      <c r="K94" s="279"/>
      <c r="L94" s="279"/>
      <c r="M94" s="279"/>
      <c r="N94" s="279"/>
      <c r="O94" s="279"/>
      <c r="P94" s="279"/>
      <c r="Q94" s="279"/>
      <c r="R94" s="277"/>
      <c r="S94" s="220"/>
      <c r="T94" s="225"/>
      <c r="U94" s="247"/>
      <c r="V94" s="689"/>
      <c r="W94" s="688"/>
      <c r="X94" s="247"/>
      <c r="Y94" s="247"/>
      <c r="Z94" s="739"/>
      <c r="AA94" s="688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80"/>
      <c r="AO94" s="247"/>
      <c r="AP94" s="689"/>
      <c r="AQ94" s="688"/>
      <c r="AR94" s="247"/>
      <c r="AS94" s="247"/>
      <c r="AT94" s="689"/>
      <c r="AU94" s="247"/>
      <c r="AV94" s="247"/>
      <c r="AW94" s="247"/>
      <c r="AX94" s="247"/>
      <c r="AY94" s="247"/>
      <c r="AZ94" s="220"/>
      <c r="BB94" s="225"/>
      <c r="BG94" s="222"/>
      <c r="BI94" s="223"/>
      <c r="BO94" s="220"/>
      <c r="BR94" s="261"/>
      <c r="BS94" s="261"/>
      <c r="BT94" s="261"/>
      <c r="BU94" s="260"/>
    </row>
    <row r="95" spans="2:75" x14ac:dyDescent="0.2">
      <c r="B95" s="1" t="s">
        <v>1282</v>
      </c>
      <c r="C95" s="1" t="s">
        <v>1283</v>
      </c>
      <c r="D95" s="1" t="s">
        <v>51</v>
      </c>
      <c r="E95" s="1" t="s">
        <v>372</v>
      </c>
      <c r="F95" s="1" t="s">
        <v>130</v>
      </c>
      <c r="G95" s="1" t="s">
        <v>186</v>
      </c>
      <c r="H95" s="755">
        <f>SUMIFS('Depreciation Study Line Items'!$L$5:$L$1392,'Depreciation Study Line Items'!$H$5:$H$1392,E95,'Depreciation Study Line Items'!$A$5:$A$1392,F95,'Depreciation Study Line Items'!$F$5:$F$1392,G95,'Depreciation Study Line Items'!$G$5:$G$1392,D95)</f>
        <v>820082</v>
      </c>
      <c r="I95" s="220"/>
      <c r="J95" s="196"/>
      <c r="K95" s="196"/>
      <c r="L95" s="196"/>
      <c r="M95" s="196"/>
      <c r="N95" s="196"/>
      <c r="O95" s="196"/>
      <c r="P95" s="196"/>
      <c r="Q95" s="196"/>
      <c r="R95" s="756"/>
      <c r="S95" s="196"/>
      <c r="T95" s="197"/>
      <c r="U95" s="196"/>
      <c r="V95" s="714"/>
      <c r="W95" s="687"/>
      <c r="X95" s="196"/>
      <c r="Y95" s="196"/>
      <c r="Z95" s="737"/>
      <c r="AA95" s="687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276"/>
      <c r="AO95" s="196"/>
      <c r="AP95" s="684"/>
      <c r="AQ95" s="683"/>
      <c r="AR95" s="196"/>
      <c r="AS95" s="196"/>
      <c r="AT95" s="684"/>
      <c r="AZ95" s="220"/>
      <c r="BO95" s="220"/>
    </row>
    <row r="96" spans="2:75" x14ac:dyDescent="0.2">
      <c r="B96" s="1" t="s">
        <v>1282</v>
      </c>
      <c r="C96" s="1" t="s">
        <v>1283</v>
      </c>
      <c r="D96" s="1" t="s">
        <v>51</v>
      </c>
      <c r="E96" s="1" t="s">
        <v>372</v>
      </c>
      <c r="F96" s="1" t="s">
        <v>130</v>
      </c>
      <c r="G96" s="1" t="s">
        <v>1035</v>
      </c>
      <c r="H96" s="755">
        <f>SUMIFS('Depreciation Study Line Items'!$L$5:$L$1392,'Depreciation Study Line Items'!$H$5:$H$1392,E96,'Depreciation Study Line Items'!$A$5:$A$1392,F96,'Depreciation Study Line Items'!$F$5:$F$1392,G96,'Depreciation Study Line Items'!$G$5:$G$1392,D96)</f>
        <v>0</v>
      </c>
      <c r="I96" s="220"/>
      <c r="J96" s="196"/>
      <c r="K96" s="196"/>
      <c r="L96" s="196"/>
      <c r="M96" s="196"/>
      <c r="N96" s="196"/>
      <c r="O96" s="196"/>
      <c r="P96" s="196"/>
      <c r="Q96" s="196"/>
      <c r="R96" s="756"/>
      <c r="S96" s="196"/>
      <c r="T96" s="197"/>
      <c r="U96" s="196"/>
      <c r="V96" s="714"/>
      <c r="W96" s="687"/>
      <c r="X96" s="196"/>
      <c r="Y96" s="196"/>
      <c r="Z96" s="737"/>
      <c r="AA96" s="687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276"/>
      <c r="AO96" s="196"/>
      <c r="AP96" s="684"/>
      <c r="AQ96" s="683"/>
      <c r="AR96" s="196"/>
      <c r="AS96" s="196"/>
      <c r="AT96" s="684"/>
      <c r="AZ96" s="220"/>
      <c r="BG96" s="222"/>
      <c r="BI96" s="223"/>
      <c r="BO96" s="220"/>
      <c r="BU96" s="224"/>
    </row>
    <row r="97" spans="2:73" x14ac:dyDescent="0.2">
      <c r="B97" s="249" t="s">
        <v>1282</v>
      </c>
      <c r="C97" s="249" t="s">
        <v>1283</v>
      </c>
      <c r="D97" s="250" t="str">
        <f>"TOTAL " &amp;E96</f>
        <v>TOTAL SAN FERNANDO</v>
      </c>
      <c r="E97" s="249"/>
      <c r="F97" s="249"/>
      <c r="G97" s="249"/>
      <c r="H97" s="716">
        <f>SUM(H92:H96)</f>
        <v>2138088.4500000002</v>
      </c>
      <c r="I97" s="251"/>
      <c r="J97" s="251"/>
      <c r="K97" s="250"/>
      <c r="L97" s="250"/>
      <c r="M97" s="250"/>
      <c r="N97" s="250"/>
      <c r="O97" s="250"/>
      <c r="P97" s="250"/>
      <c r="Q97" s="250"/>
      <c r="R97" s="253">
        <f>SUM(H97:Q97)</f>
        <v>2138088.4500000002</v>
      </c>
      <c r="S97" s="254">
        <v>2138087.13</v>
      </c>
      <c r="T97" s="673" t="s">
        <v>2381</v>
      </c>
      <c r="U97" s="255">
        <f>R97-S97</f>
        <v>1.3200000002980232</v>
      </c>
      <c r="V97" s="691"/>
      <c r="W97" s="690"/>
      <c r="X97" s="255"/>
      <c r="Y97" s="255"/>
      <c r="Z97" s="740">
        <f>SUM(W97:Y97)+S97</f>
        <v>2138087.13</v>
      </c>
      <c r="AA97" s="690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6">
        <f>SUM(AA97:AM97)+Z97</f>
        <v>2138087.13</v>
      </c>
      <c r="AO97" s="255"/>
      <c r="AP97" s="691"/>
      <c r="AQ97" s="690"/>
      <c r="AR97" s="255"/>
      <c r="AS97" s="255"/>
      <c r="AT97" s="691"/>
      <c r="AU97" s="247"/>
      <c r="AV97" s="247"/>
      <c r="AW97" s="247"/>
      <c r="AX97" s="247"/>
      <c r="AY97" s="247"/>
      <c r="AZ97" s="220"/>
      <c r="BA97" s="241"/>
      <c r="BB97" s="225"/>
      <c r="BC97" s="241"/>
      <c r="BD97" s="241"/>
      <c r="BE97" s="241"/>
      <c r="BF97" s="241"/>
      <c r="BG97" s="222"/>
      <c r="BI97" s="223"/>
      <c r="BO97" s="220"/>
      <c r="BU97" s="224"/>
    </row>
    <row r="98" spans="2:73" x14ac:dyDescent="0.2">
      <c r="B98" s="1" t="s">
        <v>1282</v>
      </c>
      <c r="C98" s="1" t="s">
        <v>1283</v>
      </c>
      <c r="D98" s="1" t="s">
        <v>51</v>
      </c>
      <c r="E98" s="1" t="s">
        <v>354</v>
      </c>
      <c r="F98" s="1" t="s">
        <v>16</v>
      </c>
      <c r="G98" s="1" t="s">
        <v>51</v>
      </c>
      <c r="H98" s="755">
        <f>SUMIFS('Depreciation Study Line Items'!$L$5:$L$1392,'Depreciation Study Line Items'!$H$5:$H$1392,E98,'Depreciation Study Line Items'!$A$5:$A$1392,F98,'Depreciation Study Line Items'!$F$5:$F$1392,G98,'Depreciation Study Line Items'!$G$5:$G$1392,D98)</f>
        <v>16268848.810000001</v>
      </c>
      <c r="I98" s="220"/>
      <c r="J98" s="196"/>
      <c r="K98" s="196"/>
      <c r="L98" s="196"/>
      <c r="M98" s="196"/>
      <c r="N98" s="196"/>
      <c r="O98" s="196"/>
      <c r="P98" s="196"/>
      <c r="Q98" s="196"/>
      <c r="R98" s="756"/>
      <c r="S98" s="196"/>
      <c r="T98" s="197"/>
      <c r="U98" s="196"/>
      <c r="V98" s="714"/>
      <c r="W98" s="687"/>
      <c r="X98" s="196"/>
      <c r="Y98" s="196"/>
      <c r="Z98" s="737"/>
      <c r="AA98" s="687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276"/>
      <c r="AO98" s="196"/>
      <c r="AP98" s="684"/>
      <c r="AQ98" s="683"/>
      <c r="AR98" s="196"/>
      <c r="AS98" s="196"/>
      <c r="AT98" s="684"/>
      <c r="AZ98" s="220"/>
      <c r="BO98" s="220"/>
    </row>
    <row r="99" spans="2:73" x14ac:dyDescent="0.2">
      <c r="B99" s="1" t="s">
        <v>1282</v>
      </c>
      <c r="C99" s="1" t="s">
        <v>1283</v>
      </c>
      <c r="D99" s="1" t="s">
        <v>51</v>
      </c>
      <c r="E99" s="1" t="s">
        <v>354</v>
      </c>
      <c r="F99" s="1" t="s">
        <v>83</v>
      </c>
      <c r="G99" s="1" t="s">
        <v>85</v>
      </c>
      <c r="H99" s="755">
        <f>SUMIFS('Depreciation Study Line Items'!$L$5:$L$1392,'Depreciation Study Line Items'!$H$5:$H$1392,E99,'Depreciation Study Line Items'!$A$5:$A$1392,F99,'Depreciation Study Line Items'!$F$5:$F$1392,G99,'Depreciation Study Line Items'!$G$5:$G$1392,D99)</f>
        <v>9676833</v>
      </c>
      <c r="I99" s="220"/>
      <c r="J99" s="196"/>
      <c r="K99" s="196"/>
      <c r="L99" s="196"/>
      <c r="M99" s="196"/>
      <c r="N99" s="196"/>
      <c r="O99" s="196"/>
      <c r="P99" s="196"/>
      <c r="Q99" s="196"/>
      <c r="R99" s="756"/>
      <c r="S99" s="196"/>
      <c r="T99" s="197"/>
      <c r="U99" s="196"/>
      <c r="V99" s="714"/>
      <c r="W99" s="687"/>
      <c r="X99" s="196"/>
      <c r="Y99" s="196"/>
      <c r="Z99" s="737"/>
      <c r="AA99" s="687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276"/>
      <c r="AO99" s="196"/>
      <c r="AP99" s="684"/>
      <c r="AQ99" s="683"/>
      <c r="AR99" s="196"/>
      <c r="AS99" s="196"/>
      <c r="AT99" s="684"/>
      <c r="AZ99" s="220"/>
      <c r="BG99" s="222"/>
      <c r="BI99" s="223"/>
      <c r="BO99" s="220"/>
    </row>
    <row r="100" spans="2:73" x14ac:dyDescent="0.2">
      <c r="B100" s="1" t="s">
        <v>1282</v>
      </c>
      <c r="C100" s="1" t="s">
        <v>1283</v>
      </c>
      <c r="D100" s="1" t="s">
        <v>51</v>
      </c>
      <c r="E100" s="1" t="s">
        <v>354</v>
      </c>
      <c r="F100" s="1" t="s">
        <v>130</v>
      </c>
      <c r="G100" s="1" t="s">
        <v>149</v>
      </c>
      <c r="H100" s="755">
        <f>SUMIFS('Depreciation Study Line Items'!$L$5:$L$1392,'Depreciation Study Line Items'!$H$5:$H$1392,E100,'Depreciation Study Line Items'!$A$5:$A$1392,F100,'Depreciation Study Line Items'!$F$5:$F$1392,G100,'Depreciation Study Line Items'!$G$5:$G$1392,D100)</f>
        <v>175496</v>
      </c>
      <c r="I100" s="220"/>
      <c r="J100" s="196"/>
      <c r="K100" s="196"/>
      <c r="L100" s="196"/>
      <c r="M100" s="196"/>
      <c r="N100" s="196"/>
      <c r="O100" s="196"/>
      <c r="P100" s="196"/>
      <c r="Q100" s="196"/>
      <c r="R100" s="756"/>
      <c r="S100" s="196"/>
      <c r="T100" s="197"/>
      <c r="U100" s="196"/>
      <c r="V100" s="714"/>
      <c r="W100" s="687"/>
      <c r="X100" s="196"/>
      <c r="Y100" s="196"/>
      <c r="Z100" s="737"/>
      <c r="AA100" s="687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276"/>
      <c r="AO100" s="196"/>
      <c r="AP100" s="684"/>
      <c r="AQ100" s="683"/>
      <c r="AR100" s="196"/>
      <c r="AS100" s="196"/>
      <c r="AT100" s="684"/>
      <c r="AZ100" s="220"/>
      <c r="BG100" s="222"/>
      <c r="BI100" s="223"/>
      <c r="BO100" s="220"/>
    </row>
    <row r="101" spans="2:73" x14ac:dyDescent="0.2">
      <c r="B101" s="1" t="s">
        <v>1282</v>
      </c>
      <c r="C101" s="1" t="s">
        <v>1283</v>
      </c>
      <c r="D101" s="1" t="s">
        <v>51</v>
      </c>
      <c r="E101" s="1" t="s">
        <v>354</v>
      </c>
      <c r="F101" s="1" t="s">
        <v>130</v>
      </c>
      <c r="G101" s="1" t="s">
        <v>183</v>
      </c>
      <c r="H101" s="755">
        <f>SUMIFS('Depreciation Study Line Items'!$L$5:$L$1392,'Depreciation Study Line Items'!$H$5:$H$1392,E101,'Depreciation Study Line Items'!$A$5:$A$1392,F101,'Depreciation Study Line Items'!$F$5:$F$1392,G101,'Depreciation Study Line Items'!$G$5:$G$1392,D101)</f>
        <v>8787303</v>
      </c>
      <c r="I101" s="220"/>
      <c r="J101" s="196"/>
      <c r="K101" s="196"/>
      <c r="L101" s="196"/>
      <c r="M101" s="196"/>
      <c r="N101" s="196"/>
      <c r="O101" s="196"/>
      <c r="P101" s="196"/>
      <c r="Q101" s="196"/>
      <c r="R101" s="756"/>
      <c r="S101" s="196"/>
      <c r="T101" s="197"/>
      <c r="U101" s="196"/>
      <c r="V101" s="714"/>
      <c r="W101" s="687"/>
      <c r="X101" s="196"/>
      <c r="Y101" s="196"/>
      <c r="Z101" s="737"/>
      <c r="AA101" s="687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276"/>
      <c r="AO101" s="196"/>
      <c r="AP101" s="684"/>
      <c r="AQ101" s="683"/>
      <c r="AR101" s="196"/>
      <c r="AS101" s="196"/>
      <c r="AT101" s="684"/>
      <c r="AZ101" s="220"/>
      <c r="BG101" s="222"/>
      <c r="BI101" s="223"/>
      <c r="BO101" s="220"/>
    </row>
    <row r="102" spans="2:73" x14ac:dyDescent="0.2">
      <c r="B102" s="1" t="s">
        <v>1282</v>
      </c>
      <c r="C102" s="1" t="s">
        <v>1283</v>
      </c>
      <c r="D102" s="1" t="s">
        <v>51</v>
      </c>
      <c r="E102" s="1" t="s">
        <v>354</v>
      </c>
      <c r="F102" s="1" t="s">
        <v>130</v>
      </c>
      <c r="G102" s="1" t="s">
        <v>186</v>
      </c>
      <c r="H102" s="755">
        <f>SUMIFS('Depreciation Study Line Items'!$L$5:$L$1392,'Depreciation Study Line Items'!$H$5:$H$1392,E102,'Depreciation Study Line Items'!$A$5:$A$1392,F102,'Depreciation Study Line Items'!$F$5:$F$1392,G102,'Depreciation Study Line Items'!$G$5:$G$1392,D102)</f>
        <v>18811587</v>
      </c>
      <c r="I102" s="220"/>
      <c r="J102" s="196"/>
      <c r="K102" s="196"/>
      <c r="L102" s="196"/>
      <c r="M102" s="196"/>
      <c r="N102" s="196"/>
      <c r="O102" s="196"/>
      <c r="P102" s="196"/>
      <c r="Q102" s="196"/>
      <c r="R102" s="756"/>
      <c r="S102" s="196"/>
      <c r="T102" s="197"/>
      <c r="U102" s="196"/>
      <c r="V102" s="714"/>
      <c r="W102" s="687"/>
      <c r="X102" s="196"/>
      <c r="Y102" s="196"/>
      <c r="Z102" s="737"/>
      <c r="AA102" s="687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276"/>
      <c r="AO102" s="196"/>
      <c r="AP102" s="684"/>
      <c r="AQ102" s="683"/>
      <c r="AR102" s="196"/>
      <c r="AS102" s="196"/>
      <c r="AT102" s="684"/>
      <c r="AZ102" s="220"/>
      <c r="BG102" s="222"/>
      <c r="BI102" s="223"/>
      <c r="BO102" s="220"/>
    </row>
    <row r="103" spans="2:73" x14ac:dyDescent="0.2">
      <c r="B103" s="249" t="s">
        <v>1282</v>
      </c>
      <c r="C103" s="249" t="s">
        <v>1283</v>
      </c>
      <c r="D103" s="250" t="str">
        <f>"TOTAL " &amp;E102</f>
        <v>TOTAL SF 1</v>
      </c>
      <c r="E103" s="249"/>
      <c r="F103" s="249"/>
      <c r="G103" s="249"/>
      <c r="H103" s="716">
        <f>SUM(H98:H102)</f>
        <v>53720067.810000002</v>
      </c>
      <c r="I103" s="251"/>
      <c r="J103" s="251"/>
      <c r="K103" s="250"/>
      <c r="L103" s="250"/>
      <c r="M103" s="250"/>
      <c r="N103" s="250"/>
      <c r="O103" s="250"/>
      <c r="P103" s="250"/>
      <c r="Q103" s="250"/>
      <c r="R103" s="253">
        <f>SUM(H103:Q103)</f>
        <v>53720067.810000002</v>
      </c>
      <c r="S103" s="254">
        <v>53719954.040000007</v>
      </c>
      <c r="T103" s="673" t="s">
        <v>2382</v>
      </c>
      <c r="U103" s="255">
        <f>R103-S103</f>
        <v>113.76999999582767</v>
      </c>
      <c r="V103" s="691"/>
      <c r="W103" s="690"/>
      <c r="X103" s="255"/>
      <c r="Y103" s="255"/>
      <c r="Z103" s="740">
        <f>SUM(W103:Y103)+S103</f>
        <v>53719954.040000007</v>
      </c>
      <c r="AA103" s="690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6">
        <f>SUM(AA103:AM103)+Z103</f>
        <v>53719954.040000007</v>
      </c>
      <c r="AO103" s="255"/>
      <c r="AP103" s="691"/>
      <c r="AQ103" s="690"/>
      <c r="AR103" s="255"/>
      <c r="AS103" s="255"/>
      <c r="AT103" s="691"/>
      <c r="AU103" s="247"/>
      <c r="AV103" s="247"/>
      <c r="AW103" s="247"/>
      <c r="AX103" s="247"/>
      <c r="AY103" s="247"/>
      <c r="AZ103" s="220"/>
      <c r="BA103" s="241"/>
      <c r="BB103" s="225"/>
      <c r="BC103" s="241"/>
      <c r="BD103" s="241"/>
      <c r="BE103" s="241"/>
      <c r="BF103" s="241"/>
      <c r="BG103" s="222"/>
      <c r="BI103" s="223"/>
      <c r="BO103" s="220"/>
    </row>
    <row r="104" spans="2:73" x14ac:dyDescent="0.2">
      <c r="B104" s="1" t="s">
        <v>1282</v>
      </c>
      <c r="C104" s="1" t="s">
        <v>1283</v>
      </c>
      <c r="D104" s="1" t="s">
        <v>51</v>
      </c>
      <c r="E104" s="1" t="s">
        <v>387</v>
      </c>
      <c r="F104" s="1" t="s">
        <v>16</v>
      </c>
      <c r="G104" s="1" t="s">
        <v>51</v>
      </c>
      <c r="H104" s="755">
        <f>SUMIFS('Depreciation Study Line Items'!$L$5:$L$1392,'Depreciation Study Line Items'!$H$5:$H$1392,E104,'Depreciation Study Line Items'!$A$5:$A$1392,F104,'Depreciation Study Line Items'!$F$5:$F$1392,G104,'Depreciation Study Line Items'!$G$5:$G$1392,D104)</f>
        <v>8782853.5700000003</v>
      </c>
      <c r="I104" s="220"/>
      <c r="J104" s="196"/>
      <c r="K104" s="196"/>
      <c r="L104" s="196"/>
      <c r="M104" s="196"/>
      <c r="N104" s="196"/>
      <c r="O104" s="196"/>
      <c r="P104" s="196"/>
      <c r="Q104" s="196"/>
      <c r="R104" s="756"/>
      <c r="S104" s="196"/>
      <c r="T104" s="197"/>
      <c r="U104" s="196"/>
      <c r="V104" s="714"/>
      <c r="W104" s="687"/>
      <c r="X104" s="196"/>
      <c r="Y104" s="196"/>
      <c r="Z104" s="737"/>
      <c r="AA104" s="687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276"/>
      <c r="AO104" s="196"/>
      <c r="AP104" s="684"/>
      <c r="AQ104" s="683"/>
      <c r="AR104" s="196"/>
      <c r="AS104" s="196"/>
      <c r="AT104" s="684"/>
      <c r="AZ104" s="220"/>
      <c r="BG104" s="222"/>
      <c r="BI104" s="223"/>
      <c r="BO104" s="220"/>
    </row>
    <row r="105" spans="2:73" x14ac:dyDescent="0.2">
      <c r="B105" s="1" t="s">
        <v>1282</v>
      </c>
      <c r="C105" s="1" t="s">
        <v>1283</v>
      </c>
      <c r="D105" s="1" t="s">
        <v>51</v>
      </c>
      <c r="E105" s="1" t="s">
        <v>387</v>
      </c>
      <c r="F105" s="1" t="s">
        <v>83</v>
      </c>
      <c r="G105" s="1" t="s">
        <v>85</v>
      </c>
      <c r="H105" s="755">
        <f>SUMIFS('Depreciation Study Line Items'!$L$5:$L$1392,'Depreciation Study Line Items'!$H$5:$H$1392,E105,'Depreciation Study Line Items'!$A$5:$A$1392,F105,'Depreciation Study Line Items'!$F$5:$F$1392,G105,'Depreciation Study Line Items'!$G$5:$G$1392,D105)</f>
        <v>3170361</v>
      </c>
      <c r="I105" s="220"/>
      <c r="J105" s="196"/>
      <c r="K105" s="196"/>
      <c r="L105" s="196"/>
      <c r="M105" s="196"/>
      <c r="N105" s="196"/>
      <c r="O105" s="196"/>
      <c r="P105" s="196"/>
      <c r="Q105" s="196"/>
      <c r="R105" s="756"/>
      <c r="S105" s="196"/>
      <c r="T105" s="197"/>
      <c r="U105" s="196"/>
      <c r="V105" s="714"/>
      <c r="W105" s="687"/>
      <c r="X105" s="196"/>
      <c r="Y105" s="196"/>
      <c r="Z105" s="737"/>
      <c r="AA105" s="687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276"/>
      <c r="AO105" s="196"/>
      <c r="AP105" s="684"/>
      <c r="AQ105" s="683"/>
      <c r="AR105" s="196"/>
      <c r="AS105" s="196"/>
      <c r="AT105" s="684"/>
      <c r="AZ105" s="220"/>
      <c r="BG105" s="222"/>
      <c r="BI105" s="223"/>
      <c r="BO105" s="220"/>
    </row>
    <row r="106" spans="2:73" x14ac:dyDescent="0.2">
      <c r="B106" s="1" t="s">
        <v>1282</v>
      </c>
      <c r="C106" s="1" t="s">
        <v>1283</v>
      </c>
      <c r="D106" s="1" t="s">
        <v>51</v>
      </c>
      <c r="E106" s="1" t="s">
        <v>387</v>
      </c>
      <c r="F106" s="1" t="s">
        <v>130</v>
      </c>
      <c r="G106" s="1" t="s">
        <v>149</v>
      </c>
      <c r="H106" s="755">
        <f>SUMIFS('Depreciation Study Line Items'!$L$5:$L$1392,'Depreciation Study Line Items'!$H$5:$H$1392,E106,'Depreciation Study Line Items'!$A$5:$A$1392,F106,'Depreciation Study Line Items'!$F$5:$F$1392,G106,'Depreciation Study Line Items'!$G$5:$G$1392,D106)</f>
        <v>100</v>
      </c>
      <c r="I106" s="220"/>
      <c r="J106" s="196"/>
      <c r="K106" s="196"/>
      <c r="L106" s="196"/>
      <c r="M106" s="196"/>
      <c r="N106" s="196"/>
      <c r="O106" s="196"/>
      <c r="P106" s="196"/>
      <c r="Q106" s="196"/>
      <c r="R106" s="756"/>
      <c r="S106" s="196"/>
      <c r="T106" s="197"/>
      <c r="U106" s="196"/>
      <c r="V106" s="714"/>
      <c r="W106" s="687"/>
      <c r="X106" s="196"/>
      <c r="Y106" s="196"/>
      <c r="Z106" s="737"/>
      <c r="AA106" s="687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276"/>
      <c r="AO106" s="196"/>
      <c r="AP106" s="684"/>
      <c r="AQ106" s="683"/>
      <c r="AR106" s="196"/>
      <c r="AS106" s="196"/>
      <c r="AT106" s="684"/>
      <c r="AZ106" s="220"/>
      <c r="BO106" s="220"/>
    </row>
    <row r="107" spans="2:73" x14ac:dyDescent="0.2">
      <c r="B107" s="1" t="s">
        <v>1282</v>
      </c>
      <c r="C107" s="1" t="s">
        <v>1283</v>
      </c>
      <c r="D107" s="1" t="s">
        <v>51</v>
      </c>
      <c r="E107" s="1" t="s">
        <v>387</v>
      </c>
      <c r="F107" s="1" t="s">
        <v>130</v>
      </c>
      <c r="G107" s="1" t="s">
        <v>183</v>
      </c>
      <c r="H107" s="755">
        <f>SUMIFS('Depreciation Study Line Items'!$L$5:$L$1392,'Depreciation Study Line Items'!$H$5:$H$1392,E107,'Depreciation Study Line Items'!$A$5:$A$1392,F107,'Depreciation Study Line Items'!$F$5:$F$1392,G107,'Depreciation Study Line Items'!$G$5:$G$1392,D107)</f>
        <v>457199</v>
      </c>
      <c r="I107" s="220"/>
      <c r="J107" s="196"/>
      <c r="K107" s="196"/>
      <c r="L107" s="196"/>
      <c r="M107" s="196"/>
      <c r="N107" s="196"/>
      <c r="O107" s="196"/>
      <c r="P107" s="196"/>
      <c r="Q107" s="196"/>
      <c r="R107" s="756"/>
      <c r="S107" s="196"/>
      <c r="T107" s="197"/>
      <c r="U107" s="196"/>
      <c r="V107" s="714"/>
      <c r="W107" s="687"/>
      <c r="X107" s="196"/>
      <c r="Y107" s="196"/>
      <c r="Z107" s="737"/>
      <c r="AA107" s="687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276"/>
      <c r="AO107" s="196"/>
      <c r="AP107" s="684"/>
      <c r="AQ107" s="683"/>
      <c r="AR107" s="196"/>
      <c r="AS107" s="196"/>
      <c r="AT107" s="684"/>
      <c r="AZ107" s="220"/>
      <c r="BO107" s="220"/>
    </row>
    <row r="108" spans="2:73" x14ac:dyDescent="0.2">
      <c r="B108" s="1" t="s">
        <v>1282</v>
      </c>
      <c r="C108" s="1" t="s">
        <v>1283</v>
      </c>
      <c r="D108" s="1" t="s">
        <v>51</v>
      </c>
      <c r="E108" s="1" t="s">
        <v>387</v>
      </c>
      <c r="F108" s="1" t="s">
        <v>130</v>
      </c>
      <c r="G108" s="1" t="s">
        <v>186</v>
      </c>
      <c r="H108" s="755">
        <f>SUMIFS('Depreciation Study Line Items'!$L$5:$L$1392,'Depreciation Study Line Items'!$H$5:$H$1392,E108,'Depreciation Study Line Items'!$A$5:$A$1392,F108,'Depreciation Study Line Items'!$F$5:$F$1392,G108,'Depreciation Study Line Items'!$G$5:$G$1392,D108)</f>
        <v>3841441</v>
      </c>
      <c r="I108" s="220"/>
      <c r="J108" s="196"/>
      <c r="K108" s="196"/>
      <c r="L108" s="196"/>
      <c r="M108" s="196"/>
      <c r="N108" s="196"/>
      <c r="O108" s="196"/>
      <c r="P108" s="196"/>
      <c r="Q108" s="196"/>
      <c r="R108" s="756"/>
      <c r="S108" s="196"/>
      <c r="T108" s="197"/>
      <c r="U108" s="196"/>
      <c r="V108" s="714"/>
      <c r="W108" s="687"/>
      <c r="X108" s="196"/>
      <c r="Y108" s="196"/>
      <c r="Z108" s="737"/>
      <c r="AA108" s="687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276"/>
      <c r="AO108" s="196"/>
      <c r="AP108" s="684"/>
      <c r="AQ108" s="683"/>
      <c r="AR108" s="196"/>
      <c r="AS108" s="196"/>
      <c r="AT108" s="684"/>
      <c r="AZ108" s="220"/>
      <c r="BF108" s="220"/>
      <c r="BO108" s="220"/>
    </row>
    <row r="109" spans="2:73" x14ac:dyDescent="0.2">
      <c r="B109" s="249" t="s">
        <v>1282</v>
      </c>
      <c r="C109" s="249" t="s">
        <v>1283</v>
      </c>
      <c r="D109" s="250" t="str">
        <f>"TOTAL " &amp;E108</f>
        <v>TOTAL SF 2</v>
      </c>
      <c r="E109" s="249"/>
      <c r="F109" s="249"/>
      <c r="G109" s="249"/>
      <c r="H109" s="716">
        <f>SUM(H104:H108)</f>
        <v>16251954.57</v>
      </c>
      <c r="I109" s="251"/>
      <c r="J109" s="251"/>
      <c r="K109" s="252"/>
      <c r="L109" s="252"/>
      <c r="M109" s="252"/>
      <c r="N109" s="252"/>
      <c r="O109" s="252"/>
      <c r="P109" s="252"/>
      <c r="Q109" s="252"/>
      <c r="R109" s="253">
        <f>SUM(H109:Q109)</f>
        <v>16251954.57</v>
      </c>
      <c r="S109" s="254">
        <v>16251953.77</v>
      </c>
      <c r="T109" s="673" t="s">
        <v>2383</v>
      </c>
      <c r="U109" s="255">
        <f>R109-S109</f>
        <v>0.80000000074505806</v>
      </c>
      <c r="V109" s="691"/>
      <c r="W109" s="690"/>
      <c r="X109" s="255"/>
      <c r="Y109" s="255"/>
      <c r="Z109" s="740">
        <f>SUM(W109:Y109)+S109</f>
        <v>16251953.77</v>
      </c>
      <c r="AA109" s="690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6">
        <f>SUM(AA109:AM109)+Z109</f>
        <v>16251953.77</v>
      </c>
      <c r="AO109" s="255"/>
      <c r="AP109" s="691"/>
      <c r="AQ109" s="690"/>
      <c r="AR109" s="255"/>
      <c r="AS109" s="255"/>
      <c r="AT109" s="691"/>
      <c r="AU109" s="247"/>
      <c r="AV109" s="247"/>
      <c r="AW109" s="247"/>
      <c r="AX109" s="247"/>
      <c r="AY109" s="247"/>
      <c r="AZ109" s="220"/>
      <c r="BB109" s="225"/>
      <c r="BF109" s="220"/>
      <c r="BG109" s="222"/>
      <c r="BI109" s="223"/>
      <c r="BO109" s="220"/>
    </row>
    <row r="110" spans="2:73" x14ac:dyDescent="0.2">
      <c r="B110" s="1" t="s">
        <v>1282</v>
      </c>
      <c r="C110" s="1" t="s">
        <v>1283</v>
      </c>
      <c r="D110" s="1" t="s">
        <v>51</v>
      </c>
      <c r="E110" s="1" t="s">
        <v>408</v>
      </c>
      <c r="F110" s="1" t="s">
        <v>16</v>
      </c>
      <c r="G110" s="1" t="s">
        <v>51</v>
      </c>
      <c r="H110" s="755">
        <f>SUMIFS('Depreciation Study Line Items'!$L$5:$L$1392,'Depreciation Study Line Items'!$H$5:$H$1392,E110,'Depreciation Study Line Items'!$A$5:$A$1392,F110,'Depreciation Study Line Items'!$F$5:$F$1392,G110,'Depreciation Study Line Items'!$G$5:$G$1392,D110)</f>
        <v>18372377.899999999</v>
      </c>
      <c r="I110" s="220"/>
      <c r="J110" s="196"/>
      <c r="K110" s="196"/>
      <c r="L110" s="196"/>
      <c r="M110" s="196"/>
      <c r="N110" s="196"/>
      <c r="O110" s="196"/>
      <c r="P110" s="196"/>
      <c r="Q110" s="196"/>
      <c r="R110" s="756"/>
      <c r="S110" s="196"/>
      <c r="T110" s="197"/>
      <c r="U110" s="196"/>
      <c r="V110" s="714"/>
      <c r="W110" s="687"/>
      <c r="X110" s="196"/>
      <c r="Y110" s="196"/>
      <c r="Z110" s="737"/>
      <c r="AA110" s="687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276"/>
      <c r="AO110" s="196"/>
      <c r="AP110" s="684"/>
      <c r="AQ110" s="683"/>
      <c r="AR110" s="196"/>
      <c r="AS110" s="196"/>
      <c r="AT110" s="684"/>
      <c r="AZ110" s="220"/>
      <c r="BF110" s="220"/>
      <c r="BO110" s="220"/>
    </row>
    <row r="111" spans="2:73" x14ac:dyDescent="0.2">
      <c r="B111" s="1" t="s">
        <v>1282</v>
      </c>
      <c r="C111" s="1" t="s">
        <v>1283</v>
      </c>
      <c r="D111" s="1" t="s">
        <v>51</v>
      </c>
      <c r="E111" s="1" t="s">
        <v>408</v>
      </c>
      <c r="F111" s="1" t="s">
        <v>83</v>
      </c>
      <c r="G111" s="1" t="s">
        <v>85</v>
      </c>
      <c r="H111" s="755">
        <f>SUMIFS('Depreciation Study Line Items'!$L$5:$L$1392,'Depreciation Study Line Items'!$H$5:$H$1392,E111,'Depreciation Study Line Items'!$A$5:$A$1392,F111,'Depreciation Study Line Items'!$F$5:$F$1392,G111,'Depreciation Study Line Items'!$G$5:$G$1392,D111)</f>
        <v>3065870</v>
      </c>
      <c r="I111" s="220"/>
      <c r="J111" s="196"/>
      <c r="K111" s="196"/>
      <c r="L111" s="196"/>
      <c r="M111" s="196"/>
      <c r="N111" s="196"/>
      <c r="O111" s="196"/>
      <c r="P111" s="196"/>
      <c r="Q111" s="196"/>
      <c r="R111" s="756"/>
      <c r="S111" s="196"/>
      <c r="T111" s="197"/>
      <c r="U111" s="196"/>
      <c r="V111" s="714"/>
      <c r="W111" s="687"/>
      <c r="X111" s="196"/>
      <c r="Y111" s="196"/>
      <c r="Z111" s="737"/>
      <c r="AA111" s="687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276"/>
      <c r="AO111" s="196"/>
      <c r="AP111" s="684"/>
      <c r="AQ111" s="683"/>
      <c r="AR111" s="196"/>
      <c r="AS111" s="196"/>
      <c r="AT111" s="684"/>
      <c r="AZ111" s="220"/>
      <c r="BF111" s="220"/>
      <c r="BO111" s="220"/>
    </row>
    <row r="112" spans="2:73" x14ac:dyDescent="0.2">
      <c r="B112" s="1" t="s">
        <v>1282</v>
      </c>
      <c r="C112" s="1" t="s">
        <v>1283</v>
      </c>
      <c r="D112" s="1" t="s">
        <v>51</v>
      </c>
      <c r="E112" s="1" t="s">
        <v>408</v>
      </c>
      <c r="F112" s="1" t="s">
        <v>130</v>
      </c>
      <c r="G112" s="1" t="s">
        <v>183</v>
      </c>
      <c r="H112" s="755">
        <f>SUMIFS('Depreciation Study Line Items'!$L$5:$L$1392,'Depreciation Study Line Items'!$H$5:$H$1392,E112,'Depreciation Study Line Items'!$A$5:$A$1392,F112,'Depreciation Study Line Items'!$F$5:$F$1392,G112,'Depreciation Study Line Items'!$G$5:$G$1392,D112)</f>
        <v>665603</v>
      </c>
      <c r="I112" s="220"/>
      <c r="J112" s="196"/>
      <c r="K112" s="196"/>
      <c r="L112" s="196"/>
      <c r="M112" s="196"/>
      <c r="N112" s="196"/>
      <c r="O112" s="196"/>
      <c r="P112" s="196"/>
      <c r="Q112" s="196"/>
      <c r="R112" s="756"/>
      <c r="S112" s="196"/>
      <c r="T112" s="197"/>
      <c r="U112" s="196"/>
      <c r="V112" s="714"/>
      <c r="W112" s="687"/>
      <c r="X112" s="196"/>
      <c r="Y112" s="196"/>
      <c r="Z112" s="737"/>
      <c r="AA112" s="687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276"/>
      <c r="AO112" s="196"/>
      <c r="AP112" s="684"/>
      <c r="AQ112" s="683"/>
      <c r="AR112" s="196"/>
      <c r="AS112" s="196"/>
      <c r="AT112" s="684"/>
      <c r="AZ112" s="220"/>
      <c r="BF112" s="220"/>
      <c r="BO112" s="220"/>
    </row>
    <row r="113" spans="1:67" x14ac:dyDescent="0.2">
      <c r="B113" s="1" t="s">
        <v>1282</v>
      </c>
      <c r="C113" s="1" t="s">
        <v>1283</v>
      </c>
      <c r="D113" s="1" t="s">
        <v>51</v>
      </c>
      <c r="E113" s="1" t="s">
        <v>408</v>
      </c>
      <c r="F113" s="1" t="s">
        <v>130</v>
      </c>
      <c r="G113" s="1" t="s">
        <v>186</v>
      </c>
      <c r="H113" s="755">
        <f>SUMIFS('Depreciation Study Line Items'!$L$5:$L$1392,'Depreciation Study Line Items'!$H$5:$H$1392,E113,'Depreciation Study Line Items'!$A$5:$A$1392,F113,'Depreciation Study Line Items'!$F$5:$F$1392,G113,'Depreciation Study Line Items'!$G$5:$G$1392,D113)</f>
        <v>17516246</v>
      </c>
      <c r="I113" s="220"/>
      <c r="J113" s="196"/>
      <c r="K113" s="196"/>
      <c r="L113" s="196"/>
      <c r="M113" s="196"/>
      <c r="N113" s="196"/>
      <c r="O113" s="196"/>
      <c r="P113" s="196"/>
      <c r="Q113" s="196"/>
      <c r="R113" s="756"/>
      <c r="S113" s="196"/>
      <c r="T113" s="197"/>
      <c r="U113" s="196"/>
      <c r="V113" s="714"/>
      <c r="W113" s="687"/>
      <c r="X113" s="196"/>
      <c r="Y113" s="196"/>
      <c r="Z113" s="737"/>
      <c r="AA113" s="687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276"/>
      <c r="AO113" s="196"/>
      <c r="AP113" s="684"/>
      <c r="AQ113" s="683"/>
      <c r="AR113" s="196"/>
      <c r="AS113" s="196"/>
      <c r="AT113" s="684"/>
      <c r="AZ113" s="220"/>
      <c r="BF113" s="220"/>
      <c r="BO113" s="220"/>
    </row>
    <row r="114" spans="1:67" x14ac:dyDescent="0.2">
      <c r="B114" s="249" t="s">
        <v>1282</v>
      </c>
      <c r="C114" s="249" t="s">
        <v>1283</v>
      </c>
      <c r="D114" s="250" t="str">
        <f>"TOTAL " &amp;E113</f>
        <v>TOTAL UPPER GORGE</v>
      </c>
      <c r="E114" s="249"/>
      <c r="F114" s="249"/>
      <c r="G114" s="249"/>
      <c r="H114" s="716">
        <f>SUM(H110:H113)</f>
        <v>39620096.899999999</v>
      </c>
      <c r="I114" s="251"/>
      <c r="J114" s="251"/>
      <c r="K114" s="250"/>
      <c r="L114" s="250"/>
      <c r="M114" s="250"/>
      <c r="N114" s="250"/>
      <c r="O114" s="250"/>
      <c r="P114" s="250"/>
      <c r="Q114" s="250"/>
      <c r="R114" s="253">
        <f>SUM(H114:Q114)</f>
        <v>39620096.899999999</v>
      </c>
      <c r="S114" s="254">
        <v>39620096.43</v>
      </c>
      <c r="T114" s="673" t="s">
        <v>2384</v>
      </c>
      <c r="U114" s="255">
        <f>R114-S114</f>
        <v>0.4699999988079071</v>
      </c>
      <c r="V114" s="691"/>
      <c r="W114" s="690"/>
      <c r="X114" s="255"/>
      <c r="Y114" s="255"/>
      <c r="Z114" s="740">
        <f>SUM(W114:Y114)+S114</f>
        <v>39620096.43</v>
      </c>
      <c r="AA114" s="690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6">
        <f>SUM(AA114:AM114)+Z114</f>
        <v>39620096.43</v>
      </c>
      <c r="AO114" s="255"/>
      <c r="AP114" s="691"/>
      <c r="AQ114" s="690"/>
      <c r="AR114" s="255"/>
      <c r="AS114" s="255"/>
      <c r="AT114" s="691"/>
      <c r="AU114" s="247"/>
      <c r="AV114" s="247"/>
      <c r="AW114" s="247"/>
      <c r="AX114" s="247"/>
      <c r="AY114" s="247"/>
      <c r="AZ114" s="220"/>
      <c r="BA114" s="241"/>
      <c r="BB114" s="225"/>
      <c r="BC114" s="241"/>
      <c r="BD114" s="241"/>
      <c r="BE114" s="241"/>
      <c r="BF114" s="220"/>
      <c r="BG114" s="222"/>
      <c r="BI114" s="223"/>
      <c r="BO114" s="220"/>
    </row>
    <row r="115" spans="1:67" x14ac:dyDescent="0.2">
      <c r="H115" s="727"/>
      <c r="I115" s="220"/>
      <c r="J115" s="196"/>
      <c r="K115" s="196"/>
      <c r="L115" s="196"/>
      <c r="M115" s="196"/>
      <c r="N115" s="196"/>
      <c r="O115" s="196"/>
      <c r="P115" s="196"/>
      <c r="Q115" s="196"/>
      <c r="R115" s="756"/>
      <c r="S115" s="196"/>
      <c r="T115" s="197"/>
      <c r="U115" s="196"/>
      <c r="V115" s="714"/>
      <c r="W115" s="687"/>
      <c r="X115" s="196"/>
      <c r="Y115" s="196"/>
      <c r="Z115" s="737"/>
      <c r="AA115" s="687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256"/>
      <c r="AO115" s="196"/>
      <c r="AP115" s="684"/>
      <c r="AQ115" s="683"/>
      <c r="AR115" s="196"/>
      <c r="AS115" s="196"/>
      <c r="AT115" s="684"/>
      <c r="BF115" s="220"/>
      <c r="BO115" s="220"/>
    </row>
    <row r="116" spans="1:67" x14ac:dyDescent="0.2">
      <c r="B116" s="249" t="s">
        <v>1282</v>
      </c>
      <c r="C116" s="249" t="s">
        <v>21</v>
      </c>
      <c r="D116" s="249" t="s">
        <v>51</v>
      </c>
      <c r="E116" s="249" t="s">
        <v>1074</v>
      </c>
      <c r="F116" s="249" t="s">
        <v>1284</v>
      </c>
      <c r="G116" s="249" t="s">
        <v>1285</v>
      </c>
      <c r="H116" s="716"/>
      <c r="I116" s="251"/>
      <c r="J116" s="249"/>
      <c r="K116" s="249"/>
      <c r="L116" s="249"/>
      <c r="M116" s="249"/>
      <c r="N116" s="249"/>
      <c r="O116" s="249"/>
      <c r="P116" s="249"/>
      <c r="Q116" s="249"/>
      <c r="R116" s="262"/>
      <c r="S116" s="249"/>
      <c r="T116" s="674"/>
      <c r="U116" s="249"/>
      <c r="V116" s="759"/>
      <c r="W116" s="723"/>
      <c r="X116" s="263">
        <f>-X127</f>
        <v>25412.3</v>
      </c>
      <c r="Y116" s="249"/>
      <c r="Z116" s="740">
        <f>SUM(W116:Y116)+S116</f>
        <v>25412.3</v>
      </c>
      <c r="AA116" s="717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56">
        <f>SUM(AA116:AM116)+Z116</f>
        <v>25412.3</v>
      </c>
      <c r="AO116" s="249"/>
      <c r="AP116" s="693"/>
      <c r="AQ116" s="692"/>
      <c r="AR116" s="249"/>
      <c r="AS116" s="249"/>
      <c r="AT116" s="693"/>
      <c r="BF116" s="220"/>
      <c r="BO116" s="220"/>
    </row>
    <row r="117" spans="1:67" x14ac:dyDescent="0.2">
      <c r="B117" s="250"/>
      <c r="H117" s="727"/>
      <c r="I117" s="220"/>
      <c r="J117" s="196"/>
      <c r="K117" s="196"/>
      <c r="L117" s="196"/>
      <c r="M117" s="196"/>
      <c r="N117" s="196"/>
      <c r="O117" s="196"/>
      <c r="P117" s="196"/>
      <c r="Q117" s="196"/>
      <c r="R117" s="756"/>
      <c r="S117" s="196"/>
      <c r="T117" s="197"/>
      <c r="U117" s="196"/>
      <c r="V117" s="714"/>
      <c r="W117" s="687"/>
      <c r="X117" s="196"/>
      <c r="Y117" s="196"/>
      <c r="Z117" s="737"/>
      <c r="AA117" s="687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276"/>
      <c r="AO117" s="196"/>
      <c r="AP117" s="684"/>
      <c r="AQ117" s="683"/>
      <c r="AR117" s="196"/>
      <c r="AS117" s="196"/>
      <c r="AT117" s="684"/>
      <c r="BF117" s="220"/>
      <c r="BO117" s="220"/>
    </row>
    <row r="118" spans="1:67" ht="13.5" thickBot="1" x14ac:dyDescent="0.25">
      <c r="A118" s="34"/>
      <c r="B118" s="265" t="s">
        <v>1282</v>
      </c>
      <c r="C118" s="266" t="s">
        <v>1283</v>
      </c>
      <c r="D118" s="265" t="s">
        <v>1286</v>
      </c>
      <c r="E118" s="266"/>
      <c r="F118" s="266"/>
      <c r="G118" s="266"/>
      <c r="H118" s="694">
        <f t="shared" ref="H118:AT118" si="0">H114+H109+H103+H97+H91+H86+H80+H75+H72+H67+H62+H56+H51+H46+H39+H37+H32+H116</f>
        <v>764529351.72000003</v>
      </c>
      <c r="I118" s="267">
        <f t="shared" si="0"/>
        <v>0</v>
      </c>
      <c r="J118" s="267">
        <f t="shared" si="0"/>
        <v>0</v>
      </c>
      <c r="K118" s="267">
        <f t="shared" si="0"/>
        <v>0</v>
      </c>
      <c r="L118" s="267">
        <f t="shared" si="0"/>
        <v>0</v>
      </c>
      <c r="M118" s="267">
        <f t="shared" si="0"/>
        <v>0</v>
      </c>
      <c r="N118" s="267">
        <f t="shared" si="0"/>
        <v>0</v>
      </c>
      <c r="O118" s="267">
        <f t="shared" si="0"/>
        <v>0</v>
      </c>
      <c r="P118" s="267">
        <f t="shared" si="0"/>
        <v>0</v>
      </c>
      <c r="Q118" s="267">
        <f t="shared" si="0"/>
        <v>0</v>
      </c>
      <c r="R118" s="268">
        <f t="shared" si="0"/>
        <v>764529351.72000003</v>
      </c>
      <c r="S118" s="267">
        <f t="shared" si="0"/>
        <v>764529345.71000004</v>
      </c>
      <c r="T118" s="293"/>
      <c r="U118" s="267">
        <f t="shared" si="0"/>
        <v>6.0099999639205635</v>
      </c>
      <c r="V118" s="718">
        <f t="shared" si="0"/>
        <v>0</v>
      </c>
      <c r="W118" s="694">
        <f t="shared" si="0"/>
        <v>0</v>
      </c>
      <c r="X118" s="267">
        <f t="shared" si="0"/>
        <v>25412.3</v>
      </c>
      <c r="Y118" s="267">
        <f t="shared" si="0"/>
        <v>0</v>
      </c>
      <c r="Z118" s="741">
        <f t="shared" si="0"/>
        <v>764554758.00999999</v>
      </c>
      <c r="AA118" s="694">
        <f t="shared" si="0"/>
        <v>-3614.83</v>
      </c>
      <c r="AB118" s="267">
        <f t="shared" si="0"/>
        <v>0</v>
      </c>
      <c r="AC118" s="267">
        <f t="shared" si="0"/>
        <v>0</v>
      </c>
      <c r="AD118" s="267">
        <f t="shared" si="0"/>
        <v>0</v>
      </c>
      <c r="AE118" s="267">
        <f t="shared" si="0"/>
        <v>0</v>
      </c>
      <c r="AF118" s="267">
        <f t="shared" si="0"/>
        <v>0</v>
      </c>
      <c r="AG118" s="267">
        <f t="shared" si="0"/>
        <v>0</v>
      </c>
      <c r="AH118" s="267">
        <f t="shared" si="0"/>
        <v>0</v>
      </c>
      <c r="AI118" s="267">
        <f t="shared" si="0"/>
        <v>0</v>
      </c>
      <c r="AJ118" s="267">
        <f t="shared" si="0"/>
        <v>0</v>
      </c>
      <c r="AK118" s="267">
        <f t="shared" si="0"/>
        <v>0</v>
      </c>
      <c r="AL118" s="267">
        <f t="shared" si="0"/>
        <v>0</v>
      </c>
      <c r="AM118" s="267">
        <f t="shared" si="0"/>
        <v>0</v>
      </c>
      <c r="AN118" s="269">
        <f t="shared" si="0"/>
        <v>764551143.17999995</v>
      </c>
      <c r="AO118" s="267">
        <f t="shared" si="0"/>
        <v>0</v>
      </c>
      <c r="AP118" s="695">
        <f t="shared" si="0"/>
        <v>0</v>
      </c>
      <c r="AQ118" s="694">
        <f t="shared" si="0"/>
        <v>0</v>
      </c>
      <c r="AR118" s="267">
        <f t="shared" si="0"/>
        <v>0</v>
      </c>
      <c r="AS118" s="267">
        <f t="shared" si="0"/>
        <v>0</v>
      </c>
      <c r="AT118" s="695">
        <f t="shared" si="0"/>
        <v>0</v>
      </c>
      <c r="AU118" s="220"/>
      <c r="AV118" s="220"/>
      <c r="AW118" s="220"/>
      <c r="AX118" s="220"/>
      <c r="AY118" s="220"/>
      <c r="AZ118" s="220"/>
      <c r="BA118" s="220"/>
      <c r="BB118" s="225"/>
      <c r="BC118" s="220"/>
      <c r="BD118" s="220"/>
      <c r="BE118" s="220"/>
      <c r="BF118" s="220"/>
      <c r="BG118" s="220"/>
      <c r="BH118" s="220"/>
      <c r="BI118" s="220"/>
      <c r="BO118" s="220"/>
    </row>
    <row r="119" spans="1:67" ht="13.5" thickTop="1" x14ac:dyDescent="0.2">
      <c r="C119" s="219"/>
      <c r="H119" s="727"/>
      <c r="I119" s="220"/>
      <c r="J119" s="196"/>
      <c r="K119" s="196"/>
      <c r="L119" s="196"/>
      <c r="M119" s="196"/>
      <c r="N119" s="196"/>
      <c r="O119" s="196"/>
      <c r="P119" s="196"/>
      <c r="Q119" s="196"/>
      <c r="R119" s="756"/>
      <c r="S119" s="196"/>
      <c r="T119" s="197"/>
      <c r="U119" s="196"/>
      <c r="V119" s="714"/>
      <c r="W119" s="687"/>
      <c r="X119" s="196"/>
      <c r="Y119" s="196"/>
      <c r="Z119" s="737"/>
      <c r="AA119" s="687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276"/>
      <c r="AO119" s="247"/>
      <c r="AP119" s="684"/>
      <c r="AQ119" s="683"/>
      <c r="AR119" s="196"/>
      <c r="AS119" s="196"/>
      <c r="AT119" s="684"/>
      <c r="BF119" s="220"/>
      <c r="BO119" s="220"/>
    </row>
    <row r="120" spans="1:67" x14ac:dyDescent="0.2">
      <c r="C120" s="219"/>
      <c r="H120" s="727"/>
      <c r="I120" s="220"/>
      <c r="J120" s="196"/>
      <c r="K120" s="196"/>
      <c r="L120" s="196"/>
      <c r="M120" s="196"/>
      <c r="N120" s="196"/>
      <c r="O120" s="196"/>
      <c r="P120" s="196"/>
      <c r="Q120" s="196"/>
      <c r="R120" s="756"/>
      <c r="S120" s="196"/>
      <c r="T120" s="197"/>
      <c r="U120" s="196"/>
      <c r="V120" s="714"/>
      <c r="W120" s="687"/>
      <c r="X120" s="196"/>
      <c r="Y120" s="196"/>
      <c r="Z120" s="737"/>
      <c r="AA120" s="687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276"/>
      <c r="AO120" s="247"/>
      <c r="AP120" s="684"/>
      <c r="AQ120" s="683"/>
      <c r="AR120" s="196"/>
      <c r="AS120" s="196"/>
      <c r="AT120" s="684"/>
      <c r="BF120" s="220"/>
      <c r="BO120" s="220"/>
    </row>
    <row r="121" spans="1:67" x14ac:dyDescent="0.2">
      <c r="C121" s="219"/>
      <c r="H121" s="727"/>
      <c r="I121" s="220"/>
      <c r="J121" s="196"/>
      <c r="K121" s="196"/>
      <c r="L121" s="196"/>
      <c r="M121" s="196"/>
      <c r="N121" s="196"/>
      <c r="O121" s="196"/>
      <c r="P121" s="196"/>
      <c r="Q121" s="196"/>
      <c r="R121" s="756"/>
      <c r="S121" s="196"/>
      <c r="T121" s="197"/>
      <c r="U121" s="196"/>
      <c r="V121" s="714"/>
      <c r="W121" s="687"/>
      <c r="X121" s="196"/>
      <c r="Y121" s="196"/>
      <c r="Z121" s="737"/>
      <c r="AA121" s="687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276"/>
      <c r="AO121" s="270"/>
      <c r="AP121" s="719"/>
      <c r="AQ121" s="696"/>
      <c r="AR121" s="196"/>
      <c r="AS121" s="196"/>
      <c r="AT121" s="684"/>
      <c r="BF121" s="220"/>
      <c r="BO121" s="220"/>
    </row>
    <row r="122" spans="1:67" x14ac:dyDescent="0.2">
      <c r="H122" s="727"/>
      <c r="I122" s="220"/>
      <c r="J122" s="196"/>
      <c r="K122" s="196"/>
      <c r="L122" s="196"/>
      <c r="M122" s="196"/>
      <c r="N122" s="196"/>
      <c r="O122" s="196"/>
      <c r="P122" s="196"/>
      <c r="Q122" s="196"/>
      <c r="R122" s="756"/>
      <c r="S122" s="196"/>
      <c r="T122" s="197"/>
      <c r="U122" s="196"/>
      <c r="V122" s="714"/>
      <c r="W122" s="687"/>
      <c r="X122" s="196"/>
      <c r="Y122" s="196"/>
      <c r="Z122" s="737"/>
      <c r="AA122" s="687"/>
      <c r="AB122" s="196"/>
      <c r="AC122" s="196"/>
      <c r="AD122" s="196"/>
      <c r="AE122" s="196"/>
      <c r="AF122" s="196"/>
      <c r="AG122" s="196"/>
      <c r="AH122" s="197"/>
      <c r="AI122" s="197"/>
      <c r="AJ122" s="197"/>
      <c r="AK122" s="196"/>
      <c r="AL122" s="196"/>
      <c r="AM122" s="196"/>
      <c r="AN122" s="276"/>
      <c r="AO122" s="197"/>
      <c r="AP122" s="719"/>
      <c r="AQ122" s="696"/>
      <c r="AR122" s="196"/>
      <c r="AS122" s="196"/>
      <c r="AT122" s="684"/>
      <c r="BF122" s="220"/>
      <c r="BO122" s="220"/>
    </row>
    <row r="123" spans="1:67" x14ac:dyDescent="0.2">
      <c r="B123" s="250" t="s">
        <v>1282</v>
      </c>
      <c r="C123" s="250" t="s">
        <v>21</v>
      </c>
      <c r="D123" s="250" t="s">
        <v>132</v>
      </c>
      <c r="E123" s="249" t="s">
        <v>132</v>
      </c>
      <c r="F123" s="249" t="s">
        <v>130</v>
      </c>
      <c r="G123" s="249" t="s">
        <v>132</v>
      </c>
      <c r="H123" s="758">
        <f>SUMIFS('Depreciation Study Line Items'!$L$5:$L$1392,'Depreciation Study Line Items'!$H$5:$H$1392,E123,'Depreciation Study Line Items'!$A$5:$A$1392,F123,'Depreciation Study Line Items'!$F$5:$F$1392,G123,'Depreciation Study Line Items'!$G$5:$G$1392,D123)</f>
        <v>197213889</v>
      </c>
      <c r="I123" s="251"/>
      <c r="J123" s="251"/>
      <c r="K123" s="252"/>
      <c r="L123" s="252"/>
      <c r="M123" s="252"/>
      <c r="N123" s="272">
        <v>141836182.67000002</v>
      </c>
      <c r="O123" s="273">
        <v>-124566479</v>
      </c>
      <c r="P123" s="273">
        <v>22296963.309999999</v>
      </c>
      <c r="Q123" s="273">
        <v>-25433982.590000033</v>
      </c>
      <c r="R123" s="253">
        <f>SUM(H123:Q123)</f>
        <v>211346573.38999999</v>
      </c>
      <c r="S123" s="254">
        <v>211346572.80000001</v>
      </c>
      <c r="T123" s="673" t="s">
        <v>2385</v>
      </c>
      <c r="U123" s="255">
        <f>R123-S123</f>
        <v>0.5899999737739563</v>
      </c>
      <c r="V123" s="691"/>
      <c r="W123" s="690"/>
      <c r="X123" s="255"/>
      <c r="Y123" s="255"/>
      <c r="Z123" s="740">
        <f>SUM(W123:Y123)+S123</f>
        <v>211346572.80000001</v>
      </c>
      <c r="AA123" s="690"/>
      <c r="AB123" s="255"/>
      <c r="AC123" s="255"/>
      <c r="AD123" s="255"/>
      <c r="AE123" s="255"/>
      <c r="AF123" s="273">
        <v>-186191024.12</v>
      </c>
      <c r="AG123" s="273">
        <v>-25155548.68</v>
      </c>
      <c r="AH123" s="274"/>
      <c r="AI123" s="274"/>
      <c r="AJ123" s="274"/>
      <c r="AK123" s="275"/>
      <c r="AL123" s="275"/>
      <c r="AM123" s="255"/>
      <c r="AN123" s="256">
        <f>SUM(AA123:AM123)+Z123</f>
        <v>0</v>
      </c>
      <c r="AO123" s="275"/>
      <c r="AP123" s="803"/>
      <c r="AQ123" s="697"/>
      <c r="AR123" s="255"/>
      <c r="AS123" s="255"/>
      <c r="AT123" s="691"/>
      <c r="AU123" s="247"/>
      <c r="AV123" s="247"/>
      <c r="AW123" s="247"/>
      <c r="AX123" s="247"/>
      <c r="AY123" s="247"/>
      <c r="AZ123" s="220"/>
      <c r="BF123" s="220"/>
      <c r="BG123" s="222"/>
      <c r="BI123" s="223"/>
      <c r="BK123" s="220"/>
      <c r="BL123" s="223"/>
      <c r="BO123" s="220"/>
    </row>
    <row r="124" spans="1:67" x14ac:dyDescent="0.2">
      <c r="H124" s="727"/>
      <c r="I124" s="220"/>
      <c r="J124" s="196"/>
      <c r="K124" s="196"/>
      <c r="L124" s="196"/>
      <c r="M124" s="196"/>
      <c r="N124" s="196"/>
      <c r="O124" s="196"/>
      <c r="P124" s="196"/>
      <c r="Q124" s="196"/>
      <c r="R124" s="756"/>
      <c r="S124" s="196"/>
      <c r="T124" s="197"/>
      <c r="U124" s="196"/>
      <c r="V124" s="714"/>
      <c r="W124" s="687"/>
      <c r="X124" s="196"/>
      <c r="Y124" s="196"/>
      <c r="Z124" s="737"/>
      <c r="AA124" s="687"/>
      <c r="AB124" s="196"/>
      <c r="AC124" s="196"/>
      <c r="AD124" s="196"/>
      <c r="AE124" s="196"/>
      <c r="AF124" s="196"/>
      <c r="AG124" s="196"/>
      <c r="AH124" s="197"/>
      <c r="AI124" s="197"/>
      <c r="AJ124" s="197"/>
      <c r="AK124" s="197"/>
      <c r="AL124" s="197"/>
      <c r="AM124" s="196"/>
      <c r="AN124" s="276"/>
      <c r="AO124" s="197"/>
      <c r="AP124" s="719"/>
      <c r="AQ124" s="696"/>
      <c r="AR124" s="196"/>
      <c r="AS124" s="196"/>
      <c r="AT124" s="684"/>
      <c r="BF124" s="220"/>
      <c r="BO124" s="220"/>
    </row>
    <row r="125" spans="1:67" x14ac:dyDescent="0.2">
      <c r="B125" s="1" t="s">
        <v>1282</v>
      </c>
      <c r="C125" s="1" t="s">
        <v>1287</v>
      </c>
      <c r="D125" s="1" t="s">
        <v>29</v>
      </c>
      <c r="E125" s="1" t="s">
        <v>213</v>
      </c>
      <c r="F125" s="1" t="s">
        <v>130</v>
      </c>
      <c r="G125" s="1" t="s">
        <v>183</v>
      </c>
      <c r="H125" s="755">
        <f>SUMIFS('Depreciation Study Line Items'!$L$5:$L$1392,'Depreciation Study Line Items'!$H$5:$H$1392,E125,'Depreciation Study Line Items'!$A$5:$A$1392,F125,'Depreciation Study Line Items'!$F$5:$F$1392,G125,'Depreciation Study Line Items'!$G$5:$G$1392,D125)</f>
        <v>812447</v>
      </c>
      <c r="I125" s="220"/>
      <c r="J125" s="220"/>
      <c r="K125" s="279"/>
      <c r="L125" s="279"/>
      <c r="M125" s="279"/>
      <c r="N125" s="279"/>
      <c r="O125" s="279"/>
      <c r="P125" s="279"/>
      <c r="Q125" s="279"/>
      <c r="R125" s="277">
        <f>SUM(H125:Q125)</f>
        <v>812447</v>
      </c>
      <c r="S125" s="292">
        <v>812447.04</v>
      </c>
      <c r="T125" s="225" t="s">
        <v>2386</v>
      </c>
      <c r="U125" s="247">
        <f t="shared" ref="U125:U129" si="1">R125-S125</f>
        <v>-4.0000000037252903E-2</v>
      </c>
      <c r="V125" s="689"/>
      <c r="W125" s="724">
        <f>-S125</f>
        <v>-812447.04</v>
      </c>
      <c r="X125" s="278"/>
      <c r="Y125" s="278"/>
      <c r="Z125" s="742">
        <f>SUM(W125:Y125)+S125</f>
        <v>0</v>
      </c>
      <c r="AA125" s="688"/>
      <c r="AB125" s="278">
        <f>-W125</f>
        <v>812447.04</v>
      </c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58">
        <f>SUM(AA125:AM125)+Z125</f>
        <v>812447.04</v>
      </c>
      <c r="AO125" s="270"/>
      <c r="AP125" s="720"/>
      <c r="AQ125" s="698"/>
      <c r="AR125" s="247"/>
      <c r="AS125" s="247"/>
      <c r="AT125" s="689"/>
      <c r="AU125" s="247"/>
      <c r="AV125" s="247"/>
      <c r="AW125" s="247"/>
      <c r="AX125" s="247"/>
      <c r="AY125" s="247"/>
      <c r="AZ125" s="220"/>
      <c r="BB125" s="257"/>
      <c r="BF125" s="220"/>
      <c r="BO125" s="220"/>
    </row>
    <row r="126" spans="1:67" x14ac:dyDescent="0.2">
      <c r="B126" s="1" t="s">
        <v>1282</v>
      </c>
      <c r="C126" s="1" t="s">
        <v>1288</v>
      </c>
      <c r="D126" s="1" t="s">
        <v>29</v>
      </c>
      <c r="E126" s="1" t="s">
        <v>345</v>
      </c>
      <c r="F126" s="1" t="s">
        <v>130</v>
      </c>
      <c r="G126" s="1" t="s">
        <v>149</v>
      </c>
      <c r="H126" s="755">
        <f>SUMIFS('Depreciation Study Line Items'!$L$5:$L$1392,'Depreciation Study Line Items'!$H$5:$H$1392,E126,'Depreciation Study Line Items'!$A$5:$A$1392,F126,'Depreciation Study Line Items'!$F$5:$F$1392,G126,'Depreciation Study Line Items'!$G$5:$G$1392,D126)</f>
        <v>614894</v>
      </c>
      <c r="I126" s="220"/>
      <c r="J126" s="220"/>
      <c r="K126" s="279"/>
      <c r="L126" s="279"/>
      <c r="M126" s="279"/>
      <c r="N126" s="279"/>
      <c r="O126" s="279"/>
      <c r="P126" s="279"/>
      <c r="Q126" s="279"/>
      <c r="R126" s="277">
        <f>SUM(H126:Q126)</f>
        <v>614894</v>
      </c>
      <c r="S126" s="292">
        <v>614894.18999999994</v>
      </c>
      <c r="T126" s="225" t="s">
        <v>2387</v>
      </c>
      <c r="U126" s="247">
        <f t="shared" si="1"/>
        <v>-0.18999999994412065</v>
      </c>
      <c r="V126" s="689"/>
      <c r="W126" s="724">
        <f t="shared" ref="W126" si="2">-S126</f>
        <v>-614894.18999999994</v>
      </c>
      <c r="X126" s="278"/>
      <c r="Y126" s="278"/>
      <c r="Z126" s="742">
        <f>SUM(W126:Y126)+S126</f>
        <v>0</v>
      </c>
      <c r="AA126" s="688"/>
      <c r="AB126" s="278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58"/>
      <c r="AO126" s="247"/>
      <c r="AP126" s="689"/>
      <c r="AQ126" s="688"/>
      <c r="AR126" s="247"/>
      <c r="AS126" s="247"/>
      <c r="AT126" s="689"/>
      <c r="AU126" s="247"/>
      <c r="AV126" s="247"/>
      <c r="AW126" s="247"/>
      <c r="AX126" s="247"/>
      <c r="AY126" s="247"/>
      <c r="AZ126" s="220"/>
      <c r="BB126" s="257"/>
      <c r="BF126" s="220"/>
      <c r="BG126" s="222"/>
      <c r="BI126" s="223"/>
      <c r="BO126" s="220"/>
    </row>
    <row r="127" spans="1:67" x14ac:dyDescent="0.2">
      <c r="B127" s="1" t="s">
        <v>1282</v>
      </c>
      <c r="C127" s="1" t="s">
        <v>1287</v>
      </c>
      <c r="D127" s="1" t="s">
        <v>29</v>
      </c>
      <c r="E127" s="1" t="s">
        <v>1074</v>
      </c>
      <c r="F127" s="1" t="s">
        <v>16</v>
      </c>
      <c r="G127" s="1" t="s">
        <v>51</v>
      </c>
      <c r="H127" s="755">
        <f>SUMIFS('Depreciation Study Line Items'!$L$5:$L$1392,'Depreciation Study Line Items'!$H$5:$H$1392,E127,'Depreciation Study Line Items'!$A$5:$A$1392,F127,'Depreciation Study Line Items'!$F$5:$F$1392,G127,'Depreciation Study Line Items'!$G$5:$G$1392,D127)</f>
        <v>25412.3</v>
      </c>
      <c r="I127" s="220"/>
      <c r="J127" s="220"/>
      <c r="K127" s="279"/>
      <c r="L127" s="279"/>
      <c r="M127" s="279"/>
      <c r="N127" s="279"/>
      <c r="O127" s="279"/>
      <c r="P127" s="279"/>
      <c r="Q127" s="279"/>
      <c r="R127" s="277">
        <f>SUM(H127:Q127)</f>
        <v>25412.3</v>
      </c>
      <c r="S127" s="292">
        <v>25412.3</v>
      </c>
      <c r="T127" s="225" t="s">
        <v>2388</v>
      </c>
      <c r="U127" s="247">
        <f t="shared" si="1"/>
        <v>0</v>
      </c>
      <c r="V127" s="689"/>
      <c r="W127" s="724"/>
      <c r="X127" s="278">
        <f>-H127</f>
        <v>-25412.3</v>
      </c>
      <c r="Y127" s="278"/>
      <c r="Z127" s="742">
        <f>SUM(W127:Y127)+S127</f>
        <v>0</v>
      </c>
      <c r="AA127" s="688"/>
      <c r="AB127" s="278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58">
        <f>SUM(AA127:AM127)+Z127</f>
        <v>0</v>
      </c>
      <c r="AO127" s="247"/>
      <c r="AP127" s="689"/>
      <c r="AQ127" s="688"/>
      <c r="AR127" s="247"/>
      <c r="AS127" s="247"/>
      <c r="AT127" s="689"/>
      <c r="AU127" s="247"/>
      <c r="AV127" s="247"/>
      <c r="AW127" s="247"/>
      <c r="AX127" s="247"/>
      <c r="AY127" s="247"/>
      <c r="AZ127" s="220"/>
      <c r="BB127" s="225"/>
      <c r="BF127" s="220"/>
      <c r="BG127" s="222"/>
      <c r="BI127" s="223"/>
      <c r="BO127" s="220"/>
    </row>
    <row r="128" spans="1:67" x14ac:dyDescent="0.2">
      <c r="B128" s="1" t="s">
        <v>1282</v>
      </c>
      <c r="C128" s="1" t="s">
        <v>1287</v>
      </c>
      <c r="D128" s="1" t="s">
        <v>29</v>
      </c>
      <c r="E128" s="1" t="s">
        <v>207</v>
      </c>
      <c r="F128" s="1" t="s">
        <v>130</v>
      </c>
      <c r="G128" s="1" t="s">
        <v>183</v>
      </c>
      <c r="H128" s="755">
        <f>SUMIFS('Depreciation Study Line Items'!$L$5:$L$1392,'Depreciation Study Line Items'!$H$5:$H$1392,E128,'Depreciation Study Line Items'!$A$5:$A$1392,F128,'Depreciation Study Line Items'!$F$5:$F$1392,G128,'Depreciation Study Line Items'!$G$5:$G$1392,D128)</f>
        <v>3992675</v>
      </c>
      <c r="I128" s="220"/>
      <c r="J128" s="220"/>
      <c r="K128" s="279"/>
      <c r="L128" s="279"/>
      <c r="M128" s="279"/>
      <c r="N128" s="279"/>
      <c r="O128" s="279"/>
      <c r="P128" s="279"/>
      <c r="Q128" s="279"/>
      <c r="R128" s="277">
        <f>SUM(H128:Q128)</f>
        <v>3992675</v>
      </c>
      <c r="S128" s="292">
        <v>3992675.57</v>
      </c>
      <c r="T128" s="225" t="s">
        <v>2389</v>
      </c>
      <c r="U128" s="247">
        <f t="shared" si="1"/>
        <v>-0.56999999983236194</v>
      </c>
      <c r="V128" s="689"/>
      <c r="W128" s="724">
        <f t="shared" ref="W128:W129" si="3">-S128</f>
        <v>-3992675.57</v>
      </c>
      <c r="X128" s="278"/>
      <c r="Y128" s="278"/>
      <c r="Z128" s="742">
        <f>SUM(W128:Y128)+S128</f>
        <v>0</v>
      </c>
      <c r="AA128" s="688"/>
      <c r="AB128" s="278">
        <f>-W128</f>
        <v>3992675.57</v>
      </c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58">
        <f>SUM(AA128:AM128)+Z128</f>
        <v>3992675.57</v>
      </c>
      <c r="AO128" s="247"/>
      <c r="AP128" s="689"/>
      <c r="AQ128" s="688"/>
      <c r="AR128" s="247"/>
      <c r="AS128" s="247"/>
      <c r="AT128" s="689"/>
      <c r="AU128" s="247"/>
      <c r="AV128" s="247"/>
      <c r="AW128" s="247"/>
      <c r="AX128" s="247"/>
      <c r="AY128" s="247"/>
      <c r="AZ128" s="220"/>
      <c r="BB128" s="257"/>
      <c r="BF128" s="220"/>
      <c r="BG128" s="222"/>
      <c r="BI128" s="223"/>
      <c r="BO128" s="220"/>
    </row>
    <row r="129" spans="1:96" x14ac:dyDescent="0.2">
      <c r="B129" s="1" t="s">
        <v>1282</v>
      </c>
      <c r="C129" s="1" t="s">
        <v>1287</v>
      </c>
      <c r="D129" s="1" t="s">
        <v>29</v>
      </c>
      <c r="E129" s="1" t="s">
        <v>30</v>
      </c>
      <c r="F129" s="1" t="s">
        <v>16</v>
      </c>
      <c r="G129" s="1" t="s">
        <v>19</v>
      </c>
      <c r="H129" s="755">
        <f>SUMIFS('Depreciation Study Line Items'!$L$5:$L$1392,'Depreciation Study Line Items'!$H$5:$H$1392,E129,'Depreciation Study Line Items'!$A$5:$A$1392,F129,'Depreciation Study Line Items'!$F$5:$F$1392,G129,'Depreciation Study Line Items'!$G$5:$G$1392,D129)</f>
        <v>34780558.590000004</v>
      </c>
      <c r="I129" s="220"/>
      <c r="J129" s="220"/>
      <c r="K129" s="279"/>
      <c r="L129" s="279"/>
      <c r="M129" s="279"/>
      <c r="N129" s="279"/>
      <c r="O129" s="279"/>
      <c r="P129" s="279"/>
      <c r="Q129" s="279"/>
      <c r="R129" s="277">
        <f>SUM(H129:Q129)</f>
        <v>34780558.590000004</v>
      </c>
      <c r="S129" s="292">
        <v>34780558.590000004</v>
      </c>
      <c r="T129" s="225" t="s">
        <v>2390</v>
      </c>
      <c r="U129" s="247">
        <f t="shared" si="1"/>
        <v>0</v>
      </c>
      <c r="V129" s="689"/>
      <c r="W129" s="724">
        <f t="shared" si="3"/>
        <v>-34780558.590000004</v>
      </c>
      <c r="X129" s="278"/>
      <c r="Y129" s="278"/>
      <c r="Z129" s="742">
        <f>SUM(W129:Y129)+S129</f>
        <v>0</v>
      </c>
      <c r="AA129" s="688"/>
      <c r="AB129" s="278">
        <f>-W129</f>
        <v>34780558.590000004</v>
      </c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58">
        <f>SUM(AA129:AM129)+Z129</f>
        <v>34780558.590000004</v>
      </c>
      <c r="AO129" s="247"/>
      <c r="AP129" s="689"/>
      <c r="AQ129" s="688"/>
      <c r="AR129" s="247"/>
      <c r="AS129" s="247"/>
      <c r="AT129" s="689"/>
      <c r="AU129" s="247"/>
      <c r="AV129" s="247"/>
      <c r="AW129" s="247"/>
      <c r="AX129" s="247"/>
      <c r="AY129" s="247"/>
      <c r="AZ129" s="220"/>
      <c r="BB129" s="225"/>
      <c r="BF129" s="220"/>
      <c r="BG129" s="222"/>
      <c r="BI129" s="223"/>
      <c r="BO129" s="220"/>
    </row>
    <row r="130" spans="1:96" s="196" customFormat="1" x14ac:dyDescent="0.2">
      <c r="B130" s="1"/>
      <c r="D130" s="241"/>
      <c r="H130" s="727"/>
      <c r="I130" s="220"/>
      <c r="J130" s="220"/>
      <c r="K130" s="241"/>
      <c r="L130" s="241"/>
      <c r="M130" s="241"/>
      <c r="N130" s="241"/>
      <c r="O130" s="241"/>
      <c r="P130" s="241"/>
      <c r="Q130" s="241"/>
      <c r="R130" s="277"/>
      <c r="S130" s="220"/>
      <c r="T130" s="225"/>
      <c r="U130" s="247"/>
      <c r="V130" s="689"/>
      <c r="W130" s="724"/>
      <c r="X130" s="278"/>
      <c r="Y130" s="278"/>
      <c r="Z130" s="739"/>
      <c r="AA130" s="688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80"/>
      <c r="AO130" s="247"/>
      <c r="AP130" s="689"/>
      <c r="AQ130" s="688"/>
      <c r="AR130" s="247"/>
      <c r="AS130" s="247"/>
      <c r="AT130" s="689"/>
      <c r="AU130" s="247"/>
      <c r="AV130" s="247"/>
      <c r="AW130" s="247"/>
      <c r="AX130" s="247"/>
      <c r="AY130" s="247"/>
      <c r="AZ130" s="220"/>
      <c r="BA130" s="241"/>
      <c r="BB130" s="225"/>
      <c r="BC130" s="241"/>
      <c r="BD130" s="241"/>
      <c r="BE130" s="241"/>
      <c r="BF130" s="220"/>
      <c r="BG130" s="222"/>
      <c r="BI130" s="223"/>
      <c r="BO130" s="220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</row>
    <row r="131" spans="1:96" x14ac:dyDescent="0.2">
      <c r="A131" s="271"/>
      <c r="B131" s="1" t="s">
        <v>1282</v>
      </c>
      <c r="C131" s="1" t="s">
        <v>1287</v>
      </c>
      <c r="D131" s="271" t="s">
        <v>29</v>
      </c>
      <c r="E131" s="271" t="s">
        <v>32</v>
      </c>
      <c r="F131" s="271" t="s">
        <v>16</v>
      </c>
      <c r="G131" s="271" t="s">
        <v>19</v>
      </c>
      <c r="H131" s="755">
        <f>SUMIFS('Depreciation Study Line Items'!$L$5:$L$1392,'Depreciation Study Line Items'!$H$5:$H$1392,E131,'Depreciation Study Line Items'!$A$5:$A$1392,F131,'Depreciation Study Line Items'!$F$5:$F$1392,G131,'Depreciation Study Line Items'!$G$5:$G$1392,D131)</f>
        <v>652382</v>
      </c>
      <c r="I131" s="220"/>
      <c r="J131" s="196"/>
      <c r="K131" s="196"/>
      <c r="L131" s="196"/>
      <c r="M131" s="196"/>
      <c r="N131" s="196"/>
      <c r="O131" s="196"/>
      <c r="P131" s="196"/>
      <c r="Q131" s="196"/>
      <c r="R131" s="277">
        <f>SUM(H131:Q131)</f>
        <v>652382</v>
      </c>
      <c r="S131" s="196"/>
      <c r="T131" s="197"/>
      <c r="U131" s="196"/>
      <c r="V131" s="714"/>
      <c r="W131" s="724"/>
      <c r="X131" s="278"/>
      <c r="Y131" s="278"/>
      <c r="Z131" s="742"/>
      <c r="AA131" s="687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276"/>
      <c r="AO131" s="196"/>
      <c r="AP131" s="684"/>
      <c r="AQ131" s="683"/>
      <c r="AR131" s="196"/>
      <c r="AS131" s="196"/>
      <c r="AT131" s="684"/>
      <c r="AZ131" s="220"/>
      <c r="BF131" s="220"/>
      <c r="BJ131" s="197"/>
      <c r="BK131" s="197"/>
      <c r="BL131" s="197"/>
      <c r="BM131" s="197"/>
      <c r="BN131" s="197"/>
      <c r="BO131" s="220"/>
      <c r="BP131" s="197"/>
      <c r="BQ131" s="197"/>
    </row>
    <row r="132" spans="1:96" x14ac:dyDescent="0.2">
      <c r="A132" s="281"/>
      <c r="B132" s="1" t="s">
        <v>1282</v>
      </c>
      <c r="C132" s="1" t="s">
        <v>1287</v>
      </c>
      <c r="D132" s="282" t="s">
        <v>29</v>
      </c>
      <c r="E132" s="282" t="s">
        <v>32</v>
      </c>
      <c r="F132" s="282" t="s">
        <v>83</v>
      </c>
      <c r="G132" s="282" t="s">
        <v>85</v>
      </c>
      <c r="H132" s="755">
        <f>SUMIFS('Depreciation Study Line Items'!$L$5:$L$1392,'Depreciation Study Line Items'!$H$5:$H$1392,E132,'Depreciation Study Line Items'!$A$5:$A$1392,F132,'Depreciation Study Line Items'!$F$5:$F$1392,G132,'Depreciation Study Line Items'!$G$5:$G$1392,D132)</f>
        <v>3496257</v>
      </c>
      <c r="I132" s="220"/>
      <c r="J132" s="196"/>
      <c r="K132" s="196"/>
      <c r="L132" s="196"/>
      <c r="M132" s="196"/>
      <c r="N132" s="196"/>
      <c r="O132" s="196"/>
      <c r="P132" s="196"/>
      <c r="Q132" s="196"/>
      <c r="R132" s="277">
        <f>SUM(H132:Q132)</f>
        <v>3496257</v>
      </c>
      <c r="S132" s="196"/>
      <c r="T132" s="197"/>
      <c r="U132" s="196"/>
      <c r="V132" s="714"/>
      <c r="W132" s="724"/>
      <c r="X132" s="278"/>
      <c r="Y132" s="278"/>
      <c r="Z132" s="742"/>
      <c r="AA132" s="687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276"/>
      <c r="AO132" s="196"/>
      <c r="AP132" s="684"/>
      <c r="AQ132" s="683"/>
      <c r="AR132" s="196"/>
      <c r="AS132" s="196"/>
      <c r="AT132" s="684"/>
      <c r="AZ132" s="220"/>
      <c r="BF132" s="220"/>
      <c r="BJ132" s="197"/>
      <c r="BK132" s="197"/>
      <c r="BL132" s="197"/>
      <c r="BM132" s="197"/>
      <c r="BN132" s="197"/>
      <c r="BO132" s="220"/>
      <c r="BP132" s="197"/>
      <c r="BQ132" s="197"/>
    </row>
    <row r="133" spans="1:96" x14ac:dyDescent="0.2">
      <c r="A133" s="57"/>
      <c r="B133" s="1" t="s">
        <v>1282</v>
      </c>
      <c r="C133" s="1" t="s">
        <v>1287</v>
      </c>
      <c r="D133" s="57" t="s">
        <v>29</v>
      </c>
      <c r="E133" s="57" t="s">
        <v>32</v>
      </c>
      <c r="F133" s="57" t="s">
        <v>130</v>
      </c>
      <c r="G133" s="57" t="s">
        <v>149</v>
      </c>
      <c r="H133" s="755">
        <f>SUMIFS('Depreciation Study Line Items'!$L$5:$L$1392,'Depreciation Study Line Items'!$H$5:$H$1392,E133,'Depreciation Study Line Items'!$A$5:$A$1392,F133,'Depreciation Study Line Items'!$F$5:$F$1392,G133,'Depreciation Study Line Items'!$G$5:$G$1392,D133)</f>
        <v>288709</v>
      </c>
      <c r="I133" s="220"/>
      <c r="J133" s="196"/>
      <c r="K133" s="196"/>
      <c r="L133" s="196"/>
      <c r="M133" s="196"/>
      <c r="N133" s="196"/>
      <c r="O133" s="196"/>
      <c r="P133" s="196"/>
      <c r="Q133" s="196"/>
      <c r="R133" s="277">
        <f>SUM(H133:Q133)</f>
        <v>288709</v>
      </c>
      <c r="S133" s="196"/>
      <c r="T133" s="197"/>
      <c r="U133" s="196"/>
      <c r="V133" s="714"/>
      <c r="W133" s="724"/>
      <c r="X133" s="278"/>
      <c r="Y133" s="278"/>
      <c r="Z133" s="742"/>
      <c r="AA133" s="687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276"/>
      <c r="AO133" s="196"/>
      <c r="AP133" s="684"/>
      <c r="AQ133" s="683"/>
      <c r="AR133" s="196"/>
      <c r="AS133" s="196"/>
      <c r="AT133" s="684"/>
      <c r="AZ133" s="220"/>
      <c r="BF133" s="220"/>
      <c r="BJ133" s="30"/>
      <c r="BK133" s="30"/>
      <c r="BL133" s="30"/>
      <c r="BM133" s="30"/>
      <c r="BN133" s="30"/>
      <c r="BO133" s="220"/>
      <c r="BP133" s="30"/>
      <c r="BQ133" s="30"/>
      <c r="BR133" s="30"/>
      <c r="BS133" s="30"/>
      <c r="BT133" s="30"/>
      <c r="BU133" s="30"/>
    </row>
    <row r="134" spans="1:96" x14ac:dyDescent="0.2">
      <c r="A134" s="283"/>
      <c r="B134" s="1" t="s">
        <v>1282</v>
      </c>
      <c r="C134" s="1" t="s">
        <v>1287</v>
      </c>
      <c r="D134" s="283" t="s">
        <v>29</v>
      </c>
      <c r="E134" s="283" t="s">
        <v>32</v>
      </c>
      <c r="F134" s="283" t="s">
        <v>130</v>
      </c>
      <c r="G134" s="283" t="s">
        <v>183</v>
      </c>
      <c r="H134" s="755">
        <f>SUMIFS('Depreciation Study Line Items'!$L$5:$L$1392,'Depreciation Study Line Items'!$H$5:$H$1392,E134,'Depreciation Study Line Items'!$A$5:$A$1392,F134,'Depreciation Study Line Items'!$F$5:$F$1392,G134,'Depreciation Study Line Items'!$G$5:$G$1392,D134)</f>
        <v>4360416</v>
      </c>
      <c r="I134" s="220"/>
      <c r="J134" s="196"/>
      <c r="K134" s="196"/>
      <c r="L134" s="196"/>
      <c r="M134" s="196"/>
      <c r="N134" s="196"/>
      <c r="O134" s="196"/>
      <c r="P134" s="196"/>
      <c r="Q134" s="196"/>
      <c r="R134" s="277">
        <f>SUM(H134:Q134)</f>
        <v>4360416</v>
      </c>
      <c r="S134" s="196"/>
      <c r="T134" s="197"/>
      <c r="U134" s="196"/>
      <c r="V134" s="714"/>
      <c r="W134" s="724"/>
      <c r="X134" s="278"/>
      <c r="Y134" s="278"/>
      <c r="Z134" s="742"/>
      <c r="AA134" s="687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276"/>
      <c r="AO134" s="196"/>
      <c r="AP134" s="684"/>
      <c r="AQ134" s="683"/>
      <c r="AR134" s="196"/>
      <c r="AS134" s="196"/>
      <c r="AT134" s="684"/>
      <c r="AZ134" s="220"/>
      <c r="BF134" s="220"/>
      <c r="BJ134" s="284"/>
      <c r="BK134" s="284"/>
      <c r="BL134" s="284"/>
      <c r="BM134" s="284"/>
      <c r="BN134" s="284"/>
      <c r="BO134" s="220"/>
      <c r="BP134" s="284"/>
      <c r="BQ134" s="284"/>
      <c r="BR134" s="284"/>
      <c r="BS134" s="30"/>
      <c r="BT134" s="30"/>
      <c r="BU134" s="30"/>
    </row>
    <row r="135" spans="1:96" x14ac:dyDescent="0.2">
      <c r="A135" s="283"/>
      <c r="B135" s="250" t="s">
        <v>1282</v>
      </c>
      <c r="C135" s="250" t="s">
        <v>1287</v>
      </c>
      <c r="D135" s="250" t="str">
        <f>"TOTAL " &amp;E134</f>
        <v>TOTAL TANK FARM-OLYMPIC</v>
      </c>
      <c r="E135" s="249"/>
      <c r="F135" s="249"/>
      <c r="G135" s="249"/>
      <c r="H135" s="716">
        <f>SUM(H131:H134)</f>
        <v>8797764</v>
      </c>
      <c r="I135" s="251"/>
      <c r="J135" s="251"/>
      <c r="K135" s="250"/>
      <c r="L135" s="250"/>
      <c r="M135" s="250"/>
      <c r="N135" s="250"/>
      <c r="O135" s="250"/>
      <c r="P135" s="250"/>
      <c r="Q135" s="250"/>
      <c r="R135" s="285">
        <f>SUM(R131:R134)</f>
        <v>8797764</v>
      </c>
      <c r="S135" s="254">
        <v>8797764.0999999996</v>
      </c>
      <c r="T135" s="673" t="s">
        <v>2391</v>
      </c>
      <c r="U135" s="255">
        <f>R135-S135</f>
        <v>-9.999999962747097E-2</v>
      </c>
      <c r="V135" s="691"/>
      <c r="W135" s="725">
        <f>-S135</f>
        <v>-8797764.0999999996</v>
      </c>
      <c r="X135" s="286"/>
      <c r="Y135" s="286"/>
      <c r="Z135" s="740">
        <f>SUM(W135:Y135)+S135</f>
        <v>0</v>
      </c>
      <c r="AA135" s="690"/>
      <c r="AB135" s="286">
        <f>-W135</f>
        <v>8797764.0999999996</v>
      </c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6">
        <f>SUM(AA135:AM135)+Z135</f>
        <v>8797764.0999999996</v>
      </c>
      <c r="AO135" s="255"/>
      <c r="AP135" s="691"/>
      <c r="AQ135" s="690"/>
      <c r="AR135" s="255"/>
      <c r="AS135" s="255"/>
      <c r="AT135" s="691"/>
      <c r="AU135" s="247"/>
      <c r="AV135" s="247"/>
      <c r="AW135" s="247"/>
      <c r="AX135" s="247"/>
      <c r="AY135" s="247"/>
      <c r="AZ135" s="220"/>
      <c r="BA135" s="241"/>
      <c r="BB135" s="225"/>
      <c r="BC135" s="241"/>
      <c r="BD135" s="241"/>
      <c r="BE135" s="241"/>
      <c r="BF135" s="220"/>
      <c r="BG135" s="222"/>
      <c r="BI135" s="223"/>
      <c r="BJ135" s="284"/>
      <c r="BK135" s="284"/>
      <c r="BL135" s="284"/>
      <c r="BM135" s="284"/>
      <c r="BN135" s="284"/>
      <c r="BO135" s="220"/>
      <c r="BP135" s="284"/>
      <c r="BQ135" s="284"/>
      <c r="BR135" s="284"/>
      <c r="BS135" s="30"/>
      <c r="BT135" s="30"/>
      <c r="BU135" s="30"/>
    </row>
    <row r="136" spans="1:96" x14ac:dyDescent="0.2">
      <c r="A136" s="283"/>
      <c r="C136" s="283"/>
      <c r="D136" s="283"/>
      <c r="E136" s="283"/>
      <c r="F136" s="283"/>
      <c r="G136" s="283"/>
      <c r="H136" s="727"/>
      <c r="I136" s="220"/>
      <c r="J136" s="196"/>
      <c r="K136" s="196"/>
      <c r="L136" s="196"/>
      <c r="M136" s="196"/>
      <c r="N136" s="196"/>
      <c r="O136" s="196"/>
      <c r="P136" s="196"/>
      <c r="Q136" s="196"/>
      <c r="R136" s="756"/>
      <c r="S136" s="196"/>
      <c r="T136" s="197"/>
      <c r="U136" s="196"/>
      <c r="V136" s="714"/>
      <c r="W136" s="743"/>
      <c r="X136" s="722"/>
      <c r="Y136" s="722"/>
      <c r="Z136" s="737"/>
      <c r="AA136" s="687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276"/>
      <c r="AO136" s="196"/>
      <c r="AP136" s="684"/>
      <c r="AQ136" s="683"/>
      <c r="AR136" s="196"/>
      <c r="AS136" s="196"/>
      <c r="AT136" s="684"/>
      <c r="BF136" s="220"/>
      <c r="BJ136" s="284"/>
      <c r="BK136" s="284"/>
      <c r="BL136" s="284"/>
      <c r="BM136" s="284"/>
      <c r="BN136" s="284"/>
      <c r="BO136" s="220"/>
      <c r="BP136" s="284"/>
      <c r="BQ136" s="284"/>
      <c r="BR136" s="284"/>
      <c r="BS136" s="30"/>
      <c r="BT136" s="30"/>
      <c r="BU136" s="30"/>
    </row>
    <row r="137" spans="1:96" x14ac:dyDescent="0.2">
      <c r="A137" s="283"/>
      <c r="B137" s="250" t="s">
        <v>1282</v>
      </c>
      <c r="C137" s="250" t="s">
        <v>1287</v>
      </c>
      <c r="D137" s="287" t="s">
        <v>29</v>
      </c>
      <c r="E137" s="287" t="s">
        <v>167</v>
      </c>
      <c r="F137" s="287" t="s">
        <v>130</v>
      </c>
      <c r="G137" s="287" t="s">
        <v>149</v>
      </c>
      <c r="H137" s="716">
        <f>SUMIFS('Depreciation Study Line Items'!$L$5:$L$1392,'Depreciation Study Line Items'!$H$5:$H$1392,E137,'Depreciation Study Line Items'!$A$5:$A$1392,F137,'Depreciation Study Line Items'!$F$5:$F$1392,G137,'Depreciation Study Line Items'!$G$5:$G$1392,D137)</f>
        <v>1424692</v>
      </c>
      <c r="I137" s="251"/>
      <c r="J137" s="251"/>
      <c r="K137" s="252"/>
      <c r="L137" s="252"/>
      <c r="M137" s="252"/>
      <c r="N137" s="252"/>
      <c r="O137" s="252"/>
      <c r="P137" s="252"/>
      <c r="Q137" s="252"/>
      <c r="R137" s="253">
        <f>SUM(H137:Q137)</f>
        <v>1424692</v>
      </c>
      <c r="S137" s="254">
        <v>1424692.65</v>
      </c>
      <c r="T137" s="673" t="s">
        <v>2392</v>
      </c>
      <c r="U137" s="255">
        <f>R137-S137</f>
        <v>-0.64999999990686774</v>
      </c>
      <c r="V137" s="691"/>
      <c r="W137" s="725">
        <f>-S137</f>
        <v>-1424692.65</v>
      </c>
      <c r="X137" s="286"/>
      <c r="Y137" s="286"/>
      <c r="Z137" s="740">
        <f>SUM(W137:Y137)+S137</f>
        <v>0</v>
      </c>
      <c r="AA137" s="690"/>
      <c r="AB137" s="286">
        <f>-W137</f>
        <v>1424692.65</v>
      </c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6">
        <f>SUM(AA137:AM137)+Z137</f>
        <v>1424692.65</v>
      </c>
      <c r="AO137" s="255"/>
      <c r="AP137" s="691"/>
      <c r="AQ137" s="690"/>
      <c r="AR137" s="255"/>
      <c r="AS137" s="255"/>
      <c r="AT137" s="691"/>
      <c r="AU137" s="247"/>
      <c r="AV137" s="247"/>
      <c r="AW137" s="247"/>
      <c r="AX137" s="247"/>
      <c r="AY137" s="247"/>
      <c r="AZ137" s="220"/>
      <c r="BB137" s="257"/>
      <c r="BF137" s="220"/>
      <c r="BG137" s="222"/>
      <c r="BI137" s="223"/>
      <c r="BJ137" s="284"/>
      <c r="BK137" s="284"/>
      <c r="BL137" s="284"/>
      <c r="BM137" s="284"/>
      <c r="BN137" s="284"/>
      <c r="BO137" s="220"/>
      <c r="BP137" s="284"/>
      <c r="BQ137" s="284"/>
      <c r="BR137" s="284"/>
      <c r="BS137" s="30"/>
      <c r="BT137" s="30"/>
      <c r="BU137" s="30"/>
    </row>
    <row r="138" spans="1:96" x14ac:dyDescent="0.2">
      <c r="A138" s="283"/>
      <c r="C138" s="283"/>
      <c r="D138" s="283"/>
      <c r="E138" s="283"/>
      <c r="F138" s="283"/>
      <c r="G138" s="283"/>
      <c r="H138" s="727"/>
      <c r="I138" s="220"/>
      <c r="J138" s="196"/>
      <c r="K138" s="196"/>
      <c r="L138" s="196"/>
      <c r="M138" s="196"/>
      <c r="N138" s="196"/>
      <c r="O138" s="196"/>
      <c r="P138" s="196"/>
      <c r="Q138" s="196"/>
      <c r="R138" s="756"/>
      <c r="S138" s="196"/>
      <c r="T138" s="197"/>
      <c r="U138" s="196"/>
      <c r="V138" s="714"/>
      <c r="W138" s="743"/>
      <c r="X138" s="722"/>
      <c r="Y138" s="722"/>
      <c r="Z138" s="737"/>
      <c r="AA138" s="687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276"/>
      <c r="AO138" s="196"/>
      <c r="AP138" s="684"/>
      <c r="AQ138" s="683"/>
      <c r="AR138" s="196"/>
      <c r="AS138" s="196"/>
      <c r="AT138" s="684"/>
      <c r="BF138" s="220"/>
      <c r="BJ138" s="284"/>
      <c r="BK138" s="284"/>
      <c r="BL138" s="284"/>
      <c r="BM138" s="284"/>
      <c r="BN138" s="284"/>
      <c r="BO138" s="220"/>
      <c r="BP138" s="284"/>
      <c r="BQ138" s="284"/>
      <c r="BR138" s="284"/>
      <c r="BS138" s="30"/>
      <c r="BT138" s="30"/>
      <c r="BU138" s="30"/>
    </row>
    <row r="139" spans="1:96" x14ac:dyDescent="0.2">
      <c r="A139" s="283"/>
      <c r="B139" s="1" t="s">
        <v>1282</v>
      </c>
      <c r="C139" s="1" t="s">
        <v>1288</v>
      </c>
      <c r="D139" s="283" t="s">
        <v>44</v>
      </c>
      <c r="E139" s="283" t="s">
        <v>45</v>
      </c>
      <c r="F139" s="283" t="s">
        <v>16</v>
      </c>
      <c r="G139" s="283" t="s">
        <v>44</v>
      </c>
      <c r="H139" s="755">
        <f>SUMIFS('Depreciation Study Line Items'!$L$5:$L$1392,'Depreciation Study Line Items'!$H$5:$H$1392,E139,'Depreciation Study Line Items'!$A$5:$A$1392,F139,'Depreciation Study Line Items'!$F$5:$F$1392,G139,'Depreciation Study Line Items'!$G$5:$G$1392,D139)</f>
        <v>589592812.25999999</v>
      </c>
      <c r="I139" s="220"/>
      <c r="J139" s="196"/>
      <c r="K139" s="196"/>
      <c r="L139" s="196"/>
      <c r="M139" s="196"/>
      <c r="N139" s="196"/>
      <c r="O139" s="196"/>
      <c r="P139" s="196"/>
      <c r="Q139" s="196"/>
      <c r="R139" s="756"/>
      <c r="S139" s="196"/>
      <c r="T139" s="197"/>
      <c r="U139" s="196"/>
      <c r="V139" s="714"/>
      <c r="W139" s="687"/>
      <c r="X139" s="196"/>
      <c r="Y139" s="196"/>
      <c r="Z139" s="737"/>
      <c r="AA139" s="687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276"/>
      <c r="AO139" s="196"/>
      <c r="AP139" s="684"/>
      <c r="AQ139" s="683"/>
      <c r="AR139" s="196"/>
      <c r="AS139" s="196"/>
      <c r="AT139" s="684"/>
      <c r="AZ139" s="220"/>
      <c r="BF139" s="220"/>
      <c r="BJ139" s="284"/>
      <c r="BK139" s="284"/>
      <c r="BL139" s="284"/>
      <c r="BM139" s="284"/>
      <c r="BN139" s="284"/>
      <c r="BO139" s="220"/>
      <c r="BP139" s="284"/>
      <c r="BQ139" s="284"/>
      <c r="BR139" s="284"/>
      <c r="BS139" s="30"/>
      <c r="BT139" s="30"/>
      <c r="BU139" s="30"/>
    </row>
    <row r="140" spans="1:96" x14ac:dyDescent="0.2">
      <c r="A140" s="283"/>
      <c r="B140" s="1" t="s">
        <v>1282</v>
      </c>
      <c r="C140" s="1" t="s">
        <v>1288</v>
      </c>
      <c r="D140" s="283" t="s">
        <v>44</v>
      </c>
      <c r="E140" s="283" t="s">
        <v>45</v>
      </c>
      <c r="F140" s="283" t="s">
        <v>130</v>
      </c>
      <c r="G140" s="283" t="s">
        <v>149</v>
      </c>
      <c r="H140" s="755">
        <f>SUMIFS('Depreciation Study Line Items'!$L$5:$L$1392,'Depreciation Study Line Items'!$H$5:$H$1392,E140,'Depreciation Study Line Items'!$A$5:$A$1392,F140,'Depreciation Study Line Items'!$F$5:$F$1392,G140,'Depreciation Study Line Items'!$G$5:$G$1392,D140)</f>
        <v>821391</v>
      </c>
      <c r="I140" s="220"/>
      <c r="J140" s="196"/>
      <c r="K140" s="196"/>
      <c r="L140" s="196"/>
      <c r="M140" s="196"/>
      <c r="N140" s="196"/>
      <c r="O140" s="196"/>
      <c r="P140" s="196"/>
      <c r="Q140" s="196"/>
      <c r="R140" s="756"/>
      <c r="S140" s="196"/>
      <c r="T140" s="197"/>
      <c r="U140" s="196"/>
      <c r="V140" s="714"/>
      <c r="W140" s="687"/>
      <c r="X140" s="196"/>
      <c r="Y140" s="196"/>
      <c r="Z140" s="737"/>
      <c r="AA140" s="687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276"/>
      <c r="AO140" s="196"/>
      <c r="AP140" s="684"/>
      <c r="AQ140" s="683"/>
      <c r="AR140" s="196"/>
      <c r="AS140" s="196"/>
      <c r="AT140" s="684"/>
      <c r="AZ140" s="220"/>
      <c r="BF140" s="220"/>
      <c r="BG140" s="222"/>
      <c r="BI140" s="223"/>
      <c r="BJ140" s="284"/>
      <c r="BK140" s="284"/>
      <c r="BL140" s="284"/>
      <c r="BM140" s="284"/>
      <c r="BN140" s="284"/>
      <c r="BO140" s="220"/>
      <c r="BP140" s="284"/>
      <c r="BQ140" s="284"/>
      <c r="BR140" s="284"/>
      <c r="BS140" s="30"/>
      <c r="BT140" s="30"/>
      <c r="BU140" s="30"/>
    </row>
    <row r="141" spans="1:96" x14ac:dyDescent="0.2">
      <c r="A141" s="283"/>
      <c r="B141" s="250" t="s">
        <v>1282</v>
      </c>
      <c r="C141" s="250" t="s">
        <v>1288</v>
      </c>
      <c r="D141" s="250" t="str">
        <f>"TOTAL " &amp;E140</f>
        <v>TOTAL PALO VERDE</v>
      </c>
      <c r="E141" s="249"/>
      <c r="F141" s="249"/>
      <c r="G141" s="249"/>
      <c r="H141" s="716">
        <f>SUM(H139:H140)</f>
        <v>590414203.25999999</v>
      </c>
      <c r="I141" s="251"/>
      <c r="J141" s="251"/>
      <c r="K141" s="250"/>
      <c r="L141" s="250"/>
      <c r="M141" s="272">
        <v>42621512.710000001</v>
      </c>
      <c r="N141" s="250"/>
      <c r="O141" s="250"/>
      <c r="P141" s="250"/>
      <c r="Q141" s="250"/>
      <c r="R141" s="253">
        <f>SUM(H141:Q141)</f>
        <v>633035715.97000003</v>
      </c>
      <c r="S141" s="254">
        <v>633035715.97000003</v>
      </c>
      <c r="T141" s="673" t="s">
        <v>2393</v>
      </c>
      <c r="U141" s="255">
        <f>R141-S141</f>
        <v>0</v>
      </c>
      <c r="V141" s="691"/>
      <c r="W141" s="690"/>
      <c r="X141" s="255"/>
      <c r="Y141" s="255"/>
      <c r="Z141" s="740">
        <f>SUM(W141:Y141)+S141</f>
        <v>633035715.97000003</v>
      </c>
      <c r="AA141" s="690"/>
      <c r="AB141" s="255"/>
      <c r="AC141" s="255"/>
      <c r="AD141" s="255"/>
      <c r="AE141" s="286">
        <f>-M141</f>
        <v>-42621512.710000001</v>
      </c>
      <c r="AF141" s="273">
        <v>50252854.719999999</v>
      </c>
      <c r="AG141" s="273"/>
      <c r="AH141" s="273">
        <v>-32159240.109999999</v>
      </c>
      <c r="AI141" s="273">
        <v>221513</v>
      </c>
      <c r="AJ141" s="274"/>
      <c r="AK141" s="286">
        <f>S126</f>
        <v>614894.18999999994</v>
      </c>
      <c r="AL141" s="286"/>
      <c r="AM141" s="255"/>
      <c r="AN141" s="256">
        <f>SUM(AA141:AM141)+Z141</f>
        <v>609344225.06000006</v>
      </c>
      <c r="AO141" s="272">
        <f>'BS - All'!E39</f>
        <v>609344225.07000005</v>
      </c>
      <c r="AP141" s="691">
        <f>AN141-AO141</f>
        <v>-9.9999904632568359E-3</v>
      </c>
      <c r="AQ141" s="690"/>
      <c r="AR141" s="255"/>
      <c r="AS141" s="255"/>
      <c r="AT141" s="691"/>
      <c r="AU141" s="247"/>
      <c r="AV141" s="247"/>
      <c r="AW141" s="247"/>
      <c r="AX141" s="247"/>
      <c r="AY141" s="247"/>
      <c r="AZ141" s="220"/>
      <c r="BA141" s="241"/>
      <c r="BB141" s="225"/>
      <c r="BC141" s="241"/>
      <c r="BD141" s="241"/>
      <c r="BE141" s="241"/>
      <c r="BF141" s="220"/>
      <c r="BG141" s="222"/>
      <c r="BI141" s="223"/>
      <c r="BJ141" s="284"/>
      <c r="BK141" s="284"/>
      <c r="BL141" s="284"/>
      <c r="BM141" s="284"/>
      <c r="BN141" s="284"/>
      <c r="BO141" s="220"/>
      <c r="BP141" s="284"/>
      <c r="BQ141" s="284"/>
      <c r="BR141" s="284"/>
      <c r="BS141" s="30"/>
      <c r="BT141" s="30"/>
      <c r="BU141" s="30"/>
    </row>
    <row r="142" spans="1:96" x14ac:dyDescent="0.2">
      <c r="A142" s="283"/>
      <c r="C142" s="219"/>
      <c r="D142" s="241"/>
      <c r="E142" s="196"/>
      <c r="F142" s="196"/>
      <c r="G142" s="196"/>
      <c r="H142" s="727"/>
      <c r="I142" s="220"/>
      <c r="J142" s="220"/>
      <c r="K142" s="241"/>
      <c r="L142" s="241"/>
      <c r="M142" s="245"/>
      <c r="N142" s="241"/>
      <c r="O142" s="241"/>
      <c r="P142" s="241"/>
      <c r="Q142" s="241"/>
      <c r="R142" s="277"/>
      <c r="S142" s="225"/>
      <c r="T142" s="225"/>
      <c r="U142" s="247"/>
      <c r="V142" s="689"/>
      <c r="W142" s="688"/>
      <c r="X142" s="247"/>
      <c r="Y142" s="247"/>
      <c r="Z142" s="742"/>
      <c r="AA142" s="688"/>
      <c r="AB142" s="247"/>
      <c r="AC142" s="247"/>
      <c r="AD142" s="247"/>
      <c r="AE142" s="278"/>
      <c r="AF142" s="278"/>
      <c r="AG142" s="278"/>
      <c r="AH142" s="278"/>
      <c r="AI142" s="278"/>
      <c r="AJ142" s="278"/>
      <c r="AK142" s="278"/>
      <c r="AL142" s="278"/>
      <c r="AM142" s="247"/>
      <c r="AN142" s="258"/>
      <c r="AO142" s="721"/>
      <c r="AP142" s="689"/>
      <c r="AQ142" s="688"/>
      <c r="AR142" s="247"/>
      <c r="AS142" s="247"/>
      <c r="AT142" s="689"/>
      <c r="AU142" s="247"/>
      <c r="AV142" s="247"/>
      <c r="AW142" s="247"/>
      <c r="AX142" s="247"/>
      <c r="AY142" s="247"/>
      <c r="AZ142" s="220"/>
      <c r="BA142" s="241"/>
      <c r="BB142" s="225"/>
      <c r="BC142" s="241"/>
      <c r="BD142" s="241"/>
      <c r="BE142" s="241"/>
      <c r="BF142" s="220"/>
      <c r="BG142" s="222"/>
      <c r="BI142" s="223"/>
      <c r="BJ142" s="284"/>
      <c r="BK142" s="284"/>
      <c r="BL142" s="284"/>
      <c r="BM142" s="284"/>
      <c r="BN142" s="284"/>
      <c r="BO142" s="220"/>
      <c r="BP142" s="284"/>
      <c r="BQ142" s="284"/>
      <c r="BR142" s="284"/>
      <c r="BS142" s="30"/>
      <c r="BT142" s="30"/>
      <c r="BU142" s="30"/>
    </row>
    <row r="143" spans="1:96" x14ac:dyDescent="0.2">
      <c r="B143" s="1" t="s">
        <v>1282</v>
      </c>
      <c r="C143" s="1" t="s">
        <v>1289</v>
      </c>
      <c r="D143" s="1" t="s">
        <v>64</v>
      </c>
      <c r="E143" s="1" t="s">
        <v>64</v>
      </c>
      <c r="F143" s="1" t="s">
        <v>16</v>
      </c>
      <c r="G143" s="1" t="s">
        <v>61</v>
      </c>
      <c r="H143" s="755">
        <f>SUMIFS('Depreciation Study Line Items'!$L$5:$L$1392,'Depreciation Study Line Items'!$H$5:$H$1392,E143,'Depreciation Study Line Items'!$A$5:$A$1392,F143,'Depreciation Study Line Items'!$F$5:$F$1392,G143,'Depreciation Study Line Items'!$G$5:$G$1392,D143)</f>
        <v>2800</v>
      </c>
      <c r="I143" s="220"/>
      <c r="J143" s="220"/>
      <c r="K143" s="196"/>
      <c r="L143" s="196"/>
      <c r="M143" s="196"/>
      <c r="N143" s="196"/>
      <c r="O143" s="196"/>
      <c r="P143" s="196"/>
      <c r="Q143" s="196"/>
      <c r="R143" s="277"/>
      <c r="S143" s="220"/>
      <c r="T143" s="225"/>
      <c r="U143" s="221"/>
      <c r="V143" s="684"/>
      <c r="W143" s="683"/>
      <c r="X143" s="221"/>
      <c r="Y143" s="221"/>
      <c r="Z143" s="738"/>
      <c r="AA143" s="683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722"/>
      <c r="AM143" s="722"/>
      <c r="AN143" s="711"/>
      <c r="AO143" s="221"/>
      <c r="AP143" s="684"/>
      <c r="AQ143" s="683"/>
      <c r="AR143" s="221"/>
      <c r="AS143" s="221"/>
      <c r="AT143" s="684"/>
      <c r="AU143" s="221"/>
      <c r="AV143" s="221"/>
      <c r="AW143" s="221"/>
      <c r="AX143" s="221"/>
      <c r="AY143" s="221"/>
      <c r="AZ143" s="220"/>
      <c r="BG143" s="222"/>
      <c r="BI143" s="224"/>
      <c r="BO143" s="220"/>
      <c r="BT143" s="225"/>
      <c r="BU143" s="225"/>
      <c r="BV143" s="225"/>
      <c r="BW143" s="225"/>
      <c r="BX143" s="225"/>
      <c r="BY143" s="225"/>
      <c r="BZ143" s="225"/>
      <c r="CA143" s="225"/>
      <c r="CB143" s="225"/>
    </row>
    <row r="144" spans="1:96" x14ac:dyDescent="0.2">
      <c r="B144" s="1" t="s">
        <v>1282</v>
      </c>
      <c r="C144" s="1" t="s">
        <v>1289</v>
      </c>
      <c r="D144" s="1" t="s">
        <v>64</v>
      </c>
      <c r="E144" s="1" t="s">
        <v>64</v>
      </c>
      <c r="F144" s="1" t="s">
        <v>130</v>
      </c>
      <c r="G144" s="1" t="s">
        <v>149</v>
      </c>
      <c r="H144" s="755">
        <f>SUMIFS('Depreciation Study Line Items'!$L$5:$L$1392,'Depreciation Study Line Items'!$H$5:$H$1392,E144,'Depreciation Study Line Items'!$A$5:$A$1392,F144,'Depreciation Study Line Items'!$F$5:$F$1392,G144,'Depreciation Study Line Items'!$G$5:$G$1392,D144)</f>
        <v>5512500</v>
      </c>
      <c r="I144" s="220"/>
      <c r="J144" s="760"/>
      <c r="K144" s="279"/>
      <c r="L144" s="279"/>
      <c r="M144" s="279"/>
      <c r="N144" s="279"/>
      <c r="O144" s="279"/>
      <c r="P144" s="279"/>
      <c r="Q144" s="279"/>
      <c r="R144" s="277"/>
      <c r="S144" s="220"/>
      <c r="T144" s="225"/>
      <c r="U144" s="196"/>
      <c r="V144" s="714"/>
      <c r="W144" s="687"/>
      <c r="X144" s="196"/>
      <c r="Y144" s="196"/>
      <c r="Z144" s="737"/>
      <c r="AA144" s="687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722"/>
      <c r="AM144" s="722"/>
      <c r="AN144" s="276"/>
      <c r="AO144" s="196"/>
      <c r="AP144" s="684"/>
      <c r="AQ144" s="683"/>
      <c r="AR144" s="196"/>
      <c r="AS144" s="196"/>
      <c r="AT144" s="684"/>
      <c r="AZ144" s="220"/>
      <c r="BG144" s="222"/>
      <c r="BI144" s="224"/>
      <c r="BO144" s="220"/>
      <c r="BT144" s="225"/>
      <c r="BU144" s="225"/>
      <c r="BV144" s="225"/>
      <c r="BW144" s="225"/>
      <c r="BX144" s="225"/>
      <c r="BY144" s="225"/>
      <c r="BZ144" s="225"/>
      <c r="CA144" s="225"/>
      <c r="CB144" s="225"/>
    </row>
    <row r="145" spans="1:80" x14ac:dyDescent="0.2">
      <c r="B145" s="1" t="s">
        <v>1282</v>
      </c>
      <c r="C145" s="1" t="s">
        <v>1289</v>
      </c>
      <c r="D145" s="250" t="str">
        <f>"TOTAL " &amp;D144</f>
        <v>TOTAL GEOTHERMAL</v>
      </c>
      <c r="E145" s="249"/>
      <c r="F145" s="249"/>
      <c r="G145" s="249"/>
      <c r="H145" s="716">
        <f>SUM(H143:H144)</f>
        <v>5515300</v>
      </c>
      <c r="I145" s="251"/>
      <c r="J145" s="273">
        <v>-5515300</v>
      </c>
      <c r="K145" s="250"/>
      <c r="L145" s="250"/>
      <c r="M145" s="250"/>
      <c r="N145" s="250"/>
      <c r="O145" s="250"/>
      <c r="P145" s="250"/>
      <c r="Q145" s="250"/>
      <c r="R145" s="253">
        <f>SUM(H145:Q145)</f>
        <v>0</v>
      </c>
      <c r="S145" s="288">
        <v>0</v>
      </c>
      <c r="T145" s="673"/>
      <c r="U145" s="255">
        <f>R145-S145</f>
        <v>0</v>
      </c>
      <c r="V145" s="691"/>
      <c r="W145" s="690"/>
      <c r="X145" s="255"/>
      <c r="Y145" s="255"/>
      <c r="Z145" s="740">
        <f>SUM(W145:Y145)+S145</f>
        <v>0</v>
      </c>
      <c r="AA145" s="690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86"/>
      <c r="AM145" s="286">
        <f>H145</f>
        <v>5515300</v>
      </c>
      <c r="AN145" s="256">
        <f>SUM(AA145:AM145)+Z145</f>
        <v>5515300</v>
      </c>
      <c r="AO145" s="255"/>
      <c r="AP145" s="691"/>
      <c r="AQ145" s="690"/>
      <c r="AR145" s="255"/>
      <c r="AS145" s="255"/>
      <c r="AT145" s="691"/>
      <c r="AU145" s="247"/>
      <c r="AV145" s="247"/>
      <c r="AW145" s="247"/>
      <c r="AX145" s="247"/>
      <c r="AY145" s="247"/>
      <c r="AZ145" s="220"/>
      <c r="BA145" s="241"/>
      <c r="BB145" s="257"/>
      <c r="BC145" s="241"/>
      <c r="BD145" s="241"/>
      <c r="BE145" s="241"/>
      <c r="BF145" s="241"/>
      <c r="BG145" s="222"/>
      <c r="BI145" s="225"/>
      <c r="BO145" s="220"/>
      <c r="BT145" s="225"/>
      <c r="BU145" s="225"/>
      <c r="BV145" s="225"/>
      <c r="BW145" s="225"/>
      <c r="BX145" s="225"/>
      <c r="BY145" s="225"/>
      <c r="BZ145" s="225"/>
      <c r="CA145" s="225"/>
      <c r="CB145" s="225"/>
    </row>
    <row r="146" spans="1:80" x14ac:dyDescent="0.2">
      <c r="A146" s="283"/>
      <c r="B146" s="1" t="s">
        <v>1282</v>
      </c>
      <c r="C146" s="1" t="s">
        <v>1289</v>
      </c>
      <c r="D146" s="283" t="s">
        <v>61</v>
      </c>
      <c r="E146" s="283" t="s">
        <v>62</v>
      </c>
      <c r="F146" s="283" t="s">
        <v>16</v>
      </c>
      <c r="G146" s="283" t="s">
        <v>61</v>
      </c>
      <c r="H146" s="755">
        <f>SUMIFS('Depreciation Study Line Items'!$L$5:$L$1392,'Depreciation Study Line Items'!$H$5:$H$1392,E146,'Depreciation Study Line Items'!$A$5:$A$1392,F146,'Depreciation Study Line Items'!$F$5:$F$1392,G146,'Depreciation Study Line Items'!$G$5:$G$1392,D146)</f>
        <v>133921565.25999999</v>
      </c>
      <c r="I146" s="220"/>
      <c r="J146" s="196"/>
      <c r="K146" s="196"/>
      <c r="L146" s="196"/>
      <c r="M146" s="196"/>
      <c r="N146" s="196"/>
      <c r="O146" s="196"/>
      <c r="P146" s="196"/>
      <c r="Q146" s="196"/>
      <c r="R146" s="756"/>
      <c r="S146" s="196"/>
      <c r="T146" s="197"/>
      <c r="U146" s="196"/>
      <c r="V146" s="714"/>
      <c r="W146" s="687"/>
      <c r="X146" s="196"/>
      <c r="Y146" s="196"/>
      <c r="Z146" s="737"/>
      <c r="AA146" s="687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722"/>
      <c r="AM146" s="722"/>
      <c r="AN146" s="276"/>
      <c r="AO146" s="196"/>
      <c r="AP146" s="684"/>
      <c r="AQ146" s="683"/>
      <c r="AR146" s="196"/>
      <c r="AS146" s="196"/>
      <c r="AT146" s="684"/>
      <c r="AZ146" s="220"/>
      <c r="BF146" s="220"/>
      <c r="BJ146" s="284"/>
      <c r="BK146" s="284"/>
      <c r="BL146" s="284"/>
      <c r="BM146" s="284"/>
      <c r="BN146" s="284"/>
      <c r="BO146" s="220"/>
      <c r="BP146" s="284"/>
      <c r="BQ146" s="284"/>
      <c r="BR146" s="284"/>
      <c r="BS146" s="30"/>
      <c r="BT146" s="30"/>
      <c r="BU146" s="30"/>
    </row>
    <row r="147" spans="1:80" x14ac:dyDescent="0.2">
      <c r="A147" s="283"/>
      <c r="B147" s="1" t="s">
        <v>1282</v>
      </c>
      <c r="C147" s="1" t="s">
        <v>1289</v>
      </c>
      <c r="D147" s="283" t="s">
        <v>61</v>
      </c>
      <c r="E147" s="283" t="s">
        <v>62</v>
      </c>
      <c r="F147" s="283" t="s">
        <v>130</v>
      </c>
      <c r="G147" s="283" t="s">
        <v>149</v>
      </c>
      <c r="H147" s="755">
        <f>SUMIFS('Depreciation Study Line Items'!$L$5:$L$1392,'Depreciation Study Line Items'!$H$5:$H$1392,E147,'Depreciation Study Line Items'!$A$5:$A$1392,F147,'Depreciation Study Line Items'!$F$5:$F$1392,G147,'Depreciation Study Line Items'!$G$5:$G$1392,D147)</f>
        <v>31339872</v>
      </c>
      <c r="I147" s="220"/>
      <c r="J147" s="220"/>
      <c r="K147" s="279"/>
      <c r="L147" s="279"/>
      <c r="M147" s="279"/>
      <c r="N147" s="279"/>
      <c r="O147" s="279"/>
      <c r="P147" s="279"/>
      <c r="Q147" s="279"/>
      <c r="R147" s="277"/>
      <c r="S147" s="220"/>
      <c r="T147" s="225"/>
      <c r="U147" s="247"/>
      <c r="V147" s="689"/>
      <c r="W147" s="688"/>
      <c r="X147" s="247"/>
      <c r="Y147" s="247"/>
      <c r="Z147" s="739"/>
      <c r="AA147" s="688"/>
      <c r="AB147" s="247"/>
      <c r="AC147" s="247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80"/>
      <c r="AO147" s="247"/>
      <c r="AP147" s="689"/>
      <c r="AQ147" s="688"/>
      <c r="AR147" s="247"/>
      <c r="AS147" s="247"/>
      <c r="AT147" s="689"/>
      <c r="AU147" s="247"/>
      <c r="AV147" s="247"/>
      <c r="AW147" s="247"/>
      <c r="AX147" s="247"/>
      <c r="AY147" s="247"/>
      <c r="AZ147" s="220"/>
      <c r="BB147" s="225"/>
      <c r="BF147" s="220"/>
      <c r="BG147" s="222"/>
      <c r="BI147" s="223"/>
      <c r="BJ147" s="284"/>
      <c r="BK147" s="284"/>
      <c r="BL147" s="284"/>
      <c r="BM147" s="284"/>
      <c r="BN147" s="284"/>
      <c r="BO147" s="220"/>
      <c r="BP147" s="284"/>
      <c r="BQ147" s="284"/>
      <c r="BR147" s="284"/>
      <c r="BS147" s="30"/>
      <c r="BT147" s="30"/>
      <c r="BU147" s="30"/>
    </row>
    <row r="148" spans="1:80" x14ac:dyDescent="0.2">
      <c r="A148" s="283"/>
      <c r="B148" s="250" t="s">
        <v>1282</v>
      </c>
      <c r="C148" s="250" t="s">
        <v>1289</v>
      </c>
      <c r="D148" s="250" t="str">
        <f>"TOTAL " &amp;E147</f>
        <v>TOTAL SOLAR</v>
      </c>
      <c r="E148" s="249"/>
      <c r="F148" s="249"/>
      <c r="G148" s="249"/>
      <c r="H148" s="716">
        <f>SUM(H146:H147)</f>
        <v>165261437.25999999</v>
      </c>
      <c r="I148" s="251"/>
      <c r="J148" s="251"/>
      <c r="K148" s="250"/>
      <c r="L148" s="250"/>
      <c r="M148" s="250"/>
      <c r="N148" s="250"/>
      <c r="O148" s="250"/>
      <c r="P148" s="250"/>
      <c r="Q148" s="250"/>
      <c r="R148" s="253">
        <f>SUM(H148:Q148)</f>
        <v>165261437.25999999</v>
      </c>
      <c r="S148" s="254">
        <v>165261437.34</v>
      </c>
      <c r="T148" s="673" t="s">
        <v>2394</v>
      </c>
      <c r="U148" s="255">
        <f>R148-S148</f>
        <v>-8.0000013113021851E-2</v>
      </c>
      <c r="V148" s="691"/>
      <c r="W148" s="690"/>
      <c r="X148" s="255"/>
      <c r="Y148" s="255"/>
      <c r="Z148" s="740">
        <f>SUM(W148:Y148)+S148</f>
        <v>165261437.34</v>
      </c>
      <c r="AA148" s="690"/>
      <c r="AB148" s="255"/>
      <c r="AC148" s="255"/>
      <c r="AD148" s="286">
        <f>-AD168</f>
        <v>-751832</v>
      </c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56">
        <f>SUM(AA148:AM148)+Z148</f>
        <v>164509605.34</v>
      </c>
      <c r="AO148" s="255"/>
      <c r="AP148" s="691"/>
      <c r="AQ148" s="690"/>
      <c r="AR148" s="255"/>
      <c r="AS148" s="255"/>
      <c r="AT148" s="691"/>
      <c r="AU148" s="247"/>
      <c r="AV148" s="247"/>
      <c r="AW148" s="247"/>
      <c r="AX148" s="247"/>
      <c r="AY148" s="247"/>
      <c r="AZ148" s="220"/>
      <c r="BA148" s="241"/>
      <c r="BB148" s="225"/>
      <c r="BC148" s="241"/>
      <c r="BD148" s="241"/>
      <c r="BE148" s="241"/>
      <c r="BF148" s="220"/>
      <c r="BG148" s="222"/>
      <c r="BI148" s="223"/>
      <c r="BJ148" s="284"/>
      <c r="BK148" s="284"/>
      <c r="BL148" s="284"/>
      <c r="BM148" s="284"/>
      <c r="BN148" s="284"/>
      <c r="BO148" s="220"/>
      <c r="BP148" s="284"/>
      <c r="BQ148" s="284"/>
      <c r="BR148" s="284"/>
      <c r="BS148" s="30"/>
      <c r="BT148" s="30"/>
      <c r="BU148" s="30"/>
    </row>
    <row r="149" spans="1:80" x14ac:dyDescent="0.2">
      <c r="A149" s="283"/>
      <c r="B149" s="1" t="s">
        <v>1282</v>
      </c>
      <c r="C149" s="1" t="s">
        <v>1289</v>
      </c>
      <c r="D149" s="283" t="s">
        <v>61</v>
      </c>
      <c r="E149" s="283" t="s">
        <v>73</v>
      </c>
      <c r="F149" s="283" t="s">
        <v>16</v>
      </c>
      <c r="G149" s="283" t="s">
        <v>61</v>
      </c>
      <c r="H149" s="755">
        <f>SUMIFS('Depreciation Study Line Items'!$L$5:$L$1392,'Depreciation Study Line Items'!$H$5:$H$1392,E149,'Depreciation Study Line Items'!$A$5:$A$1392,F149,'Depreciation Study Line Items'!$F$5:$F$1392,G149,'Depreciation Study Line Items'!$G$5:$G$1392,D149)</f>
        <v>455588160.96000004</v>
      </c>
      <c r="I149" s="220"/>
      <c r="J149" s="196"/>
      <c r="K149" s="196"/>
      <c r="L149" s="196"/>
      <c r="M149" s="196"/>
      <c r="N149" s="196"/>
      <c r="O149" s="196"/>
      <c r="P149" s="196"/>
      <c r="Q149" s="196"/>
      <c r="R149" s="756"/>
      <c r="S149" s="196"/>
      <c r="T149" s="197"/>
      <c r="U149" s="196"/>
      <c r="V149" s="714"/>
      <c r="W149" s="687"/>
      <c r="X149" s="196"/>
      <c r="Y149" s="196"/>
      <c r="Z149" s="737"/>
      <c r="AA149" s="687"/>
      <c r="AB149" s="196"/>
      <c r="AC149" s="196"/>
      <c r="AD149" s="722"/>
      <c r="AE149" s="722"/>
      <c r="AF149" s="722"/>
      <c r="AG149" s="722"/>
      <c r="AH149" s="722"/>
      <c r="AI149" s="722"/>
      <c r="AJ149" s="722"/>
      <c r="AK149" s="722"/>
      <c r="AL149" s="722"/>
      <c r="AM149" s="722"/>
      <c r="AN149" s="276"/>
      <c r="AO149" s="196"/>
      <c r="AP149" s="684"/>
      <c r="AQ149" s="683"/>
      <c r="AR149" s="196"/>
      <c r="AS149" s="196"/>
      <c r="AT149" s="684"/>
      <c r="AZ149" s="220"/>
      <c r="BF149" s="220"/>
      <c r="BJ149" s="284"/>
      <c r="BK149" s="284"/>
      <c r="BL149" s="284"/>
      <c r="BM149" s="284"/>
      <c r="BN149" s="284"/>
      <c r="BO149" s="220"/>
      <c r="BP149" s="284"/>
      <c r="BQ149" s="284"/>
      <c r="BR149" s="284"/>
      <c r="BS149" s="30"/>
      <c r="BT149" s="30"/>
      <c r="BU149" s="30"/>
    </row>
    <row r="150" spans="1:80" x14ac:dyDescent="0.2">
      <c r="A150" s="283"/>
      <c r="B150" s="1" t="s">
        <v>1282</v>
      </c>
      <c r="C150" s="1" t="s">
        <v>1289</v>
      </c>
      <c r="D150" s="283" t="s">
        <v>61</v>
      </c>
      <c r="E150" s="283" t="s">
        <v>73</v>
      </c>
      <c r="F150" s="283" t="s">
        <v>130</v>
      </c>
      <c r="G150" s="283" t="s">
        <v>149</v>
      </c>
      <c r="H150" s="755">
        <f>SUMIFS('Depreciation Study Line Items'!$L$5:$L$1392,'Depreciation Study Line Items'!$H$5:$H$1392,E150,'Depreciation Study Line Items'!$A$5:$A$1392,F150,'Depreciation Study Line Items'!$F$5:$F$1392,G150,'Depreciation Study Line Items'!$G$5:$G$1392,D150)</f>
        <v>22271828</v>
      </c>
      <c r="I150" s="220"/>
      <c r="J150" s="220"/>
      <c r="K150" s="279"/>
      <c r="L150" s="279"/>
      <c r="M150" s="279"/>
      <c r="N150" s="279"/>
      <c r="O150" s="279"/>
      <c r="P150" s="279"/>
      <c r="Q150" s="279"/>
      <c r="R150" s="277"/>
      <c r="S150" s="220"/>
      <c r="T150" s="225"/>
      <c r="U150" s="221"/>
      <c r="V150" s="684"/>
      <c r="W150" s="683"/>
      <c r="X150" s="221"/>
      <c r="Y150" s="221"/>
      <c r="Z150" s="738"/>
      <c r="AA150" s="683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722"/>
      <c r="AM150" s="722"/>
      <c r="AN150" s="711"/>
      <c r="AO150" s="221"/>
      <c r="AP150" s="684"/>
      <c r="AQ150" s="683"/>
      <c r="AR150" s="221"/>
      <c r="AS150" s="221"/>
      <c r="AT150" s="684"/>
      <c r="AU150" s="221"/>
      <c r="AV150" s="221"/>
      <c r="AW150" s="221"/>
      <c r="AX150" s="221"/>
      <c r="AY150" s="221"/>
      <c r="AZ150" s="220"/>
      <c r="BB150" s="225"/>
      <c r="BF150" s="220"/>
      <c r="BG150" s="222"/>
      <c r="BI150" s="223"/>
      <c r="BJ150" s="284"/>
      <c r="BK150" s="284"/>
      <c r="BL150" s="284"/>
      <c r="BM150" s="284"/>
      <c r="BN150" s="284"/>
      <c r="BO150" s="220"/>
      <c r="BP150" s="284"/>
      <c r="BQ150" s="284"/>
      <c r="BR150" s="284"/>
      <c r="BS150" s="30"/>
      <c r="BT150" s="30"/>
      <c r="BU150" s="30"/>
    </row>
    <row r="151" spans="1:80" x14ac:dyDescent="0.2">
      <c r="A151" s="283"/>
      <c r="B151" s="250" t="s">
        <v>1282</v>
      </c>
      <c r="C151" s="250" t="s">
        <v>1289</v>
      </c>
      <c r="D151" s="250" t="str">
        <f>"TOTAL " &amp;E150</f>
        <v>TOTAL WIND</v>
      </c>
      <c r="E151" s="249"/>
      <c r="F151" s="249"/>
      <c r="G151" s="249"/>
      <c r="H151" s="716">
        <f>SUM(H149:H150)</f>
        <v>477859988.96000004</v>
      </c>
      <c r="I151" s="251"/>
      <c r="J151" s="251"/>
      <c r="K151" s="250"/>
      <c r="L151" s="250"/>
      <c r="M151" s="250"/>
      <c r="N151" s="250"/>
      <c r="O151" s="250"/>
      <c r="P151" s="250"/>
      <c r="Q151" s="250"/>
      <c r="R151" s="253">
        <f>SUM(H151:Q151)</f>
        <v>477859988.96000004</v>
      </c>
      <c r="S151" s="254">
        <v>477859988.81999999</v>
      </c>
      <c r="T151" s="673" t="s">
        <v>2395</v>
      </c>
      <c r="U151" s="255">
        <f>R151-S151</f>
        <v>0.14000004529953003</v>
      </c>
      <c r="V151" s="691"/>
      <c r="W151" s="690"/>
      <c r="X151" s="255"/>
      <c r="Y151" s="255"/>
      <c r="Z151" s="740">
        <f>SUM(W151:Y151)+S151</f>
        <v>477859988.81999999</v>
      </c>
      <c r="AA151" s="690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86"/>
      <c r="AM151" s="286"/>
      <c r="AN151" s="256">
        <f>SUM(AA151:AM151)+Z151</f>
        <v>477859988.81999999</v>
      </c>
      <c r="AO151" s="255"/>
      <c r="AP151" s="691"/>
      <c r="AQ151" s="690"/>
      <c r="AR151" s="255"/>
      <c r="AS151" s="255"/>
      <c r="AT151" s="691"/>
      <c r="AU151" s="247"/>
      <c r="AV151" s="247"/>
      <c r="AW151" s="247"/>
      <c r="AX151" s="247"/>
      <c r="AY151" s="247"/>
      <c r="AZ151" s="220"/>
      <c r="BA151" s="241"/>
      <c r="BB151" s="225"/>
      <c r="BC151" s="241"/>
      <c r="BD151" s="241"/>
      <c r="BE151" s="241"/>
      <c r="BF151" s="220"/>
      <c r="BG151" s="222"/>
      <c r="BI151" s="223"/>
      <c r="BJ151" s="284"/>
      <c r="BK151" s="284"/>
      <c r="BL151" s="284"/>
      <c r="BM151" s="284"/>
      <c r="BN151" s="284"/>
      <c r="BO151" s="220"/>
      <c r="BP151" s="284"/>
      <c r="BQ151" s="284"/>
      <c r="BR151" s="284"/>
      <c r="BS151" s="30"/>
      <c r="BT151" s="30"/>
      <c r="BU151" s="30"/>
    </row>
    <row r="152" spans="1:80" x14ac:dyDescent="0.2">
      <c r="A152" s="283"/>
      <c r="D152" s="283"/>
      <c r="E152" s="283"/>
      <c r="F152" s="283"/>
      <c r="G152" s="283"/>
      <c r="H152" s="727"/>
      <c r="I152" s="220"/>
      <c r="J152" s="220"/>
      <c r="K152" s="279"/>
      <c r="L152" s="279"/>
      <c r="M152" s="279"/>
      <c r="N152" s="279"/>
      <c r="O152" s="279"/>
      <c r="P152" s="279"/>
      <c r="Q152" s="279"/>
      <c r="R152" s="277"/>
      <c r="S152" s="220"/>
      <c r="T152" s="225"/>
      <c r="U152" s="221"/>
      <c r="V152" s="684"/>
      <c r="W152" s="683"/>
      <c r="X152" s="221"/>
      <c r="Y152" s="221"/>
      <c r="Z152" s="738"/>
      <c r="AA152" s="683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711"/>
      <c r="AO152" s="221"/>
      <c r="AP152" s="684"/>
      <c r="AQ152" s="683"/>
      <c r="AR152" s="221"/>
      <c r="AS152" s="221"/>
      <c r="AT152" s="684"/>
      <c r="AU152" s="221"/>
      <c r="AV152" s="221"/>
      <c r="AW152" s="221"/>
      <c r="AX152" s="221"/>
      <c r="AY152" s="221"/>
      <c r="AZ152" s="220"/>
      <c r="BB152" s="225"/>
      <c r="BF152" s="220"/>
      <c r="BG152" s="222"/>
      <c r="BI152" s="223"/>
      <c r="BJ152" s="284"/>
      <c r="BK152" s="284"/>
      <c r="BL152" s="284"/>
      <c r="BM152" s="284"/>
      <c r="BN152" s="284"/>
      <c r="BO152" s="220"/>
      <c r="BP152" s="284"/>
      <c r="BQ152" s="284"/>
      <c r="BR152" s="284"/>
      <c r="BS152" s="30"/>
      <c r="BT152" s="30"/>
      <c r="BU152" s="30"/>
    </row>
    <row r="153" spans="1:80" x14ac:dyDescent="0.2">
      <c r="A153" s="283"/>
      <c r="B153" s="250" t="s">
        <v>1282</v>
      </c>
      <c r="C153" s="250" t="s">
        <v>1289</v>
      </c>
      <c r="D153" s="287"/>
      <c r="E153" s="287"/>
      <c r="F153" s="287"/>
      <c r="G153" s="287"/>
      <c r="H153" s="716"/>
      <c r="I153" s="251"/>
      <c r="J153" s="251"/>
      <c r="K153" s="252"/>
      <c r="L153" s="252"/>
      <c r="M153" s="252"/>
      <c r="N153" s="252"/>
      <c r="O153" s="252"/>
      <c r="P153" s="252"/>
      <c r="Q153" s="252"/>
      <c r="R153" s="253"/>
      <c r="S153" s="251"/>
      <c r="T153" s="673"/>
      <c r="U153" s="264"/>
      <c r="V153" s="693"/>
      <c r="W153" s="692"/>
      <c r="X153" s="264"/>
      <c r="Y153" s="264"/>
      <c r="Z153" s="744"/>
      <c r="AA153" s="692"/>
      <c r="AB153" s="264"/>
      <c r="AC153" s="264"/>
      <c r="AD153" s="264"/>
      <c r="AE153" s="264"/>
      <c r="AF153" s="264"/>
      <c r="AG153" s="264"/>
      <c r="AH153" s="264"/>
      <c r="AI153" s="273">
        <v>-8215.4699999999993</v>
      </c>
      <c r="AJ153" s="264"/>
      <c r="AK153" s="264"/>
      <c r="AL153" s="289"/>
      <c r="AM153" s="264"/>
      <c r="AN153" s="256">
        <f>SUM(AA153:AM153)+Z153</f>
        <v>-8215.4699999999993</v>
      </c>
      <c r="AO153" s="264"/>
      <c r="AP153" s="693"/>
      <c r="AQ153" s="692"/>
      <c r="AR153" s="264"/>
      <c r="AS153" s="264"/>
      <c r="AT153" s="693"/>
      <c r="AU153" s="221"/>
      <c r="AV153" s="221"/>
      <c r="AW153" s="221"/>
      <c r="AX153" s="221"/>
      <c r="AY153" s="221"/>
      <c r="AZ153" s="220"/>
      <c r="BB153" s="225"/>
      <c r="BF153" s="220"/>
      <c r="BG153" s="222"/>
      <c r="BI153" s="223"/>
      <c r="BJ153" s="284"/>
      <c r="BK153" s="284"/>
      <c r="BL153" s="284"/>
      <c r="BM153" s="284"/>
      <c r="BN153" s="284"/>
      <c r="BO153" s="220"/>
      <c r="BP153" s="284"/>
      <c r="BQ153" s="284"/>
      <c r="BR153" s="284"/>
      <c r="BS153" s="30"/>
      <c r="BT153" s="30"/>
      <c r="BU153" s="30"/>
    </row>
    <row r="154" spans="1:80" x14ac:dyDescent="0.2">
      <c r="A154" s="283"/>
      <c r="D154" s="283"/>
      <c r="E154" s="283"/>
      <c r="F154" s="283"/>
      <c r="G154" s="283"/>
      <c r="H154" s="727"/>
      <c r="I154" s="220"/>
      <c r="J154" s="220"/>
      <c r="K154" s="279"/>
      <c r="L154" s="279"/>
      <c r="M154" s="279"/>
      <c r="N154" s="279"/>
      <c r="O154" s="279"/>
      <c r="P154" s="279"/>
      <c r="Q154" s="279"/>
      <c r="R154" s="277"/>
      <c r="S154" s="220"/>
      <c r="T154" s="225"/>
      <c r="U154" s="221"/>
      <c r="V154" s="684"/>
      <c r="W154" s="683"/>
      <c r="X154" s="221"/>
      <c r="Y154" s="221"/>
      <c r="Z154" s="738"/>
      <c r="AA154" s="683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711"/>
      <c r="AO154" s="221"/>
      <c r="AP154" s="684"/>
      <c r="AQ154" s="683"/>
      <c r="AR154" s="221"/>
      <c r="AS154" s="221"/>
      <c r="AT154" s="684"/>
      <c r="AU154" s="221"/>
      <c r="AV154" s="221"/>
      <c r="AW154" s="221"/>
      <c r="AX154" s="221"/>
      <c r="AY154" s="221"/>
      <c r="AZ154" s="220"/>
      <c r="BB154" s="225"/>
      <c r="BF154" s="220"/>
      <c r="BG154" s="222"/>
      <c r="BI154" s="223"/>
      <c r="BJ154" s="284"/>
      <c r="BK154" s="284"/>
      <c r="BL154" s="284"/>
      <c r="BM154" s="284"/>
      <c r="BN154" s="284"/>
      <c r="BO154" s="220"/>
      <c r="BP154" s="284"/>
      <c r="BQ154" s="284"/>
      <c r="BR154" s="284"/>
      <c r="BS154" s="30"/>
      <c r="BT154" s="30"/>
      <c r="BU154" s="30"/>
    </row>
    <row r="155" spans="1:80" x14ac:dyDescent="0.2">
      <c r="B155" s="250" t="s">
        <v>1282</v>
      </c>
      <c r="C155" s="250" t="s">
        <v>1290</v>
      </c>
      <c r="D155" s="249"/>
      <c r="E155" s="249"/>
      <c r="F155" s="249"/>
      <c r="G155" s="249"/>
      <c r="H155" s="723">
        <f>H153+H151+H148+H145</f>
        <v>648636726.22000003</v>
      </c>
      <c r="I155" s="263">
        <f t="shared" ref="I155:AM155" si="4">I153+I151+I148+I145</f>
        <v>0</v>
      </c>
      <c r="J155" s="263">
        <f t="shared" si="4"/>
        <v>-5515300</v>
      </c>
      <c r="K155" s="263">
        <f t="shared" si="4"/>
        <v>0</v>
      </c>
      <c r="L155" s="263">
        <f t="shared" si="4"/>
        <v>0</v>
      </c>
      <c r="M155" s="263">
        <f t="shared" si="4"/>
        <v>0</v>
      </c>
      <c r="N155" s="263">
        <f t="shared" si="4"/>
        <v>0</v>
      </c>
      <c r="O155" s="263">
        <f t="shared" si="4"/>
        <v>0</v>
      </c>
      <c r="P155" s="263">
        <f t="shared" si="4"/>
        <v>0</v>
      </c>
      <c r="Q155" s="263">
        <f t="shared" si="4"/>
        <v>0</v>
      </c>
      <c r="R155" s="769">
        <f t="shared" si="4"/>
        <v>643121426.22000003</v>
      </c>
      <c r="S155" s="263">
        <f t="shared" si="4"/>
        <v>643121426.15999997</v>
      </c>
      <c r="T155" s="675"/>
      <c r="U155" s="263">
        <f t="shared" si="4"/>
        <v>6.0000032186508179E-2</v>
      </c>
      <c r="V155" s="761">
        <f t="shared" si="4"/>
        <v>0</v>
      </c>
      <c r="W155" s="723">
        <f t="shared" si="4"/>
        <v>0</v>
      </c>
      <c r="X155" s="263">
        <f t="shared" si="4"/>
        <v>0</v>
      </c>
      <c r="Y155" s="263">
        <f t="shared" si="4"/>
        <v>0</v>
      </c>
      <c r="Z155" s="740">
        <f>SUM(W155:Y155)+S155</f>
        <v>643121426.15999997</v>
      </c>
      <c r="AA155" s="723">
        <f t="shared" si="4"/>
        <v>0</v>
      </c>
      <c r="AB155" s="263">
        <f t="shared" si="4"/>
        <v>0</v>
      </c>
      <c r="AC155" s="263">
        <f t="shared" si="4"/>
        <v>0</v>
      </c>
      <c r="AD155" s="263">
        <f t="shared" si="4"/>
        <v>-751832</v>
      </c>
      <c r="AE155" s="263">
        <f t="shared" si="4"/>
        <v>0</v>
      </c>
      <c r="AF155" s="263">
        <f t="shared" si="4"/>
        <v>0</v>
      </c>
      <c r="AG155" s="263">
        <f t="shared" si="4"/>
        <v>0</v>
      </c>
      <c r="AH155" s="263">
        <f t="shared" si="4"/>
        <v>0</v>
      </c>
      <c r="AI155" s="263">
        <f t="shared" si="4"/>
        <v>-8215.4699999999993</v>
      </c>
      <c r="AJ155" s="263">
        <f t="shared" si="4"/>
        <v>0</v>
      </c>
      <c r="AK155" s="263">
        <f t="shared" si="4"/>
        <v>0</v>
      </c>
      <c r="AL155" s="263">
        <f t="shared" si="4"/>
        <v>0</v>
      </c>
      <c r="AM155" s="263">
        <f t="shared" si="4"/>
        <v>5515300</v>
      </c>
      <c r="AN155" s="290">
        <f>AN151+AN148+AN153+AN145</f>
        <v>647876678.68999994</v>
      </c>
      <c r="AO155" s="272">
        <f>'BS - All'!E48</f>
        <v>647876679.03999996</v>
      </c>
      <c r="AP155" s="691">
        <f>AN155-AO155</f>
        <v>-0.35000002384185791</v>
      </c>
      <c r="AQ155" s="690"/>
      <c r="AR155" s="249"/>
      <c r="AS155" s="249"/>
      <c r="AT155" s="693"/>
    </row>
    <row r="156" spans="1:80" x14ac:dyDescent="0.2">
      <c r="H156" s="687"/>
      <c r="I156" s="196"/>
      <c r="J156" s="196"/>
      <c r="K156" s="196"/>
      <c r="L156" s="196"/>
      <c r="M156" s="196"/>
      <c r="N156" s="196"/>
      <c r="O156" s="196"/>
      <c r="P156" s="196"/>
      <c r="Q156" s="196"/>
      <c r="R156" s="756"/>
      <c r="S156" s="196"/>
      <c r="T156" s="197"/>
      <c r="U156" s="196"/>
      <c r="V156" s="714"/>
      <c r="W156" s="687"/>
      <c r="X156" s="196"/>
      <c r="Y156" s="196"/>
      <c r="Z156" s="737"/>
      <c r="AA156" s="687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276"/>
      <c r="AO156" s="196"/>
      <c r="AP156" s="684"/>
      <c r="AQ156" s="683"/>
      <c r="AR156" s="196"/>
      <c r="AS156" s="196"/>
      <c r="AT156" s="684"/>
    </row>
    <row r="157" spans="1:80" x14ac:dyDescent="0.2">
      <c r="A157" s="283"/>
      <c r="B157" s="1" t="s">
        <v>1282</v>
      </c>
      <c r="C157" s="1" t="s">
        <v>1287</v>
      </c>
      <c r="D157" s="283" t="s">
        <v>19</v>
      </c>
      <c r="E157" s="283" t="s">
        <v>27</v>
      </c>
      <c r="F157" s="283" t="s">
        <v>16</v>
      </c>
      <c r="G157" s="283" t="s">
        <v>19</v>
      </c>
      <c r="H157" s="755">
        <f>SUMIFS('Depreciation Study Line Items'!$L$5:$L$1392,'Depreciation Study Line Items'!$H$5:$H$1392,E157,'Depreciation Study Line Items'!$A$5:$A$1392,F157,'Depreciation Study Line Items'!$F$5:$F$1392,G157,'Depreciation Study Line Items'!$G$5:$G$1392,D157)</f>
        <v>2362876.9500000002</v>
      </c>
      <c r="I157" s="220"/>
      <c r="J157" s="220"/>
      <c r="K157" s="279"/>
      <c r="L157" s="279"/>
      <c r="M157" s="279"/>
      <c r="N157" s="279"/>
      <c r="O157" s="279"/>
      <c r="P157" s="279"/>
      <c r="Q157" s="279"/>
      <c r="R157" s="277"/>
      <c r="S157" s="220"/>
      <c r="T157" s="225"/>
      <c r="U157" s="247"/>
      <c r="V157" s="689"/>
      <c r="W157" s="688"/>
      <c r="X157" s="247"/>
      <c r="Y157" s="247"/>
      <c r="Z157" s="739"/>
      <c r="AA157" s="688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80"/>
      <c r="AO157" s="247"/>
      <c r="AP157" s="689"/>
      <c r="AQ157" s="688"/>
      <c r="AR157" s="247"/>
      <c r="AS157" s="247"/>
      <c r="AT157" s="689"/>
      <c r="AU157" s="247"/>
      <c r="AV157" s="247"/>
      <c r="AW157" s="247"/>
      <c r="AX157" s="247"/>
      <c r="AY157" s="247"/>
      <c r="AZ157" s="220"/>
      <c r="BB157" s="225"/>
      <c r="BF157" s="220"/>
      <c r="BG157" s="222"/>
      <c r="BI157" s="223"/>
      <c r="BJ157" s="284"/>
      <c r="BK157" s="284"/>
      <c r="BL157" s="284"/>
      <c r="BM157" s="284"/>
      <c r="BN157" s="284"/>
      <c r="BO157" s="220"/>
      <c r="BP157" s="284"/>
      <c r="BQ157" s="284"/>
      <c r="BR157" s="284"/>
      <c r="BS157" s="30"/>
      <c r="BT157" s="30"/>
      <c r="BU157" s="30"/>
    </row>
    <row r="158" spans="1:80" x14ac:dyDescent="0.2">
      <c r="A158" s="283"/>
      <c r="B158" s="1" t="s">
        <v>1282</v>
      </c>
      <c r="C158" s="1" t="s">
        <v>1287</v>
      </c>
      <c r="D158" s="283" t="s">
        <v>19</v>
      </c>
      <c r="E158" s="283" t="s">
        <v>27</v>
      </c>
      <c r="F158" s="283" t="s">
        <v>130</v>
      </c>
      <c r="G158" s="283" t="s">
        <v>183</v>
      </c>
      <c r="H158" s="755">
        <f>SUMIFS('Depreciation Study Line Items'!$L$5:$L$1392,'Depreciation Study Line Items'!$H$5:$H$1392,E158,'Depreciation Study Line Items'!$A$5:$A$1392,F158,'Depreciation Study Line Items'!$F$5:$F$1392,G158,'Depreciation Study Line Items'!$G$5:$G$1392,D158)</f>
        <v>3303087</v>
      </c>
      <c r="I158" s="220"/>
      <c r="J158" s="196"/>
      <c r="K158" s="196"/>
      <c r="L158" s="196"/>
      <c r="M158" s="196"/>
      <c r="N158" s="196"/>
      <c r="O158" s="196"/>
      <c r="P158" s="196"/>
      <c r="Q158" s="196"/>
      <c r="R158" s="756"/>
      <c r="S158" s="196"/>
      <c r="T158" s="197"/>
      <c r="U158" s="196"/>
      <c r="V158" s="714"/>
      <c r="W158" s="687"/>
      <c r="X158" s="196"/>
      <c r="Y158" s="196"/>
      <c r="Z158" s="737"/>
      <c r="AA158" s="687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276"/>
      <c r="AO158" s="196"/>
      <c r="AP158" s="684"/>
      <c r="AQ158" s="683"/>
      <c r="AR158" s="196"/>
      <c r="AS158" s="196"/>
      <c r="AT158" s="684"/>
      <c r="AZ158" s="220"/>
      <c r="BF158" s="220"/>
      <c r="BJ158" s="284"/>
      <c r="BK158" s="284"/>
      <c r="BL158" s="284"/>
      <c r="BM158" s="284"/>
      <c r="BN158" s="284"/>
      <c r="BO158" s="220"/>
      <c r="BP158" s="284"/>
      <c r="BQ158" s="284"/>
      <c r="BR158" s="284"/>
      <c r="BS158" s="30"/>
      <c r="BT158" s="30"/>
      <c r="BU158" s="30"/>
    </row>
    <row r="159" spans="1:80" x14ac:dyDescent="0.2">
      <c r="A159" s="283"/>
      <c r="B159" s="1" t="s">
        <v>1282</v>
      </c>
      <c r="C159" s="1" t="s">
        <v>1287</v>
      </c>
      <c r="D159" s="283" t="s">
        <v>19</v>
      </c>
      <c r="E159" s="283" t="s">
        <v>27</v>
      </c>
      <c r="F159" s="283" t="s">
        <v>130</v>
      </c>
      <c r="G159" s="283" t="s">
        <v>1035</v>
      </c>
      <c r="H159" s="755">
        <f>SUMIFS('Depreciation Study Line Items'!$L$5:$L$1392,'Depreciation Study Line Items'!$H$5:$H$1392,E159,'Depreciation Study Line Items'!$A$5:$A$1392,F159,'Depreciation Study Line Items'!$F$5:$F$1392,G159,'Depreciation Study Line Items'!$G$5:$G$1392,D159)</f>
        <v>0</v>
      </c>
      <c r="I159" s="220"/>
      <c r="J159" s="220"/>
      <c r="K159" s="279"/>
      <c r="L159" s="279"/>
      <c r="M159" s="279"/>
      <c r="N159" s="279"/>
      <c r="O159" s="279"/>
      <c r="P159" s="279"/>
      <c r="Q159" s="279"/>
      <c r="R159" s="277"/>
      <c r="S159" s="220"/>
      <c r="T159" s="225"/>
      <c r="U159" s="221"/>
      <c r="V159" s="684"/>
      <c r="W159" s="683"/>
      <c r="X159" s="221"/>
      <c r="Y159" s="221"/>
      <c r="Z159" s="738"/>
      <c r="AA159" s="683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711"/>
      <c r="AO159" s="221"/>
      <c r="AP159" s="684"/>
      <c r="AQ159" s="683"/>
      <c r="AR159" s="221"/>
      <c r="AS159" s="221"/>
      <c r="AT159" s="684"/>
      <c r="AU159" s="221"/>
      <c r="AV159" s="221"/>
      <c r="AW159" s="221"/>
      <c r="AX159" s="221"/>
      <c r="AY159" s="221"/>
      <c r="AZ159" s="220"/>
      <c r="BB159" s="225"/>
      <c r="BF159" s="220"/>
      <c r="BG159" s="222"/>
      <c r="BI159" s="223"/>
      <c r="BJ159" s="284"/>
      <c r="BK159" s="284"/>
      <c r="BL159" s="284"/>
      <c r="BM159" s="284"/>
      <c r="BN159" s="284"/>
      <c r="BO159" s="220"/>
      <c r="BP159" s="284"/>
      <c r="BQ159" s="284"/>
      <c r="BR159" s="284"/>
      <c r="BS159" s="30"/>
      <c r="BT159" s="30"/>
    </row>
    <row r="160" spans="1:80" x14ac:dyDescent="0.2">
      <c r="A160" s="283"/>
      <c r="B160" s="250" t="s">
        <v>1282</v>
      </c>
      <c r="C160" s="250" t="s">
        <v>1287</v>
      </c>
      <c r="D160" s="250" t="str">
        <f>"TOTAL " &amp;E159</f>
        <v>TOTAL COMMON STEAM</v>
      </c>
      <c r="E160" s="249"/>
      <c r="F160" s="249"/>
      <c r="G160" s="249"/>
      <c r="H160" s="716">
        <f>SUM(H157:H159)</f>
        <v>5665963.9500000002</v>
      </c>
      <c r="I160" s="251"/>
      <c r="J160" s="251"/>
      <c r="K160" s="250"/>
      <c r="L160" s="250"/>
      <c r="M160" s="250"/>
      <c r="N160" s="250"/>
      <c r="O160" s="250"/>
      <c r="P160" s="250"/>
      <c r="Q160" s="250"/>
      <c r="R160" s="253">
        <f>SUM(H160:Q160)</f>
        <v>5665963.9500000002</v>
      </c>
      <c r="S160" s="254">
        <v>5665964.0199999996</v>
      </c>
      <c r="T160" s="673" t="s">
        <v>2396</v>
      </c>
      <c r="U160" s="255">
        <f>R160-S160</f>
        <v>-6.9999999366700649E-2</v>
      </c>
      <c r="V160" s="691"/>
      <c r="W160" s="690"/>
      <c r="X160" s="255"/>
      <c r="Y160" s="255"/>
      <c r="Z160" s="740">
        <f>SUM(W160:Y160)+S160</f>
        <v>5665964.0199999996</v>
      </c>
      <c r="AA160" s="690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6">
        <f>SUM(AA160:AM160)+Z160</f>
        <v>5665964.0199999996</v>
      </c>
      <c r="AO160" s="255"/>
      <c r="AP160" s="691"/>
      <c r="AQ160" s="690"/>
      <c r="AR160" s="255"/>
      <c r="AS160" s="255"/>
      <c r="AT160" s="691"/>
      <c r="AU160" s="247"/>
      <c r="AV160" s="247"/>
      <c r="AW160" s="247"/>
      <c r="AX160" s="247"/>
      <c r="AY160" s="247"/>
      <c r="AZ160" s="220"/>
      <c r="BA160" s="241"/>
      <c r="BB160" s="225"/>
      <c r="BC160" s="241"/>
      <c r="BD160" s="241"/>
      <c r="BE160" s="241"/>
      <c r="BF160" s="220"/>
      <c r="BG160" s="222"/>
      <c r="BI160" s="223"/>
      <c r="BJ160" s="284"/>
      <c r="BK160" s="284"/>
      <c r="BL160" s="284"/>
      <c r="BM160" s="284"/>
      <c r="BN160" s="284"/>
      <c r="BO160" s="220"/>
      <c r="BP160" s="284"/>
      <c r="BQ160" s="284"/>
      <c r="BR160" s="284"/>
      <c r="BS160" s="30"/>
      <c r="BT160" s="30"/>
    </row>
    <row r="161" spans="1:72" x14ac:dyDescent="0.2">
      <c r="A161" s="283"/>
      <c r="B161" s="1" t="s">
        <v>1282</v>
      </c>
      <c r="C161" s="1" t="s">
        <v>1287</v>
      </c>
      <c r="D161" s="283" t="s">
        <v>19</v>
      </c>
      <c r="E161" s="283" t="s">
        <v>20</v>
      </c>
      <c r="F161" s="283" t="s">
        <v>16</v>
      </c>
      <c r="G161" s="283" t="s">
        <v>61</v>
      </c>
      <c r="H161" s="755">
        <f>SUMIFS('Depreciation Study Line Items'!$L$5:$L$1392,'Depreciation Study Line Items'!$H$5:$H$1392,E161,'Depreciation Study Line Items'!$A$5:$A$1392,F161,'Depreciation Study Line Items'!$F$5:$F$1392,G161,'Depreciation Study Line Items'!$G$5:$G$1392,D161)</f>
        <v>376506964.06000018</v>
      </c>
      <c r="I161" s="220"/>
      <c r="J161" s="196"/>
      <c r="K161" s="196"/>
      <c r="L161" s="196"/>
      <c r="M161" s="196"/>
      <c r="N161" s="196"/>
      <c r="O161" s="196"/>
      <c r="P161" s="196"/>
      <c r="Q161" s="196"/>
      <c r="R161" s="756"/>
      <c r="S161" s="196"/>
      <c r="T161" s="197"/>
      <c r="U161" s="196"/>
      <c r="V161" s="714"/>
      <c r="W161" s="687"/>
      <c r="X161" s="196"/>
      <c r="Y161" s="196"/>
      <c r="Z161" s="737"/>
      <c r="AA161" s="687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276"/>
      <c r="AO161" s="196"/>
      <c r="AP161" s="684"/>
      <c r="AQ161" s="683"/>
      <c r="AR161" s="196"/>
      <c r="AS161" s="196"/>
      <c r="AT161" s="684"/>
      <c r="AZ161" s="220"/>
      <c r="BF161" s="220"/>
      <c r="BJ161" s="284"/>
      <c r="BK161" s="284"/>
      <c r="BL161" s="284"/>
      <c r="BM161" s="284"/>
      <c r="BN161" s="284"/>
      <c r="BO161" s="220"/>
      <c r="BP161" s="284"/>
      <c r="BQ161" s="284"/>
      <c r="BR161" s="284"/>
      <c r="BS161" s="30"/>
      <c r="BT161" s="30"/>
    </row>
    <row r="162" spans="1:72" x14ac:dyDescent="0.2">
      <c r="A162" s="283"/>
      <c r="B162" s="1" t="s">
        <v>1282</v>
      </c>
      <c r="C162" s="1" t="s">
        <v>1287</v>
      </c>
      <c r="D162" s="283" t="s">
        <v>19</v>
      </c>
      <c r="E162" s="283" t="s">
        <v>20</v>
      </c>
      <c r="F162" s="283" t="s">
        <v>16</v>
      </c>
      <c r="G162" s="283" t="s">
        <v>19</v>
      </c>
      <c r="H162" s="755">
        <f>SUMIFS('Depreciation Study Line Items'!$L$5:$L$1392,'Depreciation Study Line Items'!$H$5:$H$1392,E162,'Depreciation Study Line Items'!$A$5:$A$1392,F162,'Depreciation Study Line Items'!$F$5:$F$1392,G162,'Depreciation Study Line Items'!$G$5:$G$1392,D162)</f>
        <v>17819004.98</v>
      </c>
      <c r="I162" s="220"/>
      <c r="J162" s="196"/>
      <c r="K162" s="196"/>
      <c r="L162" s="196"/>
      <c r="M162" s="196"/>
      <c r="N162" s="196"/>
      <c r="O162" s="196"/>
      <c r="P162" s="196"/>
      <c r="Q162" s="196"/>
      <c r="R162" s="756"/>
      <c r="S162" s="196"/>
      <c r="T162" s="197"/>
      <c r="U162" s="196"/>
      <c r="V162" s="714"/>
      <c r="W162" s="687"/>
      <c r="X162" s="196"/>
      <c r="Y162" s="196"/>
      <c r="Z162" s="737"/>
      <c r="AA162" s="687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276"/>
      <c r="AO162" s="196"/>
      <c r="AP162" s="684"/>
      <c r="AQ162" s="683"/>
      <c r="AR162" s="196"/>
      <c r="AS162" s="196"/>
      <c r="AT162" s="684"/>
      <c r="AZ162" s="220"/>
      <c r="BF162" s="220"/>
      <c r="BJ162" s="284"/>
      <c r="BK162" s="284"/>
      <c r="BL162" s="284"/>
      <c r="BM162" s="284"/>
      <c r="BN162" s="284"/>
      <c r="BO162" s="220"/>
      <c r="BP162" s="284"/>
      <c r="BQ162" s="284"/>
      <c r="BR162" s="284"/>
      <c r="BS162" s="30"/>
      <c r="BT162" s="30"/>
    </row>
    <row r="163" spans="1:72" x14ac:dyDescent="0.2">
      <c r="A163" s="283"/>
      <c r="B163" s="1" t="s">
        <v>1282</v>
      </c>
      <c r="C163" s="1" t="s">
        <v>1287</v>
      </c>
      <c r="D163" s="283" t="s">
        <v>19</v>
      </c>
      <c r="E163" s="283" t="s">
        <v>20</v>
      </c>
      <c r="F163" s="283" t="s">
        <v>130</v>
      </c>
      <c r="G163" s="283" t="s">
        <v>149</v>
      </c>
      <c r="H163" s="755">
        <f>SUMIFS('Depreciation Study Line Items'!$L$5:$L$1392,'Depreciation Study Line Items'!$H$5:$H$1392,E163,'Depreciation Study Line Items'!$A$5:$A$1392,F163,'Depreciation Study Line Items'!$F$5:$F$1392,G163,'Depreciation Study Line Items'!$G$5:$G$1392,D163)</f>
        <v>1451350</v>
      </c>
      <c r="I163" s="220"/>
      <c r="J163" s="196"/>
      <c r="K163" s="196"/>
      <c r="L163" s="196"/>
      <c r="M163" s="196"/>
      <c r="N163" s="196"/>
      <c r="O163" s="196"/>
      <c r="P163" s="196"/>
      <c r="Q163" s="196"/>
      <c r="R163" s="756"/>
      <c r="S163" s="196"/>
      <c r="T163" s="197"/>
      <c r="U163" s="196"/>
      <c r="V163" s="714"/>
      <c r="W163" s="687"/>
      <c r="X163" s="196"/>
      <c r="Y163" s="196"/>
      <c r="Z163" s="737"/>
      <c r="AA163" s="724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276"/>
      <c r="AO163" s="196"/>
      <c r="AP163" s="684"/>
      <c r="AQ163" s="683"/>
      <c r="AR163" s="196"/>
      <c r="AS163" s="196"/>
      <c r="AT163" s="684"/>
      <c r="AZ163" s="220"/>
      <c r="BF163" s="220"/>
      <c r="BJ163" s="284"/>
      <c r="BK163" s="284"/>
      <c r="BL163" s="284"/>
      <c r="BM163" s="284"/>
      <c r="BN163" s="284"/>
      <c r="BO163" s="220"/>
      <c r="BP163" s="284"/>
      <c r="BQ163" s="284"/>
      <c r="BR163" s="284"/>
      <c r="BS163" s="30"/>
      <c r="BT163" s="30"/>
    </row>
    <row r="164" spans="1:72" x14ac:dyDescent="0.2">
      <c r="A164" s="283"/>
      <c r="B164" s="1" t="s">
        <v>1282</v>
      </c>
      <c r="C164" s="1" t="s">
        <v>1287</v>
      </c>
      <c r="D164" s="283" t="s">
        <v>19</v>
      </c>
      <c r="E164" s="283" t="s">
        <v>20</v>
      </c>
      <c r="F164" s="283" t="s">
        <v>130</v>
      </c>
      <c r="G164" s="283" t="s">
        <v>193</v>
      </c>
      <c r="H164" s="755">
        <f>SUMIFS('Depreciation Study Line Items'!$L$5:$L$1392,'Depreciation Study Line Items'!$H$5:$H$1392,E164,'Depreciation Study Line Items'!$A$5:$A$1392,F164,'Depreciation Study Line Items'!$F$5:$F$1392,G164,'Depreciation Study Line Items'!$G$5:$G$1392,D164)</f>
        <v>2151625</v>
      </c>
      <c r="I164" s="220"/>
      <c r="J164" s="196"/>
      <c r="K164" s="196"/>
      <c r="L164" s="196"/>
      <c r="M164" s="196"/>
      <c r="N164" s="196"/>
      <c r="O164" s="196"/>
      <c r="P164" s="196"/>
      <c r="Q164" s="196"/>
      <c r="R164" s="756"/>
      <c r="S164" s="196"/>
      <c r="T164" s="197"/>
      <c r="U164" s="196"/>
      <c r="V164" s="714"/>
      <c r="W164" s="687"/>
      <c r="X164" s="196"/>
      <c r="Y164" s="196"/>
      <c r="Z164" s="737"/>
      <c r="AA164" s="687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276"/>
      <c r="AO164" s="196"/>
      <c r="AP164" s="684"/>
      <c r="AQ164" s="683"/>
      <c r="AR164" s="196"/>
      <c r="AS164" s="196"/>
      <c r="AT164" s="684"/>
      <c r="AZ164" s="220"/>
      <c r="BF164" s="220"/>
      <c r="BJ164" s="284"/>
      <c r="BK164" s="284"/>
      <c r="BL164" s="284"/>
      <c r="BM164" s="284"/>
      <c r="BN164" s="284"/>
      <c r="BO164" s="220"/>
      <c r="BP164" s="284"/>
      <c r="BQ164" s="284"/>
      <c r="BR164" s="284"/>
      <c r="BS164" s="30"/>
      <c r="BT164" s="30"/>
    </row>
    <row r="165" spans="1:72" x14ac:dyDescent="0.2">
      <c r="A165" s="283"/>
      <c r="B165" s="1" t="s">
        <v>1282</v>
      </c>
      <c r="C165" s="1" t="s">
        <v>1287</v>
      </c>
      <c r="D165" s="283" t="s">
        <v>19</v>
      </c>
      <c r="E165" s="283" t="s">
        <v>20</v>
      </c>
      <c r="F165" s="283" t="s">
        <v>130</v>
      </c>
      <c r="G165" s="283" t="s">
        <v>183</v>
      </c>
      <c r="H165" s="755">
        <f>SUMIFS('Depreciation Study Line Items'!$L$5:$L$1392,'Depreciation Study Line Items'!$H$5:$H$1392,E165,'Depreciation Study Line Items'!$A$5:$A$1392,F165,'Depreciation Study Line Items'!$F$5:$F$1392,G165,'Depreciation Study Line Items'!$G$5:$G$1392,D165)</f>
        <v>119503312</v>
      </c>
      <c r="I165" s="220"/>
      <c r="J165" s="196"/>
      <c r="K165" s="196"/>
      <c r="L165" s="196"/>
      <c r="M165" s="196"/>
      <c r="N165" s="196"/>
      <c r="O165" s="196"/>
      <c r="P165" s="196"/>
      <c r="Q165" s="196"/>
      <c r="R165" s="756"/>
      <c r="S165" s="196"/>
      <c r="T165" s="197"/>
      <c r="U165" s="196"/>
      <c r="V165" s="714"/>
      <c r="W165" s="687"/>
      <c r="X165" s="196"/>
      <c r="Y165" s="196"/>
      <c r="Z165" s="737"/>
      <c r="AA165" s="687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276"/>
      <c r="AO165" s="196"/>
      <c r="AP165" s="684"/>
      <c r="AQ165" s="683"/>
      <c r="AR165" s="196"/>
      <c r="AS165" s="196"/>
      <c r="AT165" s="684"/>
      <c r="AZ165" s="220"/>
      <c r="BF165" s="220"/>
      <c r="BJ165" s="284"/>
      <c r="BK165" s="284"/>
      <c r="BL165" s="284"/>
      <c r="BM165" s="284"/>
      <c r="BN165" s="284"/>
      <c r="BO165" s="220"/>
      <c r="BP165" s="284"/>
      <c r="BQ165" s="284"/>
      <c r="BR165" s="284"/>
      <c r="BS165" s="30"/>
      <c r="BT165" s="30"/>
    </row>
    <row r="166" spans="1:72" x14ac:dyDescent="0.2">
      <c r="A166" s="283"/>
      <c r="B166" s="1" t="s">
        <v>1282</v>
      </c>
      <c r="C166" s="1" t="s">
        <v>1287</v>
      </c>
      <c r="D166" s="283" t="s">
        <v>19</v>
      </c>
      <c r="E166" s="283" t="s">
        <v>20</v>
      </c>
      <c r="F166" s="283" t="s">
        <v>130</v>
      </c>
      <c r="G166" s="283" t="s">
        <v>186</v>
      </c>
      <c r="H166" s="755">
        <f>SUMIFS('Depreciation Study Line Items'!$L$5:$L$1392,'Depreciation Study Line Items'!$H$5:$H$1392,E166,'Depreciation Study Line Items'!$A$5:$A$1392,F166,'Depreciation Study Line Items'!$F$5:$F$1392,G166,'Depreciation Study Line Items'!$G$5:$G$1392,D166)</f>
        <v>19235877</v>
      </c>
      <c r="I166" s="220"/>
      <c r="J166" s="196"/>
      <c r="K166" s="196"/>
      <c r="L166" s="196"/>
      <c r="M166" s="196"/>
      <c r="N166" s="196"/>
      <c r="O166" s="196"/>
      <c r="P166" s="196"/>
      <c r="Q166" s="196"/>
      <c r="R166" s="756"/>
      <c r="S166" s="196"/>
      <c r="T166" s="197"/>
      <c r="U166" s="196"/>
      <c r="V166" s="714"/>
      <c r="W166" s="687"/>
      <c r="X166" s="196"/>
      <c r="Y166" s="196"/>
      <c r="Z166" s="737"/>
      <c r="AA166" s="687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276"/>
      <c r="AO166" s="196"/>
      <c r="AP166" s="684"/>
      <c r="AQ166" s="683"/>
      <c r="AR166" s="196"/>
      <c r="AS166" s="196"/>
      <c r="AT166" s="684"/>
      <c r="AZ166" s="220"/>
      <c r="BF166" s="220"/>
      <c r="BJ166" s="284"/>
      <c r="BK166" s="284"/>
      <c r="BL166" s="284"/>
      <c r="BM166" s="284"/>
      <c r="BN166" s="284"/>
      <c r="BO166" s="220"/>
      <c r="BP166" s="284"/>
      <c r="BQ166" s="284"/>
      <c r="BR166" s="284"/>
      <c r="BS166" s="30"/>
      <c r="BT166" s="30"/>
    </row>
    <row r="167" spans="1:72" x14ac:dyDescent="0.2">
      <c r="A167" s="34"/>
      <c r="B167" s="1" t="s">
        <v>1282</v>
      </c>
      <c r="C167" s="1" t="s">
        <v>1287</v>
      </c>
      <c r="D167" s="34" t="s">
        <v>19</v>
      </c>
      <c r="E167" s="34" t="s">
        <v>20</v>
      </c>
      <c r="F167" s="34" t="s">
        <v>130</v>
      </c>
      <c r="G167" s="34" t="s">
        <v>220</v>
      </c>
      <c r="H167" s="755">
        <f>SUMIFS('Depreciation Study Line Items'!$L$5:$L$1392,'Depreciation Study Line Items'!$H$5:$H$1392,E167,'Depreciation Study Line Items'!$A$5:$A$1392,F167,'Depreciation Study Line Items'!$F$5:$F$1392,G167,'Depreciation Study Line Items'!$G$5:$G$1392,D167)</f>
        <v>187772</v>
      </c>
      <c r="I167" s="220"/>
      <c r="J167" s="196"/>
      <c r="K167" s="196"/>
      <c r="L167" s="196"/>
      <c r="M167" s="196"/>
      <c r="N167" s="196"/>
      <c r="O167" s="196"/>
      <c r="P167" s="196"/>
      <c r="Q167" s="196"/>
      <c r="R167" s="756"/>
      <c r="S167" s="196"/>
      <c r="T167" s="197"/>
      <c r="U167" s="196"/>
      <c r="V167" s="714"/>
      <c r="W167" s="687"/>
      <c r="X167" s="196"/>
      <c r="Y167" s="196"/>
      <c r="Z167" s="737"/>
      <c r="AA167" s="687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276"/>
      <c r="AO167" s="196"/>
      <c r="AP167" s="684"/>
      <c r="AQ167" s="683"/>
      <c r="AR167" s="196"/>
      <c r="AS167" s="196"/>
      <c r="AT167" s="684"/>
      <c r="AZ167" s="220"/>
      <c r="BF167" s="220"/>
      <c r="BJ167" s="29"/>
      <c r="BK167" s="29"/>
      <c r="BL167" s="29"/>
      <c r="BM167" s="29"/>
      <c r="BN167" s="29"/>
      <c r="BO167" s="220"/>
      <c r="BP167" s="29"/>
      <c r="BQ167" s="29"/>
      <c r="BR167" s="30"/>
      <c r="BS167" s="30"/>
      <c r="BT167" s="30"/>
    </row>
    <row r="168" spans="1:72" x14ac:dyDescent="0.2">
      <c r="A168" s="34"/>
      <c r="B168" s="250" t="s">
        <v>1282</v>
      </c>
      <c r="C168" s="250" t="s">
        <v>1287</v>
      </c>
      <c r="D168" s="250" t="str">
        <f>"TOTAL " &amp;E167</f>
        <v>TOTAL HARBOR</v>
      </c>
      <c r="E168" s="249"/>
      <c r="F168" s="249"/>
      <c r="G168" s="249"/>
      <c r="H168" s="716">
        <f>SUM(H161:H167)</f>
        <v>536855905.0400002</v>
      </c>
      <c r="I168" s="251"/>
      <c r="J168" s="251"/>
      <c r="K168" s="250"/>
      <c r="L168" s="250"/>
      <c r="M168" s="250"/>
      <c r="N168" s="250"/>
      <c r="O168" s="250"/>
      <c r="P168" s="250"/>
      <c r="Q168" s="250"/>
      <c r="R168" s="253">
        <f>SUM(H168:Q168)</f>
        <v>536855905.0400002</v>
      </c>
      <c r="S168" s="254">
        <v>536855762.51000005</v>
      </c>
      <c r="T168" s="673" t="s">
        <v>2397</v>
      </c>
      <c r="U168" s="255">
        <f>R168-S168</f>
        <v>142.5300001502037</v>
      </c>
      <c r="V168" s="691"/>
      <c r="W168" s="690"/>
      <c r="X168" s="255"/>
      <c r="Y168" s="255"/>
      <c r="Z168" s="740">
        <f>SUM(W168:Y168)+S168</f>
        <v>536855762.51000005</v>
      </c>
      <c r="AA168" s="717"/>
      <c r="AB168" s="255"/>
      <c r="AC168" s="255"/>
      <c r="AD168" s="286">
        <v>751832</v>
      </c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56">
        <f>SUM(AA168:AM168)+Z168</f>
        <v>537607594.50999999</v>
      </c>
      <c r="AO168" s="255"/>
      <c r="AP168" s="691"/>
      <c r="AQ168" s="690"/>
      <c r="AR168" s="255"/>
      <c r="AS168" s="255"/>
      <c r="AT168" s="691"/>
      <c r="AU168" s="247"/>
      <c r="AV168" s="247"/>
      <c r="AW168" s="247"/>
      <c r="AX168" s="247"/>
      <c r="AY168" s="247"/>
      <c r="AZ168" s="220"/>
      <c r="BA168" s="241"/>
      <c r="BB168" s="225"/>
      <c r="BC168" s="241"/>
      <c r="BD168" s="241"/>
      <c r="BE168" s="241"/>
      <c r="BF168" s="220"/>
      <c r="BG168" s="222"/>
      <c r="BI168" s="223"/>
      <c r="BJ168" s="29"/>
      <c r="BK168" s="29"/>
      <c r="BL168" s="29"/>
      <c r="BM168" s="29"/>
      <c r="BN168" s="29"/>
      <c r="BO168" s="220"/>
      <c r="BP168" s="29"/>
      <c r="BQ168" s="29"/>
      <c r="BR168" s="30"/>
      <c r="BS168" s="30"/>
      <c r="BT168" s="30"/>
    </row>
    <row r="169" spans="1:72" x14ac:dyDescent="0.2">
      <c r="A169" s="34"/>
      <c r="B169" s="1" t="s">
        <v>1282</v>
      </c>
      <c r="C169" s="1" t="s">
        <v>1287</v>
      </c>
      <c r="D169" s="34" t="s">
        <v>19</v>
      </c>
      <c r="E169" s="34" t="s">
        <v>24</v>
      </c>
      <c r="F169" s="34" t="s">
        <v>16</v>
      </c>
      <c r="G169" s="34" t="s">
        <v>61</v>
      </c>
      <c r="H169" s="755">
        <f>SUMIFS('Depreciation Study Line Items'!$L$5:$L$1392,'Depreciation Study Line Items'!$H$5:$H$1392,E169,'Depreciation Study Line Items'!$A$5:$A$1392,F169,'Depreciation Study Line Items'!$F$5:$F$1392,G169,'Depreciation Study Line Items'!$G$5:$G$1392,D169)</f>
        <v>995076615.83000004</v>
      </c>
      <c r="I169" s="220"/>
      <c r="J169" s="196"/>
      <c r="K169" s="196"/>
      <c r="L169" s="196"/>
      <c r="M169" s="196"/>
      <c r="N169" s="196"/>
      <c r="O169" s="196"/>
      <c r="P169" s="196"/>
      <c r="Q169" s="196"/>
      <c r="R169" s="756"/>
      <c r="S169" s="196"/>
      <c r="T169" s="197"/>
      <c r="U169" s="196"/>
      <c r="V169" s="714"/>
      <c r="W169" s="687"/>
      <c r="X169" s="196"/>
      <c r="Y169" s="196"/>
      <c r="Z169" s="737"/>
      <c r="AA169" s="687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276"/>
      <c r="AO169" s="196"/>
      <c r="AP169" s="684"/>
      <c r="AQ169" s="683"/>
      <c r="AR169" s="196"/>
      <c r="AS169" s="196"/>
      <c r="AT169" s="684"/>
      <c r="AZ169" s="220"/>
      <c r="BF169" s="220"/>
      <c r="BJ169" s="29"/>
      <c r="BK169" s="29"/>
      <c r="BL169" s="29"/>
      <c r="BM169" s="29"/>
      <c r="BN169" s="29"/>
      <c r="BO169" s="220"/>
      <c r="BP169" s="29"/>
      <c r="BQ169" s="29"/>
      <c r="BR169" s="30"/>
      <c r="BS169" s="30"/>
      <c r="BT169" s="30"/>
    </row>
    <row r="170" spans="1:72" x14ac:dyDescent="0.2">
      <c r="A170" s="34"/>
      <c r="B170" s="1" t="s">
        <v>1282</v>
      </c>
      <c r="C170" s="1" t="s">
        <v>1287</v>
      </c>
      <c r="D170" s="34" t="s">
        <v>19</v>
      </c>
      <c r="E170" s="34" t="s">
        <v>24</v>
      </c>
      <c r="F170" s="34" t="s">
        <v>16</v>
      </c>
      <c r="G170" s="34" t="s">
        <v>19</v>
      </c>
      <c r="H170" s="755">
        <f>SUMIFS('Depreciation Study Line Items'!$L$5:$L$1392,'Depreciation Study Line Items'!$H$5:$H$1392,E170,'Depreciation Study Line Items'!$A$5:$A$1392,F170,'Depreciation Study Line Items'!$F$5:$F$1392,G170,'Depreciation Study Line Items'!$G$5:$G$1392,D170)</f>
        <v>222955668</v>
      </c>
      <c r="I170" s="220"/>
      <c r="J170" s="196"/>
      <c r="K170" s="196"/>
      <c r="L170" s="196"/>
      <c r="M170" s="196"/>
      <c r="N170" s="196"/>
      <c r="O170" s="196"/>
      <c r="P170" s="196"/>
      <c r="Q170" s="196"/>
      <c r="R170" s="756"/>
      <c r="S170" s="196"/>
      <c r="T170" s="197"/>
      <c r="U170" s="196"/>
      <c r="V170" s="714"/>
      <c r="W170" s="687"/>
      <c r="X170" s="196"/>
      <c r="Y170" s="196"/>
      <c r="Z170" s="737"/>
      <c r="AA170" s="687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276"/>
      <c r="AO170" s="196"/>
      <c r="AP170" s="684"/>
      <c r="AQ170" s="683"/>
      <c r="AR170" s="196"/>
      <c r="AS170" s="196"/>
      <c r="AT170" s="684"/>
      <c r="AZ170" s="220"/>
      <c r="BF170" s="220"/>
      <c r="BJ170" s="29"/>
      <c r="BK170" s="29"/>
      <c r="BL170" s="29"/>
      <c r="BM170" s="29"/>
      <c r="BN170" s="29"/>
      <c r="BO170" s="220"/>
      <c r="BP170" s="29"/>
      <c r="BQ170" s="29"/>
      <c r="BR170" s="30"/>
      <c r="BS170" s="30"/>
      <c r="BT170" s="30"/>
    </row>
    <row r="171" spans="1:72" x14ac:dyDescent="0.2">
      <c r="A171" s="34"/>
      <c r="B171" s="1" t="s">
        <v>1282</v>
      </c>
      <c r="C171" s="1" t="s">
        <v>1287</v>
      </c>
      <c r="D171" s="34" t="s">
        <v>19</v>
      </c>
      <c r="E171" s="34" t="s">
        <v>24</v>
      </c>
      <c r="F171" s="34" t="s">
        <v>130</v>
      </c>
      <c r="G171" s="34" t="s">
        <v>149</v>
      </c>
      <c r="H171" s="755">
        <f>SUMIFS('Depreciation Study Line Items'!$L$5:$L$1392,'Depreciation Study Line Items'!$H$5:$H$1392,E171,'Depreciation Study Line Items'!$A$5:$A$1392,F171,'Depreciation Study Line Items'!$F$5:$F$1392,G171,'Depreciation Study Line Items'!$G$5:$G$1392,D171)</f>
        <v>933038</v>
      </c>
      <c r="I171" s="220"/>
      <c r="J171" s="196"/>
      <c r="K171" s="196"/>
      <c r="L171" s="196"/>
      <c r="M171" s="196"/>
      <c r="N171" s="196"/>
      <c r="O171" s="196"/>
      <c r="P171" s="196"/>
      <c r="Q171" s="196"/>
      <c r="R171" s="756"/>
      <c r="S171" s="196"/>
      <c r="T171" s="197"/>
      <c r="U171" s="196"/>
      <c r="V171" s="714"/>
      <c r="W171" s="687"/>
      <c r="X171" s="196"/>
      <c r="Y171" s="196"/>
      <c r="Z171" s="737"/>
      <c r="AA171" s="687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276"/>
      <c r="AO171" s="196"/>
      <c r="AP171" s="684"/>
      <c r="AQ171" s="683"/>
      <c r="AR171" s="196"/>
      <c r="AS171" s="196"/>
      <c r="AT171" s="684"/>
      <c r="AZ171" s="220"/>
      <c r="BF171" s="220"/>
      <c r="BJ171" s="29"/>
      <c r="BK171" s="29"/>
      <c r="BL171" s="29"/>
      <c r="BM171" s="29"/>
      <c r="BN171" s="29"/>
      <c r="BO171" s="220"/>
      <c r="BP171" s="29"/>
      <c r="BQ171" s="29"/>
      <c r="BR171" s="30"/>
      <c r="BS171" s="30"/>
      <c r="BT171" s="30"/>
    </row>
    <row r="172" spans="1:72" x14ac:dyDescent="0.2">
      <c r="A172" s="34"/>
      <c r="B172" s="1" t="s">
        <v>1282</v>
      </c>
      <c r="C172" s="1" t="s">
        <v>1287</v>
      </c>
      <c r="D172" s="34" t="s">
        <v>19</v>
      </c>
      <c r="E172" s="34" t="s">
        <v>24</v>
      </c>
      <c r="F172" s="34" t="s">
        <v>130</v>
      </c>
      <c r="G172" s="34" t="s">
        <v>193</v>
      </c>
      <c r="H172" s="755">
        <f>SUMIFS('Depreciation Study Line Items'!$L$5:$L$1392,'Depreciation Study Line Items'!$H$5:$H$1392,E172,'Depreciation Study Line Items'!$A$5:$A$1392,F172,'Depreciation Study Line Items'!$F$5:$F$1392,G172,'Depreciation Study Line Items'!$G$5:$G$1392,D172)</f>
        <v>14498853</v>
      </c>
      <c r="I172" s="220"/>
      <c r="J172" s="196"/>
      <c r="K172" s="196"/>
      <c r="L172" s="196"/>
      <c r="M172" s="196"/>
      <c r="N172" s="196"/>
      <c r="O172" s="196"/>
      <c r="P172" s="196"/>
      <c r="Q172" s="196"/>
      <c r="R172" s="756"/>
      <c r="S172" s="196"/>
      <c r="T172" s="197"/>
      <c r="U172" s="196"/>
      <c r="V172" s="714"/>
      <c r="W172" s="687"/>
      <c r="X172" s="196"/>
      <c r="Y172" s="196"/>
      <c r="Z172" s="737"/>
      <c r="AA172" s="687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276"/>
      <c r="AO172" s="196"/>
      <c r="AP172" s="684"/>
      <c r="AQ172" s="683"/>
      <c r="AR172" s="196"/>
      <c r="AS172" s="196"/>
      <c r="AT172" s="684"/>
      <c r="AZ172" s="220"/>
      <c r="BF172" s="220"/>
      <c r="BJ172" s="29"/>
      <c r="BK172" s="29"/>
      <c r="BL172" s="29"/>
      <c r="BM172" s="29"/>
      <c r="BN172" s="29"/>
      <c r="BO172" s="220"/>
      <c r="BP172" s="29"/>
      <c r="BQ172" s="29"/>
      <c r="BR172" s="30"/>
      <c r="BS172" s="30"/>
      <c r="BT172" s="30"/>
    </row>
    <row r="173" spans="1:72" x14ac:dyDescent="0.2">
      <c r="A173" s="34"/>
      <c r="B173" s="1" t="s">
        <v>1282</v>
      </c>
      <c r="C173" s="1" t="s">
        <v>1287</v>
      </c>
      <c r="D173" s="34" t="s">
        <v>19</v>
      </c>
      <c r="E173" s="34" t="s">
        <v>24</v>
      </c>
      <c r="F173" s="34" t="s">
        <v>130</v>
      </c>
      <c r="G173" s="34" t="s">
        <v>183</v>
      </c>
      <c r="H173" s="755">
        <f>SUMIFS('Depreciation Study Line Items'!$L$5:$L$1392,'Depreciation Study Line Items'!$H$5:$H$1392,E173,'Depreciation Study Line Items'!$A$5:$A$1392,F173,'Depreciation Study Line Items'!$F$5:$F$1392,G173,'Depreciation Study Line Items'!$G$5:$G$1392,D173)</f>
        <v>72675281</v>
      </c>
      <c r="I173" s="220"/>
      <c r="J173" s="196"/>
      <c r="K173" s="196"/>
      <c r="L173" s="196"/>
      <c r="M173" s="196"/>
      <c r="N173" s="196"/>
      <c r="O173" s="196"/>
      <c r="P173" s="196"/>
      <c r="Q173" s="196"/>
      <c r="R173" s="756"/>
      <c r="S173" s="196"/>
      <c r="T173" s="197"/>
      <c r="U173" s="196"/>
      <c r="V173" s="714"/>
      <c r="W173" s="687"/>
      <c r="X173" s="196"/>
      <c r="Y173" s="196"/>
      <c r="Z173" s="737"/>
      <c r="AA173" s="687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276"/>
      <c r="AO173" s="196"/>
      <c r="AP173" s="684"/>
      <c r="AQ173" s="683"/>
      <c r="AR173" s="196"/>
      <c r="AS173" s="196"/>
      <c r="AT173" s="684"/>
      <c r="AZ173" s="220"/>
      <c r="BF173" s="220"/>
      <c r="BJ173" s="29"/>
      <c r="BK173" s="29"/>
      <c r="BL173" s="29"/>
      <c r="BM173" s="29"/>
      <c r="BN173" s="29"/>
      <c r="BO173" s="220"/>
      <c r="BP173" s="29"/>
      <c r="BQ173" s="29"/>
      <c r="BR173" s="30"/>
    </row>
    <row r="174" spans="1:72" x14ac:dyDescent="0.2">
      <c r="A174" s="34"/>
      <c r="B174" s="1" t="s">
        <v>1282</v>
      </c>
      <c r="C174" s="1" t="s">
        <v>1287</v>
      </c>
      <c r="D174" s="34" t="s">
        <v>19</v>
      </c>
      <c r="E174" s="34" t="s">
        <v>24</v>
      </c>
      <c r="F174" s="34" t="s">
        <v>130</v>
      </c>
      <c r="G174" s="34" t="s">
        <v>186</v>
      </c>
      <c r="H174" s="755">
        <f>SUMIFS('Depreciation Study Line Items'!$L$5:$L$1392,'Depreciation Study Line Items'!$H$5:$H$1392,E174,'Depreciation Study Line Items'!$A$5:$A$1392,F174,'Depreciation Study Line Items'!$F$5:$F$1392,G174,'Depreciation Study Line Items'!$G$5:$G$1392,D174)</f>
        <v>277018818</v>
      </c>
      <c r="I174" s="220"/>
      <c r="J174" s="196"/>
      <c r="K174" s="196"/>
      <c r="L174" s="196"/>
      <c r="M174" s="196"/>
      <c r="N174" s="196"/>
      <c r="O174" s="196"/>
      <c r="P174" s="196"/>
      <c r="Q174" s="196"/>
      <c r="R174" s="756"/>
      <c r="S174" s="196"/>
      <c r="T174" s="197"/>
      <c r="U174" s="196"/>
      <c r="V174" s="714"/>
      <c r="W174" s="687"/>
      <c r="X174" s="196"/>
      <c r="Y174" s="196"/>
      <c r="Z174" s="737"/>
      <c r="AA174" s="687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276"/>
      <c r="AO174" s="196"/>
      <c r="AP174" s="684"/>
      <c r="AQ174" s="683"/>
      <c r="AR174" s="196"/>
      <c r="AS174" s="196"/>
      <c r="AT174" s="684"/>
      <c r="AZ174" s="220"/>
      <c r="BF174" s="220"/>
      <c r="BJ174" s="29"/>
      <c r="BK174" s="29"/>
      <c r="BL174" s="29"/>
      <c r="BM174" s="29"/>
      <c r="BN174" s="29"/>
      <c r="BO174" s="220"/>
      <c r="BP174" s="29"/>
      <c r="BQ174" s="29"/>
      <c r="BR174" s="30"/>
    </row>
    <row r="175" spans="1:72" x14ac:dyDescent="0.2">
      <c r="A175" s="34"/>
      <c r="B175" s="1" t="s">
        <v>1282</v>
      </c>
      <c r="C175" s="1" t="s">
        <v>1287</v>
      </c>
      <c r="D175" s="34" t="s">
        <v>19</v>
      </c>
      <c r="E175" s="34" t="s">
        <v>24</v>
      </c>
      <c r="F175" s="34" t="s">
        <v>130</v>
      </c>
      <c r="G175" s="34" t="s">
        <v>1035</v>
      </c>
      <c r="H175" s="755">
        <f>SUMIFS('Depreciation Study Line Items'!$L$5:$L$1392,'Depreciation Study Line Items'!$H$5:$H$1392,E175,'Depreciation Study Line Items'!$A$5:$A$1392,F175,'Depreciation Study Line Items'!$F$5:$F$1392,G175,'Depreciation Study Line Items'!$G$5:$G$1392,D175)</f>
        <v>0</v>
      </c>
      <c r="I175" s="220"/>
      <c r="J175" s="196"/>
      <c r="K175" s="196"/>
      <c r="L175" s="196"/>
      <c r="M175" s="196"/>
      <c r="N175" s="196"/>
      <c r="O175" s="196"/>
      <c r="P175" s="196"/>
      <c r="Q175" s="196"/>
      <c r="R175" s="756"/>
      <c r="S175" s="196"/>
      <c r="T175" s="197"/>
      <c r="U175" s="196"/>
      <c r="V175" s="714"/>
      <c r="W175" s="687"/>
      <c r="X175" s="196"/>
      <c r="Y175" s="196"/>
      <c r="Z175" s="737"/>
      <c r="AA175" s="687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276"/>
      <c r="AO175" s="196"/>
      <c r="AP175" s="684"/>
      <c r="AQ175" s="683"/>
      <c r="AR175" s="196"/>
      <c r="AS175" s="196"/>
      <c r="AT175" s="684"/>
      <c r="AZ175" s="220"/>
      <c r="BF175" s="220"/>
      <c r="BJ175" s="29"/>
      <c r="BK175" s="29"/>
      <c r="BL175" s="29"/>
      <c r="BM175" s="29"/>
      <c r="BN175" s="29"/>
      <c r="BO175" s="220"/>
      <c r="BP175" s="29"/>
      <c r="BQ175" s="29"/>
      <c r="BR175" s="30"/>
    </row>
    <row r="176" spans="1:72" x14ac:dyDescent="0.2">
      <c r="A176" s="34"/>
      <c r="B176" s="250" t="s">
        <v>1282</v>
      </c>
      <c r="C176" s="250" t="s">
        <v>1287</v>
      </c>
      <c r="D176" s="250" t="str">
        <f>"TOTAL " &amp;E175</f>
        <v>TOTAL HAYNES</v>
      </c>
      <c r="E176" s="249"/>
      <c r="F176" s="249"/>
      <c r="G176" s="249"/>
      <c r="H176" s="716">
        <f>SUM(H169:H175)</f>
        <v>1583158273.8299999</v>
      </c>
      <c r="I176" s="251"/>
      <c r="J176" s="251"/>
      <c r="K176" s="250"/>
      <c r="L176" s="250"/>
      <c r="M176" s="250"/>
      <c r="N176" s="250"/>
      <c r="O176" s="250"/>
      <c r="P176" s="250"/>
      <c r="Q176" s="250"/>
      <c r="R176" s="253">
        <f>SUM(H176:Q176)</f>
        <v>1583158273.8299999</v>
      </c>
      <c r="S176" s="254">
        <v>1583158274.51</v>
      </c>
      <c r="T176" s="673" t="s">
        <v>2398</v>
      </c>
      <c r="U176" s="255">
        <f>R176-S176</f>
        <v>-0.68000006675720215</v>
      </c>
      <c r="V176" s="691"/>
      <c r="W176" s="690"/>
      <c r="X176" s="255"/>
      <c r="Y176" s="255"/>
      <c r="Z176" s="740">
        <f>SUM(W176:Y176)+S176</f>
        <v>1583158274.51</v>
      </c>
      <c r="AA176" s="690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6">
        <f>SUM(AA176:AM176)+Z176</f>
        <v>1583158274.51</v>
      </c>
      <c r="AO176" s="255"/>
      <c r="AP176" s="691"/>
      <c r="AQ176" s="690"/>
      <c r="AR176" s="255"/>
      <c r="AS176" s="255"/>
      <c r="AT176" s="691"/>
      <c r="AU176" s="247"/>
      <c r="AV176" s="247"/>
      <c r="AW176" s="247"/>
      <c r="AX176" s="247"/>
      <c r="AY176" s="247"/>
      <c r="AZ176" s="220"/>
      <c r="BA176" s="241"/>
      <c r="BB176" s="225"/>
      <c r="BC176" s="241"/>
      <c r="BD176" s="241"/>
      <c r="BE176" s="241"/>
      <c r="BF176" s="220"/>
      <c r="BG176" s="222"/>
      <c r="BI176" s="223"/>
      <c r="BJ176" s="29"/>
      <c r="BK176" s="29"/>
      <c r="BL176" s="29"/>
      <c r="BM176" s="29"/>
      <c r="BN176" s="29"/>
      <c r="BO176" s="220"/>
      <c r="BP176" s="29"/>
      <c r="BQ176" s="29"/>
      <c r="BR176" s="30"/>
    </row>
    <row r="177" spans="1:70" x14ac:dyDescent="0.2">
      <c r="A177" s="34"/>
      <c r="B177" s="1" t="s">
        <v>1282</v>
      </c>
      <c r="C177" s="1" t="s">
        <v>1287</v>
      </c>
      <c r="D177" s="34" t="s">
        <v>19</v>
      </c>
      <c r="E177" s="34" t="s">
        <v>154</v>
      </c>
      <c r="F177" s="34" t="s">
        <v>130</v>
      </c>
      <c r="G177" s="34" t="s">
        <v>149</v>
      </c>
      <c r="H177" s="755">
        <f>SUMIFS('Depreciation Study Line Items'!$L$5:$L$1392,'Depreciation Study Line Items'!$H$5:$H$1392,E177,'Depreciation Study Line Items'!$A$5:$A$1392,F177,'Depreciation Study Line Items'!$F$5:$F$1392,G177,'Depreciation Study Line Items'!$G$5:$G$1392,D177)</f>
        <v>60863</v>
      </c>
      <c r="I177" s="220">
        <f>-H177</f>
        <v>-60863</v>
      </c>
      <c r="J177" s="196"/>
      <c r="K177" s="196"/>
      <c r="L177" s="196"/>
      <c r="M177" s="196"/>
      <c r="N177" s="196"/>
      <c r="O177" s="196"/>
      <c r="P177" s="196"/>
      <c r="Q177" s="196"/>
      <c r="R177" s="756"/>
      <c r="S177" s="196"/>
      <c r="T177" s="197"/>
      <c r="U177" s="196"/>
      <c r="V177" s="714"/>
      <c r="W177" s="687"/>
      <c r="X177" s="196"/>
      <c r="Y177" s="196"/>
      <c r="Z177" s="737"/>
      <c r="AA177" s="687"/>
      <c r="AB177" s="196"/>
      <c r="AC177" s="223">
        <f>-I177</f>
        <v>60863</v>
      </c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276"/>
      <c r="AO177" s="196"/>
      <c r="AP177" s="684"/>
      <c r="AQ177" s="683"/>
      <c r="AR177" s="196"/>
      <c r="AS177" s="196"/>
      <c r="AT177" s="684"/>
      <c r="AZ177" s="220"/>
      <c r="BF177" s="220"/>
      <c r="BO177" s="220"/>
      <c r="BP177" s="29"/>
      <c r="BQ177" s="29"/>
      <c r="BR177" s="30"/>
    </row>
    <row r="178" spans="1:70" x14ac:dyDescent="0.2">
      <c r="A178" s="34"/>
      <c r="B178" s="1" t="s">
        <v>1282</v>
      </c>
      <c r="C178" s="1" t="s">
        <v>1287</v>
      </c>
      <c r="D178" s="34" t="s">
        <v>19</v>
      </c>
      <c r="E178" s="34" t="s">
        <v>154</v>
      </c>
      <c r="F178" s="34" t="s">
        <v>130</v>
      </c>
      <c r="G178" s="34" t="s">
        <v>183</v>
      </c>
      <c r="H178" s="755">
        <f>SUMIFS('Depreciation Study Line Items'!$L$5:$L$1392,'Depreciation Study Line Items'!$H$5:$H$1392,E178,'Depreciation Study Line Items'!$A$5:$A$1392,F178,'Depreciation Study Line Items'!$F$5:$F$1392,G178,'Depreciation Study Line Items'!$G$5:$G$1392,D178)</f>
        <v>21256994</v>
      </c>
      <c r="I178" s="220">
        <f t="shared" ref="I178:I180" si="5">-H178</f>
        <v>-21256994</v>
      </c>
      <c r="J178" s="196"/>
      <c r="K178" s="196"/>
      <c r="L178" s="196"/>
      <c r="M178" s="196"/>
      <c r="N178" s="196"/>
      <c r="O178" s="196"/>
      <c r="P178" s="196"/>
      <c r="Q178" s="196"/>
      <c r="R178" s="756"/>
      <c r="S178" s="196"/>
      <c r="T178" s="197"/>
      <c r="U178" s="196"/>
      <c r="V178" s="714"/>
      <c r="W178" s="687"/>
      <c r="X178" s="196"/>
      <c r="Y178" s="196"/>
      <c r="Z178" s="737"/>
      <c r="AA178" s="687"/>
      <c r="AB178" s="196"/>
      <c r="AC178" s="223">
        <f>-I178</f>
        <v>21256994</v>
      </c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276"/>
      <c r="AO178" s="196"/>
      <c r="AP178" s="684"/>
      <c r="AQ178" s="683"/>
      <c r="AR178" s="196"/>
      <c r="AS178" s="196"/>
      <c r="AT178" s="684"/>
      <c r="AZ178" s="220"/>
      <c r="BF178" s="220"/>
      <c r="BO178" s="220"/>
      <c r="BP178" s="29"/>
      <c r="BQ178" s="29"/>
      <c r="BR178" s="30"/>
    </row>
    <row r="179" spans="1:70" x14ac:dyDescent="0.2">
      <c r="A179" s="34"/>
      <c r="B179" s="1" t="s">
        <v>1282</v>
      </c>
      <c r="C179" s="1" t="s">
        <v>1287</v>
      </c>
      <c r="D179" s="34" t="s">
        <v>19</v>
      </c>
      <c r="E179" s="34" t="s">
        <v>154</v>
      </c>
      <c r="F179" s="34" t="s">
        <v>130</v>
      </c>
      <c r="G179" s="34" t="s">
        <v>186</v>
      </c>
      <c r="H179" s="755">
        <f>SUMIFS('Depreciation Study Line Items'!$L$5:$L$1392,'Depreciation Study Line Items'!$H$5:$H$1392,E179,'Depreciation Study Line Items'!$A$5:$A$1392,F179,'Depreciation Study Line Items'!$F$5:$F$1392,G179,'Depreciation Study Line Items'!$G$5:$G$1392,D179)</f>
        <v>36594884</v>
      </c>
      <c r="I179" s="220">
        <f t="shared" si="5"/>
        <v>-36594884</v>
      </c>
      <c r="J179" s="196"/>
      <c r="K179" s="196"/>
      <c r="L179" s="196"/>
      <c r="M179" s="196"/>
      <c r="N179" s="196"/>
      <c r="O179" s="196"/>
      <c r="P179" s="196"/>
      <c r="Q179" s="196"/>
      <c r="R179" s="756"/>
      <c r="S179" s="196"/>
      <c r="T179" s="197"/>
      <c r="U179" s="196"/>
      <c r="V179" s="714"/>
      <c r="W179" s="687"/>
      <c r="X179" s="196"/>
      <c r="Y179" s="196"/>
      <c r="Z179" s="737"/>
      <c r="AA179" s="687"/>
      <c r="AB179" s="196"/>
      <c r="AC179" s="223">
        <f>-I179</f>
        <v>36594884</v>
      </c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276"/>
      <c r="AO179" s="196"/>
      <c r="AP179" s="684"/>
      <c r="AQ179" s="683"/>
      <c r="AR179" s="196"/>
      <c r="AS179" s="196"/>
      <c r="AT179" s="684"/>
      <c r="AZ179" s="220"/>
      <c r="BF179" s="220"/>
      <c r="BO179" s="220"/>
      <c r="BP179" s="29"/>
      <c r="BQ179" s="29"/>
      <c r="BR179" s="30"/>
    </row>
    <row r="180" spans="1:70" x14ac:dyDescent="0.2">
      <c r="A180" s="34"/>
      <c r="B180" s="1" t="s">
        <v>1282</v>
      </c>
      <c r="C180" s="1" t="s">
        <v>1287</v>
      </c>
      <c r="D180" s="34" t="s">
        <v>19</v>
      </c>
      <c r="E180" s="34" t="s">
        <v>154</v>
      </c>
      <c r="F180" s="34" t="s">
        <v>130</v>
      </c>
      <c r="G180" s="34" t="s">
        <v>197</v>
      </c>
      <c r="H180" s="755">
        <f>SUMIFS('Depreciation Study Line Items'!$L$5:$L$1392,'Depreciation Study Line Items'!$H$5:$H$1392,E180,'Depreciation Study Line Items'!$A$5:$A$1392,F180,'Depreciation Study Line Items'!$F$5:$F$1392,G180,'Depreciation Study Line Items'!$G$5:$G$1392,D180)</f>
        <v>7651055</v>
      </c>
      <c r="I180" s="220">
        <f t="shared" si="5"/>
        <v>-7651055</v>
      </c>
      <c r="J180" s="196"/>
      <c r="K180" s="196"/>
      <c r="L180" s="196"/>
      <c r="M180" s="196"/>
      <c r="N180" s="196"/>
      <c r="O180" s="196"/>
      <c r="P180" s="196"/>
      <c r="Q180" s="196"/>
      <c r="R180" s="756"/>
      <c r="S180" s="196"/>
      <c r="T180" s="197"/>
      <c r="U180" s="196"/>
      <c r="V180" s="714"/>
      <c r="W180" s="687"/>
      <c r="X180" s="196"/>
      <c r="Y180" s="196"/>
      <c r="Z180" s="737"/>
      <c r="AA180" s="687"/>
      <c r="AB180" s="196"/>
      <c r="AC180" s="223">
        <f>-I180</f>
        <v>7651055</v>
      </c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276"/>
      <c r="AO180" s="196"/>
      <c r="AP180" s="684"/>
      <c r="AQ180" s="683"/>
      <c r="AR180" s="196"/>
      <c r="AS180" s="196"/>
      <c r="AT180" s="684"/>
      <c r="AZ180" s="220"/>
      <c r="BF180" s="220"/>
      <c r="BO180" s="220"/>
      <c r="BP180" s="29"/>
      <c r="BQ180" s="29"/>
      <c r="BR180" s="30"/>
    </row>
    <row r="181" spans="1:70" x14ac:dyDescent="0.2">
      <c r="A181" s="34"/>
      <c r="B181" s="250" t="s">
        <v>1282</v>
      </c>
      <c r="C181" s="250" t="s">
        <v>1287</v>
      </c>
      <c r="D181" s="250" t="str">
        <f>"TOTAL " &amp;E180</f>
        <v>TOTAL MOHAVE</v>
      </c>
      <c r="E181" s="249"/>
      <c r="F181" s="249"/>
      <c r="G181" s="249"/>
      <c r="H181" s="716">
        <f>SUM(H177:H180)</f>
        <v>65563796</v>
      </c>
      <c r="I181" s="251">
        <f>SUM(I177:I180)</f>
        <v>-65563796</v>
      </c>
      <c r="J181" s="251"/>
      <c r="K181" s="250"/>
      <c r="L181" s="250"/>
      <c r="M181" s="250"/>
      <c r="N181" s="250"/>
      <c r="O181" s="250"/>
      <c r="P181" s="250"/>
      <c r="Q181" s="250"/>
      <c r="R181" s="253">
        <f>SUM(H181:Q181)</f>
        <v>0</v>
      </c>
      <c r="S181" s="291">
        <v>0</v>
      </c>
      <c r="T181" s="274"/>
      <c r="U181" s="255">
        <f>R181-S181</f>
        <v>0</v>
      </c>
      <c r="V181" s="691"/>
      <c r="W181" s="690"/>
      <c r="X181" s="255"/>
      <c r="Y181" s="255"/>
      <c r="Z181" s="740">
        <f>SUM(W181:Y181)+S181</f>
        <v>0</v>
      </c>
      <c r="AA181" s="690"/>
      <c r="AB181" s="255"/>
      <c r="AC181" s="286">
        <f>SUM(AC177:AC180)</f>
        <v>65563796</v>
      </c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6">
        <f>SUM(AA181:AM181)+Z181</f>
        <v>65563796</v>
      </c>
      <c r="AO181" s="255"/>
      <c r="AP181" s="691"/>
      <c r="AQ181" s="690"/>
      <c r="AR181" s="255"/>
      <c r="AS181" s="255"/>
      <c r="AT181" s="691"/>
      <c r="AU181" s="247"/>
      <c r="AV181" s="247"/>
      <c r="AW181" s="247"/>
      <c r="AX181" s="247"/>
      <c r="AY181" s="247"/>
      <c r="AZ181" s="220"/>
      <c r="BA181" s="241"/>
      <c r="BB181" s="257"/>
      <c r="BC181" s="241"/>
      <c r="BD181" s="241"/>
      <c r="BE181" s="241"/>
      <c r="BF181" s="220"/>
      <c r="BG181" s="222"/>
      <c r="BI181" s="223"/>
      <c r="BO181" s="220"/>
      <c r="BP181" s="29"/>
      <c r="BQ181" s="29"/>
      <c r="BR181" s="30"/>
    </row>
    <row r="182" spans="1:70" x14ac:dyDescent="0.2">
      <c r="A182" s="34"/>
      <c r="B182" s="1" t="s">
        <v>1282</v>
      </c>
      <c r="C182" s="1" t="s">
        <v>1287</v>
      </c>
      <c r="D182" s="34" t="s">
        <v>19</v>
      </c>
      <c r="E182" s="34" t="s">
        <v>174</v>
      </c>
      <c r="F182" s="34" t="s">
        <v>130</v>
      </c>
      <c r="G182" s="34" t="s">
        <v>149</v>
      </c>
      <c r="H182" s="755">
        <f>SUMIFS('Depreciation Study Line Items'!$L$5:$L$1392,'Depreciation Study Line Items'!$H$5:$H$1392,E182,'Depreciation Study Line Items'!$A$5:$A$1392,F182,'Depreciation Study Line Items'!$F$5:$F$1392,G182,'Depreciation Study Line Items'!$G$5:$G$1392,D182)</f>
        <v>31870</v>
      </c>
      <c r="I182" s="220"/>
      <c r="J182" s="196"/>
      <c r="K182" s="196"/>
      <c r="L182" s="196"/>
      <c r="M182" s="196"/>
      <c r="N182" s="196"/>
      <c r="O182" s="196"/>
      <c r="P182" s="196"/>
      <c r="Q182" s="196"/>
      <c r="R182" s="756"/>
      <c r="S182" s="196"/>
      <c r="T182" s="197"/>
      <c r="U182" s="196"/>
      <c r="V182" s="714"/>
      <c r="W182" s="687"/>
      <c r="X182" s="196"/>
      <c r="Y182" s="196"/>
      <c r="Z182" s="737"/>
      <c r="AA182" s="687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276"/>
      <c r="AO182" s="196"/>
      <c r="AP182" s="684"/>
      <c r="AQ182" s="683"/>
      <c r="AR182" s="196"/>
      <c r="AS182" s="196"/>
      <c r="AT182" s="684"/>
      <c r="AZ182" s="220"/>
      <c r="BF182" s="220"/>
      <c r="BO182" s="220"/>
      <c r="BP182" s="29"/>
      <c r="BQ182" s="29"/>
      <c r="BR182" s="30"/>
    </row>
    <row r="183" spans="1:70" x14ac:dyDescent="0.2">
      <c r="A183" s="34"/>
      <c r="B183" s="1" t="s">
        <v>1282</v>
      </c>
      <c r="C183" s="1" t="s">
        <v>1287</v>
      </c>
      <c r="D183" s="34" t="s">
        <v>19</v>
      </c>
      <c r="E183" s="34" t="s">
        <v>174</v>
      </c>
      <c r="F183" s="34" t="s">
        <v>130</v>
      </c>
      <c r="G183" s="34" t="s">
        <v>193</v>
      </c>
      <c r="H183" s="755">
        <f>SUMIFS('Depreciation Study Line Items'!$L$5:$L$1392,'Depreciation Study Line Items'!$H$5:$H$1392,E183,'Depreciation Study Line Items'!$A$5:$A$1392,F183,'Depreciation Study Line Items'!$F$5:$F$1392,G183,'Depreciation Study Line Items'!$G$5:$G$1392,D183)</f>
        <v>217099514</v>
      </c>
      <c r="I183" s="220"/>
      <c r="J183" s="196"/>
      <c r="K183" s="196"/>
      <c r="L183" s="196"/>
      <c r="M183" s="196"/>
      <c r="N183" s="196"/>
      <c r="O183" s="196"/>
      <c r="P183" s="196"/>
      <c r="Q183" s="196"/>
      <c r="R183" s="756"/>
      <c r="S183" s="196"/>
      <c r="T183" s="197"/>
      <c r="U183" s="196"/>
      <c r="V183" s="714"/>
      <c r="W183" s="687"/>
      <c r="X183" s="196"/>
      <c r="Y183" s="196"/>
      <c r="Z183" s="737"/>
      <c r="AA183" s="687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276"/>
      <c r="AO183" s="196"/>
      <c r="AP183" s="684"/>
      <c r="AQ183" s="683"/>
      <c r="AR183" s="196"/>
      <c r="AS183" s="196"/>
      <c r="AT183" s="684"/>
      <c r="AZ183" s="220"/>
      <c r="BF183" s="220"/>
      <c r="BO183" s="220"/>
      <c r="BP183" s="29"/>
      <c r="BQ183" s="29"/>
      <c r="BR183" s="30"/>
    </row>
    <row r="184" spans="1:70" x14ac:dyDescent="0.2">
      <c r="A184" s="34"/>
      <c r="B184" s="1" t="s">
        <v>1282</v>
      </c>
      <c r="C184" s="1" t="s">
        <v>1287</v>
      </c>
      <c r="D184" s="34" t="s">
        <v>19</v>
      </c>
      <c r="E184" s="34" t="s">
        <v>174</v>
      </c>
      <c r="F184" s="34" t="s">
        <v>130</v>
      </c>
      <c r="G184" s="34" t="s">
        <v>183</v>
      </c>
      <c r="H184" s="755">
        <f>SUMIFS('Depreciation Study Line Items'!$L$5:$L$1392,'Depreciation Study Line Items'!$H$5:$H$1392,E184,'Depreciation Study Line Items'!$A$5:$A$1392,F184,'Depreciation Study Line Items'!$F$5:$F$1392,G184,'Depreciation Study Line Items'!$G$5:$G$1392,D184)</f>
        <v>129330688</v>
      </c>
      <c r="I184" s="220"/>
      <c r="J184" s="196"/>
      <c r="K184" s="196"/>
      <c r="L184" s="196"/>
      <c r="M184" s="196"/>
      <c r="N184" s="196"/>
      <c r="O184" s="196"/>
      <c r="P184" s="196"/>
      <c r="Q184" s="196"/>
      <c r="R184" s="756"/>
      <c r="S184" s="196"/>
      <c r="T184" s="197"/>
      <c r="U184" s="196"/>
      <c r="V184" s="714"/>
      <c r="W184" s="687"/>
      <c r="X184" s="196"/>
      <c r="Y184" s="196"/>
      <c r="Z184" s="737"/>
      <c r="AA184" s="687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276"/>
      <c r="AO184" s="196"/>
      <c r="AP184" s="684"/>
      <c r="AQ184" s="683"/>
      <c r="AR184" s="196"/>
      <c r="AS184" s="196"/>
      <c r="AT184" s="684"/>
      <c r="AZ184" s="220"/>
      <c r="BF184" s="220"/>
      <c r="BO184" s="220"/>
      <c r="BP184" s="29"/>
      <c r="BQ184" s="29"/>
      <c r="BR184" s="30"/>
    </row>
    <row r="185" spans="1:70" x14ac:dyDescent="0.2">
      <c r="A185" s="34"/>
      <c r="B185" s="250" t="s">
        <v>1282</v>
      </c>
      <c r="C185" s="250" t="s">
        <v>1287</v>
      </c>
      <c r="D185" s="250" t="str">
        <f>"TOTAL " &amp;E184</f>
        <v>TOTAL NAVAJO</v>
      </c>
      <c r="E185" s="249"/>
      <c r="F185" s="249"/>
      <c r="G185" s="249"/>
      <c r="H185" s="716">
        <f>SUM(H182:H184)</f>
        <v>346462072</v>
      </c>
      <c r="I185" s="251"/>
      <c r="J185" s="251"/>
      <c r="K185" s="250"/>
      <c r="L185" s="250"/>
      <c r="M185" s="250"/>
      <c r="N185" s="250"/>
      <c r="O185" s="250"/>
      <c r="P185" s="250"/>
      <c r="Q185" s="250"/>
      <c r="R185" s="253">
        <f>SUM(H185:Q185)</f>
        <v>346462072</v>
      </c>
      <c r="S185" s="254">
        <v>346462070.72999996</v>
      </c>
      <c r="T185" s="673" t="s">
        <v>2399</v>
      </c>
      <c r="U185" s="255">
        <f>R185-S185</f>
        <v>1.2700000405311584</v>
      </c>
      <c r="V185" s="691"/>
      <c r="W185" s="690"/>
      <c r="X185" s="255"/>
      <c r="Y185" s="255"/>
      <c r="Z185" s="740">
        <f>SUM(W185:Y185)+S185</f>
        <v>346462070.72999996</v>
      </c>
      <c r="AA185" s="690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6">
        <f>SUM(AA185:AM185)+Z185</f>
        <v>346462070.72999996</v>
      </c>
      <c r="AO185" s="255"/>
      <c r="AP185" s="691"/>
      <c r="AQ185" s="690"/>
      <c r="AR185" s="255"/>
      <c r="AS185" s="255"/>
      <c r="AT185" s="691"/>
      <c r="AU185" s="247"/>
      <c r="AV185" s="247"/>
      <c r="AW185" s="247"/>
      <c r="AX185" s="247"/>
      <c r="AY185" s="247"/>
      <c r="AZ185" s="220"/>
      <c r="BA185" s="241"/>
      <c r="BB185" s="225"/>
      <c r="BC185" s="241"/>
      <c r="BD185" s="241"/>
      <c r="BE185" s="241"/>
      <c r="BF185" s="220"/>
      <c r="BG185" s="222"/>
      <c r="BI185" s="223"/>
      <c r="BO185" s="220"/>
      <c r="BP185" s="29"/>
      <c r="BQ185" s="29"/>
      <c r="BR185" s="30"/>
    </row>
    <row r="186" spans="1:70" x14ac:dyDescent="0.2">
      <c r="A186" s="34"/>
      <c r="B186" s="1" t="s">
        <v>1282</v>
      </c>
      <c r="C186" s="1" t="s">
        <v>1287</v>
      </c>
      <c r="D186" s="34" t="s">
        <v>19</v>
      </c>
      <c r="E186" s="34" t="s">
        <v>35</v>
      </c>
      <c r="F186" s="34" t="s">
        <v>16</v>
      </c>
      <c r="G186" s="34" t="s">
        <v>19</v>
      </c>
      <c r="H186" s="755">
        <f>SUMIFS('Depreciation Study Line Items'!$L$5:$L$1392,'Depreciation Study Line Items'!$H$5:$H$1392,E186,'Depreciation Study Line Items'!$A$5:$A$1392,F186,'Depreciation Study Line Items'!$F$5:$F$1392,G186,'Depreciation Study Line Items'!$G$5:$G$1392,D186)</f>
        <v>113734468.55999999</v>
      </c>
      <c r="I186" s="220"/>
      <c r="J186" s="196"/>
      <c r="K186" s="196"/>
      <c r="L186" s="196"/>
      <c r="M186" s="196"/>
      <c r="N186" s="196"/>
      <c r="O186" s="196"/>
      <c r="P186" s="196"/>
      <c r="Q186" s="196"/>
      <c r="R186" s="756"/>
      <c r="S186" s="196"/>
      <c r="T186" s="197"/>
      <c r="U186" s="196"/>
      <c r="V186" s="714"/>
      <c r="W186" s="687"/>
      <c r="X186" s="196"/>
      <c r="Y186" s="196"/>
      <c r="Z186" s="737"/>
      <c r="AA186" s="687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276"/>
      <c r="AO186" s="196"/>
      <c r="AP186" s="684"/>
      <c r="AQ186" s="683"/>
      <c r="AR186" s="196"/>
      <c r="AS186" s="196"/>
      <c r="AT186" s="684"/>
      <c r="AZ186" s="220"/>
      <c r="BF186" s="220"/>
      <c r="BO186" s="220"/>
      <c r="BP186" s="29"/>
      <c r="BQ186" s="29"/>
      <c r="BR186" s="30"/>
    </row>
    <row r="187" spans="1:70" x14ac:dyDescent="0.2">
      <c r="A187" s="34"/>
      <c r="B187" s="1" t="s">
        <v>1282</v>
      </c>
      <c r="C187" s="1" t="s">
        <v>1287</v>
      </c>
      <c r="D187" s="34" t="s">
        <v>19</v>
      </c>
      <c r="E187" s="34" t="s">
        <v>35</v>
      </c>
      <c r="F187" s="34" t="s">
        <v>130</v>
      </c>
      <c r="G187" s="34" t="s">
        <v>149</v>
      </c>
      <c r="H187" s="755">
        <f>SUMIFS('Depreciation Study Line Items'!$L$5:$L$1392,'Depreciation Study Line Items'!$H$5:$H$1392,E187,'Depreciation Study Line Items'!$A$5:$A$1392,F187,'Depreciation Study Line Items'!$F$5:$F$1392,G187,'Depreciation Study Line Items'!$G$5:$G$1392,D187)</f>
        <v>515557</v>
      </c>
      <c r="I187" s="220"/>
      <c r="J187" s="196"/>
      <c r="K187" s="196"/>
      <c r="L187" s="196"/>
      <c r="M187" s="196"/>
      <c r="N187" s="196"/>
      <c r="O187" s="196"/>
      <c r="P187" s="196"/>
      <c r="Q187" s="196"/>
      <c r="R187" s="756"/>
      <c r="S187" s="196"/>
      <c r="T187" s="197"/>
      <c r="U187" s="196"/>
      <c r="V187" s="714"/>
      <c r="W187" s="687"/>
      <c r="X187" s="196"/>
      <c r="Y187" s="196"/>
      <c r="Z187" s="737"/>
      <c r="AA187" s="687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276"/>
      <c r="AO187" s="196"/>
      <c r="AP187" s="684"/>
      <c r="AQ187" s="683"/>
      <c r="AR187" s="196"/>
      <c r="AS187" s="196"/>
      <c r="AT187" s="684"/>
      <c r="AZ187" s="220"/>
      <c r="BF187" s="220"/>
      <c r="BJ187" s="29"/>
      <c r="BK187" s="29"/>
      <c r="BL187" s="29"/>
      <c r="BM187" s="29"/>
      <c r="BN187" s="29"/>
      <c r="BO187" s="220"/>
      <c r="BP187" s="29"/>
      <c r="BQ187" s="29"/>
      <c r="BR187" s="30"/>
    </row>
    <row r="188" spans="1:70" x14ac:dyDescent="0.2">
      <c r="A188" s="34"/>
      <c r="B188" s="1" t="s">
        <v>1282</v>
      </c>
      <c r="C188" s="1" t="s">
        <v>1287</v>
      </c>
      <c r="D188" s="34" t="s">
        <v>19</v>
      </c>
      <c r="E188" s="34" t="s">
        <v>35</v>
      </c>
      <c r="F188" s="34" t="s">
        <v>130</v>
      </c>
      <c r="G188" s="34" t="s">
        <v>193</v>
      </c>
      <c r="H188" s="755">
        <f>SUMIFS('Depreciation Study Line Items'!$L$5:$L$1392,'Depreciation Study Line Items'!$H$5:$H$1392,E188,'Depreciation Study Line Items'!$A$5:$A$1392,F188,'Depreciation Study Line Items'!$F$5:$F$1392,G188,'Depreciation Study Line Items'!$G$5:$G$1392,D188)</f>
        <v>539020</v>
      </c>
      <c r="I188" s="220"/>
      <c r="J188" s="196"/>
      <c r="K188" s="196"/>
      <c r="L188" s="196"/>
      <c r="M188" s="196"/>
      <c r="N188" s="196"/>
      <c r="O188" s="196"/>
      <c r="P188" s="196"/>
      <c r="Q188" s="196"/>
      <c r="R188" s="756"/>
      <c r="S188" s="196"/>
      <c r="T188" s="197"/>
      <c r="U188" s="196"/>
      <c r="V188" s="714"/>
      <c r="W188" s="687"/>
      <c r="X188" s="196"/>
      <c r="Y188" s="196"/>
      <c r="Z188" s="737"/>
      <c r="AA188" s="687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276"/>
      <c r="AO188" s="196"/>
      <c r="AP188" s="684"/>
      <c r="AQ188" s="683"/>
      <c r="AR188" s="196"/>
      <c r="AS188" s="196"/>
      <c r="AT188" s="684"/>
      <c r="AZ188" s="220"/>
      <c r="BF188" s="220"/>
      <c r="BJ188" s="29"/>
      <c r="BK188" s="29"/>
      <c r="BL188" s="29"/>
      <c r="BM188" s="29"/>
      <c r="BN188" s="29"/>
      <c r="BO188" s="220"/>
      <c r="BP188" s="29"/>
      <c r="BQ188" s="29"/>
      <c r="BR188" s="30"/>
    </row>
    <row r="189" spans="1:70" x14ac:dyDescent="0.2">
      <c r="A189" s="34"/>
      <c r="B189" s="1" t="s">
        <v>1282</v>
      </c>
      <c r="C189" s="1" t="s">
        <v>1287</v>
      </c>
      <c r="D189" s="34" t="s">
        <v>19</v>
      </c>
      <c r="E189" s="34" t="s">
        <v>35</v>
      </c>
      <c r="F189" s="34" t="s">
        <v>130</v>
      </c>
      <c r="G189" s="34" t="s">
        <v>183</v>
      </c>
      <c r="H189" s="755">
        <f>SUMIFS('Depreciation Study Line Items'!$L$5:$L$1392,'Depreciation Study Line Items'!$H$5:$H$1392,E189,'Depreciation Study Line Items'!$A$5:$A$1392,F189,'Depreciation Study Line Items'!$F$5:$F$1392,G189,'Depreciation Study Line Items'!$G$5:$G$1392,D189)</f>
        <v>150311419</v>
      </c>
      <c r="I189" s="220"/>
      <c r="J189" s="196"/>
      <c r="K189" s="196"/>
      <c r="L189" s="196"/>
      <c r="M189" s="196"/>
      <c r="N189" s="196"/>
      <c r="O189" s="196"/>
      <c r="P189" s="196"/>
      <c r="Q189" s="196"/>
      <c r="R189" s="756"/>
      <c r="S189" s="196"/>
      <c r="T189" s="197"/>
      <c r="U189" s="196"/>
      <c r="V189" s="714"/>
      <c r="W189" s="687"/>
      <c r="X189" s="196"/>
      <c r="Y189" s="196"/>
      <c r="Z189" s="737"/>
      <c r="AA189" s="687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276"/>
      <c r="AO189" s="196"/>
      <c r="AP189" s="684"/>
      <c r="AQ189" s="683"/>
      <c r="AR189" s="196"/>
      <c r="AS189" s="196"/>
      <c r="AT189" s="684"/>
      <c r="AZ189" s="220"/>
      <c r="BF189" s="220"/>
      <c r="BJ189" s="29"/>
      <c r="BK189" s="29"/>
      <c r="BL189" s="29"/>
      <c r="BM189" s="29"/>
      <c r="BN189" s="29"/>
      <c r="BO189" s="220"/>
      <c r="BP189" s="29"/>
      <c r="BQ189" s="29"/>
      <c r="BR189" s="30"/>
    </row>
    <row r="190" spans="1:70" x14ac:dyDescent="0.2">
      <c r="A190" s="34"/>
      <c r="B190" s="1" t="s">
        <v>1282</v>
      </c>
      <c r="C190" s="1" t="s">
        <v>1287</v>
      </c>
      <c r="D190" s="34" t="s">
        <v>19</v>
      </c>
      <c r="E190" s="34" t="s">
        <v>35</v>
      </c>
      <c r="F190" s="34" t="s">
        <v>130</v>
      </c>
      <c r="G190" s="34" t="s">
        <v>186</v>
      </c>
      <c r="H190" s="755">
        <f>SUMIFS('Depreciation Study Line Items'!$L$5:$L$1392,'Depreciation Study Line Items'!$H$5:$H$1392,E190,'Depreciation Study Line Items'!$A$5:$A$1392,F190,'Depreciation Study Line Items'!$F$5:$F$1392,G190,'Depreciation Study Line Items'!$G$5:$G$1392,D190)</f>
        <v>74617607</v>
      </c>
      <c r="I190" s="220"/>
      <c r="J190" s="196"/>
      <c r="K190" s="196"/>
      <c r="L190" s="196"/>
      <c r="M190" s="196"/>
      <c r="N190" s="196"/>
      <c r="O190" s="196"/>
      <c r="P190" s="196"/>
      <c r="Q190" s="196"/>
      <c r="R190" s="756"/>
      <c r="S190" s="196"/>
      <c r="T190" s="197"/>
      <c r="U190" s="196"/>
      <c r="V190" s="714"/>
      <c r="W190" s="687"/>
      <c r="X190" s="196"/>
      <c r="Y190" s="196"/>
      <c r="Z190" s="737"/>
      <c r="AA190" s="687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276"/>
      <c r="AO190" s="196"/>
      <c r="AP190" s="684"/>
      <c r="AQ190" s="683"/>
      <c r="AR190" s="196"/>
      <c r="AS190" s="196"/>
      <c r="AT190" s="684"/>
      <c r="AZ190" s="220"/>
      <c r="BF190" s="220"/>
      <c r="BJ190" s="29"/>
      <c r="BK190" s="29"/>
      <c r="BL190" s="29"/>
      <c r="BM190" s="29"/>
      <c r="BN190" s="29"/>
      <c r="BO190" s="220"/>
      <c r="BP190" s="29"/>
      <c r="BQ190" s="29"/>
      <c r="BR190" s="30"/>
    </row>
    <row r="191" spans="1:70" x14ac:dyDescent="0.2">
      <c r="A191" s="34"/>
      <c r="B191" s="250" t="s">
        <v>1282</v>
      </c>
      <c r="C191" s="250" t="s">
        <v>1287</v>
      </c>
      <c r="D191" s="250" t="str">
        <f>"TOTAL " &amp;E190</f>
        <v>TOTAL SCATTERGOOD</v>
      </c>
      <c r="E191" s="249"/>
      <c r="F191" s="249"/>
      <c r="G191" s="249"/>
      <c r="H191" s="716">
        <f>SUM(H186:H190)</f>
        <v>339718071.56</v>
      </c>
      <c r="I191" s="251"/>
      <c r="J191" s="251"/>
      <c r="K191" s="250"/>
      <c r="L191" s="250"/>
      <c r="M191" s="250"/>
      <c r="N191" s="250"/>
      <c r="O191" s="250"/>
      <c r="P191" s="250"/>
      <c r="Q191" s="250"/>
      <c r="R191" s="253">
        <f>SUM(H191:Q191)</f>
        <v>339718071.56</v>
      </c>
      <c r="S191" s="254">
        <v>339718212.72000003</v>
      </c>
      <c r="T191" s="673" t="s">
        <v>2400</v>
      </c>
      <c r="U191" s="255">
        <f>R191-S191</f>
        <v>-141.16000002622604</v>
      </c>
      <c r="V191" s="691"/>
      <c r="W191" s="690"/>
      <c r="X191" s="255"/>
      <c r="Y191" s="255"/>
      <c r="Z191" s="740">
        <f>SUM(W191:Y191)+S191</f>
        <v>339718212.72000003</v>
      </c>
      <c r="AA191" s="690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6">
        <f>SUM(AA191:AM191)+Z191</f>
        <v>339718212.72000003</v>
      </c>
      <c r="AO191" s="255"/>
      <c r="AP191" s="691"/>
      <c r="AQ191" s="690"/>
      <c r="AR191" s="255"/>
      <c r="AS191" s="255"/>
      <c r="AT191" s="691"/>
      <c r="AU191" s="247"/>
      <c r="AV191" s="247"/>
      <c r="AW191" s="247"/>
      <c r="AX191" s="247"/>
      <c r="AY191" s="247"/>
      <c r="AZ191" s="220"/>
      <c r="BA191" s="241"/>
      <c r="BB191" s="225"/>
      <c r="BC191" s="241"/>
      <c r="BD191" s="241"/>
      <c r="BE191" s="241"/>
      <c r="BF191" s="220"/>
      <c r="BG191" s="222"/>
      <c r="BI191" s="223"/>
      <c r="BJ191" s="29"/>
      <c r="BK191" s="29"/>
      <c r="BL191" s="29"/>
      <c r="BM191" s="29"/>
      <c r="BN191" s="29"/>
      <c r="BO191" s="220"/>
      <c r="BP191" s="29"/>
      <c r="BQ191" s="29"/>
      <c r="BR191" s="30"/>
    </row>
    <row r="192" spans="1:70" x14ac:dyDescent="0.2">
      <c r="A192" s="34"/>
      <c r="B192" s="1" t="s">
        <v>1282</v>
      </c>
      <c r="C192" s="1" t="s">
        <v>1287</v>
      </c>
      <c r="D192" s="34" t="s">
        <v>19</v>
      </c>
      <c r="E192" s="34" t="s">
        <v>39</v>
      </c>
      <c r="F192" s="34" t="s">
        <v>16</v>
      </c>
      <c r="G192" s="34" t="s">
        <v>61</v>
      </c>
      <c r="H192" s="755">
        <f>SUMIFS('Depreciation Study Line Items'!$L$5:$L$1392,'Depreciation Study Line Items'!$H$5:$H$1392,E192,'Depreciation Study Line Items'!$A$5:$A$1392,F192,'Depreciation Study Line Items'!$F$5:$F$1392,G192,'Depreciation Study Line Items'!$G$5:$G$1392,D192)</f>
        <v>317016910.13999999</v>
      </c>
      <c r="I192" s="220"/>
      <c r="J192" s="196"/>
      <c r="K192" s="196"/>
      <c r="L192" s="196"/>
      <c r="M192" s="196"/>
      <c r="N192" s="196"/>
      <c r="O192" s="196"/>
      <c r="P192" s="196"/>
      <c r="Q192" s="196"/>
      <c r="R192" s="756"/>
      <c r="S192" s="196"/>
      <c r="T192" s="197"/>
      <c r="U192" s="196"/>
      <c r="V192" s="714"/>
      <c r="W192" s="687"/>
      <c r="X192" s="196"/>
      <c r="Y192" s="196"/>
      <c r="Z192" s="737"/>
      <c r="AA192" s="687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276"/>
      <c r="AO192" s="196"/>
      <c r="AP192" s="684"/>
      <c r="AQ192" s="683"/>
      <c r="AR192" s="196"/>
      <c r="AS192" s="196"/>
      <c r="AT192" s="684"/>
      <c r="AZ192" s="220"/>
      <c r="BF192" s="220"/>
      <c r="BJ192" s="29"/>
      <c r="BK192" s="29"/>
      <c r="BL192" s="29"/>
      <c r="BM192" s="29"/>
      <c r="BN192" s="29"/>
      <c r="BO192" s="220"/>
    </row>
    <row r="193" spans="1:67" x14ac:dyDescent="0.2">
      <c r="A193" s="34"/>
      <c r="B193" s="1" t="s">
        <v>1282</v>
      </c>
      <c r="C193" s="1" t="s">
        <v>1287</v>
      </c>
      <c r="D193" s="34" t="s">
        <v>19</v>
      </c>
      <c r="E193" s="34" t="s">
        <v>39</v>
      </c>
      <c r="F193" s="34" t="s">
        <v>16</v>
      </c>
      <c r="G193" s="34" t="s">
        <v>19</v>
      </c>
      <c r="H193" s="755">
        <f>SUMIFS('Depreciation Study Line Items'!$L$5:$L$1392,'Depreciation Study Line Items'!$H$5:$H$1392,E193,'Depreciation Study Line Items'!$A$5:$A$1392,F193,'Depreciation Study Line Items'!$F$5:$F$1392,G193,'Depreciation Study Line Items'!$G$5:$G$1392,D193)</f>
        <v>133368634.47000001</v>
      </c>
      <c r="I193" s="220"/>
      <c r="J193" s="196"/>
      <c r="K193" s="196"/>
      <c r="L193" s="196"/>
      <c r="M193" s="196"/>
      <c r="N193" s="196"/>
      <c r="O193" s="196"/>
      <c r="P193" s="196"/>
      <c r="Q193" s="196"/>
      <c r="R193" s="756"/>
      <c r="S193" s="196"/>
      <c r="T193" s="197"/>
      <c r="U193" s="196"/>
      <c r="V193" s="714"/>
      <c r="W193" s="687"/>
      <c r="X193" s="196"/>
      <c r="Y193" s="196"/>
      <c r="Z193" s="737"/>
      <c r="AA193" s="687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276"/>
      <c r="AO193" s="196"/>
      <c r="AP193" s="684"/>
      <c r="AQ193" s="683"/>
      <c r="AR193" s="196"/>
      <c r="AS193" s="196"/>
      <c r="AT193" s="684"/>
      <c r="AZ193" s="220"/>
      <c r="BF193" s="220"/>
      <c r="BJ193" s="29"/>
      <c r="BK193" s="29"/>
      <c r="BL193" s="29"/>
      <c r="BM193" s="29"/>
      <c r="BN193" s="29"/>
      <c r="BO193" s="220"/>
    </row>
    <row r="194" spans="1:67" x14ac:dyDescent="0.2">
      <c r="A194" s="34"/>
      <c r="B194" s="1" t="s">
        <v>1282</v>
      </c>
      <c r="C194" s="1" t="s">
        <v>1287</v>
      </c>
      <c r="D194" s="34" t="s">
        <v>19</v>
      </c>
      <c r="E194" s="34" t="s">
        <v>39</v>
      </c>
      <c r="F194" s="34" t="s">
        <v>130</v>
      </c>
      <c r="G194" s="34" t="s">
        <v>149</v>
      </c>
      <c r="H194" s="755">
        <f>SUMIFS('Depreciation Study Line Items'!$L$5:$L$1392,'Depreciation Study Line Items'!$H$5:$H$1392,E194,'Depreciation Study Line Items'!$A$5:$A$1392,F194,'Depreciation Study Line Items'!$F$5:$F$1392,G194,'Depreciation Study Line Items'!$G$5:$G$1392,D194)</f>
        <v>922912</v>
      </c>
      <c r="I194" s="220"/>
      <c r="J194" s="196"/>
      <c r="K194" s="196"/>
      <c r="L194" s="196"/>
      <c r="M194" s="196"/>
      <c r="N194" s="196"/>
      <c r="O194" s="196"/>
      <c r="P194" s="196"/>
      <c r="Q194" s="196"/>
      <c r="R194" s="756"/>
      <c r="S194" s="196"/>
      <c r="T194" s="197"/>
      <c r="U194" s="196"/>
      <c r="V194" s="714"/>
      <c r="W194" s="687"/>
      <c r="X194" s="196"/>
      <c r="Y194" s="196"/>
      <c r="Z194" s="737"/>
      <c r="AA194" s="687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276"/>
      <c r="AO194" s="196"/>
      <c r="AP194" s="684"/>
      <c r="AQ194" s="683"/>
      <c r="AR194" s="196"/>
      <c r="AS194" s="196"/>
      <c r="AT194" s="684"/>
      <c r="AZ194" s="220"/>
      <c r="BF194" s="220"/>
      <c r="BJ194" s="29"/>
      <c r="BK194" s="29"/>
      <c r="BL194" s="29"/>
      <c r="BM194" s="29"/>
      <c r="BN194" s="29"/>
      <c r="BO194" s="220"/>
    </row>
    <row r="195" spans="1:67" x14ac:dyDescent="0.2">
      <c r="A195" s="34"/>
      <c r="B195" s="1" t="s">
        <v>1282</v>
      </c>
      <c r="C195" s="1" t="s">
        <v>1287</v>
      </c>
      <c r="D195" s="34" t="s">
        <v>19</v>
      </c>
      <c r="E195" s="34" t="s">
        <v>39</v>
      </c>
      <c r="F195" s="34" t="s">
        <v>130</v>
      </c>
      <c r="G195" s="34" t="s">
        <v>193</v>
      </c>
      <c r="H195" s="755">
        <f>SUMIFS('Depreciation Study Line Items'!$L$5:$L$1392,'Depreciation Study Line Items'!$H$5:$H$1392,E195,'Depreciation Study Line Items'!$A$5:$A$1392,F195,'Depreciation Study Line Items'!$F$5:$F$1392,G195,'Depreciation Study Line Items'!$G$5:$G$1392,D195)</f>
        <v>3500000</v>
      </c>
      <c r="I195" s="220"/>
      <c r="J195" s="196"/>
      <c r="K195" s="196"/>
      <c r="L195" s="196"/>
      <c r="M195" s="196"/>
      <c r="N195" s="196"/>
      <c r="O195" s="196"/>
      <c r="P195" s="196"/>
      <c r="Q195" s="196"/>
      <c r="R195" s="756"/>
      <c r="S195" s="196"/>
      <c r="T195" s="197"/>
      <c r="U195" s="196"/>
      <c r="V195" s="714"/>
      <c r="W195" s="687"/>
      <c r="X195" s="196"/>
      <c r="Y195" s="196"/>
      <c r="Z195" s="737"/>
      <c r="AA195" s="687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276"/>
      <c r="AO195" s="196"/>
      <c r="AP195" s="684"/>
      <c r="AQ195" s="683"/>
      <c r="AR195" s="196"/>
      <c r="AS195" s="196"/>
      <c r="AT195" s="684"/>
      <c r="AZ195" s="220"/>
      <c r="BF195" s="220"/>
      <c r="BJ195" s="29"/>
      <c r="BK195" s="29"/>
      <c r="BL195" s="29"/>
      <c r="BM195" s="29"/>
      <c r="BN195" s="29"/>
      <c r="BO195" s="220"/>
    </row>
    <row r="196" spans="1:67" x14ac:dyDescent="0.2">
      <c r="A196" s="34"/>
      <c r="B196" s="1" t="s">
        <v>1282</v>
      </c>
      <c r="C196" s="1" t="s">
        <v>1287</v>
      </c>
      <c r="D196" s="34" t="s">
        <v>19</v>
      </c>
      <c r="E196" s="34" t="s">
        <v>39</v>
      </c>
      <c r="F196" s="34" t="s">
        <v>130</v>
      </c>
      <c r="G196" s="34" t="s">
        <v>183</v>
      </c>
      <c r="H196" s="755">
        <f>SUMIFS('Depreciation Study Line Items'!$L$5:$L$1392,'Depreciation Study Line Items'!$H$5:$H$1392,E196,'Depreciation Study Line Items'!$A$5:$A$1392,F196,'Depreciation Study Line Items'!$F$5:$F$1392,G196,'Depreciation Study Line Items'!$G$5:$G$1392,D196)</f>
        <v>7269438</v>
      </c>
      <c r="I196" s="220"/>
      <c r="J196" s="196"/>
      <c r="K196" s="196"/>
      <c r="L196" s="196"/>
      <c r="M196" s="196"/>
      <c r="N196" s="196"/>
      <c r="O196" s="196"/>
      <c r="P196" s="196"/>
      <c r="Q196" s="196"/>
      <c r="R196" s="756"/>
      <c r="S196" s="196"/>
      <c r="T196" s="197"/>
      <c r="U196" s="196"/>
      <c r="V196" s="714"/>
      <c r="W196" s="687"/>
      <c r="X196" s="196"/>
      <c r="Y196" s="196"/>
      <c r="Z196" s="737"/>
      <c r="AA196" s="687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276"/>
      <c r="AO196" s="196"/>
      <c r="AP196" s="684"/>
      <c r="AQ196" s="683"/>
      <c r="AR196" s="196"/>
      <c r="AS196" s="196"/>
      <c r="AT196" s="684"/>
      <c r="AZ196" s="220"/>
      <c r="BF196" s="220"/>
      <c r="BJ196" s="29"/>
      <c r="BK196" s="29"/>
      <c r="BL196" s="29"/>
      <c r="BM196" s="29"/>
      <c r="BN196" s="29"/>
      <c r="BO196" s="220"/>
    </row>
    <row r="197" spans="1:67" x14ac:dyDescent="0.2">
      <c r="A197" s="34"/>
      <c r="B197" s="1" t="s">
        <v>1282</v>
      </c>
      <c r="C197" s="1" t="s">
        <v>1287</v>
      </c>
      <c r="D197" s="34" t="s">
        <v>19</v>
      </c>
      <c r="E197" s="34" t="s">
        <v>39</v>
      </c>
      <c r="F197" s="34" t="s">
        <v>130</v>
      </c>
      <c r="G197" s="34" t="s">
        <v>186</v>
      </c>
      <c r="H197" s="755">
        <f>SUMIFS('Depreciation Study Line Items'!$L$5:$L$1392,'Depreciation Study Line Items'!$H$5:$H$1392,E197,'Depreciation Study Line Items'!$A$5:$A$1392,F197,'Depreciation Study Line Items'!$F$5:$F$1392,G197,'Depreciation Study Line Items'!$G$5:$G$1392,D197)</f>
        <v>84147177</v>
      </c>
      <c r="I197" s="220"/>
      <c r="J197" s="196"/>
      <c r="K197" s="196"/>
      <c r="L197" s="196"/>
      <c r="M197" s="196"/>
      <c r="N197" s="196"/>
      <c r="O197" s="196"/>
      <c r="P197" s="196"/>
      <c r="Q197" s="196"/>
      <c r="R197" s="756"/>
      <c r="S197" s="196"/>
      <c r="T197" s="197"/>
      <c r="U197" s="196"/>
      <c r="V197" s="714"/>
      <c r="W197" s="687"/>
      <c r="X197" s="196"/>
      <c r="Y197" s="196"/>
      <c r="Z197" s="737"/>
      <c r="AA197" s="687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276"/>
      <c r="AO197" s="196"/>
      <c r="AP197" s="684"/>
      <c r="AQ197" s="683"/>
      <c r="AR197" s="196"/>
      <c r="AS197" s="196"/>
      <c r="AT197" s="684"/>
      <c r="AZ197" s="220"/>
      <c r="BF197" s="220"/>
      <c r="BO197" s="220"/>
    </row>
    <row r="198" spans="1:67" x14ac:dyDescent="0.2">
      <c r="A198" s="34"/>
      <c r="B198" s="249" t="s">
        <v>1282</v>
      </c>
      <c r="C198" s="249" t="s">
        <v>1287</v>
      </c>
      <c r="D198" s="250" t="str">
        <f>"TOTAL " &amp;E197</f>
        <v>TOTAL VALLEY</v>
      </c>
      <c r="E198" s="249"/>
      <c r="F198" s="249"/>
      <c r="G198" s="249"/>
      <c r="H198" s="716">
        <f>SUM(H192:H197)</f>
        <v>546225071.61000001</v>
      </c>
      <c r="I198" s="251"/>
      <c r="J198" s="251"/>
      <c r="K198" s="250"/>
      <c r="L198" s="250"/>
      <c r="M198" s="250"/>
      <c r="N198" s="250"/>
      <c r="O198" s="250"/>
      <c r="P198" s="250"/>
      <c r="Q198" s="250"/>
      <c r="R198" s="253">
        <f>SUM(H198:Q198)</f>
        <v>546225071.61000001</v>
      </c>
      <c r="S198" s="254">
        <v>546225072</v>
      </c>
      <c r="T198" s="673" t="s">
        <v>2401</v>
      </c>
      <c r="U198" s="255">
        <f>R198-S198</f>
        <v>-0.38999998569488525</v>
      </c>
      <c r="V198" s="691"/>
      <c r="W198" s="690"/>
      <c r="X198" s="255"/>
      <c r="Y198" s="255"/>
      <c r="Z198" s="740">
        <f>SUM(W198:Y198)+S198</f>
        <v>546225072</v>
      </c>
      <c r="AA198" s="690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6">
        <f>SUM(AA198:AM198)+Z198</f>
        <v>546225072</v>
      </c>
      <c r="AO198" s="255"/>
      <c r="AP198" s="691"/>
      <c r="AQ198" s="690"/>
      <c r="AR198" s="255"/>
      <c r="AS198" s="255"/>
      <c r="AT198" s="691"/>
      <c r="AU198" s="247"/>
      <c r="AV198" s="247"/>
      <c r="AW198" s="247"/>
      <c r="AX198" s="247"/>
      <c r="AY198" s="247"/>
      <c r="AZ198" s="220"/>
      <c r="BA198" s="241"/>
      <c r="BB198" s="225"/>
      <c r="BC198" s="241"/>
      <c r="BD198" s="241"/>
      <c r="BE198" s="241"/>
      <c r="BF198" s="220"/>
      <c r="BG198" s="222"/>
      <c r="BI198" s="223"/>
      <c r="BO198" s="220"/>
    </row>
    <row r="199" spans="1:67" x14ac:dyDescent="0.2">
      <c r="A199" s="34"/>
      <c r="C199" s="34"/>
      <c r="D199" s="241"/>
      <c r="E199" s="196"/>
      <c r="F199" s="196"/>
      <c r="G199" s="196"/>
      <c r="H199" s="727"/>
      <c r="I199" s="220"/>
      <c r="J199" s="220"/>
      <c r="K199" s="241"/>
      <c r="L199" s="241"/>
      <c r="M199" s="241"/>
      <c r="N199" s="241"/>
      <c r="O199" s="241"/>
      <c r="P199" s="241"/>
      <c r="Q199" s="241"/>
      <c r="R199" s="277"/>
      <c r="S199" s="292"/>
      <c r="T199" s="225"/>
      <c r="U199" s="247"/>
      <c r="V199" s="689"/>
      <c r="W199" s="688"/>
      <c r="X199" s="247"/>
      <c r="Y199" s="247"/>
      <c r="Z199" s="739"/>
      <c r="AA199" s="688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80"/>
      <c r="AO199" s="247"/>
      <c r="AP199" s="689"/>
      <c r="AQ199" s="688"/>
      <c r="AR199" s="247"/>
      <c r="AS199" s="247"/>
      <c r="AT199" s="689"/>
      <c r="AU199" s="247"/>
      <c r="AV199" s="247"/>
      <c r="AW199" s="247"/>
      <c r="AX199" s="247"/>
      <c r="AY199" s="247"/>
      <c r="AZ199" s="220"/>
      <c r="BA199" s="241"/>
      <c r="BB199" s="225"/>
      <c r="BC199" s="241"/>
      <c r="BD199" s="241"/>
      <c r="BE199" s="241"/>
      <c r="BF199" s="220"/>
      <c r="BG199" s="222"/>
      <c r="BI199" s="223"/>
      <c r="BO199" s="220"/>
    </row>
    <row r="200" spans="1:67" x14ac:dyDescent="0.2">
      <c r="A200" s="34"/>
      <c r="B200" s="249" t="s">
        <v>1282</v>
      </c>
      <c r="C200" s="249" t="s">
        <v>1287</v>
      </c>
      <c r="D200" s="250" t="s">
        <v>21</v>
      </c>
      <c r="E200" s="250" t="s">
        <v>21</v>
      </c>
      <c r="F200" s="250" t="s">
        <v>21</v>
      </c>
      <c r="G200" s="250" t="s">
        <v>21</v>
      </c>
      <c r="H200" s="716"/>
      <c r="I200" s="251"/>
      <c r="J200" s="251"/>
      <c r="K200" s="250"/>
      <c r="L200" s="250"/>
      <c r="M200" s="250"/>
      <c r="N200" s="250"/>
      <c r="O200" s="250"/>
      <c r="P200" s="250"/>
      <c r="Q200" s="250"/>
      <c r="R200" s="253">
        <f>SUM(H200:Q200)</f>
        <v>0</v>
      </c>
      <c r="S200" s="254"/>
      <c r="T200" s="673"/>
      <c r="U200" s="255"/>
      <c r="V200" s="691"/>
      <c r="W200" s="690"/>
      <c r="X200" s="255"/>
      <c r="Y200" s="255"/>
      <c r="Z200" s="745"/>
      <c r="AA200" s="725">
        <f>-AA37</f>
        <v>3614.83</v>
      </c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6">
        <f>SUM(AA200:AM200)+Z200</f>
        <v>3614.83</v>
      </c>
      <c r="AO200" s="255"/>
      <c r="AP200" s="691"/>
      <c r="AQ200" s="690"/>
      <c r="AR200" s="255"/>
      <c r="AS200" s="255"/>
      <c r="AT200" s="691"/>
      <c r="AU200" s="247"/>
      <c r="AV200" s="247"/>
      <c r="AW200" s="247"/>
      <c r="AX200" s="247"/>
      <c r="AY200" s="247"/>
      <c r="AZ200" s="220"/>
      <c r="BA200" s="241"/>
      <c r="BB200" s="225"/>
      <c r="BC200" s="241"/>
      <c r="BD200" s="241"/>
      <c r="BE200" s="241"/>
      <c r="BF200" s="220"/>
      <c r="BG200" s="222"/>
      <c r="BI200" s="223"/>
      <c r="BO200" s="220"/>
    </row>
    <row r="201" spans="1:67" x14ac:dyDescent="0.2">
      <c r="A201" s="34"/>
      <c r="C201" s="34"/>
      <c r="D201" s="241"/>
      <c r="E201" s="196"/>
      <c r="F201" s="196"/>
      <c r="G201" s="196"/>
      <c r="H201" s="727"/>
      <c r="I201" s="220"/>
      <c r="J201" s="220"/>
      <c r="K201" s="241"/>
      <c r="L201" s="241"/>
      <c r="M201" s="241"/>
      <c r="N201" s="241"/>
      <c r="O201" s="241"/>
      <c r="P201" s="241"/>
      <c r="Q201" s="241"/>
      <c r="R201" s="277"/>
      <c r="S201" s="292"/>
      <c r="T201" s="225"/>
      <c r="U201" s="247"/>
      <c r="V201" s="689"/>
      <c r="W201" s="688"/>
      <c r="X201" s="247"/>
      <c r="Y201" s="247"/>
      <c r="Z201" s="739"/>
      <c r="AA201" s="688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80"/>
      <c r="AO201" s="247"/>
      <c r="AP201" s="689"/>
      <c r="AQ201" s="688"/>
      <c r="AR201" s="247"/>
      <c r="AS201" s="247"/>
      <c r="AT201" s="689"/>
      <c r="AU201" s="247"/>
      <c r="AV201" s="247"/>
      <c r="AW201" s="247"/>
      <c r="AX201" s="247"/>
      <c r="AY201" s="247"/>
      <c r="AZ201" s="220"/>
      <c r="BA201" s="241"/>
      <c r="BB201" s="225"/>
      <c r="BC201" s="241"/>
      <c r="BD201" s="241"/>
      <c r="BE201" s="241"/>
      <c r="BF201" s="220"/>
      <c r="BG201" s="222"/>
      <c r="BI201" s="223"/>
      <c r="BO201" s="220"/>
    </row>
    <row r="202" spans="1:67" x14ac:dyDescent="0.2">
      <c r="A202" s="34"/>
      <c r="C202" s="34"/>
      <c r="D202" s="241"/>
      <c r="E202" s="196"/>
      <c r="F202" s="196"/>
      <c r="G202" s="196"/>
      <c r="H202" s="727"/>
      <c r="I202" s="220"/>
      <c r="J202" s="220"/>
      <c r="K202" s="241"/>
      <c r="L202" s="241"/>
      <c r="M202" s="241"/>
      <c r="N202" s="241"/>
      <c r="O202" s="241"/>
      <c r="P202" s="241"/>
      <c r="Q202" s="241"/>
      <c r="R202" s="277"/>
      <c r="S202" s="292"/>
      <c r="T202" s="225"/>
      <c r="U202" s="247"/>
      <c r="V202" s="689"/>
      <c r="W202" s="688"/>
      <c r="X202" s="247"/>
      <c r="Y202" s="247"/>
      <c r="Z202" s="739"/>
      <c r="AA202" s="688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80"/>
      <c r="AO202" s="247"/>
      <c r="AP202" s="689"/>
      <c r="AQ202" s="688"/>
      <c r="AR202" s="247"/>
      <c r="AS202" s="247"/>
      <c r="AT202" s="689"/>
      <c r="AU202" s="247"/>
      <c r="AV202" s="247"/>
      <c r="AW202" s="247"/>
      <c r="AX202" s="247"/>
      <c r="AY202" s="247"/>
      <c r="AZ202" s="220"/>
      <c r="BA202" s="241"/>
      <c r="BB202" s="225"/>
      <c r="BC202" s="241"/>
      <c r="BD202" s="241"/>
      <c r="BE202" s="241"/>
      <c r="BF202" s="220"/>
      <c r="BG202" s="222"/>
      <c r="BI202" s="223"/>
      <c r="BO202" s="220"/>
    </row>
    <row r="203" spans="1:67" ht="13.5" thickBot="1" x14ac:dyDescent="0.25">
      <c r="A203" s="34"/>
      <c r="B203" s="266" t="s">
        <v>1282</v>
      </c>
      <c r="C203" s="266" t="s">
        <v>1287</v>
      </c>
      <c r="D203" s="265" t="s">
        <v>1291</v>
      </c>
      <c r="E203" s="266"/>
      <c r="F203" s="266"/>
      <c r="G203" s="266"/>
      <c r="H203" s="694">
        <f t="shared" ref="H203:W203" si="6">H198+H191+H185+H181+H176+H168+H160+H137+H135+H129+H128+H127+H126+H125+H200</f>
        <v>3474097596.8800001</v>
      </c>
      <c r="I203" s="267">
        <f t="shared" si="6"/>
        <v>-65563796</v>
      </c>
      <c r="J203" s="267">
        <f t="shared" si="6"/>
        <v>0</v>
      </c>
      <c r="K203" s="267">
        <f t="shared" si="6"/>
        <v>0</v>
      </c>
      <c r="L203" s="267">
        <f t="shared" si="6"/>
        <v>0</v>
      </c>
      <c r="M203" s="267">
        <f t="shared" si="6"/>
        <v>0</v>
      </c>
      <c r="N203" s="267">
        <f t="shared" si="6"/>
        <v>0</v>
      </c>
      <c r="O203" s="267">
        <f t="shared" si="6"/>
        <v>0</v>
      </c>
      <c r="P203" s="267">
        <f t="shared" si="6"/>
        <v>0</v>
      </c>
      <c r="Q203" s="267">
        <f t="shared" si="6"/>
        <v>0</v>
      </c>
      <c r="R203" s="268">
        <f t="shared" si="6"/>
        <v>3408533800.8800001</v>
      </c>
      <c r="S203" s="267">
        <f t="shared" si="6"/>
        <v>3408533800.9300008</v>
      </c>
      <c r="T203" s="293"/>
      <c r="U203" s="267">
        <f t="shared" si="6"/>
        <v>-4.9999886658042669E-2</v>
      </c>
      <c r="V203" s="718">
        <f t="shared" si="6"/>
        <v>0</v>
      </c>
      <c r="W203" s="694">
        <f t="shared" si="6"/>
        <v>-50423032.140000001</v>
      </c>
      <c r="X203" s="267">
        <f>X198+X191+X185+X181+X176+X168+X160+X137+X135+X129+X128+X127+X126+X125+X200</f>
        <v>-25412.3</v>
      </c>
      <c r="Y203" s="293">
        <f t="shared" ref="Y203:AM203" si="7">Y198+Y191+Y185+Y181+Y176+Y168+Y160+Y137+Y135+Y129+Y128+Y127+Y126+Y125+Y200</f>
        <v>0</v>
      </c>
      <c r="Z203" s="741">
        <f t="shared" si="7"/>
        <v>3358085356.4900002</v>
      </c>
      <c r="AA203" s="726">
        <f t="shared" si="7"/>
        <v>3614.83</v>
      </c>
      <c r="AB203" s="293">
        <f t="shared" si="7"/>
        <v>49808137.950000003</v>
      </c>
      <c r="AC203" s="293">
        <f t="shared" si="7"/>
        <v>65563796</v>
      </c>
      <c r="AD203" s="293">
        <f t="shared" si="7"/>
        <v>751832</v>
      </c>
      <c r="AE203" s="293">
        <f t="shared" si="7"/>
        <v>0</v>
      </c>
      <c r="AF203" s="293">
        <f t="shared" si="7"/>
        <v>0</v>
      </c>
      <c r="AG203" s="293">
        <f t="shared" si="7"/>
        <v>0</v>
      </c>
      <c r="AH203" s="293">
        <f t="shared" si="7"/>
        <v>0</v>
      </c>
      <c r="AI203" s="293">
        <f t="shared" si="7"/>
        <v>0</v>
      </c>
      <c r="AJ203" s="293">
        <f t="shared" si="7"/>
        <v>0</v>
      </c>
      <c r="AK203" s="293">
        <f t="shared" si="7"/>
        <v>0</v>
      </c>
      <c r="AL203" s="293">
        <f t="shared" si="7"/>
        <v>0</v>
      </c>
      <c r="AM203" s="293">
        <f t="shared" si="7"/>
        <v>0</v>
      </c>
      <c r="AN203" s="269">
        <f>AN198+AN191+AN185+AN181+AN176+AN168+AN160+AN137+AN135+AN129+AN128+AN127+AN126+AN125+AN200</f>
        <v>3474212737.2700005</v>
      </c>
      <c r="AO203" s="267">
        <f t="shared" ref="AO203:AU203" si="8">AO198+AO191+AO185+AO181+AO176+AO168+AO160+AO137+AO135+AO129+AO128+AO127+AO126+AO125</f>
        <v>0</v>
      </c>
      <c r="AP203" s="695">
        <f t="shared" si="8"/>
        <v>0</v>
      </c>
      <c r="AQ203" s="694">
        <f t="shared" si="8"/>
        <v>0</v>
      </c>
      <c r="AR203" s="267">
        <f t="shared" si="8"/>
        <v>0</v>
      </c>
      <c r="AS203" s="267">
        <f t="shared" si="8"/>
        <v>0</v>
      </c>
      <c r="AT203" s="695">
        <f t="shared" si="8"/>
        <v>0</v>
      </c>
      <c r="AU203" s="220">
        <f t="shared" si="8"/>
        <v>0</v>
      </c>
      <c r="AV203" s="220"/>
      <c r="AW203" s="220"/>
      <c r="AX203" s="220"/>
      <c r="AY203" s="220"/>
      <c r="AZ203" s="220"/>
      <c r="BA203" s="220"/>
      <c r="BB203" s="225"/>
      <c r="BC203" s="241"/>
      <c r="BD203" s="241"/>
      <c r="BE203" s="241"/>
      <c r="BF203" s="220"/>
      <c r="BG203" s="222"/>
      <c r="BI203" s="223"/>
      <c r="BO203" s="220"/>
    </row>
    <row r="204" spans="1:67" ht="13.5" thickTop="1" x14ac:dyDescent="0.2">
      <c r="A204" s="34"/>
      <c r="C204" s="34"/>
      <c r="D204" s="294"/>
      <c r="E204" s="196"/>
      <c r="F204" s="196"/>
      <c r="G204" s="196"/>
      <c r="H204" s="727"/>
      <c r="I204" s="220"/>
      <c r="J204" s="220"/>
      <c r="K204" s="220"/>
      <c r="L204" s="220"/>
      <c r="M204" s="220"/>
      <c r="N204" s="220"/>
      <c r="O204" s="220"/>
      <c r="P204" s="220"/>
      <c r="Q204" s="220"/>
      <c r="R204" s="766"/>
      <c r="S204" s="220"/>
      <c r="T204" s="225"/>
      <c r="U204" s="220"/>
      <c r="V204" s="762"/>
      <c r="W204" s="727"/>
      <c r="X204" s="220"/>
      <c r="Y204" s="220"/>
      <c r="Z204" s="746"/>
      <c r="AA204" s="727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95"/>
      <c r="AO204" s="247"/>
      <c r="AP204" s="689"/>
      <c r="AQ204" s="688"/>
      <c r="AR204" s="247"/>
      <c r="AS204" s="247"/>
      <c r="AT204" s="689"/>
      <c r="AU204" s="247"/>
      <c r="AV204" s="247"/>
      <c r="AW204" s="247"/>
      <c r="AX204" s="247"/>
      <c r="AY204" s="247"/>
      <c r="AZ204" s="220"/>
      <c r="BA204" s="241"/>
      <c r="BB204" s="225"/>
      <c r="BC204" s="241"/>
      <c r="BD204" s="241"/>
      <c r="BE204" s="241"/>
      <c r="BF204" s="220"/>
      <c r="BG204" s="222"/>
      <c r="BI204" s="223"/>
      <c r="BO204" s="220"/>
    </row>
    <row r="205" spans="1:67" x14ac:dyDescent="0.2">
      <c r="A205" s="34"/>
      <c r="B205" s="34"/>
      <c r="C205" s="34"/>
      <c r="D205" s="241"/>
      <c r="E205" s="196"/>
      <c r="F205" s="196"/>
      <c r="G205" s="196"/>
      <c r="H205" s="727"/>
      <c r="I205" s="220"/>
      <c r="J205" s="220"/>
      <c r="K205" s="220"/>
      <c r="L205" s="220"/>
      <c r="M205" s="220"/>
      <c r="N205" s="220"/>
      <c r="O205" s="220"/>
      <c r="P205" s="220"/>
      <c r="Q205" s="220"/>
      <c r="R205" s="766"/>
      <c r="S205" s="220"/>
      <c r="T205" s="225"/>
      <c r="U205" s="220"/>
      <c r="V205" s="762"/>
      <c r="W205" s="727"/>
      <c r="X205" s="220"/>
      <c r="Y205" s="220"/>
      <c r="Z205" s="746"/>
      <c r="AA205" s="727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95"/>
      <c r="AO205" s="247"/>
      <c r="AP205" s="689"/>
      <c r="AQ205" s="688"/>
      <c r="AR205" s="247"/>
      <c r="AS205" s="247"/>
      <c r="AT205" s="689"/>
      <c r="AU205" s="247"/>
      <c r="AV205" s="247"/>
      <c r="AW205" s="247"/>
      <c r="AX205" s="247"/>
      <c r="AY205" s="247"/>
      <c r="AZ205" s="220"/>
      <c r="BA205" s="241"/>
      <c r="BB205" s="225"/>
      <c r="BC205" s="241"/>
      <c r="BD205" s="241"/>
      <c r="BE205" s="241"/>
      <c r="BF205" s="220"/>
      <c r="BG205" s="222"/>
      <c r="BI205" s="223"/>
      <c r="BO205" s="220"/>
    </row>
    <row r="206" spans="1:67" ht="13.5" thickBot="1" x14ac:dyDescent="0.25">
      <c r="H206" s="687"/>
      <c r="I206" s="196"/>
      <c r="J206" s="196"/>
      <c r="K206" s="196"/>
      <c r="L206" s="196"/>
      <c r="M206" s="196"/>
      <c r="N206" s="196"/>
      <c r="O206" s="196"/>
      <c r="P206" s="196"/>
      <c r="Q206" s="196"/>
      <c r="R206" s="756"/>
      <c r="S206" s="196"/>
      <c r="T206" s="197"/>
      <c r="U206" s="196"/>
      <c r="V206" s="714"/>
      <c r="W206" s="687"/>
      <c r="X206" s="196"/>
      <c r="Y206" s="196"/>
      <c r="Z206" s="737"/>
      <c r="AA206" s="687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276"/>
      <c r="AO206" s="196"/>
      <c r="AP206" s="684"/>
      <c r="AQ206" s="683"/>
      <c r="AR206" s="196"/>
      <c r="AS206" s="196"/>
      <c r="AT206" s="684"/>
    </row>
    <row r="207" spans="1:67" ht="13.5" thickBot="1" x14ac:dyDescent="0.25">
      <c r="A207" s="34"/>
      <c r="B207" s="296" t="s">
        <v>1292</v>
      </c>
      <c r="C207" s="297"/>
      <c r="D207" s="228"/>
      <c r="E207" s="227"/>
      <c r="F207" s="227"/>
      <c r="G207" s="227"/>
      <c r="H207" s="685">
        <f>H203+H155+H118+H141</f>
        <v>5477677878.0800009</v>
      </c>
      <c r="I207" s="229">
        <f t="shared" ref="I207:AN207" si="9">I203+I155+I118+I141</f>
        <v>-65563796</v>
      </c>
      <c r="J207" s="229">
        <f t="shared" si="9"/>
        <v>-5515300</v>
      </c>
      <c r="K207" s="229">
        <f t="shared" si="9"/>
        <v>0</v>
      </c>
      <c r="L207" s="229">
        <f t="shared" si="9"/>
        <v>0</v>
      </c>
      <c r="M207" s="229">
        <f t="shared" si="9"/>
        <v>42621512.710000001</v>
      </c>
      <c r="N207" s="229">
        <f t="shared" si="9"/>
        <v>0</v>
      </c>
      <c r="O207" s="229">
        <f t="shared" si="9"/>
        <v>0</v>
      </c>
      <c r="P207" s="229">
        <f t="shared" si="9"/>
        <v>0</v>
      </c>
      <c r="Q207" s="229">
        <f t="shared" si="9"/>
        <v>0</v>
      </c>
      <c r="R207" s="767">
        <f t="shared" si="9"/>
        <v>5449220294.7900009</v>
      </c>
      <c r="S207" s="229">
        <f t="shared" si="9"/>
        <v>5449220288.7700014</v>
      </c>
      <c r="T207" s="672"/>
      <c r="U207" s="229">
        <f t="shared" si="9"/>
        <v>6.020000109449029</v>
      </c>
      <c r="V207" s="728">
        <f t="shared" si="9"/>
        <v>0</v>
      </c>
      <c r="W207" s="685">
        <f t="shared" si="9"/>
        <v>-50423032.140000001</v>
      </c>
      <c r="X207" s="229">
        <f t="shared" si="9"/>
        <v>0</v>
      </c>
      <c r="Y207" s="229">
        <f t="shared" si="9"/>
        <v>0</v>
      </c>
      <c r="Z207" s="747">
        <f t="shared" si="9"/>
        <v>5398797256.6300001</v>
      </c>
      <c r="AA207" s="685">
        <f t="shared" si="9"/>
        <v>0</v>
      </c>
      <c r="AB207" s="229">
        <f t="shared" si="9"/>
        <v>49808137.950000003</v>
      </c>
      <c r="AC207" s="229">
        <f t="shared" si="9"/>
        <v>65563796</v>
      </c>
      <c r="AD207" s="229">
        <f t="shared" si="9"/>
        <v>0</v>
      </c>
      <c r="AE207" s="229">
        <f t="shared" si="9"/>
        <v>-42621512.710000001</v>
      </c>
      <c r="AF207" s="229">
        <f t="shared" si="9"/>
        <v>50252854.719999999</v>
      </c>
      <c r="AG207" s="229">
        <f t="shared" si="9"/>
        <v>0</v>
      </c>
      <c r="AH207" s="229">
        <f t="shared" si="9"/>
        <v>-32159240.109999999</v>
      </c>
      <c r="AI207" s="229">
        <f t="shared" si="9"/>
        <v>213297.53</v>
      </c>
      <c r="AJ207" s="229">
        <f t="shared" si="9"/>
        <v>0</v>
      </c>
      <c r="AK207" s="229">
        <f t="shared" si="9"/>
        <v>614894.18999999994</v>
      </c>
      <c r="AL207" s="229">
        <f t="shared" si="9"/>
        <v>0</v>
      </c>
      <c r="AM207" s="229">
        <f t="shared" si="9"/>
        <v>5515300</v>
      </c>
      <c r="AN207" s="298">
        <f t="shared" si="9"/>
        <v>5495984784.2000008</v>
      </c>
      <c r="AO207" s="229">
        <f>'BS - All'!E59</f>
        <v>5495984784.96</v>
      </c>
      <c r="AP207" s="713">
        <f t="shared" ref="AP207" si="10">AP203+AP155++AP118</f>
        <v>-0.35000002384185791</v>
      </c>
      <c r="AQ207" s="685">
        <f>ROUND((AN207/1000),0)</f>
        <v>5495985</v>
      </c>
      <c r="AR207" s="238">
        <v>5495985</v>
      </c>
      <c r="AS207" s="299" t="s">
        <v>1280</v>
      </c>
      <c r="AT207" s="699">
        <f>AQ207-AR207</f>
        <v>0</v>
      </c>
      <c r="AU207" s="240"/>
      <c r="AV207" s="240"/>
      <c r="AW207" s="240"/>
      <c r="AX207" s="240"/>
      <c r="AY207" s="240"/>
      <c r="AZ207" s="220"/>
      <c r="BA207" s="241"/>
      <c r="BB207" s="225"/>
      <c r="BC207" s="241"/>
      <c r="BD207" s="241"/>
      <c r="BE207" s="241"/>
      <c r="BF207" s="220"/>
      <c r="BG207" s="222"/>
      <c r="BI207" s="223"/>
      <c r="BO207" s="220"/>
    </row>
    <row r="208" spans="1:67" x14ac:dyDescent="0.2">
      <c r="A208" s="34"/>
      <c r="B208" s="34"/>
      <c r="C208" s="34"/>
      <c r="D208" s="241"/>
      <c r="E208" s="196"/>
      <c r="F208" s="196"/>
      <c r="G208" s="196"/>
      <c r="H208" s="727"/>
      <c r="I208" s="220"/>
      <c r="J208" s="220"/>
      <c r="K208" s="220"/>
      <c r="L208" s="220"/>
      <c r="M208" s="220"/>
      <c r="N208" s="220"/>
      <c r="O208" s="220"/>
      <c r="P208" s="220"/>
      <c r="Q208" s="220"/>
      <c r="R208" s="766"/>
      <c r="S208" s="220"/>
      <c r="T208" s="225"/>
      <c r="U208" s="220"/>
      <c r="V208" s="762"/>
      <c r="W208" s="727"/>
      <c r="X208" s="220"/>
      <c r="Y208" s="220"/>
      <c r="Z208" s="746"/>
      <c r="AA208" s="727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95"/>
      <c r="AO208" s="257"/>
      <c r="AP208" s="689"/>
      <c r="AQ208" s="688"/>
      <c r="AR208" s="247"/>
      <c r="AS208" s="247"/>
      <c r="AT208" s="689"/>
      <c r="AU208" s="247"/>
      <c r="AV208" s="247"/>
      <c r="AW208" s="247"/>
      <c r="AX208" s="247"/>
      <c r="AY208" s="247"/>
      <c r="AZ208" s="220"/>
      <c r="BA208" s="241"/>
      <c r="BB208" s="225"/>
      <c r="BC208" s="241"/>
      <c r="BD208" s="241"/>
      <c r="BE208" s="241"/>
      <c r="BF208" s="220"/>
      <c r="BG208" s="222"/>
      <c r="BI208" s="223"/>
      <c r="BO208" s="220"/>
    </row>
    <row r="209" spans="1:67" ht="15" customHeight="1" x14ac:dyDescent="0.2">
      <c r="A209" s="34"/>
      <c r="B209" s="196" t="s">
        <v>1293</v>
      </c>
      <c r="C209" s="34" t="s">
        <v>89</v>
      </c>
      <c r="D209" s="34" t="s">
        <v>89</v>
      </c>
      <c r="E209" s="34" t="s">
        <v>89</v>
      </c>
      <c r="F209" s="34" t="s">
        <v>83</v>
      </c>
      <c r="G209" s="34" t="s">
        <v>89</v>
      </c>
      <c r="H209" s="755">
        <f>SUMIFS('Depreciation Study Line Items'!$L$5:$L$1392,'Depreciation Study Line Items'!$H$5:$H$1392,E209,'Depreciation Study Line Items'!$A$5:$A$1392,F209,'Depreciation Study Line Items'!$F$5:$F$1392,G209,'Depreciation Study Line Items'!$G$5:$G$1392,D209)</f>
        <v>560084047.70000005</v>
      </c>
      <c r="I209" s="220"/>
      <c r="J209" s="29"/>
      <c r="K209" s="29"/>
      <c r="L209" s="29"/>
      <c r="M209" s="29"/>
      <c r="N209" s="29"/>
      <c r="O209" s="29"/>
      <c r="P209" s="29"/>
      <c r="Q209" s="29"/>
      <c r="R209" s="763"/>
      <c r="S209" s="29"/>
      <c r="T209" s="30"/>
      <c r="U209" s="29"/>
      <c r="V209" s="808" t="s">
        <v>1294</v>
      </c>
      <c r="W209" s="748"/>
      <c r="X209" s="300"/>
      <c r="Y209" s="300"/>
      <c r="Z209" s="749"/>
      <c r="AA209" s="7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658"/>
      <c r="AO209" s="29"/>
      <c r="AP209" s="701"/>
      <c r="AQ209" s="700"/>
      <c r="AR209" s="29"/>
      <c r="AS209" s="29"/>
      <c r="AT209" s="701"/>
      <c r="AU209" s="29"/>
      <c r="AV209" s="29"/>
      <c r="AW209" s="29"/>
      <c r="AX209" s="29"/>
      <c r="AY209" s="29"/>
      <c r="AZ209" s="220"/>
      <c r="BA209" s="29"/>
      <c r="BB209" s="30"/>
      <c r="BC209" s="29"/>
      <c r="BD209" s="29"/>
      <c r="BE209" s="29"/>
      <c r="BF209" s="278"/>
      <c r="BG209" s="29"/>
      <c r="BO209" s="220"/>
    </row>
    <row r="210" spans="1:67" x14ac:dyDescent="0.2">
      <c r="A210" s="34"/>
      <c r="B210" s="196" t="s">
        <v>1293</v>
      </c>
      <c r="C210" s="34" t="s">
        <v>89</v>
      </c>
      <c r="D210" s="34" t="s">
        <v>89</v>
      </c>
      <c r="E210" s="34" t="s">
        <v>89</v>
      </c>
      <c r="F210" s="34" t="s">
        <v>83</v>
      </c>
      <c r="G210" s="34" t="s">
        <v>85</v>
      </c>
      <c r="H210" s="755">
        <f>SUMIFS('Depreciation Study Line Items'!$L$5:$L$1392,'Depreciation Study Line Items'!$H$5:$H$1392,E210,'Depreciation Study Line Items'!$A$5:$A$1392,F210,'Depreciation Study Line Items'!$F$5:$F$1392,G210,'Depreciation Study Line Items'!$G$5:$G$1392,D210)</f>
        <v>209112101</v>
      </c>
      <c r="I210" s="220"/>
      <c r="J210" s="29"/>
      <c r="K210" s="29"/>
      <c r="L210" s="29"/>
      <c r="M210" s="29"/>
      <c r="N210" s="29"/>
      <c r="O210" s="29"/>
      <c r="P210" s="29"/>
      <c r="Q210" s="29"/>
      <c r="R210" s="763"/>
      <c r="S210" s="29"/>
      <c r="T210" s="30"/>
      <c r="U210" s="29"/>
      <c r="V210" s="809"/>
      <c r="W210" s="748"/>
      <c r="X210" s="300"/>
      <c r="Y210" s="300"/>
      <c r="Z210" s="749"/>
      <c r="AA210" s="7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658"/>
      <c r="AO210" s="29"/>
      <c r="AP210" s="701"/>
      <c r="AQ210" s="700"/>
      <c r="AR210" s="29"/>
      <c r="AS210" s="29"/>
      <c r="AT210" s="701"/>
      <c r="AU210" s="29"/>
      <c r="AV210" s="29"/>
      <c r="AW210" s="29"/>
      <c r="AX210" s="29"/>
      <c r="AY210" s="29"/>
      <c r="AZ210" s="220"/>
      <c r="BA210" s="29"/>
      <c r="BB210" s="30"/>
      <c r="BC210" s="29"/>
      <c r="BD210" s="29"/>
      <c r="BE210" s="29"/>
      <c r="BF210" s="278"/>
      <c r="BG210" s="29"/>
      <c r="BO210" s="220"/>
    </row>
    <row r="211" spans="1:67" x14ac:dyDescent="0.2">
      <c r="A211" s="34"/>
      <c r="B211" s="196" t="s">
        <v>1293</v>
      </c>
      <c r="C211" s="34" t="s">
        <v>89</v>
      </c>
      <c r="D211" s="34" t="s">
        <v>89</v>
      </c>
      <c r="E211" s="34" t="s">
        <v>89</v>
      </c>
      <c r="F211" s="34" t="s">
        <v>83</v>
      </c>
      <c r="G211" s="34" t="s">
        <v>98</v>
      </c>
      <c r="H211" s="755">
        <f>SUMIFS('Depreciation Study Line Items'!$L$5:$L$1392,'Depreciation Study Line Items'!$H$5:$H$1392,E211,'Depreciation Study Line Items'!$A$5:$A$1392,F211,'Depreciation Study Line Items'!$F$5:$F$1392,G211,'Depreciation Study Line Items'!$G$5:$G$1392,D211)</f>
        <v>19371</v>
      </c>
      <c r="I211" s="220"/>
      <c r="J211" s="196"/>
      <c r="K211" s="196"/>
      <c r="L211" s="196"/>
      <c r="M211" s="196"/>
      <c r="N211" s="196"/>
      <c r="O211" s="196"/>
      <c r="P211" s="196"/>
      <c r="Q211" s="196"/>
      <c r="R211" s="756"/>
      <c r="S211" s="196"/>
      <c r="T211" s="197"/>
      <c r="U211" s="196"/>
      <c r="V211" s="809"/>
      <c r="W211" s="748"/>
      <c r="X211" s="300"/>
      <c r="Y211" s="300"/>
      <c r="Z211" s="749"/>
      <c r="AA211" s="687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276"/>
      <c r="AO211" s="196"/>
      <c r="AP211" s="684"/>
      <c r="AQ211" s="683"/>
      <c r="AR211" s="196"/>
      <c r="AS211" s="196"/>
      <c r="AT211" s="684"/>
      <c r="AZ211" s="220"/>
      <c r="BF211" s="220"/>
      <c r="BO211" s="220"/>
    </row>
    <row r="212" spans="1:67" x14ac:dyDescent="0.2">
      <c r="A212" s="34"/>
      <c r="B212" s="196" t="s">
        <v>1293</v>
      </c>
      <c r="C212" s="34" t="s">
        <v>89</v>
      </c>
      <c r="D212" s="34" t="s">
        <v>89</v>
      </c>
      <c r="E212" s="34" t="s">
        <v>89</v>
      </c>
      <c r="F212" s="34" t="s">
        <v>83</v>
      </c>
      <c r="G212" s="34" t="s">
        <v>90</v>
      </c>
      <c r="H212" s="755">
        <f>SUMIFS('Depreciation Study Line Items'!$L$5:$L$1392,'Depreciation Study Line Items'!$H$5:$H$1392,E212,'Depreciation Study Line Items'!$A$5:$A$1392,F212,'Depreciation Study Line Items'!$F$5:$F$1392,G212,'Depreciation Study Line Items'!$G$5:$G$1392,D212)</f>
        <v>134820042</v>
      </c>
      <c r="I212" s="220"/>
      <c r="J212" s="220"/>
      <c r="K212" s="279"/>
      <c r="L212" s="279"/>
      <c r="M212" s="279"/>
      <c r="N212" s="279"/>
      <c r="O212" s="279"/>
      <c r="P212" s="279"/>
      <c r="Q212" s="279"/>
      <c r="R212" s="277"/>
      <c r="S212" s="220"/>
      <c r="T212" s="225"/>
      <c r="U212" s="247"/>
      <c r="V212" s="809"/>
      <c r="W212" s="748"/>
      <c r="X212" s="300"/>
      <c r="Y212" s="300"/>
      <c r="Z212" s="749"/>
      <c r="AA212" s="688"/>
      <c r="AB212" s="247"/>
      <c r="AC212" s="247"/>
      <c r="AD212" s="247"/>
      <c r="AE212" s="247"/>
      <c r="AF212" s="247"/>
      <c r="AG212" s="247"/>
      <c r="AH212" s="247"/>
      <c r="AI212" s="247"/>
      <c r="AJ212" s="247"/>
      <c r="AK212" s="247"/>
      <c r="AL212" s="247"/>
      <c r="AM212" s="247"/>
      <c r="AN212" s="280"/>
      <c r="AO212" s="247"/>
      <c r="AP212" s="689"/>
      <c r="AQ212" s="688"/>
      <c r="AR212" s="247"/>
      <c r="AS212" s="247"/>
      <c r="AT212" s="689"/>
      <c r="AU212" s="247"/>
      <c r="AV212" s="247"/>
      <c r="AW212" s="247"/>
      <c r="AX212" s="247"/>
      <c r="AY212" s="247"/>
      <c r="AZ212" s="220"/>
      <c r="BB212" s="225"/>
      <c r="BF212" s="220"/>
      <c r="BG212" s="222"/>
      <c r="BI212" s="223"/>
      <c r="BO212" s="220"/>
    </row>
    <row r="213" spans="1:67" x14ac:dyDescent="0.2">
      <c r="A213" s="34"/>
      <c r="B213" s="196" t="s">
        <v>1293</v>
      </c>
      <c r="C213" s="34" t="s">
        <v>89</v>
      </c>
      <c r="D213" s="34" t="s">
        <v>89</v>
      </c>
      <c r="E213" s="34" t="s">
        <v>89</v>
      </c>
      <c r="F213" s="34" t="s">
        <v>83</v>
      </c>
      <c r="G213" s="34" t="s">
        <v>88</v>
      </c>
      <c r="H213" s="755">
        <f>SUMIFS('Depreciation Study Line Items'!$L$5:$L$1392,'Depreciation Study Line Items'!$H$5:$H$1392,E213,'Depreciation Study Line Items'!$A$5:$A$1392,F213,'Depreciation Study Line Items'!$F$5:$F$1392,G213,'Depreciation Study Line Items'!$G$5:$G$1392,D213)</f>
        <v>46884407</v>
      </c>
      <c r="I213" s="220"/>
      <c r="J213" s="220"/>
      <c r="K213" s="279"/>
      <c r="L213" s="279"/>
      <c r="M213" s="279"/>
      <c r="N213" s="279"/>
      <c r="O213" s="279"/>
      <c r="P213" s="279"/>
      <c r="Q213" s="279"/>
      <c r="R213" s="277"/>
      <c r="S213" s="220"/>
      <c r="T213" s="225"/>
      <c r="U213" s="221"/>
      <c r="V213" s="809"/>
      <c r="W213" s="748"/>
      <c r="X213" s="300"/>
      <c r="Y213" s="300"/>
      <c r="Z213" s="749"/>
      <c r="AA213" s="683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711"/>
      <c r="AO213" s="221"/>
      <c r="AP213" s="684"/>
      <c r="AQ213" s="683"/>
      <c r="AR213" s="221"/>
      <c r="AS213" s="221"/>
      <c r="AT213" s="684"/>
      <c r="AU213" s="221"/>
      <c r="AV213" s="221"/>
      <c r="AW213" s="221"/>
      <c r="AX213" s="221"/>
      <c r="AY213" s="221"/>
      <c r="AZ213" s="220"/>
      <c r="BB213" s="225"/>
      <c r="BG213" s="222"/>
      <c r="BI213" s="223"/>
      <c r="BO213" s="220"/>
    </row>
    <row r="214" spans="1:67" x14ac:dyDescent="0.2">
      <c r="A214" s="34"/>
      <c r="B214" s="196" t="s">
        <v>1293</v>
      </c>
      <c r="C214" s="34" t="s">
        <v>89</v>
      </c>
      <c r="D214" s="34" t="s">
        <v>89</v>
      </c>
      <c r="E214" s="34" t="s">
        <v>89</v>
      </c>
      <c r="F214" s="34" t="s">
        <v>83</v>
      </c>
      <c r="G214" s="34" t="s">
        <v>100</v>
      </c>
      <c r="H214" s="755">
        <f>SUMIFS('Depreciation Study Line Items'!$L$5:$L$1392,'Depreciation Study Line Items'!$H$5:$H$1392,E214,'Depreciation Study Line Items'!$A$5:$A$1392,F214,'Depreciation Study Line Items'!$F$5:$F$1392,G214,'Depreciation Study Line Items'!$G$5:$G$1392,D214)</f>
        <v>843445</v>
      </c>
      <c r="I214" s="220"/>
      <c r="J214" s="196"/>
      <c r="K214" s="196"/>
      <c r="L214" s="196"/>
      <c r="M214" s="196"/>
      <c r="N214" s="196"/>
      <c r="O214" s="196"/>
      <c r="P214" s="196"/>
      <c r="Q214" s="196"/>
      <c r="R214" s="756"/>
      <c r="S214" s="196"/>
      <c r="T214" s="197"/>
      <c r="U214" s="196"/>
      <c r="V214" s="809"/>
      <c r="W214" s="748"/>
      <c r="X214" s="300"/>
      <c r="Y214" s="300"/>
      <c r="Z214" s="749"/>
      <c r="AA214" s="687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276"/>
      <c r="AO214" s="196"/>
      <c r="AP214" s="684"/>
      <c r="AQ214" s="683"/>
      <c r="AR214" s="196"/>
      <c r="AS214" s="196"/>
      <c r="AT214" s="684"/>
      <c r="AZ214" s="220"/>
      <c r="BO214" s="220"/>
    </row>
    <row r="215" spans="1:67" x14ac:dyDescent="0.2">
      <c r="A215" s="34"/>
      <c r="B215" s="196" t="s">
        <v>1293</v>
      </c>
      <c r="C215" s="34" t="s">
        <v>89</v>
      </c>
      <c r="D215" s="34" t="s">
        <v>89</v>
      </c>
      <c r="E215" s="34" t="s">
        <v>89</v>
      </c>
      <c r="F215" s="34" t="s">
        <v>83</v>
      </c>
      <c r="G215" s="34" t="s">
        <v>93</v>
      </c>
      <c r="H215" s="755">
        <f>SUMIFS('Depreciation Study Line Items'!$L$5:$L$1392,'Depreciation Study Line Items'!$H$5:$H$1392,E215,'Depreciation Study Line Items'!$A$5:$A$1392,F215,'Depreciation Study Line Items'!$F$5:$F$1392,G215,'Depreciation Study Line Items'!$G$5:$G$1392,D215)</f>
        <v>38953782</v>
      </c>
      <c r="I215" s="220"/>
      <c r="J215" s="196"/>
      <c r="K215" s="196"/>
      <c r="L215" s="196"/>
      <c r="M215" s="196"/>
      <c r="N215" s="196"/>
      <c r="O215" s="196"/>
      <c r="P215" s="196"/>
      <c r="Q215" s="196"/>
      <c r="R215" s="756"/>
      <c r="S215" s="196"/>
      <c r="T215" s="197"/>
      <c r="U215" s="196"/>
      <c r="V215" s="809"/>
      <c r="W215" s="748"/>
      <c r="X215" s="300"/>
      <c r="Y215" s="300"/>
      <c r="Z215" s="749"/>
      <c r="AA215" s="687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276"/>
      <c r="AO215" s="196"/>
      <c r="AP215" s="684"/>
      <c r="AQ215" s="683"/>
      <c r="AR215" s="196"/>
      <c r="AS215" s="196"/>
      <c r="AT215" s="684"/>
      <c r="AZ215" s="220"/>
      <c r="BO215" s="220"/>
    </row>
    <row r="216" spans="1:67" x14ac:dyDescent="0.2">
      <c r="B216" s="196" t="s">
        <v>1293</v>
      </c>
      <c r="C216" s="34" t="s">
        <v>89</v>
      </c>
      <c r="D216" s="1" t="s">
        <v>89</v>
      </c>
      <c r="E216" s="1" t="s">
        <v>89</v>
      </c>
      <c r="F216" s="1" t="s">
        <v>83</v>
      </c>
      <c r="G216" s="1" t="s">
        <v>96</v>
      </c>
      <c r="H216" s="755">
        <f>SUMIFS('Depreciation Study Line Items'!$L$5:$L$1392,'Depreciation Study Line Items'!$H$5:$H$1392,E216,'Depreciation Study Line Items'!$A$5:$A$1392,F216,'Depreciation Study Line Items'!$F$5:$F$1392,G216,'Depreciation Study Line Items'!$G$5:$G$1392,D216)</f>
        <v>27466254</v>
      </c>
      <c r="I216" s="220"/>
      <c r="J216" s="196"/>
      <c r="K216" s="196"/>
      <c r="L216" s="196"/>
      <c r="M216" s="196"/>
      <c r="N216" s="196"/>
      <c r="O216" s="196"/>
      <c r="P216" s="196"/>
      <c r="Q216" s="196"/>
      <c r="R216" s="756"/>
      <c r="S216" s="196"/>
      <c r="T216" s="197"/>
      <c r="U216" s="196"/>
      <c r="V216" s="809"/>
      <c r="W216" s="748"/>
      <c r="X216" s="300"/>
      <c r="Y216" s="300"/>
      <c r="Z216" s="749"/>
      <c r="AA216" s="687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276"/>
      <c r="AO216" s="196"/>
      <c r="AP216" s="684"/>
      <c r="AQ216" s="683"/>
      <c r="AR216" s="196"/>
      <c r="AS216" s="196"/>
      <c r="AT216" s="684"/>
      <c r="AZ216" s="220"/>
      <c r="BO216" s="220"/>
    </row>
    <row r="217" spans="1:67" x14ac:dyDescent="0.2">
      <c r="B217" s="196" t="s">
        <v>1293</v>
      </c>
      <c r="C217" s="34" t="s">
        <v>89</v>
      </c>
      <c r="D217" s="1" t="s">
        <v>89</v>
      </c>
      <c r="E217" s="1" t="s">
        <v>89</v>
      </c>
      <c r="F217" s="1" t="s">
        <v>130</v>
      </c>
      <c r="G217" s="1" t="s">
        <v>149</v>
      </c>
      <c r="H217" s="755">
        <f>SUMIFS('Depreciation Study Line Items'!$L$5:$L$1392,'Depreciation Study Line Items'!$H$5:$H$1392,E217,'Depreciation Study Line Items'!$A$5:$A$1392,F217,'Depreciation Study Line Items'!$F$5:$F$1392,G217,'Depreciation Study Line Items'!$G$5:$G$1392,D217)</f>
        <v>80107036</v>
      </c>
      <c r="I217" s="220"/>
      <c r="J217" s="29"/>
      <c r="K217" s="29"/>
      <c r="L217" s="29"/>
      <c r="M217" s="29"/>
      <c r="N217" s="29"/>
      <c r="O217" s="29"/>
      <c r="P217" s="29"/>
      <c r="Q217" s="29"/>
      <c r="R217" s="763"/>
      <c r="S217" s="29"/>
      <c r="T217" s="30"/>
      <c r="U217" s="29"/>
      <c r="V217" s="809"/>
      <c r="W217" s="748"/>
      <c r="X217" s="300"/>
      <c r="Y217" s="300"/>
      <c r="Z217" s="749"/>
      <c r="AA217" s="7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658"/>
      <c r="AO217" s="29"/>
      <c r="AP217" s="701"/>
      <c r="AQ217" s="700"/>
      <c r="AR217" s="29"/>
      <c r="AS217" s="29"/>
      <c r="AT217" s="701"/>
      <c r="AU217" s="29"/>
      <c r="AV217" s="29"/>
      <c r="AW217" s="29"/>
      <c r="AX217" s="29"/>
      <c r="AY217" s="29"/>
      <c r="AZ217" s="220"/>
      <c r="BA217" s="29"/>
      <c r="BB217" s="30"/>
      <c r="BC217" s="29"/>
      <c r="BD217" s="29"/>
      <c r="BE217" s="29"/>
      <c r="BF217" s="29"/>
      <c r="BG217" s="29"/>
      <c r="BH217" s="29"/>
      <c r="BI217" s="29"/>
      <c r="BO217" s="220"/>
    </row>
    <row r="218" spans="1:67" x14ac:dyDescent="0.2">
      <c r="B218" s="196" t="s">
        <v>1293</v>
      </c>
      <c r="C218" s="34" t="s">
        <v>89</v>
      </c>
      <c r="D218" s="1" t="s">
        <v>89</v>
      </c>
      <c r="E218" s="1" t="s">
        <v>89</v>
      </c>
      <c r="F218" s="1" t="s">
        <v>130</v>
      </c>
      <c r="G218" s="1" t="s">
        <v>183</v>
      </c>
      <c r="H218" s="755">
        <f>SUMIFS('Depreciation Study Line Items'!$L$5:$L$1392,'Depreciation Study Line Items'!$H$5:$H$1392,E218,'Depreciation Study Line Items'!$A$5:$A$1392,F218,'Depreciation Study Line Items'!$F$5:$F$1392,G218,'Depreciation Study Line Items'!$G$5:$G$1392,D218)</f>
        <v>4874250</v>
      </c>
      <c r="I218" s="220"/>
      <c r="J218" s="29"/>
      <c r="K218" s="29"/>
      <c r="L218" s="29"/>
      <c r="M218" s="29"/>
      <c r="N218" s="29"/>
      <c r="O218" s="29"/>
      <c r="P218" s="29"/>
      <c r="Q218" s="29"/>
      <c r="R218" s="763"/>
      <c r="S218" s="29"/>
      <c r="T218" s="30"/>
      <c r="U218" s="29"/>
      <c r="V218" s="809"/>
      <c r="W218" s="748"/>
      <c r="X218" s="300"/>
      <c r="Y218" s="300"/>
      <c r="Z218" s="749"/>
      <c r="AA218" s="7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658"/>
      <c r="AO218" s="29"/>
      <c r="AP218" s="701"/>
      <c r="AQ218" s="700"/>
      <c r="AR218" s="29"/>
      <c r="AS218" s="29"/>
      <c r="AT218" s="701"/>
      <c r="AU218" s="29"/>
      <c r="AV218" s="29"/>
      <c r="AW218" s="29"/>
      <c r="AX218" s="29"/>
      <c r="AY218" s="29"/>
      <c r="AZ218" s="220"/>
      <c r="BA218" s="29"/>
      <c r="BB218" s="30"/>
      <c r="BC218" s="29"/>
      <c r="BD218" s="29"/>
      <c r="BE218" s="29"/>
      <c r="BF218" s="29"/>
      <c r="BG218" s="29"/>
      <c r="BO218" s="220"/>
    </row>
    <row r="219" spans="1:67" x14ac:dyDescent="0.2">
      <c r="B219" s="196" t="s">
        <v>1293</v>
      </c>
      <c r="C219" s="34" t="s">
        <v>89</v>
      </c>
      <c r="D219" s="1" t="s">
        <v>89</v>
      </c>
      <c r="E219" s="1" t="s">
        <v>89</v>
      </c>
      <c r="F219" s="1" t="s">
        <v>130</v>
      </c>
      <c r="G219" s="1" t="s">
        <v>186</v>
      </c>
      <c r="H219" s="755">
        <f>SUMIFS('Depreciation Study Line Items'!$L$5:$L$1392,'Depreciation Study Line Items'!$H$5:$H$1392,E219,'Depreciation Study Line Items'!$A$5:$A$1392,F219,'Depreciation Study Line Items'!$F$5:$F$1392,G219,'Depreciation Study Line Items'!$G$5:$G$1392,D219)</f>
        <v>26890727</v>
      </c>
      <c r="I219" s="220"/>
      <c r="J219" s="196"/>
      <c r="K219" s="196"/>
      <c r="L219" s="196"/>
      <c r="M219" s="196"/>
      <c r="N219" s="196"/>
      <c r="O219" s="196"/>
      <c r="P219" s="196"/>
      <c r="Q219" s="196"/>
      <c r="R219" s="756"/>
      <c r="S219" s="196"/>
      <c r="T219" s="197"/>
      <c r="U219" s="196"/>
      <c r="V219" s="809"/>
      <c r="W219" s="748"/>
      <c r="X219" s="300"/>
      <c r="Y219" s="300"/>
      <c r="Z219" s="749"/>
      <c r="AA219" s="687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276"/>
      <c r="AO219" s="196"/>
      <c r="AP219" s="684"/>
      <c r="AQ219" s="683"/>
      <c r="AR219" s="196"/>
      <c r="AS219" s="196"/>
      <c r="AT219" s="684"/>
      <c r="AZ219" s="220"/>
      <c r="BO219" s="220"/>
    </row>
    <row r="220" spans="1:67" x14ac:dyDescent="0.2">
      <c r="B220" s="196" t="s">
        <v>1293</v>
      </c>
      <c r="C220" s="34" t="s">
        <v>89</v>
      </c>
      <c r="D220" s="1" t="s">
        <v>89</v>
      </c>
      <c r="E220" s="1" t="s">
        <v>89</v>
      </c>
      <c r="F220" s="1" t="s">
        <v>130</v>
      </c>
      <c r="G220" s="1" t="s">
        <v>1035</v>
      </c>
      <c r="H220" s="755">
        <f>SUMIFS('Depreciation Study Line Items'!$L$5:$L$1392,'Depreciation Study Line Items'!$H$5:$H$1392,E220,'Depreciation Study Line Items'!$A$5:$A$1392,F220,'Depreciation Study Line Items'!$F$5:$F$1392,G220,'Depreciation Study Line Items'!$G$5:$G$1392,D220)</f>
        <v>0</v>
      </c>
      <c r="I220" s="220"/>
      <c r="J220" s="196"/>
      <c r="K220" s="196"/>
      <c r="L220" s="196"/>
      <c r="M220" s="196"/>
      <c r="N220" s="196"/>
      <c r="O220" s="196"/>
      <c r="P220" s="196"/>
      <c r="Q220" s="196"/>
      <c r="R220" s="756"/>
      <c r="S220" s="196"/>
      <c r="T220" s="197"/>
      <c r="U220" s="196"/>
      <c r="V220" s="809"/>
      <c r="W220" s="748"/>
      <c r="X220" s="300"/>
      <c r="Y220" s="300"/>
      <c r="Z220" s="749"/>
      <c r="AA220" s="687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276"/>
      <c r="AO220" s="196"/>
      <c r="AP220" s="684"/>
      <c r="AQ220" s="683"/>
      <c r="AR220" s="196"/>
      <c r="AS220" s="196"/>
      <c r="AT220" s="684"/>
      <c r="AZ220" s="220"/>
      <c r="BO220" s="220"/>
    </row>
    <row r="221" spans="1:67" x14ac:dyDescent="0.2">
      <c r="B221" s="196" t="s">
        <v>1293</v>
      </c>
      <c r="C221" s="34" t="s">
        <v>89</v>
      </c>
      <c r="D221" s="1" t="s">
        <v>89</v>
      </c>
      <c r="E221" s="1" t="s">
        <v>89</v>
      </c>
      <c r="F221" s="1" t="s">
        <v>130</v>
      </c>
      <c r="G221" s="1" t="s">
        <v>673</v>
      </c>
      <c r="H221" s="755">
        <f>SUMIFS('Depreciation Study Line Items'!$L$5:$L$1392,'Depreciation Study Line Items'!$H$5:$H$1392,E221,'Depreciation Study Line Items'!$A$5:$A$1392,F221,'Depreciation Study Line Items'!$F$5:$F$1392,G221,'Depreciation Study Line Items'!$G$5:$G$1392,D221)</f>
        <v>2834445</v>
      </c>
      <c r="I221" s="220"/>
      <c r="J221" s="196"/>
      <c r="K221" s="196"/>
      <c r="L221" s="196"/>
      <c r="M221" s="196"/>
      <c r="N221" s="196"/>
      <c r="O221" s="196"/>
      <c r="P221" s="196"/>
      <c r="Q221" s="196"/>
      <c r="R221" s="756"/>
      <c r="S221" s="196"/>
      <c r="T221" s="197"/>
      <c r="U221" s="196"/>
      <c r="V221" s="809"/>
      <c r="W221" s="748"/>
      <c r="X221" s="300"/>
      <c r="Y221" s="300"/>
      <c r="Z221" s="749"/>
      <c r="AA221" s="687"/>
      <c r="AB221" s="196"/>
      <c r="AC221" s="196"/>
      <c r="AD221" s="196"/>
      <c r="AE221" s="196"/>
      <c r="AF221" s="196"/>
      <c r="AG221" s="196"/>
      <c r="AH221" s="196"/>
      <c r="AI221" s="197"/>
      <c r="AJ221" s="197"/>
      <c r="AK221" s="196"/>
      <c r="AL221" s="196"/>
      <c r="AM221" s="196"/>
      <c r="AN221" s="276"/>
      <c r="AO221" s="196"/>
      <c r="AP221" s="684"/>
      <c r="AQ221" s="683"/>
      <c r="AR221" s="196"/>
      <c r="AS221" s="196"/>
      <c r="AT221" s="684"/>
      <c r="AZ221" s="220"/>
      <c r="BO221" s="220"/>
    </row>
    <row r="222" spans="1:67" x14ac:dyDescent="0.2">
      <c r="B222" s="196" t="s">
        <v>1293</v>
      </c>
      <c r="C222" s="34" t="s">
        <v>89</v>
      </c>
      <c r="D222" s="1" t="s">
        <v>89</v>
      </c>
      <c r="E222" s="1" t="s">
        <v>89</v>
      </c>
      <c r="F222" s="1" t="s">
        <v>130</v>
      </c>
      <c r="G222" s="1" t="s">
        <v>1025</v>
      </c>
      <c r="H222" s="755">
        <f>SUMIFS('Depreciation Study Line Items'!$L$5:$L$1392,'Depreciation Study Line Items'!$H$5:$H$1392,E222,'Depreciation Study Line Items'!$A$5:$A$1392,F222,'Depreciation Study Line Items'!$F$5:$F$1392,G222,'Depreciation Study Line Items'!$G$5:$G$1392,D222)</f>
        <v>132985</v>
      </c>
      <c r="I222" s="220"/>
      <c r="J222" s="196"/>
      <c r="K222" s="196"/>
      <c r="L222" s="196"/>
      <c r="M222" s="196"/>
      <c r="N222" s="196"/>
      <c r="O222" s="196"/>
      <c r="P222" s="196"/>
      <c r="Q222" s="196"/>
      <c r="R222" s="756"/>
      <c r="S222" s="196"/>
      <c r="T222" s="197"/>
      <c r="U222" s="196"/>
      <c r="V222" s="809"/>
      <c r="W222" s="748"/>
      <c r="X222" s="300"/>
      <c r="Y222" s="300"/>
      <c r="Z222" s="749"/>
      <c r="AA222" s="687"/>
      <c r="AB222" s="196"/>
      <c r="AC222" s="196"/>
      <c r="AD222" s="196"/>
      <c r="AE222" s="196"/>
      <c r="AF222" s="196"/>
      <c r="AG222" s="196"/>
      <c r="AH222" s="196"/>
      <c r="AI222" s="197"/>
      <c r="AJ222" s="197"/>
      <c r="AK222" s="196"/>
      <c r="AL222" s="196"/>
      <c r="AM222" s="196"/>
      <c r="AN222" s="276"/>
      <c r="AO222" s="196"/>
      <c r="AP222" s="684"/>
      <c r="AQ222" s="683"/>
      <c r="AR222" s="196"/>
      <c r="AS222" s="196"/>
      <c r="AT222" s="684"/>
      <c r="AZ222" s="220"/>
      <c r="BO222" s="220"/>
    </row>
    <row r="223" spans="1:67" x14ac:dyDescent="0.2">
      <c r="B223" s="196" t="s">
        <v>1293</v>
      </c>
      <c r="C223" s="34" t="s">
        <v>89</v>
      </c>
      <c r="D223" s="1" t="s">
        <v>89</v>
      </c>
      <c r="E223" s="1" t="s">
        <v>89</v>
      </c>
      <c r="F223" s="1" t="s">
        <v>130</v>
      </c>
      <c r="G223" s="1" t="s">
        <v>676</v>
      </c>
      <c r="H223" s="755">
        <f>SUMIFS('Depreciation Study Line Items'!$L$5:$L$1392,'Depreciation Study Line Items'!$H$5:$H$1392,E223,'Depreciation Study Line Items'!$A$5:$A$1392,F223,'Depreciation Study Line Items'!$F$5:$F$1392,G223,'Depreciation Study Line Items'!$G$5:$G$1392,D223)</f>
        <v>-80780</v>
      </c>
      <c r="I223" s="220"/>
      <c r="J223" s="196"/>
      <c r="K223" s="196"/>
      <c r="L223" s="196"/>
      <c r="M223" s="196"/>
      <c r="N223" s="196"/>
      <c r="O223" s="196"/>
      <c r="P223" s="196"/>
      <c r="Q223" s="196"/>
      <c r="R223" s="756"/>
      <c r="S223" s="196"/>
      <c r="T223" s="197"/>
      <c r="U223" s="196"/>
      <c r="V223" s="809"/>
      <c r="W223" s="748"/>
      <c r="X223" s="300"/>
      <c r="Y223" s="300"/>
      <c r="Z223" s="749"/>
      <c r="AA223" s="687"/>
      <c r="AB223" s="196"/>
      <c r="AC223" s="196"/>
      <c r="AD223" s="196"/>
      <c r="AE223" s="196"/>
      <c r="AF223" s="196"/>
      <c r="AG223" s="196"/>
      <c r="AH223" s="196"/>
      <c r="AI223" s="197"/>
      <c r="AJ223" s="197"/>
      <c r="AK223" s="196"/>
      <c r="AL223" s="196"/>
      <c r="AM223" s="196"/>
      <c r="AN223" s="276"/>
      <c r="AO223" s="196"/>
      <c r="AP223" s="684"/>
      <c r="AQ223" s="683"/>
      <c r="AR223" s="196"/>
      <c r="AS223" s="196"/>
      <c r="AT223" s="684"/>
      <c r="AZ223" s="220"/>
      <c r="BO223" s="220"/>
    </row>
    <row r="224" spans="1:67" ht="13.5" thickBot="1" x14ac:dyDescent="0.25">
      <c r="B224" s="196" t="s">
        <v>1293</v>
      </c>
      <c r="C224" s="34" t="s">
        <v>89</v>
      </c>
      <c r="D224" s="1" t="s">
        <v>89</v>
      </c>
      <c r="E224" s="1" t="s">
        <v>89</v>
      </c>
      <c r="F224" s="1" t="s">
        <v>130</v>
      </c>
      <c r="G224" s="1" t="s">
        <v>697</v>
      </c>
      <c r="H224" s="755">
        <f>SUMIFS('Depreciation Study Line Items'!$L$5:$L$1392,'Depreciation Study Line Items'!$H$5:$H$1392,E224,'Depreciation Study Line Items'!$A$5:$A$1392,F224,'Depreciation Study Line Items'!$F$5:$F$1392,G224,'Depreciation Study Line Items'!$G$5:$G$1392,D224)</f>
        <v>271588</v>
      </c>
      <c r="I224" s="220"/>
      <c r="J224" s="196"/>
      <c r="K224" s="196"/>
      <c r="L224" s="196"/>
      <c r="M224" s="196"/>
      <c r="N224" s="196"/>
      <c r="O224" s="196"/>
      <c r="P224" s="196"/>
      <c r="Q224" s="196"/>
      <c r="R224" s="756"/>
      <c r="S224" s="196"/>
      <c r="T224" s="197"/>
      <c r="U224" s="196"/>
      <c r="V224" s="809"/>
      <c r="W224" s="748"/>
      <c r="X224" s="300"/>
      <c r="Y224" s="300"/>
      <c r="Z224" s="749"/>
      <c r="AA224" s="687"/>
      <c r="AB224" s="196"/>
      <c r="AC224" s="196"/>
      <c r="AD224" s="196"/>
      <c r="AE224" s="196"/>
      <c r="AF224" s="196"/>
      <c r="AG224" s="196"/>
      <c r="AH224" s="196"/>
      <c r="AI224" s="197"/>
      <c r="AJ224" s="197"/>
      <c r="AK224" s="196"/>
      <c r="AL224" s="196"/>
      <c r="AM224" s="196"/>
      <c r="AN224" s="276"/>
      <c r="AO224" s="196"/>
      <c r="AP224" s="684"/>
      <c r="AQ224" s="683"/>
      <c r="AR224" s="196"/>
      <c r="AS224" s="196"/>
      <c r="AT224" s="684"/>
      <c r="AZ224" s="220"/>
      <c r="BB224" s="225"/>
      <c r="BC224" s="220"/>
      <c r="BD224" s="220"/>
      <c r="BE224" s="220"/>
      <c r="BF224" s="220"/>
      <c r="BO224" s="220"/>
    </row>
    <row r="225" spans="1:98" ht="13.5" thickBot="1" x14ac:dyDescent="0.25">
      <c r="B225" s="228" t="s">
        <v>1293</v>
      </c>
      <c r="C225" s="228" t="s">
        <v>89</v>
      </c>
      <c r="D225" s="228" t="str">
        <f>"TOTAL " &amp;E224</f>
        <v>TOTAL TRANSMISSION</v>
      </c>
      <c r="E225" s="227"/>
      <c r="F225" s="227"/>
      <c r="G225" s="227"/>
      <c r="H225" s="685">
        <f>SUM(H209:H224)</f>
        <v>1133213700.7</v>
      </c>
      <c r="I225" s="229"/>
      <c r="J225" s="229"/>
      <c r="K225" s="228"/>
      <c r="L225" s="228"/>
      <c r="M225" s="228"/>
      <c r="N225" s="228"/>
      <c r="O225" s="228"/>
      <c r="P225" s="228"/>
      <c r="Q225" s="228"/>
      <c r="R225" s="230">
        <f>SUM(H225:Q225)</f>
        <v>1133213700.7</v>
      </c>
      <c r="S225" s="231">
        <v>1133316256.6800001</v>
      </c>
      <c r="T225" s="672" t="s">
        <v>2402</v>
      </c>
      <c r="U225" s="232">
        <f>R225-S225</f>
        <v>-102555.98000001907</v>
      </c>
      <c r="V225" s="764"/>
      <c r="W225" s="750"/>
      <c r="X225" s="301"/>
      <c r="Y225" s="302">
        <f>-102555.67</f>
        <v>-102555.67</v>
      </c>
      <c r="Z225" s="736">
        <f t="shared" ref="Z225" si="11">SUM(W225:Y225)+S225</f>
        <v>1133213701.01</v>
      </c>
      <c r="AA225" s="712"/>
      <c r="AB225" s="232"/>
      <c r="AC225" s="232"/>
      <c r="AD225" s="232"/>
      <c r="AE225" s="232"/>
      <c r="AF225" s="235">
        <v>9590690.5899999999</v>
      </c>
      <c r="AG225" s="246"/>
      <c r="AH225" s="235">
        <v>-7632645.75</v>
      </c>
      <c r="AI225" s="246"/>
      <c r="AJ225" s="246"/>
      <c r="AK225" s="232"/>
      <c r="AL225" s="232"/>
      <c r="AM225" s="232"/>
      <c r="AN225" s="236">
        <f>SUM(AA225:AM225)+Z225</f>
        <v>1135171745.8499999</v>
      </c>
      <c r="AO225" s="237">
        <f>'BS - All'!E78</f>
        <v>1135171745.8499997</v>
      </c>
      <c r="AP225" s="713">
        <f>AN225-AO225</f>
        <v>0</v>
      </c>
      <c r="AQ225" s="685">
        <f>ROUND((AN225/1000),0)</f>
        <v>1135172</v>
      </c>
      <c r="AR225" s="238">
        <v>1135172</v>
      </c>
      <c r="AS225" s="227" t="s">
        <v>1295</v>
      </c>
      <c r="AT225" s="686">
        <f>AQ225-AR225</f>
        <v>0</v>
      </c>
      <c r="AU225" s="240"/>
      <c r="AV225" s="240"/>
      <c r="AW225" s="240"/>
      <c r="AX225" s="240"/>
      <c r="AY225" s="240"/>
      <c r="AZ225" s="220"/>
      <c r="BA225" s="241"/>
      <c r="BB225" s="225"/>
      <c r="BC225" s="220"/>
      <c r="BD225" s="220"/>
      <c r="BE225" s="220"/>
      <c r="BF225" s="220"/>
      <c r="BG225" s="222"/>
      <c r="BI225" s="223"/>
      <c r="BO225" s="220"/>
    </row>
    <row r="226" spans="1:98" x14ac:dyDescent="0.2">
      <c r="H226" s="687"/>
      <c r="I226" s="196"/>
      <c r="J226" s="196"/>
      <c r="K226" s="196"/>
      <c r="L226" s="196"/>
      <c r="M226" s="196"/>
      <c r="N226" s="196"/>
      <c r="O226" s="196"/>
      <c r="P226" s="196"/>
      <c r="Q226" s="196"/>
      <c r="R226" s="756"/>
      <c r="S226" s="196"/>
      <c r="T226" s="197"/>
      <c r="U226" s="221"/>
      <c r="V226" s="684"/>
      <c r="W226" s="683"/>
      <c r="X226" s="221"/>
      <c r="Y226" s="221"/>
      <c r="Z226" s="738"/>
      <c r="AA226" s="683"/>
      <c r="AB226" s="221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711"/>
      <c r="AO226" s="221"/>
      <c r="AP226" s="684"/>
      <c r="AQ226" s="683"/>
      <c r="AR226" s="221"/>
      <c r="AS226" s="221"/>
      <c r="AT226" s="684"/>
      <c r="AU226" s="221"/>
      <c r="AV226" s="221"/>
      <c r="AW226" s="221"/>
      <c r="AX226" s="221"/>
      <c r="AY226" s="221"/>
      <c r="BB226" s="225"/>
    </row>
    <row r="227" spans="1:98" ht="13.5" thickBot="1" x14ac:dyDescent="0.25">
      <c r="B227" s="303"/>
      <c r="C227" s="266"/>
      <c r="D227" s="266" t="s">
        <v>1296</v>
      </c>
      <c r="E227" s="266"/>
      <c r="F227" s="266"/>
      <c r="G227" s="266"/>
      <c r="H227" s="730">
        <f t="shared" ref="H227:AM227" si="12">H225+H203+H155+H141+H123+H118+H23+H16</f>
        <v>15697168798.030001</v>
      </c>
      <c r="I227" s="304">
        <f t="shared" si="12"/>
        <v>-65563796</v>
      </c>
      <c r="J227" s="304">
        <f t="shared" si="12"/>
        <v>-5515300</v>
      </c>
      <c r="K227" s="304">
        <f t="shared" si="12"/>
        <v>-2450374.98</v>
      </c>
      <c r="L227" s="304">
        <f t="shared" si="12"/>
        <v>-1456786.2599996801</v>
      </c>
      <c r="M227" s="304">
        <f t="shared" si="12"/>
        <v>42621512.710000001</v>
      </c>
      <c r="N227" s="304">
        <f t="shared" si="12"/>
        <v>141836182.67000002</v>
      </c>
      <c r="O227" s="304">
        <f t="shared" si="12"/>
        <v>-124566479</v>
      </c>
      <c r="P227" s="304">
        <f t="shared" si="12"/>
        <v>22296963.309999999</v>
      </c>
      <c r="Q227" s="304">
        <f t="shared" si="12"/>
        <v>-25433982.590000033</v>
      </c>
      <c r="R227" s="768">
        <f t="shared" si="12"/>
        <v>15678936737.890001</v>
      </c>
      <c r="S227" s="304">
        <f t="shared" si="12"/>
        <v>15678936723.110001</v>
      </c>
      <c r="T227" s="676"/>
      <c r="U227" s="304">
        <f t="shared" si="12"/>
        <v>14.780000159516931</v>
      </c>
      <c r="V227" s="765">
        <f t="shared" si="12"/>
        <v>0</v>
      </c>
      <c r="W227" s="730">
        <f t="shared" si="12"/>
        <v>-50423032.140000001</v>
      </c>
      <c r="X227" s="304">
        <f t="shared" si="12"/>
        <v>0</v>
      </c>
      <c r="Y227" s="304">
        <f t="shared" si="12"/>
        <v>0</v>
      </c>
      <c r="Z227" s="751">
        <f t="shared" si="12"/>
        <v>15628513690.970001</v>
      </c>
      <c r="AA227" s="730">
        <f t="shared" si="12"/>
        <v>0</v>
      </c>
      <c r="AB227" s="304">
        <f t="shared" si="12"/>
        <v>49808137.950000003</v>
      </c>
      <c r="AC227" s="304">
        <f t="shared" si="12"/>
        <v>65563796</v>
      </c>
      <c r="AD227" s="304">
        <f t="shared" si="12"/>
        <v>0</v>
      </c>
      <c r="AE227" s="304">
        <f t="shared" si="12"/>
        <v>-42621512.710000001</v>
      </c>
      <c r="AF227" s="304">
        <f t="shared" si="12"/>
        <v>0</v>
      </c>
      <c r="AG227" s="304">
        <f t="shared" si="12"/>
        <v>-25155548.68</v>
      </c>
      <c r="AH227" s="304">
        <f t="shared" si="12"/>
        <v>-138977597.30000001</v>
      </c>
      <c r="AI227" s="304">
        <f t="shared" si="12"/>
        <v>124566478.66000001</v>
      </c>
      <c r="AJ227" s="304">
        <f t="shared" si="12"/>
        <v>25433982.59</v>
      </c>
      <c r="AK227" s="304">
        <f t="shared" si="12"/>
        <v>614894.18999999994</v>
      </c>
      <c r="AL227" s="304">
        <f t="shared" si="12"/>
        <v>3907161.2399996798</v>
      </c>
      <c r="AM227" s="304">
        <f t="shared" si="12"/>
        <v>5515300</v>
      </c>
      <c r="AN227" s="305">
        <f>AN225+AN203+AN155+AN141+AN123+AN118+AN23+AN16</f>
        <v>15697168782.91</v>
      </c>
      <c r="AO227" s="306">
        <f>'BS - All'!E118</f>
        <v>15697168783.669998</v>
      </c>
      <c r="AP227" s="695">
        <f>AN227-AO227</f>
        <v>-0.75999832153320313</v>
      </c>
      <c r="AQ227" s="694">
        <f>ROUND((AN227/1000),0)</f>
        <v>15697169</v>
      </c>
      <c r="AR227" s="307" t="s">
        <v>21</v>
      </c>
      <c r="AS227" s="307" t="s">
        <v>21</v>
      </c>
      <c r="AT227" s="702"/>
      <c r="AU227" s="223"/>
      <c r="AV227" s="223"/>
      <c r="AW227" s="223"/>
      <c r="AX227" s="223"/>
      <c r="AY227" s="223"/>
      <c r="AZ227" s="223"/>
      <c r="BA227" s="223"/>
      <c r="BB227" s="224"/>
      <c r="BC227" s="223"/>
      <c r="BD227" s="223"/>
      <c r="BE227" s="223"/>
      <c r="BF227" s="223"/>
      <c r="BG227" s="223"/>
      <c r="BH227" s="223"/>
      <c r="BI227" s="223"/>
      <c r="BO227" s="223"/>
      <c r="BP227" s="223"/>
    </row>
    <row r="228" spans="1:98" ht="14.25" thickTop="1" thickBot="1" x14ac:dyDescent="0.25">
      <c r="H228" s="703"/>
      <c r="I228" s="704"/>
      <c r="J228" s="704"/>
      <c r="K228" s="704"/>
      <c r="L228" s="704"/>
      <c r="M228" s="704"/>
      <c r="N228" s="704"/>
      <c r="O228" s="704"/>
      <c r="P228" s="704"/>
      <c r="Q228" s="704"/>
      <c r="R228" s="704"/>
      <c r="S228" s="704"/>
      <c r="T228" s="704"/>
      <c r="U228" s="704"/>
      <c r="V228" s="705"/>
      <c r="W228" s="703"/>
      <c r="X228" s="704"/>
      <c r="Y228" s="704"/>
      <c r="Z228" s="752"/>
      <c r="AA228" s="703"/>
      <c r="AB228" s="704"/>
      <c r="AC228" s="704"/>
      <c r="AD228" s="704"/>
      <c r="AE228" s="704"/>
      <c r="AF228" s="704"/>
      <c r="AG228" s="704"/>
      <c r="AH228" s="704"/>
      <c r="AI228" s="704"/>
      <c r="AJ228" s="704"/>
      <c r="AK228" s="704"/>
      <c r="AL228" s="704"/>
      <c r="AM228" s="704"/>
      <c r="AN228" s="731">
        <f>SUM(Z227:AM227)</f>
        <v>15697168782.910004</v>
      </c>
      <c r="AO228" s="704"/>
      <c r="AP228" s="804"/>
      <c r="AQ228" s="703"/>
      <c r="AR228" s="704"/>
      <c r="AS228" s="704"/>
      <c r="AT228" s="804"/>
      <c r="AZ228" s="220"/>
      <c r="BO228" s="220"/>
      <c r="BP228" s="223"/>
    </row>
    <row r="229" spans="1:98" x14ac:dyDescent="0.2">
      <c r="AZ229" s="223"/>
      <c r="BO229" s="308"/>
      <c r="BP229" s="220"/>
    </row>
    <row r="230" spans="1:98" x14ac:dyDescent="0.2">
      <c r="BP230" s="220"/>
    </row>
    <row r="231" spans="1:98" x14ac:dyDescent="0.2">
      <c r="BO231" s="309"/>
      <c r="BP231" s="309"/>
    </row>
    <row r="240" spans="1:98" s="197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19"/>
      <c r="AQ240" s="1"/>
      <c r="AR240" s="1"/>
      <c r="AS240" s="1"/>
      <c r="AT240" s="219"/>
      <c r="AU240" s="196"/>
      <c r="AV240" s="196"/>
      <c r="AW240" s="196"/>
      <c r="AX240" s="196"/>
      <c r="AY240" s="196"/>
      <c r="AZ240" s="196"/>
      <c r="BA240" s="196"/>
      <c r="BC240" s="196"/>
      <c r="BD240" s="196"/>
      <c r="BE240" s="196"/>
      <c r="BF240" s="196"/>
      <c r="BG240" s="196"/>
      <c r="BH240" s="196"/>
      <c r="BI240" s="196"/>
      <c r="BJ240" s="196"/>
      <c r="BK240" s="196"/>
      <c r="BL240" s="196"/>
      <c r="BM240" s="196"/>
      <c r="BN240" s="196"/>
      <c r="BO240" s="310"/>
      <c r="BP240" s="310"/>
      <c r="BQ240" s="311"/>
      <c r="BR240" s="311"/>
      <c r="BS240" s="312"/>
      <c r="BT240" s="310"/>
      <c r="BU240" s="310"/>
      <c r="BV240" s="310"/>
      <c r="BW240" s="310"/>
      <c r="BX240" s="310"/>
      <c r="BY240" s="225"/>
      <c r="CS240" s="1"/>
      <c r="CT240" s="1"/>
    </row>
    <row r="241" spans="1:98" s="197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19"/>
      <c r="AQ241" s="1"/>
      <c r="AR241" s="1"/>
      <c r="AS241" s="1"/>
      <c r="AT241" s="219"/>
      <c r="AU241" s="196"/>
      <c r="AV241" s="196"/>
      <c r="AW241" s="196"/>
      <c r="AX241" s="196"/>
      <c r="AY241" s="196"/>
      <c r="AZ241" s="196"/>
      <c r="BA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313"/>
      <c r="BP241" s="310"/>
      <c r="BQ241" s="311"/>
      <c r="BR241" s="311"/>
      <c r="BS241" s="312"/>
      <c r="BT241" s="310"/>
      <c r="BU241" s="310"/>
      <c r="BV241" s="310"/>
      <c r="BW241" s="220"/>
      <c r="BX241" s="220"/>
      <c r="BY241" s="225"/>
      <c r="CS241" s="1"/>
      <c r="CT241" s="1"/>
    </row>
    <row r="242" spans="1:98" s="197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19"/>
      <c r="AQ242" s="1"/>
      <c r="AR242" s="1"/>
      <c r="AS242" s="1"/>
      <c r="AT242" s="219"/>
      <c r="AU242" s="196"/>
      <c r="AV242" s="196"/>
      <c r="AW242" s="196"/>
      <c r="AX242" s="196"/>
      <c r="AY242" s="196"/>
      <c r="AZ242" s="196"/>
      <c r="BA242" s="196"/>
      <c r="BC242" s="196"/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196"/>
      <c r="BN242" s="196"/>
      <c r="BO242" s="313"/>
      <c r="BP242" s="310"/>
      <c r="BQ242" s="311"/>
      <c r="BR242" s="311"/>
      <c r="BS242" s="312"/>
      <c r="BT242" s="310"/>
      <c r="BU242" s="310"/>
      <c r="BV242" s="310"/>
      <c r="BW242" s="310"/>
      <c r="BX242" s="310"/>
      <c r="BY242" s="310"/>
      <c r="CS242" s="1"/>
      <c r="CT242" s="1"/>
    </row>
    <row r="243" spans="1:98" s="197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19"/>
      <c r="AQ243" s="1"/>
      <c r="AR243" s="1"/>
      <c r="AS243" s="1"/>
      <c r="AT243" s="219"/>
      <c r="AU243" s="196"/>
      <c r="AV243" s="196"/>
      <c r="AW243" s="196"/>
      <c r="AX243" s="196"/>
      <c r="AY243" s="196"/>
      <c r="AZ243" s="196"/>
      <c r="BA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  <c r="BO243" s="313"/>
      <c r="BP243" s="310"/>
      <c r="BQ243" s="311"/>
      <c r="BR243" s="311"/>
      <c r="BS243" s="312"/>
      <c r="BT243" s="310"/>
      <c r="BU243" s="310"/>
      <c r="BV243" s="310"/>
      <c r="BW243" s="220"/>
      <c r="BX243" s="220"/>
      <c r="BY243" s="314"/>
      <c r="CS243" s="1"/>
      <c r="CT243" s="1"/>
    </row>
    <row r="244" spans="1:98" s="197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19"/>
      <c r="AQ244" s="1"/>
      <c r="AR244" s="1"/>
      <c r="AS244" s="1"/>
      <c r="AT244" s="219"/>
      <c r="AU244" s="196"/>
      <c r="AV244" s="196"/>
      <c r="AW244" s="196"/>
      <c r="AX244" s="196"/>
      <c r="AY244" s="196"/>
      <c r="AZ244" s="196"/>
      <c r="BA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  <c r="BO244" s="313"/>
      <c r="BP244" s="310"/>
      <c r="BQ244" s="311"/>
      <c r="BR244" s="311"/>
      <c r="BS244" s="312"/>
      <c r="BT244" s="310"/>
      <c r="BU244" s="310"/>
      <c r="BV244" s="310"/>
      <c r="BW244" s="220"/>
      <c r="BX244" s="220"/>
      <c r="BY244" s="225"/>
      <c r="CS244" s="1"/>
      <c r="CT244" s="1"/>
    </row>
    <row r="245" spans="1:98" s="197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19"/>
      <c r="AQ245" s="1"/>
      <c r="AR245" s="1"/>
      <c r="AS245" s="1"/>
      <c r="AT245" s="219"/>
      <c r="AU245" s="196"/>
      <c r="AV245" s="196"/>
      <c r="AW245" s="196"/>
      <c r="AX245" s="196"/>
      <c r="AY245" s="196"/>
      <c r="AZ245" s="196"/>
      <c r="BA245" s="196"/>
      <c r="BC245" s="196"/>
      <c r="BD245" s="196"/>
      <c r="BE245" s="196"/>
      <c r="BF245" s="196"/>
      <c r="BG245" s="196"/>
      <c r="BH245" s="196"/>
      <c r="BI245" s="196"/>
      <c r="BJ245" s="196"/>
      <c r="BK245" s="196"/>
      <c r="BL245" s="196"/>
      <c r="BM245" s="196"/>
      <c r="BN245" s="196"/>
      <c r="BO245" s="313"/>
      <c r="BP245" s="310"/>
      <c r="BQ245" s="311"/>
      <c r="BR245" s="311"/>
      <c r="BS245" s="315"/>
      <c r="BT245" s="310"/>
      <c r="BU245" s="310"/>
      <c r="BV245" s="310"/>
      <c r="BW245" s="220"/>
      <c r="BX245" s="220"/>
      <c r="BY245" s="225"/>
      <c r="CS245" s="1"/>
      <c r="CT245" s="1"/>
    </row>
    <row r="246" spans="1:98" s="197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19"/>
      <c r="AQ246" s="1"/>
      <c r="AR246" s="1"/>
      <c r="AS246" s="1"/>
      <c r="AT246" s="219"/>
      <c r="AU246" s="196"/>
      <c r="AV246" s="196"/>
      <c r="AW246" s="196"/>
      <c r="AX246" s="196"/>
      <c r="AY246" s="196"/>
      <c r="AZ246" s="196"/>
      <c r="BA246" s="196"/>
      <c r="BC246" s="196"/>
      <c r="BD246" s="196"/>
      <c r="BE246" s="196"/>
      <c r="BF246" s="196"/>
      <c r="BG246" s="196"/>
      <c r="BH246" s="196"/>
      <c r="BI246" s="196"/>
      <c r="BJ246" s="196"/>
      <c r="BK246" s="196"/>
      <c r="BL246" s="196"/>
      <c r="BM246" s="196"/>
      <c r="BN246" s="196"/>
      <c r="BO246" s="313"/>
      <c r="BP246" s="310"/>
      <c r="BQ246" s="311"/>
      <c r="BR246" s="311"/>
      <c r="BS246" s="312"/>
      <c r="BT246" s="310"/>
      <c r="BU246" s="310"/>
      <c r="BV246" s="310"/>
      <c r="BW246" s="310"/>
      <c r="BX246" s="310"/>
      <c r="BY246" s="225"/>
      <c r="CS246" s="1"/>
      <c r="CT246" s="1"/>
    </row>
    <row r="247" spans="1:98" s="197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19"/>
      <c r="AQ247" s="1"/>
      <c r="AR247" s="1"/>
      <c r="AS247" s="1"/>
      <c r="AT247" s="219"/>
      <c r="AU247" s="196"/>
      <c r="AV247" s="196"/>
      <c r="AW247" s="196"/>
      <c r="AX247" s="196"/>
      <c r="AY247" s="196"/>
      <c r="AZ247" s="196"/>
      <c r="BA247" s="196"/>
      <c r="BC247" s="196"/>
      <c r="BD247" s="196"/>
      <c r="BE247" s="196"/>
      <c r="BF247" s="196"/>
      <c r="BG247" s="196"/>
      <c r="BH247" s="196"/>
      <c r="BI247" s="196"/>
      <c r="BJ247" s="196"/>
      <c r="BK247" s="196"/>
      <c r="BL247" s="196"/>
      <c r="BM247" s="196"/>
      <c r="BN247" s="196"/>
      <c r="BO247" s="316"/>
      <c r="BP247" s="317"/>
      <c r="BQ247" s="318"/>
      <c r="BR247" s="318"/>
      <c r="BS247" s="319"/>
      <c r="BT247" s="317"/>
      <c r="BU247" s="320"/>
      <c r="BV247" s="320"/>
      <c r="BW247" s="321"/>
      <c r="BX247" s="321"/>
      <c r="BY247" s="322"/>
      <c r="CS247" s="1"/>
      <c r="CT247" s="1"/>
    </row>
    <row r="248" spans="1:98" s="197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19"/>
      <c r="AQ248" s="1"/>
      <c r="AR248" s="1"/>
      <c r="AS248" s="1"/>
      <c r="AT248" s="219"/>
      <c r="AU248" s="196"/>
      <c r="AV248" s="196"/>
      <c r="AW248" s="196"/>
      <c r="AX248" s="196"/>
      <c r="AY248" s="196"/>
      <c r="AZ248" s="196"/>
      <c r="BA248" s="196"/>
      <c r="BC248" s="196"/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196"/>
      <c r="BN248" s="196"/>
      <c r="BO248" s="317"/>
      <c r="BP248" s="317"/>
      <c r="BQ248" s="318"/>
      <c r="BR248" s="318"/>
      <c r="BS248" s="319"/>
      <c r="BT248" s="317"/>
      <c r="BU248" s="317"/>
      <c r="BV248" s="317"/>
      <c r="BW248" s="317"/>
      <c r="BX248" s="317"/>
      <c r="BY248" s="317"/>
      <c r="CS248" s="1"/>
      <c r="CT248" s="1"/>
    </row>
    <row r="249" spans="1:98" s="197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19"/>
      <c r="AQ249" s="1"/>
      <c r="AR249" s="1"/>
      <c r="AS249" s="1"/>
      <c r="AT249" s="219"/>
      <c r="AU249" s="196"/>
      <c r="AV249" s="196"/>
      <c r="AW249" s="196"/>
      <c r="AX249" s="196"/>
      <c r="AY249" s="196"/>
      <c r="AZ249" s="196"/>
      <c r="BA249" s="196"/>
      <c r="BC249" s="196"/>
      <c r="BD249" s="196"/>
      <c r="BE249" s="196"/>
      <c r="BF249" s="196"/>
      <c r="BG249" s="196"/>
      <c r="BH249" s="196"/>
      <c r="BI249" s="196"/>
      <c r="BJ249" s="196"/>
      <c r="BK249" s="196"/>
      <c r="BL249" s="196"/>
      <c r="BM249" s="196"/>
      <c r="BN249" s="196"/>
      <c r="BO249" s="317"/>
      <c r="BP249" s="317"/>
      <c r="BQ249" s="318"/>
      <c r="BR249" s="318"/>
      <c r="BS249" s="319"/>
      <c r="BT249" s="317"/>
      <c r="BU249" s="317"/>
      <c r="BV249" s="317"/>
      <c r="BW249" s="317"/>
      <c r="BX249" s="317"/>
      <c r="BY249" s="317"/>
      <c r="CS249" s="1"/>
      <c r="CT249" s="1"/>
    </row>
    <row r="250" spans="1:98" s="197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19"/>
      <c r="AQ250" s="1"/>
      <c r="AR250" s="1"/>
      <c r="AS250" s="1"/>
      <c r="AT250" s="219"/>
      <c r="AU250" s="196"/>
      <c r="AV250" s="196"/>
      <c r="AW250" s="196"/>
      <c r="AX250" s="196"/>
      <c r="AY250" s="196"/>
      <c r="AZ250" s="196"/>
      <c r="BA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317"/>
      <c r="BP250" s="317"/>
      <c r="BQ250" s="318"/>
      <c r="BR250" s="318"/>
      <c r="BS250" s="319"/>
      <c r="BT250" s="317"/>
      <c r="BU250" s="317"/>
      <c r="BV250" s="317"/>
      <c r="BW250" s="317"/>
      <c r="BX250" s="317"/>
      <c r="BY250" s="317"/>
      <c r="CS250" s="1"/>
      <c r="CT250" s="1"/>
    </row>
    <row r="251" spans="1:98" s="197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19"/>
      <c r="AQ251" s="1"/>
      <c r="AR251" s="1"/>
      <c r="AS251" s="1"/>
      <c r="AT251" s="219"/>
      <c r="AU251" s="196"/>
      <c r="AV251" s="196"/>
      <c r="AW251" s="196"/>
      <c r="AX251" s="196"/>
      <c r="AY251" s="196"/>
      <c r="AZ251" s="196"/>
      <c r="BA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  <c r="BO251" s="320"/>
      <c r="BP251" s="317"/>
      <c r="BQ251" s="318"/>
      <c r="BR251" s="318"/>
      <c r="BS251" s="319"/>
      <c r="BT251" s="317"/>
      <c r="BU251" s="320"/>
      <c r="BV251" s="320"/>
      <c r="BW251" s="321"/>
      <c r="BX251" s="321"/>
      <c r="BY251" s="322"/>
      <c r="CS251" s="1"/>
      <c r="CT251" s="1"/>
    </row>
    <row r="252" spans="1:98" s="197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19"/>
      <c r="AQ252" s="1"/>
      <c r="AR252" s="1"/>
      <c r="AS252" s="1"/>
      <c r="AT252" s="219"/>
      <c r="AU252" s="196"/>
      <c r="AV252" s="196"/>
      <c r="AW252" s="196"/>
      <c r="AX252" s="196"/>
      <c r="AY252" s="196"/>
      <c r="AZ252" s="196"/>
      <c r="BA252" s="196"/>
      <c r="BC252" s="196"/>
      <c r="BD252" s="196"/>
      <c r="BE252" s="196"/>
      <c r="BF252" s="196"/>
      <c r="BG252" s="196"/>
      <c r="BH252" s="196"/>
      <c r="BI252" s="196"/>
      <c r="BJ252" s="196"/>
      <c r="BK252" s="196"/>
      <c r="BL252" s="196"/>
      <c r="BM252" s="196"/>
      <c r="BN252" s="196"/>
      <c r="BO252" s="320"/>
      <c r="BP252" s="317"/>
      <c r="BQ252" s="318"/>
      <c r="BR252" s="318"/>
      <c r="BS252" s="319"/>
      <c r="BT252" s="317"/>
      <c r="BU252" s="320"/>
      <c r="BV252" s="320"/>
      <c r="BW252" s="321"/>
      <c r="BX252" s="321"/>
      <c r="BY252" s="322"/>
      <c r="CS252" s="1"/>
      <c r="CT252" s="1"/>
    </row>
    <row r="253" spans="1:98" s="197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19"/>
      <c r="AQ253" s="1"/>
      <c r="AR253" s="1"/>
      <c r="AS253" s="1"/>
      <c r="AT253" s="219"/>
      <c r="AU253" s="196"/>
      <c r="AV253" s="196"/>
      <c r="AW253" s="196"/>
      <c r="AX253" s="196"/>
      <c r="AY253" s="196"/>
      <c r="AZ253" s="196"/>
      <c r="BA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310"/>
      <c r="BP253" s="310"/>
      <c r="BQ253" s="311"/>
      <c r="BR253" s="311"/>
      <c r="BT253" s="310"/>
      <c r="BU253" s="310"/>
      <c r="BV253" s="310"/>
      <c r="BW253" s="310"/>
      <c r="BX253" s="310"/>
      <c r="BY253" s="310"/>
      <c r="CS253" s="1"/>
      <c r="CT253" s="1"/>
    </row>
    <row r="254" spans="1:98" s="197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19"/>
      <c r="AQ254" s="1"/>
      <c r="AR254" s="1"/>
      <c r="AS254" s="1"/>
      <c r="AT254" s="219"/>
      <c r="AU254" s="196"/>
      <c r="AV254" s="196"/>
      <c r="AW254" s="196"/>
      <c r="AX254" s="196"/>
      <c r="AY254" s="196"/>
      <c r="AZ254" s="196"/>
      <c r="BA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310"/>
      <c r="BP254" s="310"/>
      <c r="BQ254" s="311"/>
      <c r="BR254" s="311"/>
      <c r="BS254" s="312"/>
      <c r="BT254" s="310"/>
      <c r="BU254" s="310"/>
      <c r="BV254" s="310"/>
      <c r="BW254" s="310"/>
      <c r="BX254" s="310"/>
      <c r="BY254" s="310"/>
      <c r="CS254" s="1"/>
      <c r="CT254" s="1"/>
    </row>
    <row r="255" spans="1:98" s="197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19"/>
      <c r="AQ255" s="1"/>
      <c r="AR255" s="1"/>
      <c r="AS255" s="1"/>
      <c r="AT255" s="219"/>
      <c r="AU255" s="196"/>
      <c r="AV255" s="196"/>
      <c r="AW255" s="196"/>
      <c r="AX255" s="196"/>
      <c r="AY255" s="196"/>
      <c r="AZ255" s="196"/>
      <c r="BA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S255" s="312"/>
      <c r="CS255" s="1"/>
      <c r="CT255" s="1"/>
    </row>
  </sheetData>
  <mergeCells count="10">
    <mergeCell ref="V10:V15"/>
    <mergeCell ref="BV17:BZ17"/>
    <mergeCell ref="V209:V224"/>
    <mergeCell ref="CB1:CC1"/>
    <mergeCell ref="B8:G8"/>
    <mergeCell ref="H8:V8"/>
    <mergeCell ref="W8:Z8"/>
    <mergeCell ref="AA8:AP8"/>
    <mergeCell ref="AQ8:AT8"/>
    <mergeCell ref="AZ8:BI8"/>
  </mergeCells>
  <printOptions headings="1" gridLines="1"/>
  <pageMargins left="0.2" right="0.2" top="0.75" bottom="0.25" header="0.3" footer="0.3"/>
  <pageSetup scale="50" orientation="landscape" cellComments="atEnd" r:id="rId1"/>
  <headerFooter>
    <oddHeader>&amp;RExhibit No. DWP-104</oddHeader>
    <oddFooter>&amp;L&amp;F&amp;C&amp;P of &amp;N&amp;R&amp;A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FFC000"/>
  </sheetPr>
  <dimension ref="B1:AD86"/>
  <sheetViews>
    <sheetView zoomScale="55" zoomScaleNormal="55" workbookViewId="0">
      <pane xSplit="5" ySplit="7" topLeftCell="J8" activePane="bottomRight" state="frozen"/>
      <selection pane="topRight" activeCell="F1" sqref="F1"/>
      <selection pane="bottomLeft" activeCell="A8" sqref="A8"/>
      <selection pane="bottomRight" activeCell="Y33" sqref="Y33"/>
    </sheetView>
  </sheetViews>
  <sheetFormatPr defaultRowHeight="15" x14ac:dyDescent="0.25"/>
  <cols>
    <col min="1" max="1" width="9.140625" style="324"/>
    <col min="2" max="2" width="36.140625" style="324" customWidth="1"/>
    <col min="3" max="3" width="9.140625" style="324"/>
    <col min="4" max="4" width="16.85546875" style="16" bestFit="1" customWidth="1"/>
    <col min="5" max="5" width="5.28515625" style="324" customWidth="1"/>
    <col min="6" max="6" width="60.5703125" style="324" customWidth="1"/>
    <col min="7" max="7" width="28.5703125" style="324" customWidth="1"/>
    <col min="8" max="8" width="25.5703125" style="325" customWidth="1"/>
    <col min="9" max="9" width="24.7109375" style="326" customWidth="1"/>
    <col min="10" max="10" width="4.5703125" style="324" customWidth="1"/>
    <col min="11" max="11" width="39.28515625" style="324" customWidth="1"/>
    <col min="12" max="12" width="54.5703125" style="324" customWidth="1"/>
    <col min="13" max="13" width="29.28515625" style="324" customWidth="1"/>
    <col min="14" max="14" width="29.28515625" style="327" customWidth="1"/>
    <col min="15" max="15" width="8.85546875" style="324" customWidth="1"/>
    <col min="16" max="16" width="29.28515625" style="324" customWidth="1"/>
    <col min="17" max="20" width="29.28515625" style="328" customWidth="1"/>
    <col min="21" max="21" width="19.7109375" style="329" customWidth="1"/>
    <col min="22" max="22" width="2.28515625" style="330" customWidth="1"/>
    <col min="23" max="23" width="23.28515625" style="331" customWidth="1"/>
    <col min="24" max="25" width="21.5703125" style="330" customWidth="1"/>
    <col min="26" max="26" width="19.7109375" style="329" customWidth="1"/>
    <col min="27" max="27" width="2.28515625" style="330" customWidth="1"/>
    <col min="28" max="28" width="16.7109375" style="330" customWidth="1"/>
    <col min="29" max="29" width="9.140625" style="330"/>
    <col min="30" max="30" width="16.85546875" style="324" bestFit="1" customWidth="1"/>
    <col min="31" max="276" width="9.140625" style="324"/>
    <col min="277" max="277" width="60.5703125" style="324" customWidth="1"/>
    <col min="278" max="278" width="28.5703125" style="324" customWidth="1"/>
    <col min="279" max="279" width="16.5703125" style="324" customWidth="1"/>
    <col min="280" max="280" width="20.42578125" style="324" customWidth="1"/>
    <col min="281" max="281" width="2.42578125" style="324" customWidth="1"/>
    <col min="282" max="282" width="19.7109375" style="324" customWidth="1"/>
    <col min="283" max="283" width="2.28515625" style="324" customWidth="1"/>
    <col min="284" max="532" width="9.140625" style="324"/>
    <col min="533" max="533" width="60.5703125" style="324" customWidth="1"/>
    <col min="534" max="534" width="28.5703125" style="324" customWidth="1"/>
    <col min="535" max="535" width="16.5703125" style="324" customWidth="1"/>
    <col min="536" max="536" width="20.42578125" style="324" customWidth="1"/>
    <col min="537" max="537" width="2.42578125" style="324" customWidth="1"/>
    <col min="538" max="538" width="19.7109375" style="324" customWidth="1"/>
    <col min="539" max="539" width="2.28515625" style="324" customWidth="1"/>
    <col min="540" max="788" width="9.140625" style="324"/>
    <col min="789" max="789" width="60.5703125" style="324" customWidth="1"/>
    <col min="790" max="790" width="28.5703125" style="324" customWidth="1"/>
    <col min="791" max="791" width="16.5703125" style="324" customWidth="1"/>
    <col min="792" max="792" width="20.42578125" style="324" customWidth="1"/>
    <col min="793" max="793" width="2.42578125" style="324" customWidth="1"/>
    <col min="794" max="794" width="19.7109375" style="324" customWidth="1"/>
    <col min="795" max="795" width="2.28515625" style="324" customWidth="1"/>
    <col min="796" max="1044" width="9.140625" style="324"/>
    <col min="1045" max="1045" width="60.5703125" style="324" customWidth="1"/>
    <col min="1046" max="1046" width="28.5703125" style="324" customWidth="1"/>
    <col min="1047" max="1047" width="16.5703125" style="324" customWidth="1"/>
    <col min="1048" max="1048" width="20.42578125" style="324" customWidth="1"/>
    <col min="1049" max="1049" width="2.42578125" style="324" customWidth="1"/>
    <col min="1050" max="1050" width="19.7109375" style="324" customWidth="1"/>
    <col min="1051" max="1051" width="2.28515625" style="324" customWidth="1"/>
    <col min="1052" max="1300" width="9.140625" style="324"/>
    <col min="1301" max="1301" width="60.5703125" style="324" customWidth="1"/>
    <col min="1302" max="1302" width="28.5703125" style="324" customWidth="1"/>
    <col min="1303" max="1303" width="16.5703125" style="324" customWidth="1"/>
    <col min="1304" max="1304" width="20.42578125" style="324" customWidth="1"/>
    <col min="1305" max="1305" width="2.42578125" style="324" customWidth="1"/>
    <col min="1306" max="1306" width="19.7109375" style="324" customWidth="1"/>
    <col min="1307" max="1307" width="2.28515625" style="324" customWidth="1"/>
    <col min="1308" max="1556" width="9.140625" style="324"/>
    <col min="1557" max="1557" width="60.5703125" style="324" customWidth="1"/>
    <col min="1558" max="1558" width="28.5703125" style="324" customWidth="1"/>
    <col min="1559" max="1559" width="16.5703125" style="324" customWidth="1"/>
    <col min="1560" max="1560" width="20.42578125" style="324" customWidth="1"/>
    <col min="1561" max="1561" width="2.42578125" style="324" customWidth="1"/>
    <col min="1562" max="1562" width="19.7109375" style="324" customWidth="1"/>
    <col min="1563" max="1563" width="2.28515625" style="324" customWidth="1"/>
    <col min="1564" max="1812" width="9.140625" style="324"/>
    <col min="1813" max="1813" width="60.5703125" style="324" customWidth="1"/>
    <col min="1814" max="1814" width="28.5703125" style="324" customWidth="1"/>
    <col min="1815" max="1815" width="16.5703125" style="324" customWidth="1"/>
    <col min="1816" max="1816" width="20.42578125" style="324" customWidth="1"/>
    <col min="1817" max="1817" width="2.42578125" style="324" customWidth="1"/>
    <col min="1818" max="1818" width="19.7109375" style="324" customWidth="1"/>
    <col min="1819" max="1819" width="2.28515625" style="324" customWidth="1"/>
    <col min="1820" max="2068" width="9.140625" style="324"/>
    <col min="2069" max="2069" width="60.5703125" style="324" customWidth="1"/>
    <col min="2070" max="2070" width="28.5703125" style="324" customWidth="1"/>
    <col min="2071" max="2071" width="16.5703125" style="324" customWidth="1"/>
    <col min="2072" max="2072" width="20.42578125" style="324" customWidth="1"/>
    <col min="2073" max="2073" width="2.42578125" style="324" customWidth="1"/>
    <col min="2074" max="2074" width="19.7109375" style="324" customWidth="1"/>
    <col min="2075" max="2075" width="2.28515625" style="324" customWidth="1"/>
    <col min="2076" max="2324" width="9.140625" style="324"/>
    <col min="2325" max="2325" width="60.5703125" style="324" customWidth="1"/>
    <col min="2326" max="2326" width="28.5703125" style="324" customWidth="1"/>
    <col min="2327" max="2327" width="16.5703125" style="324" customWidth="1"/>
    <col min="2328" max="2328" width="20.42578125" style="324" customWidth="1"/>
    <col min="2329" max="2329" width="2.42578125" style="324" customWidth="1"/>
    <col min="2330" max="2330" width="19.7109375" style="324" customWidth="1"/>
    <col min="2331" max="2331" width="2.28515625" style="324" customWidth="1"/>
    <col min="2332" max="2580" width="9.140625" style="324"/>
    <col min="2581" max="2581" width="60.5703125" style="324" customWidth="1"/>
    <col min="2582" max="2582" width="28.5703125" style="324" customWidth="1"/>
    <col min="2583" max="2583" width="16.5703125" style="324" customWidth="1"/>
    <col min="2584" max="2584" width="20.42578125" style="324" customWidth="1"/>
    <col min="2585" max="2585" width="2.42578125" style="324" customWidth="1"/>
    <col min="2586" max="2586" width="19.7109375" style="324" customWidth="1"/>
    <col min="2587" max="2587" width="2.28515625" style="324" customWidth="1"/>
    <col min="2588" max="2836" width="9.140625" style="324"/>
    <col min="2837" max="2837" width="60.5703125" style="324" customWidth="1"/>
    <col min="2838" max="2838" width="28.5703125" style="324" customWidth="1"/>
    <col min="2839" max="2839" width="16.5703125" style="324" customWidth="1"/>
    <col min="2840" max="2840" width="20.42578125" style="324" customWidth="1"/>
    <col min="2841" max="2841" width="2.42578125" style="324" customWidth="1"/>
    <col min="2842" max="2842" width="19.7109375" style="324" customWidth="1"/>
    <col min="2843" max="2843" width="2.28515625" style="324" customWidth="1"/>
    <col min="2844" max="3092" width="9.140625" style="324"/>
    <col min="3093" max="3093" width="60.5703125" style="324" customWidth="1"/>
    <col min="3094" max="3094" width="28.5703125" style="324" customWidth="1"/>
    <col min="3095" max="3095" width="16.5703125" style="324" customWidth="1"/>
    <col min="3096" max="3096" width="20.42578125" style="324" customWidth="1"/>
    <col min="3097" max="3097" width="2.42578125" style="324" customWidth="1"/>
    <col min="3098" max="3098" width="19.7109375" style="324" customWidth="1"/>
    <col min="3099" max="3099" width="2.28515625" style="324" customWidth="1"/>
    <col min="3100" max="3348" width="9.140625" style="324"/>
    <col min="3349" max="3349" width="60.5703125" style="324" customWidth="1"/>
    <col min="3350" max="3350" width="28.5703125" style="324" customWidth="1"/>
    <col min="3351" max="3351" width="16.5703125" style="324" customWidth="1"/>
    <col min="3352" max="3352" width="20.42578125" style="324" customWidth="1"/>
    <col min="3353" max="3353" width="2.42578125" style="324" customWidth="1"/>
    <col min="3354" max="3354" width="19.7109375" style="324" customWidth="1"/>
    <col min="3355" max="3355" width="2.28515625" style="324" customWidth="1"/>
    <col min="3356" max="3604" width="9.140625" style="324"/>
    <col min="3605" max="3605" width="60.5703125" style="324" customWidth="1"/>
    <col min="3606" max="3606" width="28.5703125" style="324" customWidth="1"/>
    <col min="3607" max="3607" width="16.5703125" style="324" customWidth="1"/>
    <col min="3608" max="3608" width="20.42578125" style="324" customWidth="1"/>
    <col min="3609" max="3609" width="2.42578125" style="324" customWidth="1"/>
    <col min="3610" max="3610" width="19.7109375" style="324" customWidth="1"/>
    <col min="3611" max="3611" width="2.28515625" style="324" customWidth="1"/>
    <col min="3612" max="3860" width="9.140625" style="324"/>
    <col min="3861" max="3861" width="60.5703125" style="324" customWidth="1"/>
    <col min="3862" max="3862" width="28.5703125" style="324" customWidth="1"/>
    <col min="3863" max="3863" width="16.5703125" style="324" customWidth="1"/>
    <col min="3864" max="3864" width="20.42578125" style="324" customWidth="1"/>
    <col min="3865" max="3865" width="2.42578125" style="324" customWidth="1"/>
    <col min="3866" max="3866" width="19.7109375" style="324" customWidth="1"/>
    <col min="3867" max="3867" width="2.28515625" style="324" customWidth="1"/>
    <col min="3868" max="4116" width="9.140625" style="324"/>
    <col min="4117" max="4117" width="60.5703125" style="324" customWidth="1"/>
    <col min="4118" max="4118" width="28.5703125" style="324" customWidth="1"/>
    <col min="4119" max="4119" width="16.5703125" style="324" customWidth="1"/>
    <col min="4120" max="4120" width="20.42578125" style="324" customWidth="1"/>
    <col min="4121" max="4121" width="2.42578125" style="324" customWidth="1"/>
    <col min="4122" max="4122" width="19.7109375" style="324" customWidth="1"/>
    <col min="4123" max="4123" width="2.28515625" style="324" customWidth="1"/>
    <col min="4124" max="4372" width="9.140625" style="324"/>
    <col min="4373" max="4373" width="60.5703125" style="324" customWidth="1"/>
    <col min="4374" max="4374" width="28.5703125" style="324" customWidth="1"/>
    <col min="4375" max="4375" width="16.5703125" style="324" customWidth="1"/>
    <col min="4376" max="4376" width="20.42578125" style="324" customWidth="1"/>
    <col min="4377" max="4377" width="2.42578125" style="324" customWidth="1"/>
    <col min="4378" max="4378" width="19.7109375" style="324" customWidth="1"/>
    <col min="4379" max="4379" width="2.28515625" style="324" customWidth="1"/>
    <col min="4380" max="4628" width="9.140625" style="324"/>
    <col min="4629" max="4629" width="60.5703125" style="324" customWidth="1"/>
    <col min="4630" max="4630" width="28.5703125" style="324" customWidth="1"/>
    <col min="4631" max="4631" width="16.5703125" style="324" customWidth="1"/>
    <col min="4632" max="4632" width="20.42578125" style="324" customWidth="1"/>
    <col min="4633" max="4633" width="2.42578125" style="324" customWidth="1"/>
    <col min="4634" max="4634" width="19.7109375" style="324" customWidth="1"/>
    <col min="4635" max="4635" width="2.28515625" style="324" customWidth="1"/>
    <col min="4636" max="4884" width="9.140625" style="324"/>
    <col min="4885" max="4885" width="60.5703125" style="324" customWidth="1"/>
    <col min="4886" max="4886" width="28.5703125" style="324" customWidth="1"/>
    <col min="4887" max="4887" width="16.5703125" style="324" customWidth="1"/>
    <col min="4888" max="4888" width="20.42578125" style="324" customWidth="1"/>
    <col min="4889" max="4889" width="2.42578125" style="324" customWidth="1"/>
    <col min="4890" max="4890" width="19.7109375" style="324" customWidth="1"/>
    <col min="4891" max="4891" width="2.28515625" style="324" customWidth="1"/>
    <col min="4892" max="5140" width="9.140625" style="324"/>
    <col min="5141" max="5141" width="60.5703125" style="324" customWidth="1"/>
    <col min="5142" max="5142" width="28.5703125" style="324" customWidth="1"/>
    <col min="5143" max="5143" width="16.5703125" style="324" customWidth="1"/>
    <col min="5144" max="5144" width="20.42578125" style="324" customWidth="1"/>
    <col min="5145" max="5145" width="2.42578125" style="324" customWidth="1"/>
    <col min="5146" max="5146" width="19.7109375" style="324" customWidth="1"/>
    <col min="5147" max="5147" width="2.28515625" style="324" customWidth="1"/>
    <col min="5148" max="5396" width="9.140625" style="324"/>
    <col min="5397" max="5397" width="60.5703125" style="324" customWidth="1"/>
    <col min="5398" max="5398" width="28.5703125" style="324" customWidth="1"/>
    <col min="5399" max="5399" width="16.5703125" style="324" customWidth="1"/>
    <col min="5400" max="5400" width="20.42578125" style="324" customWidth="1"/>
    <col min="5401" max="5401" width="2.42578125" style="324" customWidth="1"/>
    <col min="5402" max="5402" width="19.7109375" style="324" customWidth="1"/>
    <col min="5403" max="5403" width="2.28515625" style="324" customWidth="1"/>
    <col min="5404" max="5652" width="9.140625" style="324"/>
    <col min="5653" max="5653" width="60.5703125" style="324" customWidth="1"/>
    <col min="5654" max="5654" width="28.5703125" style="324" customWidth="1"/>
    <col min="5655" max="5655" width="16.5703125" style="324" customWidth="1"/>
    <col min="5656" max="5656" width="20.42578125" style="324" customWidth="1"/>
    <col min="5657" max="5657" width="2.42578125" style="324" customWidth="1"/>
    <col min="5658" max="5658" width="19.7109375" style="324" customWidth="1"/>
    <col min="5659" max="5659" width="2.28515625" style="324" customWidth="1"/>
    <col min="5660" max="5908" width="9.140625" style="324"/>
    <col min="5909" max="5909" width="60.5703125" style="324" customWidth="1"/>
    <col min="5910" max="5910" width="28.5703125" style="324" customWidth="1"/>
    <col min="5911" max="5911" width="16.5703125" style="324" customWidth="1"/>
    <col min="5912" max="5912" width="20.42578125" style="324" customWidth="1"/>
    <col min="5913" max="5913" width="2.42578125" style="324" customWidth="1"/>
    <col min="5914" max="5914" width="19.7109375" style="324" customWidth="1"/>
    <col min="5915" max="5915" width="2.28515625" style="324" customWidth="1"/>
    <col min="5916" max="6164" width="9.140625" style="324"/>
    <col min="6165" max="6165" width="60.5703125" style="324" customWidth="1"/>
    <col min="6166" max="6166" width="28.5703125" style="324" customWidth="1"/>
    <col min="6167" max="6167" width="16.5703125" style="324" customWidth="1"/>
    <col min="6168" max="6168" width="20.42578125" style="324" customWidth="1"/>
    <col min="6169" max="6169" width="2.42578125" style="324" customWidth="1"/>
    <col min="6170" max="6170" width="19.7109375" style="324" customWidth="1"/>
    <col min="6171" max="6171" width="2.28515625" style="324" customWidth="1"/>
    <col min="6172" max="6420" width="9.140625" style="324"/>
    <col min="6421" max="6421" width="60.5703125" style="324" customWidth="1"/>
    <col min="6422" max="6422" width="28.5703125" style="324" customWidth="1"/>
    <col min="6423" max="6423" width="16.5703125" style="324" customWidth="1"/>
    <col min="6424" max="6424" width="20.42578125" style="324" customWidth="1"/>
    <col min="6425" max="6425" width="2.42578125" style="324" customWidth="1"/>
    <col min="6426" max="6426" width="19.7109375" style="324" customWidth="1"/>
    <col min="6427" max="6427" width="2.28515625" style="324" customWidth="1"/>
    <col min="6428" max="6676" width="9.140625" style="324"/>
    <col min="6677" max="6677" width="60.5703125" style="324" customWidth="1"/>
    <col min="6678" max="6678" width="28.5703125" style="324" customWidth="1"/>
    <col min="6679" max="6679" width="16.5703125" style="324" customWidth="1"/>
    <col min="6680" max="6680" width="20.42578125" style="324" customWidth="1"/>
    <col min="6681" max="6681" width="2.42578125" style="324" customWidth="1"/>
    <col min="6682" max="6682" width="19.7109375" style="324" customWidth="1"/>
    <col min="6683" max="6683" width="2.28515625" style="324" customWidth="1"/>
    <col min="6684" max="6932" width="9.140625" style="324"/>
    <col min="6933" max="6933" width="60.5703125" style="324" customWidth="1"/>
    <col min="6934" max="6934" width="28.5703125" style="324" customWidth="1"/>
    <col min="6935" max="6935" width="16.5703125" style="324" customWidth="1"/>
    <col min="6936" max="6936" width="20.42578125" style="324" customWidth="1"/>
    <col min="6937" max="6937" width="2.42578125" style="324" customWidth="1"/>
    <col min="6938" max="6938" width="19.7109375" style="324" customWidth="1"/>
    <col min="6939" max="6939" width="2.28515625" style="324" customWidth="1"/>
    <col min="6940" max="7188" width="9.140625" style="324"/>
    <col min="7189" max="7189" width="60.5703125" style="324" customWidth="1"/>
    <col min="7190" max="7190" width="28.5703125" style="324" customWidth="1"/>
    <col min="7191" max="7191" width="16.5703125" style="324" customWidth="1"/>
    <col min="7192" max="7192" width="20.42578125" style="324" customWidth="1"/>
    <col min="7193" max="7193" width="2.42578125" style="324" customWidth="1"/>
    <col min="7194" max="7194" width="19.7109375" style="324" customWidth="1"/>
    <col min="7195" max="7195" width="2.28515625" style="324" customWidth="1"/>
    <col min="7196" max="7444" width="9.140625" style="324"/>
    <col min="7445" max="7445" width="60.5703125" style="324" customWidth="1"/>
    <col min="7446" max="7446" width="28.5703125" style="324" customWidth="1"/>
    <col min="7447" max="7447" width="16.5703125" style="324" customWidth="1"/>
    <col min="7448" max="7448" width="20.42578125" style="324" customWidth="1"/>
    <col min="7449" max="7449" width="2.42578125" style="324" customWidth="1"/>
    <col min="7450" max="7450" width="19.7109375" style="324" customWidth="1"/>
    <col min="7451" max="7451" width="2.28515625" style="324" customWidth="1"/>
    <col min="7452" max="7700" width="9.140625" style="324"/>
    <col min="7701" max="7701" width="60.5703125" style="324" customWidth="1"/>
    <col min="7702" max="7702" width="28.5703125" style="324" customWidth="1"/>
    <col min="7703" max="7703" width="16.5703125" style="324" customWidth="1"/>
    <col min="7704" max="7704" width="20.42578125" style="324" customWidth="1"/>
    <col min="7705" max="7705" width="2.42578125" style="324" customWidth="1"/>
    <col min="7706" max="7706" width="19.7109375" style="324" customWidth="1"/>
    <col min="7707" max="7707" width="2.28515625" style="324" customWidth="1"/>
    <col min="7708" max="7956" width="9.140625" style="324"/>
    <col min="7957" max="7957" width="60.5703125" style="324" customWidth="1"/>
    <col min="7958" max="7958" width="28.5703125" style="324" customWidth="1"/>
    <col min="7959" max="7959" width="16.5703125" style="324" customWidth="1"/>
    <col min="7960" max="7960" width="20.42578125" style="324" customWidth="1"/>
    <col min="7961" max="7961" width="2.42578125" style="324" customWidth="1"/>
    <col min="7962" max="7962" width="19.7109375" style="324" customWidth="1"/>
    <col min="7963" max="7963" width="2.28515625" style="324" customWidth="1"/>
    <col min="7964" max="8212" width="9.140625" style="324"/>
    <col min="8213" max="8213" width="60.5703125" style="324" customWidth="1"/>
    <col min="8214" max="8214" width="28.5703125" style="324" customWidth="1"/>
    <col min="8215" max="8215" width="16.5703125" style="324" customWidth="1"/>
    <col min="8216" max="8216" width="20.42578125" style="324" customWidth="1"/>
    <col min="8217" max="8217" width="2.42578125" style="324" customWidth="1"/>
    <col min="8218" max="8218" width="19.7109375" style="324" customWidth="1"/>
    <col min="8219" max="8219" width="2.28515625" style="324" customWidth="1"/>
    <col min="8220" max="8468" width="9.140625" style="324"/>
    <col min="8469" max="8469" width="60.5703125" style="324" customWidth="1"/>
    <col min="8470" max="8470" width="28.5703125" style="324" customWidth="1"/>
    <col min="8471" max="8471" width="16.5703125" style="324" customWidth="1"/>
    <col min="8472" max="8472" width="20.42578125" style="324" customWidth="1"/>
    <col min="8473" max="8473" width="2.42578125" style="324" customWidth="1"/>
    <col min="8474" max="8474" width="19.7109375" style="324" customWidth="1"/>
    <col min="8475" max="8475" width="2.28515625" style="324" customWidth="1"/>
    <col min="8476" max="8724" width="9.140625" style="324"/>
    <col min="8725" max="8725" width="60.5703125" style="324" customWidth="1"/>
    <col min="8726" max="8726" width="28.5703125" style="324" customWidth="1"/>
    <col min="8727" max="8727" width="16.5703125" style="324" customWidth="1"/>
    <col min="8728" max="8728" width="20.42578125" style="324" customWidth="1"/>
    <col min="8729" max="8729" width="2.42578125" style="324" customWidth="1"/>
    <col min="8730" max="8730" width="19.7109375" style="324" customWidth="1"/>
    <col min="8731" max="8731" width="2.28515625" style="324" customWidth="1"/>
    <col min="8732" max="8980" width="9.140625" style="324"/>
    <col min="8981" max="8981" width="60.5703125" style="324" customWidth="1"/>
    <col min="8982" max="8982" width="28.5703125" style="324" customWidth="1"/>
    <col min="8983" max="8983" width="16.5703125" style="324" customWidth="1"/>
    <col min="8984" max="8984" width="20.42578125" style="324" customWidth="1"/>
    <col min="8985" max="8985" width="2.42578125" style="324" customWidth="1"/>
    <col min="8986" max="8986" width="19.7109375" style="324" customWidth="1"/>
    <col min="8987" max="8987" width="2.28515625" style="324" customWidth="1"/>
    <col min="8988" max="9236" width="9.140625" style="324"/>
    <col min="9237" max="9237" width="60.5703125" style="324" customWidth="1"/>
    <col min="9238" max="9238" width="28.5703125" style="324" customWidth="1"/>
    <col min="9239" max="9239" width="16.5703125" style="324" customWidth="1"/>
    <col min="9240" max="9240" width="20.42578125" style="324" customWidth="1"/>
    <col min="9241" max="9241" width="2.42578125" style="324" customWidth="1"/>
    <col min="9242" max="9242" width="19.7109375" style="324" customWidth="1"/>
    <col min="9243" max="9243" width="2.28515625" style="324" customWidth="1"/>
    <col min="9244" max="9492" width="9.140625" style="324"/>
    <col min="9493" max="9493" width="60.5703125" style="324" customWidth="1"/>
    <col min="9494" max="9494" width="28.5703125" style="324" customWidth="1"/>
    <col min="9495" max="9495" width="16.5703125" style="324" customWidth="1"/>
    <col min="9496" max="9496" width="20.42578125" style="324" customWidth="1"/>
    <col min="9497" max="9497" width="2.42578125" style="324" customWidth="1"/>
    <col min="9498" max="9498" width="19.7109375" style="324" customWidth="1"/>
    <col min="9499" max="9499" width="2.28515625" style="324" customWidth="1"/>
    <col min="9500" max="9748" width="9.140625" style="324"/>
    <col min="9749" max="9749" width="60.5703125" style="324" customWidth="1"/>
    <col min="9750" max="9750" width="28.5703125" style="324" customWidth="1"/>
    <col min="9751" max="9751" width="16.5703125" style="324" customWidth="1"/>
    <col min="9752" max="9752" width="20.42578125" style="324" customWidth="1"/>
    <col min="9753" max="9753" width="2.42578125" style="324" customWidth="1"/>
    <col min="9754" max="9754" width="19.7109375" style="324" customWidth="1"/>
    <col min="9755" max="9755" width="2.28515625" style="324" customWidth="1"/>
    <col min="9756" max="10004" width="9.140625" style="324"/>
    <col min="10005" max="10005" width="60.5703125" style="324" customWidth="1"/>
    <col min="10006" max="10006" width="28.5703125" style="324" customWidth="1"/>
    <col min="10007" max="10007" width="16.5703125" style="324" customWidth="1"/>
    <col min="10008" max="10008" width="20.42578125" style="324" customWidth="1"/>
    <col min="10009" max="10009" width="2.42578125" style="324" customWidth="1"/>
    <col min="10010" max="10010" width="19.7109375" style="324" customWidth="1"/>
    <col min="10011" max="10011" width="2.28515625" style="324" customWidth="1"/>
    <col min="10012" max="10260" width="9.140625" style="324"/>
    <col min="10261" max="10261" width="60.5703125" style="324" customWidth="1"/>
    <col min="10262" max="10262" width="28.5703125" style="324" customWidth="1"/>
    <col min="10263" max="10263" width="16.5703125" style="324" customWidth="1"/>
    <col min="10264" max="10264" width="20.42578125" style="324" customWidth="1"/>
    <col min="10265" max="10265" width="2.42578125" style="324" customWidth="1"/>
    <col min="10266" max="10266" width="19.7109375" style="324" customWidth="1"/>
    <col min="10267" max="10267" width="2.28515625" style="324" customWidth="1"/>
    <col min="10268" max="10516" width="9.140625" style="324"/>
    <col min="10517" max="10517" width="60.5703125" style="324" customWidth="1"/>
    <col min="10518" max="10518" width="28.5703125" style="324" customWidth="1"/>
    <col min="10519" max="10519" width="16.5703125" style="324" customWidth="1"/>
    <col min="10520" max="10520" width="20.42578125" style="324" customWidth="1"/>
    <col min="10521" max="10521" width="2.42578125" style="324" customWidth="1"/>
    <col min="10522" max="10522" width="19.7109375" style="324" customWidth="1"/>
    <col min="10523" max="10523" width="2.28515625" style="324" customWidth="1"/>
    <col min="10524" max="10772" width="9.140625" style="324"/>
    <col min="10773" max="10773" width="60.5703125" style="324" customWidth="1"/>
    <col min="10774" max="10774" width="28.5703125" style="324" customWidth="1"/>
    <col min="10775" max="10775" width="16.5703125" style="324" customWidth="1"/>
    <col min="10776" max="10776" width="20.42578125" style="324" customWidth="1"/>
    <col min="10777" max="10777" width="2.42578125" style="324" customWidth="1"/>
    <col min="10778" max="10778" width="19.7109375" style="324" customWidth="1"/>
    <col min="10779" max="10779" width="2.28515625" style="324" customWidth="1"/>
    <col min="10780" max="11028" width="9.140625" style="324"/>
    <col min="11029" max="11029" width="60.5703125" style="324" customWidth="1"/>
    <col min="11030" max="11030" width="28.5703125" style="324" customWidth="1"/>
    <col min="11031" max="11031" width="16.5703125" style="324" customWidth="1"/>
    <col min="11032" max="11032" width="20.42578125" style="324" customWidth="1"/>
    <col min="11033" max="11033" width="2.42578125" style="324" customWidth="1"/>
    <col min="11034" max="11034" width="19.7109375" style="324" customWidth="1"/>
    <col min="11035" max="11035" width="2.28515625" style="324" customWidth="1"/>
    <col min="11036" max="11284" width="9.140625" style="324"/>
    <col min="11285" max="11285" width="60.5703125" style="324" customWidth="1"/>
    <col min="11286" max="11286" width="28.5703125" style="324" customWidth="1"/>
    <col min="11287" max="11287" width="16.5703125" style="324" customWidth="1"/>
    <col min="11288" max="11288" width="20.42578125" style="324" customWidth="1"/>
    <col min="11289" max="11289" width="2.42578125" style="324" customWidth="1"/>
    <col min="11290" max="11290" width="19.7109375" style="324" customWidth="1"/>
    <col min="11291" max="11291" width="2.28515625" style="324" customWidth="1"/>
    <col min="11292" max="11540" width="9.140625" style="324"/>
    <col min="11541" max="11541" width="60.5703125" style="324" customWidth="1"/>
    <col min="11542" max="11542" width="28.5703125" style="324" customWidth="1"/>
    <col min="11543" max="11543" width="16.5703125" style="324" customWidth="1"/>
    <col min="11544" max="11544" width="20.42578125" style="324" customWidth="1"/>
    <col min="11545" max="11545" width="2.42578125" style="324" customWidth="1"/>
    <col min="11546" max="11546" width="19.7109375" style="324" customWidth="1"/>
    <col min="11547" max="11547" width="2.28515625" style="324" customWidth="1"/>
    <col min="11548" max="11796" width="9.140625" style="324"/>
    <col min="11797" max="11797" width="60.5703125" style="324" customWidth="1"/>
    <col min="11798" max="11798" width="28.5703125" style="324" customWidth="1"/>
    <col min="11799" max="11799" width="16.5703125" style="324" customWidth="1"/>
    <col min="11800" max="11800" width="20.42578125" style="324" customWidth="1"/>
    <col min="11801" max="11801" width="2.42578125" style="324" customWidth="1"/>
    <col min="11802" max="11802" width="19.7109375" style="324" customWidth="1"/>
    <col min="11803" max="11803" width="2.28515625" style="324" customWidth="1"/>
    <col min="11804" max="12052" width="9.140625" style="324"/>
    <col min="12053" max="12053" width="60.5703125" style="324" customWidth="1"/>
    <col min="12054" max="12054" width="28.5703125" style="324" customWidth="1"/>
    <col min="12055" max="12055" width="16.5703125" style="324" customWidth="1"/>
    <col min="12056" max="12056" width="20.42578125" style="324" customWidth="1"/>
    <col min="12057" max="12057" width="2.42578125" style="324" customWidth="1"/>
    <col min="12058" max="12058" width="19.7109375" style="324" customWidth="1"/>
    <col min="12059" max="12059" width="2.28515625" style="324" customWidth="1"/>
    <col min="12060" max="12308" width="9.140625" style="324"/>
    <col min="12309" max="12309" width="60.5703125" style="324" customWidth="1"/>
    <col min="12310" max="12310" width="28.5703125" style="324" customWidth="1"/>
    <col min="12311" max="12311" width="16.5703125" style="324" customWidth="1"/>
    <col min="12312" max="12312" width="20.42578125" style="324" customWidth="1"/>
    <col min="12313" max="12313" width="2.42578125" style="324" customWidth="1"/>
    <col min="12314" max="12314" width="19.7109375" style="324" customWidth="1"/>
    <col min="12315" max="12315" width="2.28515625" style="324" customWidth="1"/>
    <col min="12316" max="12564" width="9.140625" style="324"/>
    <col min="12565" max="12565" width="60.5703125" style="324" customWidth="1"/>
    <col min="12566" max="12566" width="28.5703125" style="324" customWidth="1"/>
    <col min="12567" max="12567" width="16.5703125" style="324" customWidth="1"/>
    <col min="12568" max="12568" width="20.42578125" style="324" customWidth="1"/>
    <col min="12569" max="12569" width="2.42578125" style="324" customWidth="1"/>
    <col min="12570" max="12570" width="19.7109375" style="324" customWidth="1"/>
    <col min="12571" max="12571" width="2.28515625" style="324" customWidth="1"/>
    <col min="12572" max="12820" width="9.140625" style="324"/>
    <col min="12821" max="12821" width="60.5703125" style="324" customWidth="1"/>
    <col min="12822" max="12822" width="28.5703125" style="324" customWidth="1"/>
    <col min="12823" max="12823" width="16.5703125" style="324" customWidth="1"/>
    <col min="12824" max="12824" width="20.42578125" style="324" customWidth="1"/>
    <col min="12825" max="12825" width="2.42578125" style="324" customWidth="1"/>
    <col min="12826" max="12826" width="19.7109375" style="324" customWidth="1"/>
    <col min="12827" max="12827" width="2.28515625" style="324" customWidth="1"/>
    <col min="12828" max="13076" width="9.140625" style="324"/>
    <col min="13077" max="13077" width="60.5703125" style="324" customWidth="1"/>
    <col min="13078" max="13078" width="28.5703125" style="324" customWidth="1"/>
    <col min="13079" max="13079" width="16.5703125" style="324" customWidth="1"/>
    <col min="13080" max="13080" width="20.42578125" style="324" customWidth="1"/>
    <col min="13081" max="13081" width="2.42578125" style="324" customWidth="1"/>
    <col min="13082" max="13082" width="19.7109375" style="324" customWidth="1"/>
    <col min="13083" max="13083" width="2.28515625" style="324" customWidth="1"/>
    <col min="13084" max="13332" width="9.140625" style="324"/>
    <col min="13333" max="13333" width="60.5703125" style="324" customWidth="1"/>
    <col min="13334" max="13334" width="28.5703125" style="324" customWidth="1"/>
    <col min="13335" max="13335" width="16.5703125" style="324" customWidth="1"/>
    <col min="13336" max="13336" width="20.42578125" style="324" customWidth="1"/>
    <col min="13337" max="13337" width="2.42578125" style="324" customWidth="1"/>
    <col min="13338" max="13338" width="19.7109375" style="324" customWidth="1"/>
    <col min="13339" max="13339" width="2.28515625" style="324" customWidth="1"/>
    <col min="13340" max="13588" width="9.140625" style="324"/>
    <col min="13589" max="13589" width="60.5703125" style="324" customWidth="1"/>
    <col min="13590" max="13590" width="28.5703125" style="324" customWidth="1"/>
    <col min="13591" max="13591" width="16.5703125" style="324" customWidth="1"/>
    <col min="13592" max="13592" width="20.42578125" style="324" customWidth="1"/>
    <col min="13593" max="13593" width="2.42578125" style="324" customWidth="1"/>
    <col min="13594" max="13594" width="19.7109375" style="324" customWidth="1"/>
    <col min="13595" max="13595" width="2.28515625" style="324" customWidth="1"/>
    <col min="13596" max="13844" width="9.140625" style="324"/>
    <col min="13845" max="13845" width="60.5703125" style="324" customWidth="1"/>
    <col min="13846" max="13846" width="28.5703125" style="324" customWidth="1"/>
    <col min="13847" max="13847" width="16.5703125" style="324" customWidth="1"/>
    <col min="13848" max="13848" width="20.42578125" style="324" customWidth="1"/>
    <col min="13849" max="13849" width="2.42578125" style="324" customWidth="1"/>
    <col min="13850" max="13850" width="19.7109375" style="324" customWidth="1"/>
    <col min="13851" max="13851" width="2.28515625" style="324" customWidth="1"/>
    <col min="13852" max="14100" width="9.140625" style="324"/>
    <col min="14101" max="14101" width="60.5703125" style="324" customWidth="1"/>
    <col min="14102" max="14102" width="28.5703125" style="324" customWidth="1"/>
    <col min="14103" max="14103" width="16.5703125" style="324" customWidth="1"/>
    <col min="14104" max="14104" width="20.42578125" style="324" customWidth="1"/>
    <col min="14105" max="14105" width="2.42578125" style="324" customWidth="1"/>
    <col min="14106" max="14106" width="19.7109375" style="324" customWidth="1"/>
    <col min="14107" max="14107" width="2.28515625" style="324" customWidth="1"/>
    <col min="14108" max="14356" width="9.140625" style="324"/>
    <col min="14357" max="14357" width="60.5703125" style="324" customWidth="1"/>
    <col min="14358" max="14358" width="28.5703125" style="324" customWidth="1"/>
    <col min="14359" max="14359" width="16.5703125" style="324" customWidth="1"/>
    <col min="14360" max="14360" width="20.42578125" style="324" customWidth="1"/>
    <col min="14361" max="14361" width="2.42578125" style="324" customWidth="1"/>
    <col min="14362" max="14362" width="19.7109375" style="324" customWidth="1"/>
    <col min="14363" max="14363" width="2.28515625" style="324" customWidth="1"/>
    <col min="14364" max="14612" width="9.140625" style="324"/>
    <col min="14613" max="14613" width="60.5703125" style="324" customWidth="1"/>
    <col min="14614" max="14614" width="28.5703125" style="324" customWidth="1"/>
    <col min="14615" max="14615" width="16.5703125" style="324" customWidth="1"/>
    <col min="14616" max="14616" width="20.42578125" style="324" customWidth="1"/>
    <col min="14617" max="14617" width="2.42578125" style="324" customWidth="1"/>
    <col min="14618" max="14618" width="19.7109375" style="324" customWidth="1"/>
    <col min="14619" max="14619" width="2.28515625" style="324" customWidth="1"/>
    <col min="14620" max="14868" width="9.140625" style="324"/>
    <col min="14869" max="14869" width="60.5703125" style="324" customWidth="1"/>
    <col min="14870" max="14870" width="28.5703125" style="324" customWidth="1"/>
    <col min="14871" max="14871" width="16.5703125" style="324" customWidth="1"/>
    <col min="14872" max="14872" width="20.42578125" style="324" customWidth="1"/>
    <col min="14873" max="14873" width="2.42578125" style="324" customWidth="1"/>
    <col min="14874" max="14874" width="19.7109375" style="324" customWidth="1"/>
    <col min="14875" max="14875" width="2.28515625" style="324" customWidth="1"/>
    <col min="14876" max="15124" width="9.140625" style="324"/>
    <col min="15125" max="15125" width="60.5703125" style="324" customWidth="1"/>
    <col min="15126" max="15126" width="28.5703125" style="324" customWidth="1"/>
    <col min="15127" max="15127" width="16.5703125" style="324" customWidth="1"/>
    <col min="15128" max="15128" width="20.42578125" style="324" customWidth="1"/>
    <col min="15129" max="15129" width="2.42578125" style="324" customWidth="1"/>
    <col min="15130" max="15130" width="19.7109375" style="324" customWidth="1"/>
    <col min="15131" max="15131" width="2.28515625" style="324" customWidth="1"/>
    <col min="15132" max="15380" width="9.140625" style="324"/>
    <col min="15381" max="15381" width="60.5703125" style="324" customWidth="1"/>
    <col min="15382" max="15382" width="28.5703125" style="324" customWidth="1"/>
    <col min="15383" max="15383" width="16.5703125" style="324" customWidth="1"/>
    <col min="15384" max="15384" width="20.42578125" style="324" customWidth="1"/>
    <col min="15385" max="15385" width="2.42578125" style="324" customWidth="1"/>
    <col min="15386" max="15386" width="19.7109375" style="324" customWidth="1"/>
    <col min="15387" max="15387" width="2.28515625" style="324" customWidth="1"/>
    <col min="15388" max="15636" width="9.140625" style="324"/>
    <col min="15637" max="15637" width="60.5703125" style="324" customWidth="1"/>
    <col min="15638" max="15638" width="28.5703125" style="324" customWidth="1"/>
    <col min="15639" max="15639" width="16.5703125" style="324" customWidth="1"/>
    <col min="15640" max="15640" width="20.42578125" style="324" customWidth="1"/>
    <col min="15641" max="15641" width="2.42578125" style="324" customWidth="1"/>
    <col min="15642" max="15642" width="19.7109375" style="324" customWidth="1"/>
    <col min="15643" max="15643" width="2.28515625" style="324" customWidth="1"/>
    <col min="15644" max="15892" width="9.140625" style="324"/>
    <col min="15893" max="15893" width="60.5703125" style="324" customWidth="1"/>
    <col min="15894" max="15894" width="28.5703125" style="324" customWidth="1"/>
    <col min="15895" max="15895" width="16.5703125" style="324" customWidth="1"/>
    <col min="15896" max="15896" width="20.42578125" style="324" customWidth="1"/>
    <col min="15897" max="15897" width="2.42578125" style="324" customWidth="1"/>
    <col min="15898" max="15898" width="19.7109375" style="324" customWidth="1"/>
    <col min="15899" max="15899" width="2.28515625" style="324" customWidth="1"/>
    <col min="15900" max="16148" width="9.140625" style="324"/>
    <col min="16149" max="16149" width="60.5703125" style="324" customWidth="1"/>
    <col min="16150" max="16150" width="28.5703125" style="324" customWidth="1"/>
    <col min="16151" max="16151" width="16.5703125" style="324" customWidth="1"/>
    <col min="16152" max="16152" width="20.42578125" style="324" customWidth="1"/>
    <col min="16153" max="16153" width="2.42578125" style="324" customWidth="1"/>
    <col min="16154" max="16154" width="19.7109375" style="324" customWidth="1"/>
    <col min="16155" max="16155" width="2.28515625" style="324" customWidth="1"/>
    <col min="16156" max="16384" width="9.140625" style="324"/>
  </cols>
  <sheetData>
    <row r="1" spans="2:30" ht="28.5" x14ac:dyDescent="0.45">
      <c r="B1" s="323" t="s">
        <v>2412</v>
      </c>
    </row>
    <row r="3" spans="2:30" ht="15.75" thickBot="1" x14ac:dyDescent="0.3"/>
    <row r="4" spans="2:30" ht="15.75" thickBot="1" x14ac:dyDescent="0.3">
      <c r="F4" s="820" t="s">
        <v>1297</v>
      </c>
      <c r="G4" s="821"/>
      <c r="H4" s="821"/>
      <c r="I4" s="822"/>
      <c r="O4" s="332"/>
    </row>
    <row r="5" spans="2:30" ht="15.75" thickBot="1" x14ac:dyDescent="0.3">
      <c r="F5" s="823" t="s">
        <v>1298</v>
      </c>
      <c r="G5" s="824"/>
      <c r="H5" s="824"/>
      <c r="I5" s="825"/>
      <c r="J5" s="333"/>
      <c r="K5" s="826" t="s">
        <v>1299</v>
      </c>
      <c r="L5" s="827"/>
      <c r="M5" s="827"/>
      <c r="N5" s="828"/>
      <c r="O5" s="334"/>
      <c r="P5" s="829" t="s">
        <v>1300</v>
      </c>
      <c r="Q5" s="335"/>
      <c r="R5" s="335"/>
      <c r="S5" s="335"/>
      <c r="T5" s="335"/>
      <c r="U5" s="832"/>
      <c r="V5" s="832"/>
      <c r="W5" s="832"/>
      <c r="X5" s="336"/>
      <c r="Y5" s="336"/>
      <c r="Z5" s="336"/>
    </row>
    <row r="6" spans="2:30" ht="31.5" customHeight="1" x14ac:dyDescent="0.25">
      <c r="B6" s="833" t="s">
        <v>2410</v>
      </c>
      <c r="C6" s="834"/>
      <c r="D6" s="835"/>
      <c r="F6" s="839" t="s">
        <v>1301</v>
      </c>
      <c r="G6" s="840"/>
      <c r="H6" s="840"/>
      <c r="I6" s="841"/>
      <c r="J6" s="333"/>
      <c r="K6" s="842" t="s">
        <v>1302</v>
      </c>
      <c r="L6" s="843"/>
      <c r="M6" s="843"/>
      <c r="N6" s="844"/>
      <c r="O6" s="337"/>
      <c r="P6" s="830"/>
      <c r="U6" s="336"/>
      <c r="W6" s="338"/>
      <c r="X6" s="336"/>
      <c r="Y6" s="336"/>
      <c r="Z6" s="336"/>
    </row>
    <row r="7" spans="2:30" ht="24" customHeight="1" thickBot="1" x14ac:dyDescent="0.3">
      <c r="B7" s="836"/>
      <c r="C7" s="837"/>
      <c r="D7" s="838"/>
      <c r="F7" s="845" t="s">
        <v>1303</v>
      </c>
      <c r="G7" s="846"/>
      <c r="H7" s="846"/>
      <c r="I7" s="847"/>
      <c r="J7" s="333"/>
      <c r="K7" s="339" t="s">
        <v>1304</v>
      </c>
      <c r="L7" s="340" t="s">
        <v>1305</v>
      </c>
      <c r="M7" s="341" t="s">
        <v>1177</v>
      </c>
      <c r="N7" s="798" t="s">
        <v>2407</v>
      </c>
      <c r="O7" s="342"/>
      <c r="P7" s="831"/>
      <c r="Q7" s="343"/>
      <c r="R7" s="343"/>
      <c r="S7" s="343"/>
      <c r="T7" s="343"/>
      <c r="U7" s="336"/>
      <c r="X7" s="336"/>
      <c r="Y7" s="336"/>
      <c r="Z7" s="336"/>
    </row>
    <row r="8" spans="2:30" x14ac:dyDescent="0.25">
      <c r="B8" s="344"/>
      <c r="C8" s="330"/>
      <c r="D8" s="345"/>
      <c r="F8" s="344"/>
      <c r="G8" s="330"/>
      <c r="H8" s="346"/>
      <c r="I8" s="347"/>
      <c r="K8" s="344"/>
      <c r="L8" s="330"/>
      <c r="M8" s="330"/>
      <c r="N8" s="348"/>
      <c r="O8" s="330"/>
      <c r="P8" s="349"/>
      <c r="U8" s="330"/>
    </row>
    <row r="9" spans="2:30" s="330" customFormat="1" x14ac:dyDescent="0.25">
      <c r="B9" s="344"/>
      <c r="D9" s="345"/>
      <c r="E9" s="324"/>
      <c r="F9" s="350" t="s">
        <v>1306</v>
      </c>
      <c r="H9" s="346"/>
      <c r="I9" s="351">
        <f>'BS - All'!E118</f>
        <v>15697168783.669998</v>
      </c>
      <c r="J9" s="324"/>
      <c r="K9" s="344"/>
      <c r="N9" s="348"/>
      <c r="P9" s="349"/>
      <c r="Q9" s="328"/>
      <c r="R9" s="328"/>
      <c r="S9" s="328"/>
      <c r="T9" s="328"/>
      <c r="W9" s="331"/>
      <c r="Z9" s="329"/>
      <c r="AD9" s="324"/>
    </row>
    <row r="10" spans="2:30" s="330" customFormat="1" x14ac:dyDescent="0.25">
      <c r="B10" s="344"/>
      <c r="D10" s="345"/>
      <c r="E10" s="324"/>
      <c r="F10" s="352"/>
      <c r="H10" s="346"/>
      <c r="I10" s="347"/>
      <c r="J10" s="324"/>
      <c r="K10" s="353"/>
      <c r="L10" s="354"/>
      <c r="M10" s="355"/>
      <c r="N10" s="356"/>
      <c r="O10" s="355"/>
      <c r="P10" s="349"/>
      <c r="Q10" s="328"/>
      <c r="R10" s="328"/>
      <c r="S10" s="328"/>
      <c r="T10" s="328"/>
      <c r="W10" s="331"/>
      <c r="Z10" s="329"/>
      <c r="AD10" s="324"/>
    </row>
    <row r="11" spans="2:30" s="330" customFormat="1" x14ac:dyDescent="0.25">
      <c r="B11" s="344"/>
      <c r="D11" s="345"/>
      <c r="E11" s="324"/>
      <c r="F11" s="344"/>
      <c r="H11" s="346"/>
      <c r="I11" s="347"/>
      <c r="J11" s="324"/>
      <c r="K11" s="344"/>
      <c r="N11" s="348"/>
      <c r="P11" s="357"/>
      <c r="Q11" s="358"/>
      <c r="R11" s="328"/>
      <c r="S11" s="328"/>
      <c r="T11" s="328"/>
      <c r="W11" s="331"/>
      <c r="Z11" s="329"/>
      <c r="AD11" s="324"/>
    </row>
    <row r="12" spans="2:30" s="330" customFormat="1" x14ac:dyDescent="0.25">
      <c r="B12" s="344"/>
      <c r="D12" s="345"/>
      <c r="E12" s="324"/>
      <c r="F12" s="344"/>
      <c r="H12" s="346"/>
      <c r="I12" s="347"/>
      <c r="J12" s="324"/>
      <c r="K12" s="344"/>
      <c r="N12" s="348"/>
      <c r="P12" s="357"/>
      <c r="Q12" s="358"/>
      <c r="R12" s="328"/>
      <c r="S12" s="328"/>
      <c r="T12" s="328"/>
      <c r="W12" s="331"/>
      <c r="Z12" s="329"/>
      <c r="AD12" s="324"/>
    </row>
    <row r="13" spans="2:30" s="330" customFormat="1" x14ac:dyDescent="0.25">
      <c r="B13" s="344"/>
      <c r="D13" s="345"/>
      <c r="E13" s="324"/>
      <c r="F13" s="344"/>
      <c r="H13" s="346"/>
      <c r="I13" s="347"/>
      <c r="J13" s="324"/>
      <c r="K13" s="344"/>
      <c r="N13" s="348"/>
      <c r="P13" s="357"/>
      <c r="Q13" s="358"/>
      <c r="R13" s="328"/>
      <c r="S13" s="328"/>
      <c r="T13" s="328"/>
      <c r="W13" s="331"/>
      <c r="Z13" s="329"/>
      <c r="AD13" s="324"/>
    </row>
    <row r="14" spans="2:30" s="330" customFormat="1" x14ac:dyDescent="0.25">
      <c r="B14" s="344"/>
      <c r="D14" s="345"/>
      <c r="E14" s="324"/>
      <c r="F14" s="344"/>
      <c r="H14" s="346"/>
      <c r="I14" s="347"/>
      <c r="J14" s="324"/>
      <c r="K14" s="344"/>
      <c r="N14" s="348"/>
      <c r="P14" s="357"/>
      <c r="Q14" s="358"/>
      <c r="R14" s="328"/>
      <c r="S14" s="328"/>
      <c r="T14" s="328"/>
      <c r="W14" s="331"/>
      <c r="Z14" s="329"/>
      <c r="AD14" s="324"/>
    </row>
    <row r="15" spans="2:30" s="330" customFormat="1" x14ac:dyDescent="0.25">
      <c r="B15" s="344"/>
      <c r="D15" s="345"/>
      <c r="E15" s="324"/>
      <c r="F15" s="344" t="s">
        <v>1307</v>
      </c>
      <c r="G15" s="330" t="s">
        <v>1308</v>
      </c>
      <c r="H15" s="346"/>
      <c r="I15" s="347"/>
      <c r="J15" s="324"/>
      <c r="K15" s="344"/>
      <c r="N15" s="348"/>
      <c r="P15" s="357"/>
      <c r="Q15" s="358"/>
      <c r="R15" s="328"/>
      <c r="S15" s="328"/>
      <c r="T15" s="328"/>
      <c r="W15" s="331"/>
      <c r="Z15" s="329"/>
      <c r="AD15" s="324"/>
    </row>
    <row r="16" spans="2:30" s="330" customFormat="1" x14ac:dyDescent="0.25">
      <c r="B16" s="344"/>
      <c r="D16" s="345"/>
      <c r="E16" s="324"/>
      <c r="F16" s="350" t="s">
        <v>1309</v>
      </c>
      <c r="G16" s="330" t="s">
        <v>1310</v>
      </c>
      <c r="H16" s="346">
        <v>250</v>
      </c>
      <c r="I16" s="347">
        <v>-2850023939.77</v>
      </c>
      <c r="J16" s="324"/>
      <c r="K16" s="353" t="s">
        <v>1311</v>
      </c>
      <c r="L16" s="354" t="s">
        <v>1312</v>
      </c>
      <c r="M16" s="359">
        <v>-2793189968.77</v>
      </c>
      <c r="N16" s="360" t="s">
        <v>2343</v>
      </c>
      <c r="O16" s="359"/>
      <c r="P16" s="357">
        <f>M16-I16</f>
        <v>56833971</v>
      </c>
      <c r="Q16" s="358"/>
      <c r="R16" s="361"/>
      <c r="S16" s="362"/>
      <c r="T16" s="328"/>
      <c r="W16" s="331"/>
      <c r="Z16" s="329"/>
      <c r="AB16" s="363"/>
      <c r="AD16" s="324"/>
    </row>
    <row r="17" spans="2:30" s="330" customFormat="1" x14ac:dyDescent="0.25">
      <c r="B17" s="344"/>
      <c r="D17" s="345"/>
      <c r="E17" s="324"/>
      <c r="F17" s="350" t="s">
        <v>1313</v>
      </c>
      <c r="G17" s="330" t="s">
        <v>1314</v>
      </c>
      <c r="H17" s="346">
        <v>251</v>
      </c>
      <c r="I17" s="347">
        <v>-115530872.01000001</v>
      </c>
      <c r="J17" s="324"/>
      <c r="K17" s="344"/>
      <c r="M17" s="359"/>
      <c r="N17" s="348"/>
      <c r="P17" s="349"/>
      <c r="Q17" s="328"/>
      <c r="R17" s="328"/>
      <c r="S17" s="328"/>
      <c r="T17" s="328"/>
      <c r="W17" s="331"/>
      <c r="Z17" s="329"/>
      <c r="AB17" s="363"/>
      <c r="AD17" s="324"/>
    </row>
    <row r="18" spans="2:30" s="330" customFormat="1" x14ac:dyDescent="0.25">
      <c r="B18" s="344"/>
      <c r="D18" s="345"/>
      <c r="E18" s="324"/>
      <c r="F18" s="350" t="s">
        <v>1313</v>
      </c>
      <c r="G18" s="330" t="s">
        <v>1315</v>
      </c>
      <c r="H18" s="346">
        <v>255</v>
      </c>
      <c r="I18" s="347">
        <v>-356945449.20999998</v>
      </c>
      <c r="J18" s="324"/>
      <c r="K18" s="353" t="s">
        <v>1316</v>
      </c>
      <c r="L18" s="354" t="s">
        <v>1312</v>
      </c>
      <c r="M18" s="365">
        <v>-472476321.21999997</v>
      </c>
      <c r="N18" s="360" t="s">
        <v>2344</v>
      </c>
      <c r="O18" s="359"/>
      <c r="P18" s="357">
        <f t="shared" ref="P18:P20" si="0">M18-I18</f>
        <v>-115530872.00999999</v>
      </c>
      <c r="Q18" s="328"/>
      <c r="R18" s="364"/>
      <c r="S18" s="328"/>
      <c r="T18" s="328"/>
      <c r="W18" s="331"/>
      <c r="Z18" s="329"/>
      <c r="AB18" s="363"/>
      <c r="AD18" s="324"/>
    </row>
    <row r="19" spans="2:30" s="330" customFormat="1" x14ac:dyDescent="0.25">
      <c r="B19" s="344"/>
      <c r="D19" s="345"/>
      <c r="E19" s="324"/>
      <c r="F19" s="350" t="s">
        <v>1317</v>
      </c>
      <c r="G19" s="330" t="s">
        <v>1318</v>
      </c>
      <c r="H19" s="346">
        <v>256</v>
      </c>
      <c r="I19" s="347">
        <v>-3378801945.71</v>
      </c>
      <c r="J19" s="324"/>
      <c r="K19" s="353" t="s">
        <v>1319</v>
      </c>
      <c r="L19" s="354" t="s">
        <v>1312</v>
      </c>
      <c r="M19" s="359">
        <v>-3378801945.71</v>
      </c>
      <c r="N19" s="366" t="s">
        <v>2345</v>
      </c>
      <c r="O19" s="359"/>
      <c r="P19" s="357">
        <f t="shared" si="0"/>
        <v>0</v>
      </c>
      <c r="Q19" s="358"/>
      <c r="R19" s="361"/>
      <c r="S19" s="328"/>
      <c r="T19" s="328"/>
      <c r="W19" s="331"/>
      <c r="Z19" s="329"/>
      <c r="AB19" s="363"/>
      <c r="AD19" s="324"/>
    </row>
    <row r="20" spans="2:30" s="330" customFormat="1" x14ac:dyDescent="0.25">
      <c r="B20" s="344"/>
      <c r="D20" s="345"/>
      <c r="E20" s="324"/>
      <c r="F20" s="350" t="s">
        <v>1320</v>
      </c>
      <c r="G20" s="330" t="s">
        <v>1321</v>
      </c>
      <c r="H20" s="346">
        <v>257</v>
      </c>
      <c r="I20" s="367">
        <v>-910134847.36000001</v>
      </c>
      <c r="J20" s="324"/>
      <c r="K20" s="353" t="s">
        <v>1322</v>
      </c>
      <c r="L20" s="354" t="s">
        <v>1312</v>
      </c>
      <c r="M20" s="359">
        <v>-907348152.11000001</v>
      </c>
      <c r="N20" s="360" t="s">
        <v>2346</v>
      </c>
      <c r="O20" s="359"/>
      <c r="P20" s="357">
        <f t="shared" si="0"/>
        <v>2786695.25</v>
      </c>
      <c r="Q20" s="328"/>
      <c r="R20" s="368"/>
      <c r="S20" s="328"/>
      <c r="T20" s="328"/>
      <c r="W20" s="331"/>
      <c r="Z20" s="329"/>
      <c r="AB20" s="363"/>
      <c r="AD20" s="324"/>
    </row>
    <row r="21" spans="2:30" s="330" customFormat="1" x14ac:dyDescent="0.25">
      <c r="B21" s="344"/>
      <c r="D21" s="345"/>
      <c r="E21" s="324"/>
      <c r="F21" s="350" t="s">
        <v>1323</v>
      </c>
      <c r="G21" s="330" t="s">
        <v>1324</v>
      </c>
      <c r="H21" s="346">
        <v>252</v>
      </c>
      <c r="I21" s="347">
        <v>-148920019.97999999</v>
      </c>
      <c r="J21" s="324"/>
      <c r="K21" s="344"/>
      <c r="N21" s="348"/>
      <c r="P21" s="357"/>
      <c r="Q21" s="328"/>
      <c r="R21" s="364"/>
      <c r="S21" s="328"/>
      <c r="T21" s="328"/>
      <c r="W21" s="331"/>
      <c r="Z21" s="329"/>
      <c r="AB21" s="363"/>
      <c r="AD21" s="324"/>
    </row>
    <row r="22" spans="2:30" s="330" customFormat="1" x14ac:dyDescent="0.25">
      <c r="B22" s="353" t="s">
        <v>1325</v>
      </c>
      <c r="C22" s="354" t="s">
        <v>1280</v>
      </c>
      <c r="D22" s="345">
        <v>-7760357</v>
      </c>
      <c r="E22" s="324"/>
      <c r="F22" s="369" t="s">
        <v>1326</v>
      </c>
      <c r="G22" s="370"/>
      <c r="H22" s="371"/>
      <c r="I22" s="372">
        <f>SUM(I16:I21)</f>
        <v>-7760357074.04</v>
      </c>
      <c r="J22" s="370"/>
      <c r="K22" s="373" t="s">
        <v>1327</v>
      </c>
      <c r="L22" s="374"/>
      <c r="M22" s="375">
        <f>SUM(M16:M20)</f>
        <v>-7551816387.8099995</v>
      </c>
      <c r="N22" s="376"/>
      <c r="O22" s="375"/>
      <c r="P22" s="377">
        <f>M22-I22</f>
        <v>208540686.2300005</v>
      </c>
      <c r="Q22" s="328"/>
      <c r="R22" s="368"/>
      <c r="S22" s="328"/>
      <c r="T22" s="328"/>
      <c r="W22" s="331"/>
      <c r="Z22" s="329"/>
      <c r="AD22" s="324"/>
    </row>
    <row r="23" spans="2:30" s="330" customFormat="1" x14ac:dyDescent="0.25">
      <c r="B23" s="344"/>
      <c r="D23" s="345"/>
      <c r="E23" s="324"/>
      <c r="F23" s="378" t="s">
        <v>1328</v>
      </c>
      <c r="G23" s="379"/>
      <c r="H23" s="380"/>
      <c r="I23" s="381">
        <v>56833971</v>
      </c>
      <c r="J23" s="382"/>
      <c r="K23" s="383"/>
      <c r="L23" s="384"/>
      <c r="M23" s="384"/>
      <c r="N23" s="385"/>
      <c r="O23" s="384"/>
      <c r="P23" s="386"/>
      <c r="Q23" s="328"/>
      <c r="R23" s="328"/>
      <c r="S23" s="328"/>
      <c r="T23" s="328"/>
      <c r="W23" s="331"/>
      <c r="Z23" s="329"/>
      <c r="AD23" s="324"/>
    </row>
    <row r="24" spans="2:30" s="330" customFormat="1" x14ac:dyDescent="0.25">
      <c r="B24" s="344"/>
      <c r="D24" s="345"/>
      <c r="E24" s="324"/>
      <c r="F24" s="378" t="s">
        <v>1329</v>
      </c>
      <c r="G24" s="379"/>
      <c r="H24" s="380"/>
      <c r="I24" s="381">
        <v>2786695.25</v>
      </c>
      <c r="J24" s="382"/>
      <c r="K24" s="383"/>
      <c r="L24" s="384"/>
      <c r="M24" s="384"/>
      <c r="N24" s="385"/>
      <c r="O24" s="384"/>
      <c r="P24" s="386"/>
      <c r="Q24" s="328"/>
      <c r="R24" s="328"/>
      <c r="S24" s="328"/>
      <c r="T24" s="328"/>
      <c r="W24" s="331"/>
      <c r="Z24" s="329"/>
      <c r="AD24" s="324"/>
    </row>
    <row r="25" spans="2:30" s="330" customFormat="1" x14ac:dyDescent="0.25">
      <c r="B25" s="344"/>
      <c r="D25" s="345"/>
      <c r="E25" s="324"/>
      <c r="F25" s="378" t="s">
        <v>1330</v>
      </c>
      <c r="G25" s="379" t="s">
        <v>1331</v>
      </c>
      <c r="H25" s="380"/>
      <c r="I25" s="381">
        <f>-I21</f>
        <v>148920019.97999999</v>
      </c>
      <c r="J25" s="382"/>
      <c r="K25" s="383"/>
      <c r="L25" s="384"/>
      <c r="M25" s="384"/>
      <c r="N25" s="385"/>
      <c r="O25" s="384"/>
      <c r="P25" s="386"/>
      <c r="Q25" s="328"/>
      <c r="R25" s="328"/>
      <c r="S25" s="328"/>
      <c r="T25" s="328"/>
      <c r="W25" s="331"/>
      <c r="Z25" s="329"/>
      <c r="AD25" s="324"/>
    </row>
    <row r="26" spans="2:30" s="330" customFormat="1" x14ac:dyDescent="0.25">
      <c r="B26" s="344"/>
      <c r="D26" s="345"/>
      <c r="E26" s="324"/>
      <c r="F26" s="373" t="s">
        <v>1332</v>
      </c>
      <c r="G26" s="370"/>
      <c r="H26" s="371"/>
      <c r="I26" s="372">
        <f>SUM(I22:I25)</f>
        <v>-7551816387.8100004</v>
      </c>
      <c r="J26" s="370"/>
      <c r="K26" s="373" t="s">
        <v>1327</v>
      </c>
      <c r="L26" s="374"/>
      <c r="M26" s="375">
        <f>SUM(M22:M25)</f>
        <v>-7551816387.8099995</v>
      </c>
      <c r="N26" s="376"/>
      <c r="O26" s="375"/>
      <c r="P26" s="377">
        <f>M26-I26</f>
        <v>0</v>
      </c>
      <c r="Q26" s="328"/>
      <c r="R26" s="328"/>
      <c r="S26" s="328"/>
      <c r="T26" s="328"/>
      <c r="W26" s="331"/>
      <c r="Z26" s="329"/>
      <c r="AD26" s="324"/>
    </row>
    <row r="27" spans="2:30" s="330" customFormat="1" x14ac:dyDescent="0.25">
      <c r="B27" s="344"/>
      <c r="D27" s="345"/>
      <c r="E27" s="324"/>
      <c r="F27" s="387"/>
      <c r="G27" s="388"/>
      <c r="H27" s="389"/>
      <c r="I27" s="390"/>
      <c r="J27" s="388"/>
      <c r="K27" s="387"/>
      <c r="L27" s="391"/>
      <c r="M27" s="392"/>
      <c r="N27" s="393"/>
      <c r="O27" s="392"/>
      <c r="P27" s="394"/>
      <c r="Q27" s="328"/>
      <c r="R27" s="328"/>
      <c r="S27" s="328"/>
      <c r="T27" s="328"/>
      <c r="W27" s="331"/>
      <c r="Z27" s="329"/>
      <c r="AD27" s="324"/>
    </row>
    <row r="28" spans="2:30" s="330" customFormat="1" x14ac:dyDescent="0.25">
      <c r="B28" s="344"/>
      <c r="D28" s="345"/>
      <c r="E28" s="324"/>
      <c r="F28" s="344"/>
      <c r="H28" s="346"/>
      <c r="I28" s="347"/>
      <c r="J28" s="324"/>
      <c r="K28" s="344"/>
      <c r="N28" s="348"/>
      <c r="P28" s="349"/>
      <c r="Q28" s="328"/>
      <c r="R28" s="328"/>
      <c r="S28" s="328"/>
      <c r="T28" s="328"/>
      <c r="W28" s="331"/>
      <c r="Z28" s="329"/>
      <c r="AD28" s="324"/>
    </row>
    <row r="29" spans="2:30" s="330" customFormat="1" x14ac:dyDescent="0.25">
      <c r="B29" s="344"/>
      <c r="D29" s="345"/>
      <c r="E29" s="324"/>
      <c r="F29" s="344"/>
      <c r="H29" s="346"/>
      <c r="I29" s="347"/>
      <c r="J29" s="324"/>
      <c r="K29" s="344"/>
      <c r="N29" s="348"/>
      <c r="P29" s="349"/>
      <c r="Q29" s="328"/>
      <c r="R29" s="328"/>
      <c r="S29" s="328"/>
      <c r="T29" s="328"/>
      <c r="W29" s="331"/>
      <c r="Z29" s="329"/>
      <c r="AD29" s="324"/>
    </row>
    <row r="30" spans="2:30" s="330" customFormat="1" x14ac:dyDescent="0.25">
      <c r="B30" s="344"/>
      <c r="D30" s="345"/>
      <c r="E30" s="324"/>
      <c r="F30" s="344"/>
      <c r="H30" s="346"/>
      <c r="I30" s="347"/>
      <c r="J30" s="324"/>
      <c r="K30" s="344"/>
      <c r="N30" s="348"/>
      <c r="P30" s="349"/>
      <c r="Q30" s="328"/>
      <c r="R30" s="328"/>
      <c r="S30" s="328"/>
      <c r="T30" s="328"/>
      <c r="W30" s="331"/>
      <c r="Z30" s="329"/>
      <c r="AD30" s="324"/>
    </row>
    <row r="31" spans="2:30" s="330" customFormat="1" x14ac:dyDescent="0.25">
      <c r="B31" s="344"/>
      <c r="D31" s="345"/>
      <c r="E31" s="324"/>
      <c r="F31" s="344"/>
      <c r="H31" s="346"/>
      <c r="I31" s="347"/>
      <c r="J31" s="324"/>
      <c r="K31" s="344"/>
      <c r="N31" s="348"/>
      <c r="P31" s="349"/>
      <c r="Q31" s="328"/>
      <c r="R31" s="328"/>
      <c r="S31" s="328"/>
      <c r="T31" s="328"/>
      <c r="W31" s="331"/>
      <c r="Z31" s="329"/>
      <c r="AD31" s="324"/>
    </row>
    <row r="32" spans="2:30" s="330" customFormat="1" x14ac:dyDescent="0.25">
      <c r="B32" s="344"/>
      <c r="D32" s="345"/>
      <c r="E32" s="324"/>
      <c r="F32" s="344"/>
      <c r="H32" s="346"/>
      <c r="I32" s="347"/>
      <c r="J32" s="324"/>
      <c r="K32" s="344"/>
      <c r="N32" s="348"/>
      <c r="P32" s="349"/>
      <c r="Q32" s="328"/>
      <c r="R32" s="328"/>
      <c r="S32" s="328"/>
      <c r="T32" s="328"/>
      <c r="W32" s="331"/>
      <c r="Z32" s="329"/>
      <c r="AD32" s="324"/>
    </row>
    <row r="33" spans="2:30" s="330" customFormat="1" x14ac:dyDescent="0.25">
      <c r="B33" s="353" t="s">
        <v>1333</v>
      </c>
      <c r="C33" s="354" t="s">
        <v>1280</v>
      </c>
      <c r="D33" s="345">
        <v>7936812</v>
      </c>
      <c r="E33" s="324"/>
      <c r="F33" s="344" t="s">
        <v>1334</v>
      </c>
      <c r="H33" s="346"/>
      <c r="I33" s="395">
        <f>+I9+I22</f>
        <v>7936811709.6299982</v>
      </c>
      <c r="J33" s="324"/>
      <c r="K33" s="344"/>
      <c r="N33" s="348"/>
      <c r="P33" s="349"/>
      <c r="Q33" s="328"/>
      <c r="R33" s="328"/>
      <c r="S33" s="328"/>
      <c r="T33" s="328"/>
      <c r="W33" s="331"/>
      <c r="Z33" s="329"/>
      <c r="AD33" s="324"/>
    </row>
    <row r="34" spans="2:30" s="330" customFormat="1" x14ac:dyDescent="0.25">
      <c r="B34" s="344"/>
      <c r="D34" s="345"/>
      <c r="E34" s="324"/>
      <c r="F34" s="344"/>
      <c r="H34" s="346"/>
      <c r="I34" s="347"/>
      <c r="J34" s="324"/>
      <c r="K34" s="344"/>
      <c r="N34" s="348"/>
      <c r="P34" s="349"/>
      <c r="Q34" s="328"/>
      <c r="R34" s="328"/>
      <c r="S34" s="328"/>
      <c r="T34" s="328"/>
      <c r="W34" s="331"/>
      <c r="Z34" s="329"/>
      <c r="AD34" s="324"/>
    </row>
    <row r="35" spans="2:30" s="330" customFormat="1" x14ac:dyDescent="0.25">
      <c r="B35" s="344"/>
      <c r="D35" s="345"/>
      <c r="E35" s="324"/>
      <c r="F35" s="344"/>
      <c r="H35" s="346"/>
      <c r="I35" s="347"/>
      <c r="J35" s="324"/>
      <c r="K35" s="344"/>
      <c r="N35" s="348"/>
      <c r="P35" s="349"/>
      <c r="Q35" s="328"/>
      <c r="R35" s="328"/>
      <c r="S35" s="328"/>
      <c r="T35" s="328"/>
      <c r="W35" s="331"/>
      <c r="Z35" s="329"/>
      <c r="AD35" s="324"/>
    </row>
    <row r="36" spans="2:30" s="330" customFormat="1" x14ac:dyDescent="0.25">
      <c r="B36" s="344"/>
      <c r="D36" s="345"/>
      <c r="E36" s="324"/>
      <c r="F36" s="344" t="s">
        <v>1335</v>
      </c>
      <c r="G36" s="330" t="s">
        <v>1336</v>
      </c>
      <c r="H36" s="346"/>
      <c r="I36" s="347"/>
      <c r="J36" s="324"/>
      <c r="K36" s="344"/>
      <c r="N36" s="348"/>
      <c r="P36" s="349"/>
      <c r="Q36" s="328"/>
      <c r="R36" s="328"/>
      <c r="S36" s="328"/>
      <c r="T36" s="328"/>
      <c r="W36" s="331"/>
      <c r="Z36" s="329"/>
      <c r="AD36" s="324"/>
    </row>
    <row r="37" spans="2:30" s="330" customFormat="1" x14ac:dyDescent="0.25">
      <c r="B37" s="344"/>
      <c r="D37" s="345"/>
      <c r="E37" s="324"/>
      <c r="F37" s="350" t="s">
        <v>1335</v>
      </c>
      <c r="G37" s="330" t="s">
        <v>1337</v>
      </c>
      <c r="H37" s="346">
        <v>103</v>
      </c>
      <c r="I37" s="347">
        <v>2139931.81</v>
      </c>
      <c r="J37" s="324"/>
      <c r="K37" s="344"/>
      <c r="N37" s="348"/>
      <c r="P37" s="349"/>
      <c r="Q37" s="328"/>
      <c r="R37" s="328"/>
      <c r="S37" s="328"/>
      <c r="T37" s="328"/>
      <c r="W37" s="331"/>
      <c r="Z37" s="329"/>
      <c r="AB37" s="363"/>
      <c r="AD37" s="324"/>
    </row>
    <row r="38" spans="2:30" s="330" customFormat="1" x14ac:dyDescent="0.25">
      <c r="B38" s="344"/>
      <c r="D38" s="345"/>
      <c r="E38" s="324"/>
      <c r="F38" s="350" t="s">
        <v>1338</v>
      </c>
      <c r="G38" s="330" t="s">
        <v>1339</v>
      </c>
      <c r="H38" s="346">
        <v>121</v>
      </c>
      <c r="I38" s="347">
        <v>2076580.05</v>
      </c>
      <c r="J38" s="324"/>
      <c r="K38" s="344"/>
      <c r="N38" s="348"/>
      <c r="P38" s="349"/>
      <c r="Q38" s="328"/>
      <c r="R38" s="328"/>
      <c r="S38" s="328"/>
      <c r="T38" s="328"/>
      <c r="W38" s="331"/>
      <c r="Z38" s="329"/>
      <c r="AB38" s="363"/>
      <c r="AD38" s="324"/>
    </row>
    <row r="39" spans="2:30" s="330" customFormat="1" x14ac:dyDescent="0.25">
      <c r="B39" s="344"/>
      <c r="D39" s="345"/>
      <c r="E39" s="324"/>
      <c r="F39" s="350" t="s">
        <v>1340</v>
      </c>
      <c r="G39" s="330" t="s">
        <v>1341</v>
      </c>
      <c r="H39" s="346">
        <v>142</v>
      </c>
      <c r="I39" s="347">
        <v>15878202.779999999</v>
      </c>
      <c r="J39" s="324"/>
      <c r="K39" s="344"/>
      <c r="N39" s="348"/>
      <c r="P39" s="349"/>
      <c r="Q39" s="328"/>
      <c r="R39" s="328"/>
      <c r="S39" s="328"/>
      <c r="T39" s="328"/>
      <c r="W39" s="331"/>
      <c r="Z39" s="329"/>
      <c r="AB39" s="363"/>
      <c r="AD39" s="324"/>
    </row>
    <row r="40" spans="2:30" s="330" customFormat="1" x14ac:dyDescent="0.25">
      <c r="B40" s="344"/>
      <c r="D40" s="345"/>
      <c r="E40" s="324"/>
      <c r="F40" s="350" t="s">
        <v>1342</v>
      </c>
      <c r="G40" s="330" t="s">
        <v>1343</v>
      </c>
      <c r="H40" s="346">
        <v>107</v>
      </c>
      <c r="I40" s="347">
        <v>538264.96</v>
      </c>
      <c r="J40" s="324"/>
      <c r="K40" s="344"/>
      <c r="N40" s="348"/>
      <c r="P40" s="349"/>
      <c r="Q40" s="328"/>
      <c r="R40" s="328"/>
      <c r="S40" s="328"/>
      <c r="T40" s="328"/>
      <c r="W40" s="331"/>
      <c r="Z40" s="329"/>
      <c r="AB40" s="363"/>
      <c r="AD40" s="324"/>
    </row>
    <row r="41" spans="2:30" s="330" customFormat="1" x14ac:dyDescent="0.25">
      <c r="B41" s="344"/>
      <c r="D41" s="345"/>
      <c r="E41" s="324"/>
      <c r="F41" s="350" t="s">
        <v>1344</v>
      </c>
      <c r="G41" s="330" t="s">
        <v>1345</v>
      </c>
      <c r="H41" s="346">
        <v>145</v>
      </c>
      <c r="I41" s="347">
        <v>1700187891.5999999</v>
      </c>
      <c r="J41" s="324"/>
      <c r="K41" s="344"/>
      <c r="N41" s="348"/>
      <c r="P41" s="349"/>
      <c r="Q41" s="328"/>
      <c r="R41" s="328"/>
      <c r="S41" s="328"/>
      <c r="T41" s="328"/>
      <c r="W41" s="331"/>
      <c r="Z41" s="329"/>
      <c r="AB41" s="363"/>
      <c r="AD41" s="324"/>
    </row>
    <row r="42" spans="2:30" s="330" customFormat="1" x14ac:dyDescent="0.25">
      <c r="B42" s="344"/>
      <c r="D42" s="345"/>
      <c r="E42" s="324"/>
      <c r="F42" s="350" t="s">
        <v>1346</v>
      </c>
      <c r="G42" s="330" t="s">
        <v>1347</v>
      </c>
      <c r="H42" s="346">
        <v>300</v>
      </c>
      <c r="I42" s="347">
        <v>1664.22</v>
      </c>
      <c r="J42" s="324"/>
      <c r="K42" s="344"/>
      <c r="N42" s="348"/>
      <c r="P42" s="349"/>
      <c r="Q42" s="328"/>
      <c r="R42" s="328"/>
      <c r="S42" s="328"/>
      <c r="T42" s="328"/>
      <c r="W42" s="331"/>
      <c r="Z42" s="329"/>
      <c r="AB42" s="363"/>
      <c r="AD42" s="324"/>
    </row>
    <row r="43" spans="2:30" s="330" customFormat="1" x14ac:dyDescent="0.25">
      <c r="B43" s="353" t="s">
        <v>1336</v>
      </c>
      <c r="C43" s="354" t="s">
        <v>1280</v>
      </c>
      <c r="D43" s="345">
        <v>1720822</v>
      </c>
      <c r="E43" s="324"/>
      <c r="F43" s="369" t="s">
        <v>1348</v>
      </c>
      <c r="G43" s="370"/>
      <c r="H43" s="371"/>
      <c r="I43" s="372">
        <f>SUM(I37:I42)</f>
        <v>1720822535.4199998</v>
      </c>
      <c r="J43" s="370"/>
      <c r="K43" s="373" t="s">
        <v>1349</v>
      </c>
      <c r="L43" s="396" t="s">
        <v>1350</v>
      </c>
      <c r="M43" s="397">
        <v>770188296.26000035</v>
      </c>
      <c r="N43" s="398" t="s">
        <v>2347</v>
      </c>
      <c r="O43" s="397"/>
      <c r="P43" s="377">
        <f>M43-I43</f>
        <v>-950634239.15999949</v>
      </c>
      <c r="Q43" s="328"/>
      <c r="R43" s="328"/>
      <c r="S43" s="328"/>
      <c r="T43" s="328"/>
      <c r="W43" s="331"/>
      <c r="Z43" s="329"/>
      <c r="AD43" s="324"/>
    </row>
    <row r="44" spans="2:30" s="330" customFormat="1" ht="36.75" customHeight="1" x14ac:dyDescent="0.25">
      <c r="B44" s="344"/>
      <c r="D44" s="345"/>
      <c r="E44" s="324"/>
      <c r="F44" s="399" t="s">
        <v>1351</v>
      </c>
      <c r="G44" s="819"/>
      <c r="H44" s="819"/>
      <c r="I44" s="400">
        <v>-950634239.16000044</v>
      </c>
      <c r="J44" s="382"/>
      <c r="K44" s="383"/>
      <c r="L44" s="384"/>
      <c r="M44" s="384"/>
      <c r="N44" s="385"/>
      <c r="O44" s="384"/>
      <c r="P44" s="386"/>
      <c r="Q44" s="328"/>
      <c r="R44" s="328"/>
      <c r="S44" s="328"/>
      <c r="T44" s="328"/>
      <c r="W44" s="331"/>
      <c r="Z44" s="329"/>
      <c r="AD44" s="324"/>
    </row>
    <row r="45" spans="2:30" s="330" customFormat="1" x14ac:dyDescent="0.25">
      <c r="B45" s="344"/>
      <c r="D45" s="345"/>
      <c r="E45" s="324"/>
      <c r="F45" s="373" t="s">
        <v>1352</v>
      </c>
      <c r="G45" s="370"/>
      <c r="H45" s="371"/>
      <c r="I45" s="372">
        <f>SUM(I43:I44)</f>
        <v>770188296.25999939</v>
      </c>
      <c r="J45" s="370"/>
      <c r="K45" s="373" t="s">
        <v>1349</v>
      </c>
      <c r="L45" s="370"/>
      <c r="M45" s="397">
        <f>SUM(M43:M44)</f>
        <v>770188296.26000035</v>
      </c>
      <c r="N45" s="398"/>
      <c r="O45" s="397"/>
      <c r="P45" s="377">
        <f>M45-I45</f>
        <v>9.5367431640625E-7</v>
      </c>
      <c r="Q45" s="328"/>
      <c r="R45" s="328"/>
      <c r="S45" s="328"/>
      <c r="T45" s="328"/>
      <c r="W45" s="331"/>
      <c r="Z45" s="329"/>
      <c r="AD45" s="324"/>
    </row>
    <row r="46" spans="2:30" s="330" customFormat="1" x14ac:dyDescent="0.25">
      <c r="B46" s="344"/>
      <c r="D46" s="345"/>
      <c r="E46" s="324"/>
      <c r="F46" s="344"/>
      <c r="H46" s="346"/>
      <c r="I46" s="347"/>
      <c r="J46" s="324"/>
      <c r="K46" s="344"/>
      <c r="N46" s="348"/>
      <c r="P46" s="349"/>
      <c r="Q46" s="328"/>
      <c r="R46" s="328"/>
      <c r="S46" s="328"/>
      <c r="T46" s="328"/>
      <c r="W46" s="331"/>
      <c r="Z46" s="329"/>
      <c r="AD46" s="324"/>
    </row>
    <row r="47" spans="2:30" s="330" customFormat="1" x14ac:dyDescent="0.25">
      <c r="B47" s="344"/>
      <c r="D47" s="345"/>
      <c r="E47" s="324"/>
      <c r="F47" s="344"/>
      <c r="H47" s="346"/>
      <c r="I47" s="347"/>
      <c r="J47" s="324"/>
      <c r="K47" s="344"/>
      <c r="N47" s="348"/>
      <c r="P47" s="349"/>
      <c r="Q47" s="328"/>
      <c r="R47" s="328"/>
      <c r="S47" s="328"/>
      <c r="T47" s="328"/>
      <c r="W47" s="331"/>
      <c r="Z47" s="329"/>
      <c r="AD47" s="324"/>
    </row>
    <row r="48" spans="2:30" s="330" customFormat="1" x14ac:dyDescent="0.25">
      <c r="B48" s="353" t="s">
        <v>1353</v>
      </c>
      <c r="C48" s="354" t="s">
        <v>1280</v>
      </c>
      <c r="D48" s="345">
        <v>39469</v>
      </c>
      <c r="E48" s="324"/>
      <c r="F48" s="383" t="s">
        <v>1354</v>
      </c>
      <c r="G48" s="384" t="s">
        <v>1355</v>
      </c>
      <c r="H48" s="380">
        <v>132</v>
      </c>
      <c r="I48" s="372">
        <v>39469423.710000001</v>
      </c>
      <c r="J48" s="382"/>
      <c r="K48" s="401" t="s">
        <v>1356</v>
      </c>
      <c r="L48" s="379" t="s">
        <v>1357</v>
      </c>
      <c r="M48" s="402">
        <v>39469423.709999986</v>
      </c>
      <c r="N48" s="403" t="s">
        <v>2348</v>
      </c>
      <c r="O48" s="402"/>
      <c r="P48" s="377">
        <f>M48-I48</f>
        <v>0</v>
      </c>
      <c r="Q48" s="328"/>
      <c r="R48" s="328"/>
      <c r="S48" s="328"/>
      <c r="T48" s="328"/>
      <c r="W48" s="331"/>
      <c r="Z48" s="329"/>
      <c r="AB48" s="363"/>
      <c r="AD48" s="324"/>
    </row>
    <row r="49" spans="2:30" s="330" customFormat="1" x14ac:dyDescent="0.25">
      <c r="B49" s="344"/>
      <c r="D49" s="345"/>
      <c r="E49" s="324"/>
      <c r="F49" s="344"/>
      <c r="H49" s="346"/>
      <c r="I49" s="347"/>
      <c r="J49" s="324"/>
      <c r="K49" s="344"/>
      <c r="N49" s="348"/>
      <c r="P49" s="349"/>
      <c r="Q49" s="328"/>
      <c r="R49" s="328"/>
      <c r="S49" s="328"/>
      <c r="T49" s="328"/>
      <c r="W49" s="331"/>
      <c r="Z49" s="329"/>
      <c r="AD49" s="324"/>
    </row>
    <row r="50" spans="2:30" s="330" customFormat="1" x14ac:dyDescent="0.25">
      <c r="B50" s="344"/>
      <c r="D50" s="345"/>
      <c r="E50" s="324"/>
      <c r="F50" s="344" t="s">
        <v>1358</v>
      </c>
      <c r="G50" s="330" t="s">
        <v>1359</v>
      </c>
      <c r="H50" s="346">
        <v>118</v>
      </c>
      <c r="I50" s="347">
        <v>384508986.58999997</v>
      </c>
      <c r="J50" s="324"/>
      <c r="K50" s="344"/>
      <c r="N50" s="348"/>
      <c r="P50" s="349"/>
      <c r="Q50" s="328"/>
      <c r="R50" s="328"/>
      <c r="S50" s="328"/>
      <c r="T50" s="328"/>
      <c r="W50" s="331"/>
      <c r="Z50" s="329"/>
      <c r="AB50" s="363"/>
      <c r="AD50" s="324"/>
    </row>
    <row r="51" spans="2:30" s="330" customFormat="1" x14ac:dyDescent="0.25">
      <c r="B51" s="344"/>
      <c r="D51" s="345"/>
      <c r="E51" s="324"/>
      <c r="F51" s="344" t="s">
        <v>1360</v>
      </c>
      <c r="G51" s="330" t="s">
        <v>1361</v>
      </c>
      <c r="H51" s="346">
        <v>258</v>
      </c>
      <c r="I51" s="347">
        <v>-155712014.56999999</v>
      </c>
      <c r="J51" s="324"/>
      <c r="K51" s="344"/>
      <c r="N51" s="348"/>
      <c r="P51" s="349"/>
      <c r="Q51" s="328"/>
      <c r="R51" s="328"/>
      <c r="S51" s="328"/>
      <c r="T51" s="328"/>
      <c r="W51" s="331"/>
      <c r="Z51" s="329"/>
      <c r="AB51" s="363"/>
      <c r="AD51" s="324"/>
    </row>
    <row r="52" spans="2:30" s="330" customFormat="1" ht="45" x14ac:dyDescent="0.25">
      <c r="B52" s="353" t="s">
        <v>1362</v>
      </c>
      <c r="C52" s="354" t="s">
        <v>1280</v>
      </c>
      <c r="D52" s="345">
        <v>228797</v>
      </c>
      <c r="E52" s="324"/>
      <c r="F52" s="383" t="s">
        <v>1363</v>
      </c>
      <c r="G52" s="384"/>
      <c r="H52" s="380"/>
      <c r="I52" s="372">
        <f>SUM(I50:I51)</f>
        <v>228796972.01999998</v>
      </c>
      <c r="J52" s="382"/>
      <c r="K52" s="401" t="s">
        <v>1364</v>
      </c>
      <c r="L52" s="802" t="s">
        <v>2411</v>
      </c>
      <c r="M52" s="404">
        <v>0</v>
      </c>
      <c r="N52" s="405"/>
      <c r="O52" s="404"/>
      <c r="P52" s="667" t="s">
        <v>21</v>
      </c>
      <c r="Q52" s="328"/>
      <c r="R52" s="328"/>
      <c r="S52" s="328"/>
      <c r="T52" s="328"/>
      <c r="W52" s="331"/>
      <c r="Z52" s="329"/>
      <c r="AD52" s="324"/>
    </row>
    <row r="53" spans="2:30" s="330" customFormat="1" x14ac:dyDescent="0.25">
      <c r="B53" s="344"/>
      <c r="D53" s="345"/>
      <c r="E53" s="324"/>
      <c r="F53" s="344"/>
      <c r="H53" s="346"/>
      <c r="I53" s="347"/>
      <c r="J53" s="324"/>
      <c r="K53" s="344"/>
      <c r="N53" s="348"/>
      <c r="P53" s="349"/>
      <c r="Q53" s="328"/>
      <c r="R53" s="328"/>
      <c r="S53" s="328"/>
      <c r="T53" s="328"/>
      <c r="W53" s="331"/>
      <c r="Z53" s="329"/>
      <c r="AD53" s="324"/>
    </row>
    <row r="54" spans="2:30" s="330" customFormat="1" x14ac:dyDescent="0.25">
      <c r="B54" s="353" t="s">
        <v>1333</v>
      </c>
      <c r="C54" s="354" t="s">
        <v>1280</v>
      </c>
      <c r="D54" s="345">
        <v>9925900</v>
      </c>
      <c r="E54" s="324"/>
      <c r="F54" s="406" t="s">
        <v>1365</v>
      </c>
      <c r="G54" s="388"/>
      <c r="H54" s="389"/>
      <c r="I54" s="407">
        <f>+I33+I43+I48+I52</f>
        <v>9925900640.7799969</v>
      </c>
      <c r="J54" s="324"/>
      <c r="K54" s="408"/>
      <c r="L54" s="409"/>
      <c r="M54" s="409"/>
      <c r="N54" s="410"/>
      <c r="O54" s="409"/>
      <c r="P54" s="411"/>
      <c r="Q54" s="412"/>
      <c r="R54" s="412"/>
      <c r="S54" s="412"/>
      <c r="T54" s="412"/>
      <c r="W54" s="331"/>
      <c r="Z54" s="329"/>
      <c r="AD54" s="324"/>
    </row>
    <row r="55" spans="2:30" s="330" customFormat="1" x14ac:dyDescent="0.25">
      <c r="B55" s="344"/>
      <c r="D55" s="345"/>
      <c r="E55" s="324"/>
      <c r="F55" s="344"/>
      <c r="H55" s="346"/>
      <c r="I55" s="347"/>
      <c r="J55" s="324"/>
      <c r="K55" s="344"/>
      <c r="N55" s="348"/>
      <c r="P55" s="349"/>
      <c r="Q55" s="328"/>
      <c r="R55" s="328"/>
      <c r="S55" s="328"/>
      <c r="T55" s="328"/>
      <c r="W55" s="331"/>
      <c r="Z55" s="329"/>
      <c r="AD55" s="324"/>
    </row>
    <row r="56" spans="2:30" s="330" customFormat="1" x14ac:dyDescent="0.25">
      <c r="B56" s="344"/>
      <c r="D56" s="345"/>
      <c r="E56" s="324"/>
      <c r="F56" s="344"/>
      <c r="H56" s="346"/>
      <c r="I56" s="347"/>
      <c r="J56" s="324"/>
      <c r="K56" s="344"/>
      <c r="N56" s="348"/>
      <c r="P56" s="349"/>
      <c r="Q56" s="328"/>
      <c r="R56" s="328"/>
      <c r="S56" s="328"/>
      <c r="T56" s="328"/>
      <c r="W56" s="331"/>
      <c r="Z56" s="329"/>
      <c r="AD56" s="324"/>
    </row>
    <row r="57" spans="2:30" s="330" customFormat="1" x14ac:dyDescent="0.25">
      <c r="B57" s="344"/>
      <c r="D57" s="345"/>
      <c r="E57" s="324"/>
      <c r="F57" s="344"/>
      <c r="H57" s="346"/>
      <c r="I57" s="413"/>
      <c r="J57" s="324"/>
      <c r="K57" s="344"/>
      <c r="N57" s="348"/>
      <c r="P57" s="349"/>
      <c r="Q57" s="328"/>
      <c r="R57" s="328"/>
      <c r="S57" s="328"/>
      <c r="T57" s="328"/>
      <c r="W57" s="331"/>
      <c r="Z57" s="329"/>
      <c r="AD57" s="324"/>
    </row>
    <row r="58" spans="2:30" s="330" customFormat="1" x14ac:dyDescent="0.25">
      <c r="B58" s="344"/>
      <c r="D58" s="345"/>
      <c r="E58" s="324"/>
      <c r="F58" s="344" t="s">
        <v>1366</v>
      </c>
      <c r="H58" s="346"/>
      <c r="I58" s="413"/>
      <c r="J58" s="324"/>
      <c r="K58" s="344"/>
      <c r="N58" s="348"/>
      <c r="P58" s="349"/>
      <c r="Q58" s="328"/>
      <c r="R58" s="328"/>
      <c r="S58" s="328"/>
      <c r="T58" s="328"/>
      <c r="W58" s="331"/>
      <c r="Z58" s="329"/>
      <c r="AD58" s="324"/>
    </row>
    <row r="59" spans="2:30" s="330" customFormat="1" x14ac:dyDescent="0.25">
      <c r="B59" s="344"/>
      <c r="D59" s="345"/>
      <c r="E59" s="324"/>
      <c r="F59" s="344" t="s">
        <v>1366</v>
      </c>
      <c r="G59" s="330" t="s">
        <v>1367</v>
      </c>
      <c r="H59" s="346" t="s">
        <v>1368</v>
      </c>
      <c r="I59" s="413">
        <v>147526600.81999999</v>
      </c>
      <c r="J59" s="324"/>
      <c r="K59" s="344"/>
      <c r="N59" s="348"/>
      <c r="P59" s="349"/>
      <c r="Q59" s="328"/>
      <c r="R59" s="328"/>
      <c r="S59" s="328"/>
      <c r="T59" s="328"/>
      <c r="W59" s="331"/>
      <c r="Z59" s="329"/>
      <c r="AD59" s="324"/>
    </row>
    <row r="60" spans="2:30" s="330" customFormat="1" x14ac:dyDescent="0.25">
      <c r="B60" s="344"/>
      <c r="D60" s="345"/>
      <c r="E60" s="324"/>
      <c r="F60" s="344" t="s">
        <v>1369</v>
      </c>
      <c r="G60" s="330" t="s">
        <v>1370</v>
      </c>
      <c r="H60" s="346" t="s">
        <v>1371</v>
      </c>
      <c r="I60" s="413">
        <v>10066235.26</v>
      </c>
      <c r="J60" s="414"/>
      <c r="K60" s="353" t="s">
        <v>1372</v>
      </c>
      <c r="L60" s="354" t="s">
        <v>1373</v>
      </c>
      <c r="M60" s="359">
        <v>155497800.81999999</v>
      </c>
      <c r="N60" s="360" t="s">
        <v>2349</v>
      </c>
      <c r="O60" s="359"/>
      <c r="P60" s="349"/>
      <c r="Q60" s="328"/>
      <c r="R60" s="328"/>
      <c r="S60" s="328"/>
      <c r="T60" s="328"/>
      <c r="W60" s="331"/>
      <c r="Z60" s="329"/>
      <c r="AB60" s="363"/>
      <c r="AD60" s="324"/>
    </row>
    <row r="61" spans="2:30" s="330" customFormat="1" ht="30" x14ac:dyDescent="0.25">
      <c r="B61" s="344"/>
      <c r="D61" s="345"/>
      <c r="E61" s="324"/>
      <c r="F61" s="344" t="s">
        <v>1374</v>
      </c>
      <c r="G61" s="330" t="s">
        <v>1375</v>
      </c>
      <c r="H61" s="346">
        <v>143</v>
      </c>
      <c r="I61" s="413">
        <v>7971200</v>
      </c>
      <c r="J61" s="324"/>
      <c r="K61" s="353" t="s">
        <v>1376</v>
      </c>
      <c r="L61" s="354" t="s">
        <v>1373</v>
      </c>
      <c r="M61" s="359">
        <v>10066235.26</v>
      </c>
      <c r="N61" s="360" t="s">
        <v>2350</v>
      </c>
      <c r="O61" s="359"/>
      <c r="P61" s="349"/>
      <c r="Q61" s="328"/>
      <c r="R61" s="328"/>
      <c r="S61" s="328"/>
      <c r="T61" s="328"/>
      <c r="W61" s="331"/>
      <c r="Z61" s="329"/>
      <c r="AD61" s="324"/>
    </row>
    <row r="62" spans="2:30" s="330" customFormat="1" x14ac:dyDescent="0.25">
      <c r="B62" s="353" t="s">
        <v>1377</v>
      </c>
      <c r="C62" s="354" t="s">
        <v>1280</v>
      </c>
      <c r="D62" s="345">
        <v>165564</v>
      </c>
      <c r="E62" s="324"/>
      <c r="F62" s="373" t="s">
        <v>1378</v>
      </c>
      <c r="G62" s="370"/>
      <c r="H62" s="371"/>
      <c r="I62" s="415">
        <f>SUM(I59:I61)</f>
        <v>165564036.07999998</v>
      </c>
      <c r="J62" s="370"/>
      <c r="K62" s="416" t="s">
        <v>1379</v>
      </c>
      <c r="L62" s="417"/>
      <c r="M62" s="418">
        <f>SUM(M60:M61)</f>
        <v>165564036.07999998</v>
      </c>
      <c r="N62" s="419"/>
      <c r="O62" s="418"/>
      <c r="P62" s="420">
        <f>M62-I62</f>
        <v>0</v>
      </c>
      <c r="Q62" s="412"/>
      <c r="R62" s="412"/>
      <c r="S62" s="412"/>
      <c r="T62" s="412"/>
      <c r="W62" s="331"/>
      <c r="Z62" s="329"/>
      <c r="AD62" s="324"/>
    </row>
    <row r="63" spans="2:30" s="330" customFormat="1" x14ac:dyDescent="0.25">
      <c r="B63" s="344"/>
      <c r="D63" s="345"/>
      <c r="E63" s="324"/>
      <c r="F63" s="344"/>
      <c r="H63" s="346"/>
      <c r="I63" s="413"/>
      <c r="J63" s="324"/>
      <c r="K63" s="344"/>
      <c r="N63" s="348"/>
      <c r="P63" s="421"/>
      <c r="Q63" s="328"/>
      <c r="R63" s="328"/>
      <c r="S63" s="328"/>
      <c r="T63" s="328"/>
      <c r="W63" s="331"/>
      <c r="Z63" s="329"/>
      <c r="AD63" s="324"/>
    </row>
    <row r="64" spans="2:30" s="330" customFormat="1" x14ac:dyDescent="0.25">
      <c r="B64" s="344"/>
      <c r="D64" s="345"/>
      <c r="E64" s="324"/>
      <c r="F64" s="344" t="s">
        <v>1380</v>
      </c>
      <c r="G64" s="330" t="s">
        <v>1381</v>
      </c>
      <c r="H64" s="346"/>
      <c r="I64" s="413"/>
      <c r="J64" s="324"/>
      <c r="K64" s="344"/>
      <c r="N64" s="348"/>
      <c r="P64" s="421"/>
      <c r="Q64" s="328"/>
      <c r="R64" s="328"/>
      <c r="S64" s="328"/>
      <c r="T64" s="328"/>
      <c r="W64" s="331"/>
      <c r="Z64" s="329"/>
      <c r="AD64" s="324"/>
    </row>
    <row r="65" spans="2:30" s="330" customFormat="1" x14ac:dyDescent="0.25">
      <c r="B65" s="344"/>
      <c r="D65" s="345"/>
      <c r="E65" s="324"/>
      <c r="F65" s="344" t="s">
        <v>1382</v>
      </c>
      <c r="G65" s="330" t="s">
        <v>1383</v>
      </c>
      <c r="H65" s="346">
        <v>135</v>
      </c>
      <c r="I65" s="413">
        <v>0</v>
      </c>
      <c r="J65" s="324"/>
      <c r="K65" s="344"/>
      <c r="N65" s="348"/>
      <c r="P65" s="421"/>
      <c r="Q65" s="328"/>
      <c r="R65" s="328"/>
      <c r="S65" s="328"/>
      <c r="T65" s="328"/>
      <c r="W65" s="331"/>
      <c r="Z65" s="329"/>
      <c r="AD65" s="324"/>
    </row>
    <row r="66" spans="2:30" s="330" customFormat="1" ht="75" x14ac:dyDescent="0.25">
      <c r="B66" s="344"/>
      <c r="D66" s="345"/>
      <c r="E66" s="324"/>
      <c r="F66" s="422" t="s">
        <v>1384</v>
      </c>
      <c r="G66" s="370" t="s">
        <v>1385</v>
      </c>
      <c r="H66" s="371">
        <v>138</v>
      </c>
      <c r="I66" s="415">
        <v>106672498.29000001</v>
      </c>
      <c r="J66" s="370"/>
      <c r="K66" s="373" t="s">
        <v>1386</v>
      </c>
      <c r="L66" s="396" t="s">
        <v>1387</v>
      </c>
      <c r="M66" s="397">
        <v>106672498.29000001</v>
      </c>
      <c r="N66" s="398" t="s">
        <v>2351</v>
      </c>
      <c r="O66" s="397"/>
      <c r="P66" s="420">
        <f>M66-I66</f>
        <v>0</v>
      </c>
      <c r="Q66" s="328"/>
      <c r="R66" s="328"/>
      <c r="S66" s="328"/>
      <c r="T66" s="328"/>
      <c r="W66" s="331"/>
      <c r="Z66" s="329"/>
      <c r="AB66" s="363"/>
      <c r="AD66" s="324"/>
    </row>
    <row r="67" spans="2:30" s="330" customFormat="1" x14ac:dyDescent="0.25">
      <c r="B67" s="344"/>
      <c r="D67" s="345"/>
      <c r="E67" s="324"/>
      <c r="F67" s="344" t="s">
        <v>1388</v>
      </c>
      <c r="G67" s="330" t="s">
        <v>1389</v>
      </c>
      <c r="H67" s="346">
        <v>141</v>
      </c>
      <c r="I67" s="413">
        <v>0</v>
      </c>
      <c r="J67" s="324"/>
      <c r="K67" s="344"/>
      <c r="N67" s="348"/>
      <c r="P67" s="349"/>
      <c r="Q67" s="328"/>
      <c r="R67" s="328"/>
      <c r="S67" s="328"/>
      <c r="T67" s="328"/>
      <c r="W67" s="331"/>
      <c r="Z67" s="329"/>
      <c r="AD67" s="324"/>
    </row>
    <row r="68" spans="2:30" s="330" customFormat="1" x14ac:dyDescent="0.25">
      <c r="B68" s="344"/>
      <c r="D68" s="345"/>
      <c r="E68" s="324"/>
      <c r="F68" s="344" t="s">
        <v>1390</v>
      </c>
      <c r="G68" s="330" t="s">
        <v>1391</v>
      </c>
      <c r="H68" s="346">
        <v>146</v>
      </c>
      <c r="I68" s="413">
        <v>0</v>
      </c>
      <c r="J68" s="324"/>
      <c r="K68" s="344"/>
      <c r="N68" s="348"/>
      <c r="P68" s="349"/>
      <c r="Q68" s="328"/>
      <c r="R68" s="328"/>
      <c r="S68" s="328"/>
      <c r="T68" s="328"/>
      <c r="W68" s="331"/>
      <c r="Z68" s="329"/>
      <c r="AD68" s="324"/>
    </row>
    <row r="69" spans="2:30" s="330" customFormat="1" x14ac:dyDescent="0.25">
      <c r="B69" s="344"/>
      <c r="D69" s="345"/>
      <c r="E69" s="324"/>
      <c r="F69" s="344" t="s">
        <v>1392</v>
      </c>
      <c r="G69" s="330" t="s">
        <v>1393</v>
      </c>
      <c r="H69" s="346" t="s">
        <v>1394</v>
      </c>
      <c r="I69" s="413">
        <v>0</v>
      </c>
      <c r="J69" s="324"/>
      <c r="K69" s="344"/>
      <c r="N69" s="348"/>
      <c r="P69" s="349"/>
      <c r="Q69" s="328"/>
      <c r="R69" s="328"/>
      <c r="S69" s="328"/>
      <c r="T69" s="328"/>
      <c r="W69" s="331"/>
      <c r="Z69" s="329"/>
      <c r="AD69" s="324"/>
    </row>
    <row r="70" spans="2:30" s="330" customFormat="1" x14ac:dyDescent="0.25">
      <c r="B70" s="344"/>
      <c r="D70" s="345"/>
      <c r="E70" s="324"/>
      <c r="F70" s="344" t="s">
        <v>1395</v>
      </c>
      <c r="G70" s="330" t="s">
        <v>1396</v>
      </c>
      <c r="H70" s="346">
        <v>148</v>
      </c>
      <c r="I70" s="347">
        <v>0</v>
      </c>
      <c r="J70" s="324"/>
      <c r="K70" s="344"/>
      <c r="N70" s="348"/>
      <c r="P70" s="349"/>
      <c r="Q70" s="328"/>
      <c r="R70" s="328"/>
      <c r="S70" s="328"/>
      <c r="T70" s="328"/>
      <c r="W70" s="331"/>
      <c r="Z70" s="329"/>
      <c r="AD70" s="324"/>
    </row>
    <row r="71" spans="2:30" s="330" customFormat="1" x14ac:dyDescent="0.25">
      <c r="B71" s="344"/>
      <c r="D71" s="345"/>
      <c r="E71" s="324"/>
      <c r="F71" s="344" t="s">
        <v>1397</v>
      </c>
      <c r="G71" s="330" t="s">
        <v>1398</v>
      </c>
      <c r="H71" s="346">
        <v>149</v>
      </c>
      <c r="I71" s="347">
        <v>590241.56999999995</v>
      </c>
      <c r="J71" s="324"/>
      <c r="K71" s="344"/>
      <c r="N71" s="348"/>
      <c r="P71" s="349"/>
      <c r="Q71" s="328"/>
      <c r="R71" s="328"/>
      <c r="S71" s="328"/>
      <c r="T71" s="328"/>
      <c r="W71" s="331"/>
      <c r="Z71" s="329"/>
      <c r="AD71" s="324"/>
    </row>
    <row r="72" spans="2:30" s="330" customFormat="1" x14ac:dyDescent="0.25">
      <c r="B72" s="344"/>
      <c r="D72" s="345"/>
      <c r="E72" s="324"/>
      <c r="F72" s="344" t="s">
        <v>1399</v>
      </c>
      <c r="G72" s="330" t="s">
        <v>1400</v>
      </c>
      <c r="H72" s="346">
        <v>150</v>
      </c>
      <c r="I72" s="347">
        <v>0</v>
      </c>
      <c r="J72" s="324"/>
      <c r="K72" s="344"/>
      <c r="N72" s="348"/>
      <c r="P72" s="349"/>
      <c r="Q72" s="328"/>
      <c r="R72" s="328"/>
      <c r="S72" s="328"/>
      <c r="T72" s="328"/>
      <c r="W72" s="331"/>
      <c r="Z72" s="329"/>
      <c r="AD72" s="324"/>
    </row>
    <row r="73" spans="2:30" s="330" customFormat="1" x14ac:dyDescent="0.25">
      <c r="B73" s="344"/>
      <c r="D73" s="345"/>
      <c r="E73" s="324"/>
      <c r="F73" s="344" t="s">
        <v>1401</v>
      </c>
      <c r="G73" s="330" t="s">
        <v>1402</v>
      </c>
      <c r="H73" s="346">
        <v>151</v>
      </c>
      <c r="I73" s="347">
        <v>0</v>
      </c>
      <c r="J73" s="324"/>
      <c r="K73" s="344"/>
      <c r="N73" s="348"/>
      <c r="P73" s="349"/>
      <c r="Q73" s="328"/>
      <c r="R73" s="328"/>
      <c r="S73" s="328"/>
      <c r="T73" s="328"/>
      <c r="W73" s="331"/>
      <c r="Z73" s="329"/>
      <c r="AD73" s="324"/>
    </row>
    <row r="74" spans="2:30" s="330" customFormat="1" x14ac:dyDescent="0.25">
      <c r="B74" s="344"/>
      <c r="D74" s="345"/>
      <c r="E74" s="324"/>
      <c r="F74" s="344" t="s">
        <v>1403</v>
      </c>
      <c r="G74" s="330" t="s">
        <v>1404</v>
      </c>
      <c r="H74" s="346">
        <v>152</v>
      </c>
      <c r="I74" s="347">
        <v>0</v>
      </c>
      <c r="J74" s="324"/>
      <c r="K74" s="344"/>
      <c r="N74" s="348"/>
      <c r="P74" s="349"/>
      <c r="Q74" s="328"/>
      <c r="R74" s="328"/>
      <c r="S74" s="328"/>
      <c r="T74" s="328"/>
      <c r="W74" s="331"/>
      <c r="Z74" s="329"/>
      <c r="AD74" s="324"/>
    </row>
    <row r="75" spans="2:30" s="330" customFormat="1" x14ac:dyDescent="0.25">
      <c r="B75" s="344"/>
      <c r="D75" s="345"/>
      <c r="E75" s="324"/>
      <c r="F75" s="344" t="s">
        <v>1405</v>
      </c>
      <c r="G75" s="330" t="s">
        <v>1406</v>
      </c>
      <c r="H75" s="346">
        <v>153</v>
      </c>
      <c r="I75" s="347"/>
      <c r="J75" s="324"/>
      <c r="K75" s="344"/>
      <c r="N75" s="348"/>
      <c r="P75" s="349"/>
      <c r="Q75" s="328"/>
      <c r="R75" s="328"/>
      <c r="S75" s="328"/>
      <c r="T75" s="328"/>
      <c r="W75" s="331"/>
      <c r="Z75" s="329"/>
      <c r="AD75" s="324"/>
    </row>
    <row r="76" spans="2:30" s="330" customFormat="1" x14ac:dyDescent="0.25">
      <c r="B76" s="344"/>
      <c r="D76" s="345"/>
      <c r="E76" s="324"/>
      <c r="F76" s="344" t="s">
        <v>1407</v>
      </c>
      <c r="G76" s="330" t="s">
        <v>1408</v>
      </c>
      <c r="H76" s="346">
        <v>154</v>
      </c>
      <c r="I76" s="347"/>
      <c r="J76" s="324"/>
      <c r="K76" s="344"/>
      <c r="N76" s="348"/>
      <c r="P76" s="349"/>
      <c r="Q76" s="328"/>
      <c r="R76" s="328"/>
      <c r="S76" s="328"/>
      <c r="T76" s="328"/>
      <c r="W76" s="331"/>
      <c r="Z76" s="329"/>
      <c r="AD76" s="324"/>
    </row>
    <row r="77" spans="2:30" s="330" customFormat="1" x14ac:dyDescent="0.25">
      <c r="B77" s="344"/>
      <c r="D77" s="345"/>
      <c r="E77" s="324"/>
      <c r="F77" s="344" t="s">
        <v>1409</v>
      </c>
      <c r="G77" s="330" t="s">
        <v>1410</v>
      </c>
      <c r="H77" s="346">
        <v>155</v>
      </c>
      <c r="I77" s="347"/>
      <c r="J77" s="324"/>
      <c r="K77" s="344"/>
      <c r="N77" s="348"/>
      <c r="P77" s="349"/>
      <c r="Q77" s="328"/>
      <c r="R77" s="328"/>
      <c r="S77" s="328"/>
      <c r="T77" s="328"/>
      <c r="W77" s="331"/>
      <c r="Z77" s="329"/>
      <c r="AD77" s="324"/>
    </row>
    <row r="78" spans="2:30" s="330" customFormat="1" x14ac:dyDescent="0.25">
      <c r="B78" s="344"/>
      <c r="D78" s="345"/>
      <c r="E78" s="324"/>
      <c r="F78" s="344" t="s">
        <v>1411</v>
      </c>
      <c r="G78" s="330" t="s">
        <v>1412</v>
      </c>
      <c r="H78" s="346">
        <v>156</v>
      </c>
      <c r="I78" s="347"/>
      <c r="J78" s="324"/>
      <c r="K78" s="344"/>
      <c r="N78" s="348"/>
      <c r="P78" s="349"/>
      <c r="Q78" s="328"/>
      <c r="R78" s="328"/>
      <c r="S78" s="328"/>
      <c r="T78" s="328"/>
      <c r="W78" s="331"/>
      <c r="Z78" s="329"/>
      <c r="AD78" s="324"/>
    </row>
    <row r="79" spans="2:30" s="330" customFormat="1" x14ac:dyDescent="0.25">
      <c r="B79" s="344"/>
      <c r="D79" s="345"/>
      <c r="E79" s="324"/>
      <c r="F79" s="344" t="s">
        <v>1413</v>
      </c>
      <c r="G79" s="330" t="s">
        <v>1414</v>
      </c>
      <c r="H79" s="346">
        <v>157</v>
      </c>
      <c r="I79" s="347"/>
      <c r="J79" s="324"/>
      <c r="K79" s="344"/>
      <c r="N79" s="348"/>
      <c r="P79" s="349"/>
      <c r="Q79" s="328"/>
      <c r="R79" s="328"/>
      <c r="S79" s="328"/>
      <c r="T79" s="328"/>
      <c r="W79" s="331"/>
      <c r="Z79" s="329"/>
      <c r="AD79" s="324"/>
    </row>
    <row r="80" spans="2:30" s="330" customFormat="1" x14ac:dyDescent="0.25">
      <c r="B80" s="344"/>
      <c r="D80" s="345"/>
      <c r="E80" s="324"/>
      <c r="F80" s="344" t="s">
        <v>1415</v>
      </c>
      <c r="G80" s="330" t="s">
        <v>1416</v>
      </c>
      <c r="H80" s="346">
        <v>158</v>
      </c>
      <c r="I80" s="347"/>
      <c r="J80" s="324"/>
      <c r="K80" s="344"/>
      <c r="N80" s="348"/>
      <c r="P80" s="349"/>
      <c r="Q80" s="328"/>
      <c r="R80" s="328"/>
      <c r="S80" s="328"/>
      <c r="T80" s="328"/>
      <c r="W80" s="331"/>
      <c r="Z80" s="329"/>
      <c r="AD80" s="324"/>
    </row>
    <row r="81" spans="2:30" s="330" customFormat="1" x14ac:dyDescent="0.25">
      <c r="B81" s="344"/>
      <c r="D81" s="345"/>
      <c r="E81" s="324"/>
      <c r="F81" s="344" t="s">
        <v>1417</v>
      </c>
      <c r="G81" s="330" t="s">
        <v>1418</v>
      </c>
      <c r="H81" s="346">
        <v>159</v>
      </c>
      <c r="I81" s="423"/>
      <c r="J81" s="424"/>
      <c r="K81" s="406"/>
      <c r="L81" s="388"/>
      <c r="M81" s="388"/>
      <c r="N81" s="425"/>
      <c r="O81" s="388"/>
      <c r="P81" s="426"/>
      <c r="Q81" s="328"/>
      <c r="R81" s="328"/>
      <c r="S81" s="328"/>
      <c r="T81" s="328"/>
      <c r="W81" s="331"/>
      <c r="Z81" s="329"/>
      <c r="AD81" s="324"/>
    </row>
    <row r="82" spans="2:30" s="330" customFormat="1" x14ac:dyDescent="0.25">
      <c r="B82" s="344"/>
      <c r="D82" s="345"/>
      <c r="E82" s="324"/>
      <c r="F82" s="344" t="s">
        <v>1419</v>
      </c>
      <c r="G82" s="330" t="s">
        <v>1420</v>
      </c>
      <c r="H82" s="346">
        <v>160</v>
      </c>
      <c r="I82" s="423"/>
      <c r="J82" s="424"/>
      <c r="K82" s="406"/>
      <c r="L82" s="388"/>
      <c r="M82" s="388"/>
      <c r="N82" s="425"/>
      <c r="O82" s="388"/>
      <c r="P82" s="426"/>
      <c r="Q82" s="328"/>
      <c r="R82" s="328"/>
      <c r="S82" s="328"/>
      <c r="T82" s="328"/>
      <c r="W82" s="331"/>
      <c r="Z82" s="329"/>
      <c r="AD82" s="324"/>
    </row>
    <row r="83" spans="2:30" s="330" customFormat="1" x14ac:dyDescent="0.25">
      <c r="B83" s="344"/>
      <c r="D83" s="345"/>
      <c r="E83" s="324"/>
      <c r="F83" s="344" t="s">
        <v>1421</v>
      </c>
      <c r="G83" s="330" t="s">
        <v>1422</v>
      </c>
      <c r="H83" s="346" t="s">
        <v>1423</v>
      </c>
      <c r="I83" s="423"/>
      <c r="J83" s="424"/>
      <c r="K83" s="406"/>
      <c r="L83" s="388"/>
      <c r="M83" s="388"/>
      <c r="N83" s="425"/>
      <c r="O83" s="388"/>
      <c r="P83" s="426"/>
      <c r="Q83" s="328"/>
      <c r="R83" s="328"/>
      <c r="S83" s="328"/>
      <c r="T83" s="328"/>
      <c r="W83" s="331"/>
      <c r="Z83" s="329"/>
      <c r="AD83" s="324"/>
    </row>
    <row r="84" spans="2:30" s="330" customFormat="1" x14ac:dyDescent="0.25">
      <c r="B84" s="344"/>
      <c r="D84" s="345"/>
      <c r="E84" s="324"/>
      <c r="F84" s="344" t="s">
        <v>1424</v>
      </c>
      <c r="G84" s="330" t="s">
        <v>1425</v>
      </c>
      <c r="H84" s="346">
        <v>999</v>
      </c>
      <c r="I84" s="427"/>
      <c r="J84" s="424"/>
      <c r="K84" s="406"/>
      <c r="L84" s="388"/>
      <c r="M84" s="388"/>
      <c r="N84" s="425"/>
      <c r="O84" s="388"/>
      <c r="P84" s="426"/>
      <c r="Q84" s="328"/>
      <c r="R84" s="328"/>
      <c r="S84" s="328"/>
      <c r="T84" s="328"/>
      <c r="W84" s="331"/>
      <c r="Z84" s="329"/>
      <c r="AD84" s="324"/>
    </row>
    <row r="85" spans="2:30" s="330" customFormat="1" x14ac:dyDescent="0.25">
      <c r="B85" s="353" t="s">
        <v>1426</v>
      </c>
      <c r="C85" s="354" t="s">
        <v>1280</v>
      </c>
      <c r="D85" s="345">
        <v>107263</v>
      </c>
      <c r="E85" s="324"/>
      <c r="F85" s="344" t="s">
        <v>1427</v>
      </c>
      <c r="H85" s="346"/>
      <c r="I85" s="428">
        <f>SUM(I65:I84)</f>
        <v>107262739.86</v>
      </c>
      <c r="J85" s="424"/>
      <c r="K85" s="429"/>
      <c r="L85" s="430"/>
      <c r="M85" s="430"/>
      <c r="N85" s="431"/>
      <c r="O85" s="430"/>
      <c r="P85" s="432"/>
      <c r="Q85" s="412"/>
      <c r="R85" s="412"/>
      <c r="S85" s="412"/>
      <c r="T85" s="412"/>
      <c r="W85" s="331"/>
      <c r="Z85" s="329"/>
      <c r="AD85" s="324"/>
    </row>
    <row r="86" spans="2:30" s="330" customFormat="1" ht="15.75" thickBot="1" x14ac:dyDescent="0.3">
      <c r="B86" s="668"/>
      <c r="C86" s="669"/>
      <c r="D86" s="801"/>
      <c r="E86" s="324"/>
      <c r="F86" s="668"/>
      <c r="G86" s="669"/>
      <c r="H86" s="670"/>
      <c r="I86" s="671"/>
      <c r="J86" s="424"/>
      <c r="K86" s="433"/>
      <c r="L86" s="434"/>
      <c r="M86" s="435"/>
      <c r="N86" s="436"/>
      <c r="O86" s="388"/>
      <c r="P86" s="678"/>
      <c r="Q86" s="328"/>
      <c r="R86" s="328"/>
      <c r="S86" s="328"/>
      <c r="T86" s="328"/>
      <c r="W86" s="331"/>
      <c r="Z86" s="329"/>
      <c r="AD86" s="324"/>
    </row>
  </sheetData>
  <mergeCells count="10">
    <mergeCell ref="U5:W5"/>
    <mergeCell ref="B6:D7"/>
    <mergeCell ref="F6:I6"/>
    <mergeCell ref="K6:N6"/>
    <mergeCell ref="F7:I7"/>
    <mergeCell ref="G44:H44"/>
    <mergeCell ref="F4:I4"/>
    <mergeCell ref="F5:I5"/>
    <mergeCell ref="K5:N5"/>
    <mergeCell ref="P5:P7"/>
  </mergeCells>
  <printOptions headings="1" gridLines="1"/>
  <pageMargins left="0.2" right="0.2" top="0.75" bottom="0.25" header="0.3" footer="0.3"/>
  <pageSetup scale="50" orientation="landscape" cellComments="atEnd" r:id="rId1"/>
  <headerFooter>
    <oddHeader>&amp;RExhibit No. DWP-104</oddHeader>
    <oddFooter>&amp;L&amp;F&amp;C&amp;P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FFC000"/>
  </sheetPr>
  <dimension ref="B1:AD421"/>
  <sheetViews>
    <sheetView zoomScale="40" zoomScaleNormal="40" workbookViewId="0">
      <pane xSplit="5" ySplit="10" topLeftCell="F1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AH317" sqref="AH317"/>
    </sheetView>
  </sheetViews>
  <sheetFormatPr defaultRowHeight="15" x14ac:dyDescent="0.25"/>
  <cols>
    <col min="1" max="1" width="3.28515625" style="465" customWidth="1"/>
    <col min="2" max="2" width="26" style="465" customWidth="1"/>
    <col min="3" max="3" width="13.140625" style="465" customWidth="1"/>
    <col min="4" max="4" width="15.5703125" style="465" customWidth="1"/>
    <col min="5" max="5" width="6.140625" style="465" customWidth="1"/>
    <col min="6" max="6" width="49.7109375" style="465" customWidth="1"/>
    <col min="7" max="7" width="24" style="465" customWidth="1"/>
    <col min="8" max="8" width="16.5703125" style="653" customWidth="1"/>
    <col min="9" max="9" width="20.42578125" style="654" customWidth="1"/>
    <col min="10" max="10" width="4.5703125" style="465" customWidth="1"/>
    <col min="11" max="11" width="26.42578125" style="465" customWidth="1"/>
    <col min="12" max="12" width="40.7109375" style="465" customWidth="1"/>
    <col min="13" max="13" width="36.140625" style="465" customWidth="1"/>
    <col min="14" max="14" width="36.42578125" style="467" customWidth="1"/>
    <col min="15" max="15" width="10.28515625" style="465" customWidth="1"/>
    <col min="16" max="16" width="23.140625" style="16" customWidth="1"/>
    <col min="17" max="17" width="31" style="465" customWidth="1"/>
    <col min="18" max="23" width="23.140625" style="465" customWidth="1"/>
    <col min="24" max="24" width="19.7109375" style="654" customWidth="1"/>
    <col min="25" max="25" width="2.28515625" style="465" customWidth="1"/>
    <col min="26" max="26" width="23.28515625" style="476" customWidth="1"/>
    <col min="27" max="27" width="9.140625" style="465"/>
    <col min="28" max="28" width="16.85546875" style="465" bestFit="1" customWidth="1"/>
    <col min="29" max="29" width="12.28515625" style="465" bestFit="1" customWidth="1"/>
    <col min="30" max="30" width="13.28515625" style="465" bestFit="1" customWidth="1"/>
    <col min="31" max="274" width="9.140625" style="465"/>
    <col min="275" max="275" width="60.5703125" style="465" customWidth="1"/>
    <col min="276" max="276" width="28.5703125" style="465" customWidth="1"/>
    <col min="277" max="277" width="16.5703125" style="465" customWidth="1"/>
    <col min="278" max="278" width="20.42578125" style="465" customWidth="1"/>
    <col min="279" max="279" width="2.42578125" style="465" customWidth="1"/>
    <col min="280" max="280" width="19.7109375" style="465" customWidth="1"/>
    <col min="281" max="281" width="2.28515625" style="465" customWidth="1"/>
    <col min="282" max="530" width="9.140625" style="465"/>
    <col min="531" max="531" width="60.5703125" style="465" customWidth="1"/>
    <col min="532" max="532" width="28.5703125" style="465" customWidth="1"/>
    <col min="533" max="533" width="16.5703125" style="465" customWidth="1"/>
    <col min="534" max="534" width="20.42578125" style="465" customWidth="1"/>
    <col min="535" max="535" width="2.42578125" style="465" customWidth="1"/>
    <col min="536" max="536" width="19.7109375" style="465" customWidth="1"/>
    <col min="537" max="537" width="2.28515625" style="465" customWidth="1"/>
    <col min="538" max="786" width="9.140625" style="465"/>
    <col min="787" max="787" width="60.5703125" style="465" customWidth="1"/>
    <col min="788" max="788" width="28.5703125" style="465" customWidth="1"/>
    <col min="789" max="789" width="16.5703125" style="465" customWidth="1"/>
    <col min="790" max="790" width="20.42578125" style="465" customWidth="1"/>
    <col min="791" max="791" width="2.42578125" style="465" customWidth="1"/>
    <col min="792" max="792" width="19.7109375" style="465" customWidth="1"/>
    <col min="793" max="793" width="2.28515625" style="465" customWidth="1"/>
    <col min="794" max="1042" width="9.140625" style="465"/>
    <col min="1043" max="1043" width="60.5703125" style="465" customWidth="1"/>
    <col min="1044" max="1044" width="28.5703125" style="465" customWidth="1"/>
    <col min="1045" max="1045" width="16.5703125" style="465" customWidth="1"/>
    <col min="1046" max="1046" width="20.42578125" style="465" customWidth="1"/>
    <col min="1047" max="1047" width="2.42578125" style="465" customWidth="1"/>
    <col min="1048" max="1048" width="19.7109375" style="465" customWidth="1"/>
    <col min="1049" max="1049" width="2.28515625" style="465" customWidth="1"/>
    <col min="1050" max="1298" width="9.140625" style="465"/>
    <col min="1299" max="1299" width="60.5703125" style="465" customWidth="1"/>
    <col min="1300" max="1300" width="28.5703125" style="465" customWidth="1"/>
    <col min="1301" max="1301" width="16.5703125" style="465" customWidth="1"/>
    <col min="1302" max="1302" width="20.42578125" style="465" customWidth="1"/>
    <col min="1303" max="1303" width="2.42578125" style="465" customWidth="1"/>
    <col min="1304" max="1304" width="19.7109375" style="465" customWidth="1"/>
    <col min="1305" max="1305" width="2.28515625" style="465" customWidth="1"/>
    <col min="1306" max="1554" width="9.140625" style="465"/>
    <col min="1555" max="1555" width="60.5703125" style="465" customWidth="1"/>
    <col min="1556" max="1556" width="28.5703125" style="465" customWidth="1"/>
    <col min="1557" max="1557" width="16.5703125" style="465" customWidth="1"/>
    <col min="1558" max="1558" width="20.42578125" style="465" customWidth="1"/>
    <col min="1559" max="1559" width="2.42578125" style="465" customWidth="1"/>
    <col min="1560" max="1560" width="19.7109375" style="465" customWidth="1"/>
    <col min="1561" max="1561" width="2.28515625" style="465" customWidth="1"/>
    <col min="1562" max="1810" width="9.140625" style="465"/>
    <col min="1811" max="1811" width="60.5703125" style="465" customWidth="1"/>
    <col min="1812" max="1812" width="28.5703125" style="465" customWidth="1"/>
    <col min="1813" max="1813" width="16.5703125" style="465" customWidth="1"/>
    <col min="1814" max="1814" width="20.42578125" style="465" customWidth="1"/>
    <col min="1815" max="1815" width="2.42578125" style="465" customWidth="1"/>
    <col min="1816" max="1816" width="19.7109375" style="465" customWidth="1"/>
    <col min="1817" max="1817" width="2.28515625" style="465" customWidth="1"/>
    <col min="1818" max="2066" width="9.140625" style="465"/>
    <col min="2067" max="2067" width="60.5703125" style="465" customWidth="1"/>
    <col min="2068" max="2068" width="28.5703125" style="465" customWidth="1"/>
    <col min="2069" max="2069" width="16.5703125" style="465" customWidth="1"/>
    <col min="2070" max="2070" width="20.42578125" style="465" customWidth="1"/>
    <col min="2071" max="2071" width="2.42578125" style="465" customWidth="1"/>
    <col min="2072" max="2072" width="19.7109375" style="465" customWidth="1"/>
    <col min="2073" max="2073" width="2.28515625" style="465" customWidth="1"/>
    <col min="2074" max="2322" width="9.140625" style="465"/>
    <col min="2323" max="2323" width="60.5703125" style="465" customWidth="1"/>
    <col min="2324" max="2324" width="28.5703125" style="465" customWidth="1"/>
    <col min="2325" max="2325" width="16.5703125" style="465" customWidth="1"/>
    <col min="2326" max="2326" width="20.42578125" style="465" customWidth="1"/>
    <col min="2327" max="2327" width="2.42578125" style="465" customWidth="1"/>
    <col min="2328" max="2328" width="19.7109375" style="465" customWidth="1"/>
    <col min="2329" max="2329" width="2.28515625" style="465" customWidth="1"/>
    <col min="2330" max="2578" width="9.140625" style="465"/>
    <col min="2579" max="2579" width="60.5703125" style="465" customWidth="1"/>
    <col min="2580" max="2580" width="28.5703125" style="465" customWidth="1"/>
    <col min="2581" max="2581" width="16.5703125" style="465" customWidth="1"/>
    <col min="2582" max="2582" width="20.42578125" style="465" customWidth="1"/>
    <col min="2583" max="2583" width="2.42578125" style="465" customWidth="1"/>
    <col min="2584" max="2584" width="19.7109375" style="465" customWidth="1"/>
    <col min="2585" max="2585" width="2.28515625" style="465" customWidth="1"/>
    <col min="2586" max="2834" width="9.140625" style="465"/>
    <col min="2835" max="2835" width="60.5703125" style="465" customWidth="1"/>
    <col min="2836" max="2836" width="28.5703125" style="465" customWidth="1"/>
    <col min="2837" max="2837" width="16.5703125" style="465" customWidth="1"/>
    <col min="2838" max="2838" width="20.42578125" style="465" customWidth="1"/>
    <col min="2839" max="2839" width="2.42578125" style="465" customWidth="1"/>
    <col min="2840" max="2840" width="19.7109375" style="465" customWidth="1"/>
    <col min="2841" max="2841" width="2.28515625" style="465" customWidth="1"/>
    <col min="2842" max="3090" width="9.140625" style="465"/>
    <col min="3091" max="3091" width="60.5703125" style="465" customWidth="1"/>
    <col min="3092" max="3092" width="28.5703125" style="465" customWidth="1"/>
    <col min="3093" max="3093" width="16.5703125" style="465" customWidth="1"/>
    <col min="3094" max="3094" width="20.42578125" style="465" customWidth="1"/>
    <col min="3095" max="3095" width="2.42578125" style="465" customWidth="1"/>
    <col min="3096" max="3096" width="19.7109375" style="465" customWidth="1"/>
    <col min="3097" max="3097" width="2.28515625" style="465" customWidth="1"/>
    <col min="3098" max="3346" width="9.140625" style="465"/>
    <col min="3347" max="3347" width="60.5703125" style="465" customWidth="1"/>
    <col min="3348" max="3348" width="28.5703125" style="465" customWidth="1"/>
    <col min="3349" max="3349" width="16.5703125" style="465" customWidth="1"/>
    <col min="3350" max="3350" width="20.42578125" style="465" customWidth="1"/>
    <col min="3351" max="3351" width="2.42578125" style="465" customWidth="1"/>
    <col min="3352" max="3352" width="19.7109375" style="465" customWidth="1"/>
    <col min="3353" max="3353" width="2.28515625" style="465" customWidth="1"/>
    <col min="3354" max="3602" width="9.140625" style="465"/>
    <col min="3603" max="3603" width="60.5703125" style="465" customWidth="1"/>
    <col min="3604" max="3604" width="28.5703125" style="465" customWidth="1"/>
    <col min="3605" max="3605" width="16.5703125" style="465" customWidth="1"/>
    <col min="3606" max="3606" width="20.42578125" style="465" customWidth="1"/>
    <col min="3607" max="3607" width="2.42578125" style="465" customWidth="1"/>
    <col min="3608" max="3608" width="19.7109375" style="465" customWidth="1"/>
    <col min="3609" max="3609" width="2.28515625" style="465" customWidth="1"/>
    <col min="3610" max="3858" width="9.140625" style="465"/>
    <col min="3859" max="3859" width="60.5703125" style="465" customWidth="1"/>
    <col min="3860" max="3860" width="28.5703125" style="465" customWidth="1"/>
    <col min="3861" max="3861" width="16.5703125" style="465" customWidth="1"/>
    <col min="3862" max="3862" width="20.42578125" style="465" customWidth="1"/>
    <col min="3863" max="3863" width="2.42578125" style="465" customWidth="1"/>
    <col min="3864" max="3864" width="19.7109375" style="465" customWidth="1"/>
    <col min="3865" max="3865" width="2.28515625" style="465" customWidth="1"/>
    <col min="3866" max="4114" width="9.140625" style="465"/>
    <col min="4115" max="4115" width="60.5703125" style="465" customWidth="1"/>
    <col min="4116" max="4116" width="28.5703125" style="465" customWidth="1"/>
    <col min="4117" max="4117" width="16.5703125" style="465" customWidth="1"/>
    <col min="4118" max="4118" width="20.42578125" style="465" customWidth="1"/>
    <col min="4119" max="4119" width="2.42578125" style="465" customWidth="1"/>
    <col min="4120" max="4120" width="19.7109375" style="465" customWidth="1"/>
    <col min="4121" max="4121" width="2.28515625" style="465" customWidth="1"/>
    <col min="4122" max="4370" width="9.140625" style="465"/>
    <col min="4371" max="4371" width="60.5703125" style="465" customWidth="1"/>
    <col min="4372" max="4372" width="28.5703125" style="465" customWidth="1"/>
    <col min="4373" max="4373" width="16.5703125" style="465" customWidth="1"/>
    <col min="4374" max="4374" width="20.42578125" style="465" customWidth="1"/>
    <col min="4375" max="4375" width="2.42578125" style="465" customWidth="1"/>
    <col min="4376" max="4376" width="19.7109375" style="465" customWidth="1"/>
    <col min="4377" max="4377" width="2.28515625" style="465" customWidth="1"/>
    <col min="4378" max="4626" width="9.140625" style="465"/>
    <col min="4627" max="4627" width="60.5703125" style="465" customWidth="1"/>
    <col min="4628" max="4628" width="28.5703125" style="465" customWidth="1"/>
    <col min="4629" max="4629" width="16.5703125" style="465" customWidth="1"/>
    <col min="4630" max="4630" width="20.42578125" style="465" customWidth="1"/>
    <col min="4631" max="4631" width="2.42578125" style="465" customWidth="1"/>
    <col min="4632" max="4632" width="19.7109375" style="465" customWidth="1"/>
    <col min="4633" max="4633" width="2.28515625" style="465" customWidth="1"/>
    <col min="4634" max="4882" width="9.140625" style="465"/>
    <col min="4883" max="4883" width="60.5703125" style="465" customWidth="1"/>
    <col min="4884" max="4884" width="28.5703125" style="465" customWidth="1"/>
    <col min="4885" max="4885" width="16.5703125" style="465" customWidth="1"/>
    <col min="4886" max="4886" width="20.42578125" style="465" customWidth="1"/>
    <col min="4887" max="4887" width="2.42578125" style="465" customWidth="1"/>
    <col min="4888" max="4888" width="19.7109375" style="465" customWidth="1"/>
    <col min="4889" max="4889" width="2.28515625" style="465" customWidth="1"/>
    <col min="4890" max="5138" width="9.140625" style="465"/>
    <col min="5139" max="5139" width="60.5703125" style="465" customWidth="1"/>
    <col min="5140" max="5140" width="28.5703125" style="465" customWidth="1"/>
    <col min="5141" max="5141" width="16.5703125" style="465" customWidth="1"/>
    <col min="5142" max="5142" width="20.42578125" style="465" customWidth="1"/>
    <col min="5143" max="5143" width="2.42578125" style="465" customWidth="1"/>
    <col min="5144" max="5144" width="19.7109375" style="465" customWidth="1"/>
    <col min="5145" max="5145" width="2.28515625" style="465" customWidth="1"/>
    <col min="5146" max="5394" width="9.140625" style="465"/>
    <col min="5395" max="5395" width="60.5703125" style="465" customWidth="1"/>
    <col min="5396" max="5396" width="28.5703125" style="465" customWidth="1"/>
    <col min="5397" max="5397" width="16.5703125" style="465" customWidth="1"/>
    <col min="5398" max="5398" width="20.42578125" style="465" customWidth="1"/>
    <col min="5399" max="5399" width="2.42578125" style="465" customWidth="1"/>
    <col min="5400" max="5400" width="19.7109375" style="465" customWidth="1"/>
    <col min="5401" max="5401" width="2.28515625" style="465" customWidth="1"/>
    <col min="5402" max="5650" width="9.140625" style="465"/>
    <col min="5651" max="5651" width="60.5703125" style="465" customWidth="1"/>
    <col min="5652" max="5652" width="28.5703125" style="465" customWidth="1"/>
    <col min="5653" max="5653" width="16.5703125" style="465" customWidth="1"/>
    <col min="5654" max="5654" width="20.42578125" style="465" customWidth="1"/>
    <col min="5655" max="5655" width="2.42578125" style="465" customWidth="1"/>
    <col min="5656" max="5656" width="19.7109375" style="465" customWidth="1"/>
    <col min="5657" max="5657" width="2.28515625" style="465" customWidth="1"/>
    <col min="5658" max="5906" width="9.140625" style="465"/>
    <col min="5907" max="5907" width="60.5703125" style="465" customWidth="1"/>
    <col min="5908" max="5908" width="28.5703125" style="465" customWidth="1"/>
    <col min="5909" max="5909" width="16.5703125" style="465" customWidth="1"/>
    <col min="5910" max="5910" width="20.42578125" style="465" customWidth="1"/>
    <col min="5911" max="5911" width="2.42578125" style="465" customWidth="1"/>
    <col min="5912" max="5912" width="19.7109375" style="465" customWidth="1"/>
    <col min="5913" max="5913" width="2.28515625" style="465" customWidth="1"/>
    <col min="5914" max="6162" width="9.140625" style="465"/>
    <col min="6163" max="6163" width="60.5703125" style="465" customWidth="1"/>
    <col min="6164" max="6164" width="28.5703125" style="465" customWidth="1"/>
    <col min="6165" max="6165" width="16.5703125" style="465" customWidth="1"/>
    <col min="6166" max="6166" width="20.42578125" style="465" customWidth="1"/>
    <col min="6167" max="6167" width="2.42578125" style="465" customWidth="1"/>
    <col min="6168" max="6168" width="19.7109375" style="465" customWidth="1"/>
    <col min="6169" max="6169" width="2.28515625" style="465" customWidth="1"/>
    <col min="6170" max="6418" width="9.140625" style="465"/>
    <col min="6419" max="6419" width="60.5703125" style="465" customWidth="1"/>
    <col min="6420" max="6420" width="28.5703125" style="465" customWidth="1"/>
    <col min="6421" max="6421" width="16.5703125" style="465" customWidth="1"/>
    <col min="6422" max="6422" width="20.42578125" style="465" customWidth="1"/>
    <col min="6423" max="6423" width="2.42578125" style="465" customWidth="1"/>
    <col min="6424" max="6424" width="19.7109375" style="465" customWidth="1"/>
    <col min="6425" max="6425" width="2.28515625" style="465" customWidth="1"/>
    <col min="6426" max="6674" width="9.140625" style="465"/>
    <col min="6675" max="6675" width="60.5703125" style="465" customWidth="1"/>
    <col min="6676" max="6676" width="28.5703125" style="465" customWidth="1"/>
    <col min="6677" max="6677" width="16.5703125" style="465" customWidth="1"/>
    <col min="6678" max="6678" width="20.42578125" style="465" customWidth="1"/>
    <col min="6679" max="6679" width="2.42578125" style="465" customWidth="1"/>
    <col min="6680" max="6680" width="19.7109375" style="465" customWidth="1"/>
    <col min="6681" max="6681" width="2.28515625" style="465" customWidth="1"/>
    <col min="6682" max="6930" width="9.140625" style="465"/>
    <col min="6931" max="6931" width="60.5703125" style="465" customWidth="1"/>
    <col min="6932" max="6932" width="28.5703125" style="465" customWidth="1"/>
    <col min="6933" max="6933" width="16.5703125" style="465" customWidth="1"/>
    <col min="6934" max="6934" width="20.42578125" style="465" customWidth="1"/>
    <col min="6935" max="6935" width="2.42578125" style="465" customWidth="1"/>
    <col min="6936" max="6936" width="19.7109375" style="465" customWidth="1"/>
    <col min="6937" max="6937" width="2.28515625" style="465" customWidth="1"/>
    <col min="6938" max="7186" width="9.140625" style="465"/>
    <col min="7187" max="7187" width="60.5703125" style="465" customWidth="1"/>
    <col min="7188" max="7188" width="28.5703125" style="465" customWidth="1"/>
    <col min="7189" max="7189" width="16.5703125" style="465" customWidth="1"/>
    <col min="7190" max="7190" width="20.42578125" style="465" customWidth="1"/>
    <col min="7191" max="7191" width="2.42578125" style="465" customWidth="1"/>
    <col min="7192" max="7192" width="19.7109375" style="465" customWidth="1"/>
    <col min="7193" max="7193" width="2.28515625" style="465" customWidth="1"/>
    <col min="7194" max="7442" width="9.140625" style="465"/>
    <col min="7443" max="7443" width="60.5703125" style="465" customWidth="1"/>
    <col min="7444" max="7444" width="28.5703125" style="465" customWidth="1"/>
    <col min="7445" max="7445" width="16.5703125" style="465" customWidth="1"/>
    <col min="7446" max="7446" width="20.42578125" style="465" customWidth="1"/>
    <col min="7447" max="7447" width="2.42578125" style="465" customWidth="1"/>
    <col min="7448" max="7448" width="19.7109375" style="465" customWidth="1"/>
    <col min="7449" max="7449" width="2.28515625" style="465" customWidth="1"/>
    <col min="7450" max="7698" width="9.140625" style="465"/>
    <col min="7699" max="7699" width="60.5703125" style="465" customWidth="1"/>
    <col min="7700" max="7700" width="28.5703125" style="465" customWidth="1"/>
    <col min="7701" max="7701" width="16.5703125" style="465" customWidth="1"/>
    <col min="7702" max="7702" width="20.42578125" style="465" customWidth="1"/>
    <col min="7703" max="7703" width="2.42578125" style="465" customWidth="1"/>
    <col min="7704" max="7704" width="19.7109375" style="465" customWidth="1"/>
    <col min="7705" max="7705" width="2.28515625" style="465" customWidth="1"/>
    <col min="7706" max="7954" width="9.140625" style="465"/>
    <col min="7955" max="7955" width="60.5703125" style="465" customWidth="1"/>
    <col min="7956" max="7956" width="28.5703125" style="465" customWidth="1"/>
    <col min="7957" max="7957" width="16.5703125" style="465" customWidth="1"/>
    <col min="7958" max="7958" width="20.42578125" style="465" customWidth="1"/>
    <col min="7959" max="7959" width="2.42578125" style="465" customWidth="1"/>
    <col min="7960" max="7960" width="19.7109375" style="465" customWidth="1"/>
    <col min="7961" max="7961" width="2.28515625" style="465" customWidth="1"/>
    <col min="7962" max="8210" width="9.140625" style="465"/>
    <col min="8211" max="8211" width="60.5703125" style="465" customWidth="1"/>
    <col min="8212" max="8212" width="28.5703125" style="465" customWidth="1"/>
    <col min="8213" max="8213" width="16.5703125" style="465" customWidth="1"/>
    <col min="8214" max="8214" width="20.42578125" style="465" customWidth="1"/>
    <col min="8215" max="8215" width="2.42578125" style="465" customWidth="1"/>
    <col min="8216" max="8216" width="19.7109375" style="465" customWidth="1"/>
    <col min="8217" max="8217" width="2.28515625" style="465" customWidth="1"/>
    <col min="8218" max="8466" width="9.140625" style="465"/>
    <col min="8467" max="8467" width="60.5703125" style="465" customWidth="1"/>
    <col min="8468" max="8468" width="28.5703125" style="465" customWidth="1"/>
    <col min="8469" max="8469" width="16.5703125" style="465" customWidth="1"/>
    <col min="8470" max="8470" width="20.42578125" style="465" customWidth="1"/>
    <col min="8471" max="8471" width="2.42578125" style="465" customWidth="1"/>
    <col min="8472" max="8472" width="19.7109375" style="465" customWidth="1"/>
    <col min="8473" max="8473" width="2.28515625" style="465" customWidth="1"/>
    <col min="8474" max="8722" width="9.140625" style="465"/>
    <col min="8723" max="8723" width="60.5703125" style="465" customWidth="1"/>
    <col min="8724" max="8724" width="28.5703125" style="465" customWidth="1"/>
    <col min="8725" max="8725" width="16.5703125" style="465" customWidth="1"/>
    <col min="8726" max="8726" width="20.42578125" style="465" customWidth="1"/>
    <col min="8727" max="8727" width="2.42578125" style="465" customWidth="1"/>
    <col min="8728" max="8728" width="19.7109375" style="465" customWidth="1"/>
    <col min="8729" max="8729" width="2.28515625" style="465" customWidth="1"/>
    <col min="8730" max="8978" width="9.140625" style="465"/>
    <col min="8979" max="8979" width="60.5703125" style="465" customWidth="1"/>
    <col min="8980" max="8980" width="28.5703125" style="465" customWidth="1"/>
    <col min="8981" max="8981" width="16.5703125" style="465" customWidth="1"/>
    <col min="8982" max="8982" width="20.42578125" style="465" customWidth="1"/>
    <col min="8983" max="8983" width="2.42578125" style="465" customWidth="1"/>
    <col min="8984" max="8984" width="19.7109375" style="465" customWidth="1"/>
    <col min="8985" max="8985" width="2.28515625" style="465" customWidth="1"/>
    <col min="8986" max="9234" width="9.140625" style="465"/>
    <col min="9235" max="9235" width="60.5703125" style="465" customWidth="1"/>
    <col min="9236" max="9236" width="28.5703125" style="465" customWidth="1"/>
    <col min="9237" max="9237" width="16.5703125" style="465" customWidth="1"/>
    <col min="9238" max="9238" width="20.42578125" style="465" customWidth="1"/>
    <col min="9239" max="9239" width="2.42578125" style="465" customWidth="1"/>
    <col min="9240" max="9240" width="19.7109375" style="465" customWidth="1"/>
    <col min="9241" max="9241" width="2.28515625" style="465" customWidth="1"/>
    <col min="9242" max="9490" width="9.140625" style="465"/>
    <col min="9491" max="9491" width="60.5703125" style="465" customWidth="1"/>
    <col min="9492" max="9492" width="28.5703125" style="465" customWidth="1"/>
    <col min="9493" max="9493" width="16.5703125" style="465" customWidth="1"/>
    <col min="9494" max="9494" width="20.42578125" style="465" customWidth="1"/>
    <col min="9495" max="9495" width="2.42578125" style="465" customWidth="1"/>
    <col min="9496" max="9496" width="19.7109375" style="465" customWidth="1"/>
    <col min="9497" max="9497" width="2.28515625" style="465" customWidth="1"/>
    <col min="9498" max="9746" width="9.140625" style="465"/>
    <col min="9747" max="9747" width="60.5703125" style="465" customWidth="1"/>
    <col min="9748" max="9748" width="28.5703125" style="465" customWidth="1"/>
    <col min="9749" max="9749" width="16.5703125" style="465" customWidth="1"/>
    <col min="9750" max="9750" width="20.42578125" style="465" customWidth="1"/>
    <col min="9751" max="9751" width="2.42578125" style="465" customWidth="1"/>
    <col min="9752" max="9752" width="19.7109375" style="465" customWidth="1"/>
    <col min="9753" max="9753" width="2.28515625" style="465" customWidth="1"/>
    <col min="9754" max="10002" width="9.140625" style="465"/>
    <col min="10003" max="10003" width="60.5703125" style="465" customWidth="1"/>
    <col min="10004" max="10004" width="28.5703125" style="465" customWidth="1"/>
    <col min="10005" max="10005" width="16.5703125" style="465" customWidth="1"/>
    <col min="10006" max="10006" width="20.42578125" style="465" customWidth="1"/>
    <col min="10007" max="10007" width="2.42578125" style="465" customWidth="1"/>
    <col min="10008" max="10008" width="19.7109375" style="465" customWidth="1"/>
    <col min="10009" max="10009" width="2.28515625" style="465" customWidth="1"/>
    <col min="10010" max="10258" width="9.140625" style="465"/>
    <col min="10259" max="10259" width="60.5703125" style="465" customWidth="1"/>
    <col min="10260" max="10260" width="28.5703125" style="465" customWidth="1"/>
    <col min="10261" max="10261" width="16.5703125" style="465" customWidth="1"/>
    <col min="10262" max="10262" width="20.42578125" style="465" customWidth="1"/>
    <col min="10263" max="10263" width="2.42578125" style="465" customWidth="1"/>
    <col min="10264" max="10264" width="19.7109375" style="465" customWidth="1"/>
    <col min="10265" max="10265" width="2.28515625" style="465" customWidth="1"/>
    <col min="10266" max="10514" width="9.140625" style="465"/>
    <col min="10515" max="10515" width="60.5703125" style="465" customWidth="1"/>
    <col min="10516" max="10516" width="28.5703125" style="465" customWidth="1"/>
    <col min="10517" max="10517" width="16.5703125" style="465" customWidth="1"/>
    <col min="10518" max="10518" width="20.42578125" style="465" customWidth="1"/>
    <col min="10519" max="10519" width="2.42578125" style="465" customWidth="1"/>
    <col min="10520" max="10520" width="19.7109375" style="465" customWidth="1"/>
    <col min="10521" max="10521" width="2.28515625" style="465" customWidth="1"/>
    <col min="10522" max="10770" width="9.140625" style="465"/>
    <col min="10771" max="10771" width="60.5703125" style="465" customWidth="1"/>
    <col min="10772" max="10772" width="28.5703125" style="465" customWidth="1"/>
    <col min="10773" max="10773" width="16.5703125" style="465" customWidth="1"/>
    <col min="10774" max="10774" width="20.42578125" style="465" customWidth="1"/>
    <col min="10775" max="10775" width="2.42578125" style="465" customWidth="1"/>
    <col min="10776" max="10776" width="19.7109375" style="465" customWidth="1"/>
    <col min="10777" max="10777" width="2.28515625" style="465" customWidth="1"/>
    <col min="10778" max="11026" width="9.140625" style="465"/>
    <col min="11027" max="11027" width="60.5703125" style="465" customWidth="1"/>
    <col min="11028" max="11028" width="28.5703125" style="465" customWidth="1"/>
    <col min="11029" max="11029" width="16.5703125" style="465" customWidth="1"/>
    <col min="11030" max="11030" width="20.42578125" style="465" customWidth="1"/>
    <col min="11031" max="11031" width="2.42578125" style="465" customWidth="1"/>
    <col min="11032" max="11032" width="19.7109375" style="465" customWidth="1"/>
    <col min="11033" max="11033" width="2.28515625" style="465" customWidth="1"/>
    <col min="11034" max="11282" width="9.140625" style="465"/>
    <col min="11283" max="11283" width="60.5703125" style="465" customWidth="1"/>
    <col min="11284" max="11284" width="28.5703125" style="465" customWidth="1"/>
    <col min="11285" max="11285" width="16.5703125" style="465" customWidth="1"/>
    <col min="11286" max="11286" width="20.42578125" style="465" customWidth="1"/>
    <col min="11287" max="11287" width="2.42578125" style="465" customWidth="1"/>
    <col min="11288" max="11288" width="19.7109375" style="465" customWidth="1"/>
    <col min="11289" max="11289" width="2.28515625" style="465" customWidth="1"/>
    <col min="11290" max="11538" width="9.140625" style="465"/>
    <col min="11539" max="11539" width="60.5703125" style="465" customWidth="1"/>
    <col min="11540" max="11540" width="28.5703125" style="465" customWidth="1"/>
    <col min="11541" max="11541" width="16.5703125" style="465" customWidth="1"/>
    <col min="11542" max="11542" width="20.42578125" style="465" customWidth="1"/>
    <col min="11543" max="11543" width="2.42578125" style="465" customWidth="1"/>
    <col min="11544" max="11544" width="19.7109375" style="465" customWidth="1"/>
    <col min="11545" max="11545" width="2.28515625" style="465" customWidth="1"/>
    <col min="11546" max="11794" width="9.140625" style="465"/>
    <col min="11795" max="11795" width="60.5703125" style="465" customWidth="1"/>
    <col min="11796" max="11796" width="28.5703125" style="465" customWidth="1"/>
    <col min="11797" max="11797" width="16.5703125" style="465" customWidth="1"/>
    <col min="11798" max="11798" width="20.42578125" style="465" customWidth="1"/>
    <col min="11799" max="11799" width="2.42578125" style="465" customWidth="1"/>
    <col min="11800" max="11800" width="19.7109375" style="465" customWidth="1"/>
    <col min="11801" max="11801" width="2.28515625" style="465" customWidth="1"/>
    <col min="11802" max="12050" width="9.140625" style="465"/>
    <col min="12051" max="12051" width="60.5703125" style="465" customWidth="1"/>
    <col min="12052" max="12052" width="28.5703125" style="465" customWidth="1"/>
    <col min="12053" max="12053" width="16.5703125" style="465" customWidth="1"/>
    <col min="12054" max="12054" width="20.42578125" style="465" customWidth="1"/>
    <col min="12055" max="12055" width="2.42578125" style="465" customWidth="1"/>
    <col min="12056" max="12056" width="19.7109375" style="465" customWidth="1"/>
    <col min="12057" max="12057" width="2.28515625" style="465" customWidth="1"/>
    <col min="12058" max="12306" width="9.140625" style="465"/>
    <col min="12307" max="12307" width="60.5703125" style="465" customWidth="1"/>
    <col min="12308" max="12308" width="28.5703125" style="465" customWidth="1"/>
    <col min="12309" max="12309" width="16.5703125" style="465" customWidth="1"/>
    <col min="12310" max="12310" width="20.42578125" style="465" customWidth="1"/>
    <col min="12311" max="12311" width="2.42578125" style="465" customWidth="1"/>
    <col min="12312" max="12312" width="19.7109375" style="465" customWidth="1"/>
    <col min="12313" max="12313" width="2.28515625" style="465" customWidth="1"/>
    <col min="12314" max="12562" width="9.140625" style="465"/>
    <col min="12563" max="12563" width="60.5703125" style="465" customWidth="1"/>
    <col min="12564" max="12564" width="28.5703125" style="465" customWidth="1"/>
    <col min="12565" max="12565" width="16.5703125" style="465" customWidth="1"/>
    <col min="12566" max="12566" width="20.42578125" style="465" customWidth="1"/>
    <col min="12567" max="12567" width="2.42578125" style="465" customWidth="1"/>
    <col min="12568" max="12568" width="19.7109375" style="465" customWidth="1"/>
    <col min="12569" max="12569" width="2.28515625" style="465" customWidth="1"/>
    <col min="12570" max="12818" width="9.140625" style="465"/>
    <col min="12819" max="12819" width="60.5703125" style="465" customWidth="1"/>
    <col min="12820" max="12820" width="28.5703125" style="465" customWidth="1"/>
    <col min="12821" max="12821" width="16.5703125" style="465" customWidth="1"/>
    <col min="12822" max="12822" width="20.42578125" style="465" customWidth="1"/>
    <col min="12823" max="12823" width="2.42578125" style="465" customWidth="1"/>
    <col min="12824" max="12824" width="19.7109375" style="465" customWidth="1"/>
    <col min="12825" max="12825" width="2.28515625" style="465" customWidth="1"/>
    <col min="12826" max="13074" width="9.140625" style="465"/>
    <col min="13075" max="13075" width="60.5703125" style="465" customWidth="1"/>
    <col min="13076" max="13076" width="28.5703125" style="465" customWidth="1"/>
    <col min="13077" max="13077" width="16.5703125" style="465" customWidth="1"/>
    <col min="13078" max="13078" width="20.42578125" style="465" customWidth="1"/>
    <col min="13079" max="13079" width="2.42578125" style="465" customWidth="1"/>
    <col min="13080" max="13080" width="19.7109375" style="465" customWidth="1"/>
    <col min="13081" max="13081" width="2.28515625" style="465" customWidth="1"/>
    <col min="13082" max="13330" width="9.140625" style="465"/>
    <col min="13331" max="13331" width="60.5703125" style="465" customWidth="1"/>
    <col min="13332" max="13332" width="28.5703125" style="465" customWidth="1"/>
    <col min="13333" max="13333" width="16.5703125" style="465" customWidth="1"/>
    <col min="13334" max="13334" width="20.42578125" style="465" customWidth="1"/>
    <col min="13335" max="13335" width="2.42578125" style="465" customWidth="1"/>
    <col min="13336" max="13336" width="19.7109375" style="465" customWidth="1"/>
    <col min="13337" max="13337" width="2.28515625" style="465" customWidth="1"/>
    <col min="13338" max="13586" width="9.140625" style="465"/>
    <col min="13587" max="13587" width="60.5703125" style="465" customWidth="1"/>
    <col min="13588" max="13588" width="28.5703125" style="465" customWidth="1"/>
    <col min="13589" max="13589" width="16.5703125" style="465" customWidth="1"/>
    <col min="13590" max="13590" width="20.42578125" style="465" customWidth="1"/>
    <col min="13591" max="13591" width="2.42578125" style="465" customWidth="1"/>
    <col min="13592" max="13592" width="19.7109375" style="465" customWidth="1"/>
    <col min="13593" max="13593" width="2.28515625" style="465" customWidth="1"/>
    <col min="13594" max="13842" width="9.140625" style="465"/>
    <col min="13843" max="13843" width="60.5703125" style="465" customWidth="1"/>
    <col min="13844" max="13844" width="28.5703125" style="465" customWidth="1"/>
    <col min="13845" max="13845" width="16.5703125" style="465" customWidth="1"/>
    <col min="13846" max="13846" width="20.42578125" style="465" customWidth="1"/>
    <col min="13847" max="13847" width="2.42578125" style="465" customWidth="1"/>
    <col min="13848" max="13848" width="19.7109375" style="465" customWidth="1"/>
    <col min="13849" max="13849" width="2.28515625" style="465" customWidth="1"/>
    <col min="13850" max="14098" width="9.140625" style="465"/>
    <col min="14099" max="14099" width="60.5703125" style="465" customWidth="1"/>
    <col min="14100" max="14100" width="28.5703125" style="465" customWidth="1"/>
    <col min="14101" max="14101" width="16.5703125" style="465" customWidth="1"/>
    <col min="14102" max="14102" width="20.42578125" style="465" customWidth="1"/>
    <col min="14103" max="14103" width="2.42578125" style="465" customWidth="1"/>
    <col min="14104" max="14104" width="19.7109375" style="465" customWidth="1"/>
    <col min="14105" max="14105" width="2.28515625" style="465" customWidth="1"/>
    <col min="14106" max="14354" width="9.140625" style="465"/>
    <col min="14355" max="14355" width="60.5703125" style="465" customWidth="1"/>
    <col min="14356" max="14356" width="28.5703125" style="465" customWidth="1"/>
    <col min="14357" max="14357" width="16.5703125" style="465" customWidth="1"/>
    <col min="14358" max="14358" width="20.42578125" style="465" customWidth="1"/>
    <col min="14359" max="14359" width="2.42578125" style="465" customWidth="1"/>
    <col min="14360" max="14360" width="19.7109375" style="465" customWidth="1"/>
    <col min="14361" max="14361" width="2.28515625" style="465" customWidth="1"/>
    <col min="14362" max="14610" width="9.140625" style="465"/>
    <col min="14611" max="14611" width="60.5703125" style="465" customWidth="1"/>
    <col min="14612" max="14612" width="28.5703125" style="465" customWidth="1"/>
    <col min="14613" max="14613" width="16.5703125" style="465" customWidth="1"/>
    <col min="14614" max="14614" width="20.42578125" style="465" customWidth="1"/>
    <col min="14615" max="14615" width="2.42578125" style="465" customWidth="1"/>
    <col min="14616" max="14616" width="19.7109375" style="465" customWidth="1"/>
    <col min="14617" max="14617" width="2.28515625" style="465" customWidth="1"/>
    <col min="14618" max="14866" width="9.140625" style="465"/>
    <col min="14867" max="14867" width="60.5703125" style="465" customWidth="1"/>
    <col min="14868" max="14868" width="28.5703125" style="465" customWidth="1"/>
    <col min="14869" max="14869" width="16.5703125" style="465" customWidth="1"/>
    <col min="14870" max="14870" width="20.42578125" style="465" customWidth="1"/>
    <col min="14871" max="14871" width="2.42578125" style="465" customWidth="1"/>
    <col min="14872" max="14872" width="19.7109375" style="465" customWidth="1"/>
    <col min="14873" max="14873" width="2.28515625" style="465" customWidth="1"/>
    <col min="14874" max="15122" width="9.140625" style="465"/>
    <col min="15123" max="15123" width="60.5703125" style="465" customWidth="1"/>
    <col min="15124" max="15124" width="28.5703125" style="465" customWidth="1"/>
    <col min="15125" max="15125" width="16.5703125" style="465" customWidth="1"/>
    <col min="15126" max="15126" width="20.42578125" style="465" customWidth="1"/>
    <col min="15127" max="15127" width="2.42578125" style="465" customWidth="1"/>
    <col min="15128" max="15128" width="19.7109375" style="465" customWidth="1"/>
    <col min="15129" max="15129" width="2.28515625" style="465" customWidth="1"/>
    <col min="15130" max="15378" width="9.140625" style="465"/>
    <col min="15379" max="15379" width="60.5703125" style="465" customWidth="1"/>
    <col min="15380" max="15380" width="28.5703125" style="465" customWidth="1"/>
    <col min="15381" max="15381" width="16.5703125" style="465" customWidth="1"/>
    <col min="15382" max="15382" width="20.42578125" style="465" customWidth="1"/>
    <col min="15383" max="15383" width="2.42578125" style="465" customWidth="1"/>
    <col min="15384" max="15384" width="19.7109375" style="465" customWidth="1"/>
    <col min="15385" max="15385" width="2.28515625" style="465" customWidth="1"/>
    <col min="15386" max="15634" width="9.140625" style="465"/>
    <col min="15635" max="15635" width="60.5703125" style="465" customWidth="1"/>
    <col min="15636" max="15636" width="28.5703125" style="465" customWidth="1"/>
    <col min="15637" max="15637" width="16.5703125" style="465" customWidth="1"/>
    <col min="15638" max="15638" width="20.42578125" style="465" customWidth="1"/>
    <col min="15639" max="15639" width="2.42578125" style="465" customWidth="1"/>
    <col min="15640" max="15640" width="19.7109375" style="465" customWidth="1"/>
    <col min="15641" max="15641" width="2.28515625" style="465" customWidth="1"/>
    <col min="15642" max="15890" width="9.140625" style="465"/>
    <col min="15891" max="15891" width="60.5703125" style="465" customWidth="1"/>
    <col min="15892" max="15892" width="28.5703125" style="465" customWidth="1"/>
    <col min="15893" max="15893" width="16.5703125" style="465" customWidth="1"/>
    <col min="15894" max="15894" width="20.42578125" style="465" customWidth="1"/>
    <col min="15895" max="15895" width="2.42578125" style="465" customWidth="1"/>
    <col min="15896" max="15896" width="19.7109375" style="465" customWidth="1"/>
    <col min="15897" max="15897" width="2.28515625" style="465" customWidth="1"/>
    <col min="15898" max="16146" width="9.140625" style="465"/>
    <col min="16147" max="16147" width="60.5703125" style="465" customWidth="1"/>
    <col min="16148" max="16148" width="28.5703125" style="465" customWidth="1"/>
    <col min="16149" max="16149" width="16.5703125" style="465" customWidth="1"/>
    <col min="16150" max="16150" width="20.42578125" style="465" customWidth="1"/>
    <col min="16151" max="16151" width="2.42578125" style="465" customWidth="1"/>
    <col min="16152" max="16152" width="19.7109375" style="465" customWidth="1"/>
    <col min="16153" max="16153" width="2.28515625" style="465" customWidth="1"/>
    <col min="16154" max="16384" width="9.140625" style="465"/>
  </cols>
  <sheetData>
    <row r="1" spans="2:30" ht="26.25" x14ac:dyDescent="0.4">
      <c r="B1" s="677" t="s">
        <v>2364</v>
      </c>
    </row>
    <row r="3" spans="2:30" ht="15.75" thickBot="1" x14ac:dyDescent="0.3"/>
    <row r="4" spans="2:30" x14ac:dyDescent="0.25">
      <c r="F4" s="861" t="s">
        <v>1297</v>
      </c>
      <c r="G4" s="862"/>
      <c r="H4" s="862"/>
      <c r="I4" s="863"/>
      <c r="J4" s="466"/>
      <c r="Q4" s="466"/>
      <c r="R4" s="466"/>
      <c r="S4" s="466"/>
      <c r="T4" s="466"/>
      <c r="U4" s="466"/>
      <c r="V4" s="466"/>
      <c r="W4" s="466"/>
      <c r="X4" s="864"/>
      <c r="Y4" s="864"/>
      <c r="Z4" s="864"/>
    </row>
    <row r="5" spans="2:30" x14ac:dyDescent="0.25">
      <c r="F5" s="865" t="s">
        <v>1886</v>
      </c>
      <c r="G5" s="866"/>
      <c r="H5" s="866"/>
      <c r="I5" s="867"/>
      <c r="J5" s="466"/>
      <c r="M5" s="468"/>
      <c r="Q5" s="469"/>
      <c r="R5" s="466"/>
      <c r="S5" s="466"/>
      <c r="T5" s="466"/>
      <c r="U5" s="466"/>
      <c r="V5" s="466"/>
      <c r="W5" s="466"/>
      <c r="X5" s="470"/>
      <c r="Y5" s="470"/>
      <c r="Z5" s="470"/>
    </row>
    <row r="6" spans="2:30" x14ac:dyDescent="0.25">
      <c r="F6" s="868" t="s">
        <v>1887</v>
      </c>
      <c r="G6" s="866"/>
      <c r="H6" s="866"/>
      <c r="I6" s="867"/>
      <c r="J6" s="466"/>
      <c r="N6" s="471"/>
      <c r="O6" s="471"/>
      <c r="Q6" s="466"/>
      <c r="R6" s="466"/>
      <c r="S6" s="466"/>
      <c r="T6" s="466"/>
      <c r="U6" s="466"/>
      <c r="V6" s="466"/>
      <c r="W6" s="466"/>
      <c r="X6" s="466"/>
      <c r="Z6" s="472"/>
    </row>
    <row r="7" spans="2:30" ht="15.75" thickBot="1" x14ac:dyDescent="0.3">
      <c r="F7" s="868" t="s">
        <v>1303</v>
      </c>
      <c r="G7" s="866"/>
      <c r="H7" s="866"/>
      <c r="I7" s="867"/>
      <c r="J7" s="466"/>
      <c r="N7" s="473"/>
      <c r="O7" s="474"/>
      <c r="P7" s="475"/>
      <c r="Q7" s="466"/>
      <c r="R7" s="466"/>
      <c r="S7" s="466"/>
      <c r="T7" s="466"/>
      <c r="U7" s="466"/>
      <c r="V7" s="466"/>
      <c r="W7" s="466"/>
      <c r="X7" s="466"/>
      <c r="AB7" s="477"/>
      <c r="AC7" s="477"/>
      <c r="AD7" s="477"/>
    </row>
    <row r="8" spans="2:30" ht="15.75" thickBot="1" x14ac:dyDescent="0.3">
      <c r="B8" s="848" t="s">
        <v>1888</v>
      </c>
      <c r="C8" s="849"/>
      <c r="D8" s="850"/>
      <c r="F8" s="478"/>
      <c r="G8" s="479"/>
      <c r="H8" s="480"/>
      <c r="I8" s="481"/>
      <c r="O8" s="482"/>
      <c r="P8" s="483"/>
      <c r="X8" s="465"/>
    </row>
    <row r="9" spans="2:30" ht="60" customHeight="1" thickBot="1" x14ac:dyDescent="0.3">
      <c r="B9" s="851"/>
      <c r="C9" s="852"/>
      <c r="D9" s="853"/>
      <c r="F9" s="484"/>
      <c r="G9" s="485"/>
      <c r="H9" s="486"/>
      <c r="I9" s="487" t="s">
        <v>1433</v>
      </c>
      <c r="K9" s="857" t="s">
        <v>1299</v>
      </c>
      <c r="L9" s="858"/>
      <c r="M9" s="858"/>
      <c r="N9" s="828"/>
      <c r="O9" s="488"/>
      <c r="P9" s="489"/>
      <c r="X9" s="465"/>
    </row>
    <row r="10" spans="2:30" ht="40.5" customHeight="1" thickBot="1" x14ac:dyDescent="0.3">
      <c r="B10" s="854"/>
      <c r="C10" s="855"/>
      <c r="D10" s="856"/>
      <c r="F10" s="478" t="s">
        <v>1430</v>
      </c>
      <c r="G10" s="480" t="s">
        <v>1431</v>
      </c>
      <c r="H10" s="480" t="s">
        <v>1432</v>
      </c>
      <c r="I10" s="490" t="s">
        <v>1889</v>
      </c>
      <c r="K10" s="491" t="s">
        <v>1304</v>
      </c>
      <c r="L10" s="492" t="s">
        <v>1305</v>
      </c>
      <c r="M10" s="493" t="s">
        <v>1177</v>
      </c>
      <c r="N10" s="800" t="s">
        <v>2409</v>
      </c>
      <c r="O10" s="494"/>
      <c r="P10" s="495" t="s">
        <v>1124</v>
      </c>
      <c r="X10" s="465"/>
    </row>
    <row r="11" spans="2:30" x14ac:dyDescent="0.25">
      <c r="B11" s="484"/>
      <c r="C11" s="485"/>
      <c r="D11" s="496"/>
      <c r="F11" s="497"/>
      <c r="G11" s="498"/>
      <c r="H11" s="499"/>
      <c r="I11" s="500"/>
      <c r="K11" s="497"/>
      <c r="L11" s="498"/>
      <c r="M11" s="498"/>
      <c r="N11" s="501"/>
      <c r="P11" s="502"/>
      <c r="X11" s="465"/>
    </row>
    <row r="12" spans="2:30" x14ac:dyDescent="0.25">
      <c r="B12" s="497"/>
      <c r="C12" s="498"/>
      <c r="D12" s="503"/>
      <c r="F12" s="497" t="s">
        <v>1890</v>
      </c>
      <c r="G12" s="498"/>
      <c r="H12" s="499"/>
      <c r="I12" s="500"/>
      <c r="K12" s="497"/>
      <c r="L12" s="498"/>
      <c r="M12" s="498"/>
      <c r="N12" s="501"/>
      <c r="P12" s="504"/>
      <c r="X12" s="465"/>
    </row>
    <row r="13" spans="2:30" x14ac:dyDescent="0.25">
      <c r="B13" s="497"/>
      <c r="C13" s="498"/>
      <c r="D13" s="503"/>
      <c r="F13" s="505" t="s">
        <v>1891</v>
      </c>
      <c r="G13" s="498"/>
      <c r="H13" s="499"/>
      <c r="I13" s="500"/>
      <c r="K13" s="497"/>
      <c r="L13" s="498"/>
      <c r="M13" s="498"/>
      <c r="N13" s="501"/>
      <c r="P13" s="504"/>
      <c r="X13" s="465"/>
    </row>
    <row r="14" spans="2:30" x14ac:dyDescent="0.25">
      <c r="B14" s="497"/>
      <c r="C14" s="498"/>
      <c r="D14" s="503"/>
      <c r="F14" s="506" t="s">
        <v>1892</v>
      </c>
      <c r="G14" s="498" t="s">
        <v>1893</v>
      </c>
      <c r="H14" s="499" t="s">
        <v>1894</v>
      </c>
      <c r="I14" s="500">
        <v>-1090432148.51</v>
      </c>
      <c r="J14" s="507"/>
      <c r="K14" s="508"/>
      <c r="L14" s="509"/>
      <c r="M14" s="509"/>
      <c r="N14" s="510"/>
      <c r="O14" s="477"/>
      <c r="P14" s="504"/>
      <c r="Q14" s="477"/>
      <c r="R14" s="477"/>
      <c r="S14" s="477"/>
      <c r="T14" s="477"/>
      <c r="U14" s="477"/>
      <c r="V14" s="477"/>
      <c r="W14" s="477"/>
      <c r="X14" s="465"/>
    </row>
    <row r="15" spans="2:30" x14ac:dyDescent="0.25">
      <c r="B15" s="497"/>
      <c r="C15" s="498"/>
      <c r="D15" s="503"/>
      <c r="F15" s="506" t="s">
        <v>1895</v>
      </c>
      <c r="G15" s="498" t="s">
        <v>1896</v>
      </c>
      <c r="H15" s="499" t="s">
        <v>1897</v>
      </c>
      <c r="I15" s="500">
        <v>-1594816987.26</v>
      </c>
      <c r="K15" s="508"/>
      <c r="L15" s="509"/>
      <c r="M15" s="509"/>
      <c r="N15" s="510"/>
      <c r="O15" s="477"/>
      <c r="P15" s="504"/>
      <c r="Q15" s="477"/>
      <c r="R15" s="477"/>
      <c r="S15" s="477"/>
      <c r="T15" s="477"/>
      <c r="U15" s="477"/>
      <c r="V15" s="477"/>
      <c r="W15" s="477"/>
      <c r="X15" s="465"/>
    </row>
    <row r="16" spans="2:30" x14ac:dyDescent="0.25">
      <c r="B16" s="497"/>
      <c r="C16" s="498"/>
      <c r="D16" s="503"/>
      <c r="F16" s="506" t="s">
        <v>1898</v>
      </c>
      <c r="G16" s="498" t="s">
        <v>1899</v>
      </c>
      <c r="H16" s="499" t="s">
        <v>1900</v>
      </c>
      <c r="I16" s="500">
        <v>-275479099.50999999</v>
      </c>
      <c r="K16" s="508"/>
      <c r="L16" s="509"/>
      <c r="M16" s="509"/>
      <c r="N16" s="510"/>
      <c r="O16" s="477"/>
      <c r="P16" s="504"/>
      <c r="Q16" s="477"/>
      <c r="R16" s="477"/>
      <c r="S16" s="477"/>
      <c r="T16" s="477"/>
      <c r="U16" s="477"/>
      <c r="V16" s="477"/>
      <c r="W16" s="477"/>
      <c r="X16" s="465"/>
    </row>
    <row r="17" spans="2:24" x14ac:dyDescent="0.25">
      <c r="B17" s="497"/>
      <c r="C17" s="498"/>
      <c r="D17" s="503"/>
      <c r="F17" s="506" t="s">
        <v>1901</v>
      </c>
      <c r="G17" s="498" t="s">
        <v>1902</v>
      </c>
      <c r="H17" s="499">
        <v>624</v>
      </c>
      <c r="I17" s="500">
        <v>-148891533.55000001</v>
      </c>
      <c r="K17" s="508"/>
      <c r="L17" s="509"/>
      <c r="M17" s="509"/>
      <c r="N17" s="510"/>
      <c r="O17" s="477"/>
      <c r="P17" s="504"/>
      <c r="Q17" s="477"/>
      <c r="R17" s="477"/>
      <c r="S17" s="477"/>
      <c r="T17" s="477"/>
      <c r="U17" s="477"/>
      <c r="V17" s="477"/>
      <c r="W17" s="477"/>
      <c r="X17" s="465"/>
    </row>
    <row r="18" spans="2:24" x14ac:dyDescent="0.25">
      <c r="B18" s="497"/>
      <c r="C18" s="498"/>
      <c r="D18" s="503"/>
      <c r="F18" s="506" t="s">
        <v>1903</v>
      </c>
      <c r="G18" s="498" t="s">
        <v>1904</v>
      </c>
      <c r="H18" s="595">
        <v>626</v>
      </c>
      <c r="I18" s="500">
        <v>-144641594.69</v>
      </c>
      <c r="K18" s="508"/>
      <c r="L18" s="509"/>
      <c r="M18" s="509"/>
      <c r="N18" s="510"/>
      <c r="O18" s="477"/>
      <c r="P18" s="504"/>
      <c r="Q18" s="477"/>
      <c r="R18" s="477"/>
      <c r="S18" s="477"/>
      <c r="T18" s="477"/>
      <c r="U18" s="477"/>
      <c r="V18" s="477"/>
      <c r="W18" s="477"/>
      <c r="X18" s="465"/>
    </row>
    <row r="19" spans="2:24" x14ac:dyDescent="0.25">
      <c r="B19" s="497"/>
      <c r="C19" s="498"/>
      <c r="D19" s="503"/>
      <c r="F19" s="506" t="s">
        <v>1905</v>
      </c>
      <c r="G19" s="498" t="s">
        <v>1906</v>
      </c>
      <c r="H19" s="595">
        <v>627</v>
      </c>
      <c r="I19" s="500">
        <v>-157140239.53999999</v>
      </c>
      <c r="K19" s="508"/>
      <c r="L19" s="509"/>
      <c r="M19" s="509"/>
      <c r="N19" s="510"/>
      <c r="O19" s="477"/>
      <c r="P19" s="504"/>
      <c r="Q19" s="477"/>
      <c r="R19" s="477"/>
      <c r="S19" s="477"/>
      <c r="T19" s="477"/>
      <c r="U19" s="477"/>
      <c r="V19" s="477"/>
      <c r="W19" s="477"/>
      <c r="X19" s="465"/>
    </row>
    <row r="20" spans="2:24" x14ac:dyDescent="0.25">
      <c r="B20" s="497"/>
      <c r="C20" s="498"/>
      <c r="D20" s="503"/>
      <c r="F20" s="506" t="s">
        <v>1907</v>
      </c>
      <c r="G20" s="498" t="s">
        <v>1908</v>
      </c>
      <c r="H20" s="595">
        <v>628</v>
      </c>
      <c r="I20" s="500">
        <v>-12668097.6</v>
      </c>
      <c r="K20" s="508"/>
      <c r="L20" s="509"/>
      <c r="M20" s="509"/>
      <c r="N20" s="510"/>
      <c r="O20" s="477"/>
      <c r="P20" s="504"/>
      <c r="Q20" s="477"/>
      <c r="R20" s="477"/>
      <c r="S20" s="477"/>
      <c r="T20" s="477"/>
      <c r="U20" s="477"/>
      <c r="V20" s="477"/>
      <c r="W20" s="477"/>
      <c r="X20" s="465"/>
    </row>
    <row r="21" spans="2:24" x14ac:dyDescent="0.25">
      <c r="B21" s="497"/>
      <c r="C21" s="498"/>
      <c r="D21" s="503"/>
      <c r="F21" s="506" t="s">
        <v>1909</v>
      </c>
      <c r="G21" s="498" t="s">
        <v>1910</v>
      </c>
      <c r="H21" s="595">
        <v>605</v>
      </c>
      <c r="I21" s="500">
        <v>-71629112</v>
      </c>
      <c r="K21" s="508"/>
      <c r="L21" s="509"/>
      <c r="M21" s="509"/>
      <c r="N21" s="510"/>
      <c r="O21" s="477"/>
      <c r="P21" s="504"/>
      <c r="Q21" s="477"/>
      <c r="R21" s="477"/>
      <c r="S21" s="477"/>
      <c r="T21" s="477"/>
      <c r="U21" s="477"/>
      <c r="V21" s="477"/>
      <c r="W21" s="477"/>
      <c r="X21" s="465"/>
    </row>
    <row r="22" spans="2:24" x14ac:dyDescent="0.25">
      <c r="B22" s="497"/>
      <c r="C22" s="498"/>
      <c r="D22" s="503"/>
      <c r="F22" s="506" t="s">
        <v>1911</v>
      </c>
      <c r="G22" s="498" t="s">
        <v>1912</v>
      </c>
      <c r="H22" s="595">
        <v>606</v>
      </c>
      <c r="I22" s="500">
        <v>23853384</v>
      </c>
      <c r="K22" s="508"/>
      <c r="L22" s="509"/>
      <c r="M22" s="509"/>
      <c r="N22" s="510"/>
      <c r="O22" s="477"/>
      <c r="P22" s="504"/>
      <c r="Q22" s="477"/>
      <c r="R22" s="477"/>
      <c r="S22" s="477"/>
      <c r="T22" s="477"/>
      <c r="U22" s="477"/>
      <c r="V22" s="477"/>
      <c r="W22" s="477"/>
      <c r="X22" s="465"/>
    </row>
    <row r="23" spans="2:24" x14ac:dyDescent="0.25">
      <c r="B23" s="497"/>
      <c r="C23" s="498"/>
      <c r="D23" s="503"/>
      <c r="F23" s="506" t="s">
        <v>1913</v>
      </c>
      <c r="G23" s="498" t="s">
        <v>1914</v>
      </c>
      <c r="H23" s="595">
        <v>625</v>
      </c>
      <c r="I23" s="500">
        <v>-19098779.82</v>
      </c>
      <c r="K23" s="508"/>
      <c r="L23" s="509"/>
      <c r="M23" s="509"/>
      <c r="N23" s="510"/>
      <c r="O23" s="477"/>
      <c r="P23" s="504"/>
      <c r="Q23" s="477"/>
      <c r="R23" s="477"/>
      <c r="S23" s="477"/>
      <c r="T23" s="477"/>
      <c r="U23" s="477"/>
      <c r="V23" s="477"/>
      <c r="W23" s="477"/>
      <c r="X23" s="465"/>
    </row>
    <row r="24" spans="2:24" x14ac:dyDescent="0.25">
      <c r="B24" s="497"/>
      <c r="C24" s="498"/>
      <c r="D24" s="503"/>
      <c r="F24" s="506" t="s">
        <v>1915</v>
      </c>
      <c r="G24" s="498" t="s">
        <v>1916</v>
      </c>
      <c r="H24" s="595">
        <v>608</v>
      </c>
      <c r="I24" s="511">
        <v>177791171.05000001</v>
      </c>
      <c r="K24" s="508"/>
      <c r="L24" s="509"/>
      <c r="M24" s="509"/>
      <c r="N24" s="510"/>
      <c r="O24" s="477"/>
      <c r="P24" s="504"/>
      <c r="Q24" s="477"/>
      <c r="R24" s="477"/>
      <c r="S24" s="477"/>
      <c r="T24" s="477"/>
      <c r="U24" s="477"/>
      <c r="V24" s="477"/>
      <c r="W24" s="477"/>
      <c r="X24" s="465"/>
    </row>
    <row r="25" spans="2:24" x14ac:dyDescent="0.25">
      <c r="B25" s="497"/>
      <c r="C25" s="498"/>
      <c r="D25" s="503"/>
      <c r="F25" s="506" t="s">
        <v>1917</v>
      </c>
      <c r="G25" s="498"/>
      <c r="H25" s="499"/>
      <c r="I25" s="500">
        <f>SUM(I14:I24)</f>
        <v>-3313153037.4299998</v>
      </c>
      <c r="K25" s="497"/>
      <c r="L25" s="498"/>
      <c r="M25" s="498"/>
      <c r="N25" s="501"/>
      <c r="P25" s="504"/>
      <c r="X25" s="465"/>
    </row>
    <row r="26" spans="2:24" x14ac:dyDescent="0.25">
      <c r="B26" s="497"/>
      <c r="C26" s="498"/>
      <c r="D26" s="503"/>
      <c r="F26" s="505"/>
      <c r="G26" s="498"/>
      <c r="H26" s="499"/>
      <c r="I26" s="500"/>
      <c r="K26" s="497"/>
      <c r="L26" s="498"/>
      <c r="M26" s="498"/>
      <c r="N26" s="501"/>
      <c r="P26" s="504"/>
      <c r="X26" s="465"/>
    </row>
    <row r="27" spans="2:24" x14ac:dyDescent="0.25">
      <c r="B27" s="497"/>
      <c r="C27" s="498"/>
      <c r="D27" s="503"/>
      <c r="F27" s="512" t="s">
        <v>1918</v>
      </c>
      <c r="G27" s="498"/>
      <c r="H27" s="499"/>
      <c r="I27" s="500"/>
      <c r="K27" s="497"/>
      <c r="L27" s="498"/>
      <c r="M27" s="498"/>
      <c r="N27" s="501"/>
      <c r="P27" s="504"/>
      <c r="X27" s="465"/>
    </row>
    <row r="28" spans="2:24" x14ac:dyDescent="0.25">
      <c r="B28" s="497"/>
      <c r="C28" s="498"/>
      <c r="D28" s="503"/>
      <c r="F28" s="505" t="s">
        <v>1919</v>
      </c>
      <c r="G28" s="498" t="s">
        <v>1920</v>
      </c>
      <c r="H28" s="499">
        <v>610</v>
      </c>
      <c r="I28" s="500">
        <v>-1369193.97</v>
      </c>
      <c r="K28" s="508"/>
      <c r="L28" s="509"/>
      <c r="M28" s="509"/>
      <c r="N28" s="510"/>
      <c r="O28" s="477"/>
      <c r="P28" s="504"/>
      <c r="Q28" s="477"/>
      <c r="R28" s="477"/>
      <c r="S28" s="477"/>
      <c r="T28" s="477"/>
      <c r="U28" s="477"/>
      <c r="V28" s="477"/>
      <c r="W28" s="477"/>
      <c r="X28" s="465"/>
    </row>
    <row r="29" spans="2:24" x14ac:dyDescent="0.25">
      <c r="B29" s="497"/>
      <c r="C29" s="498"/>
      <c r="D29" s="503"/>
      <c r="F29" s="505" t="s">
        <v>1921</v>
      </c>
      <c r="G29" s="498" t="s">
        <v>1922</v>
      </c>
      <c r="H29" s="513" t="s">
        <v>1923</v>
      </c>
      <c r="I29" s="500">
        <v>-46091435.009999998</v>
      </c>
      <c r="K29" s="508"/>
      <c r="L29" s="509"/>
      <c r="M29" s="509"/>
      <c r="N29" s="510"/>
      <c r="O29" s="477"/>
      <c r="P29" s="504"/>
      <c r="Q29" s="477"/>
      <c r="R29" s="477"/>
      <c r="S29" s="477"/>
      <c r="T29" s="477"/>
      <c r="U29" s="477"/>
      <c r="V29" s="477"/>
      <c r="W29" s="477"/>
      <c r="X29" s="465"/>
    </row>
    <row r="30" spans="2:24" x14ac:dyDescent="0.25">
      <c r="B30" s="497"/>
      <c r="C30" s="498"/>
      <c r="D30" s="503"/>
      <c r="F30" s="505" t="s">
        <v>1924</v>
      </c>
      <c r="G30" s="498" t="s">
        <v>1925</v>
      </c>
      <c r="H30" s="513">
        <v>617619</v>
      </c>
      <c r="I30" s="500">
        <v>3819499.49</v>
      </c>
      <c r="K30" s="508"/>
      <c r="L30" s="509"/>
      <c r="M30" s="509"/>
      <c r="N30" s="510"/>
      <c r="O30" s="477"/>
      <c r="P30" s="504"/>
      <c r="Q30" s="477"/>
      <c r="R30" s="477"/>
      <c r="S30" s="477"/>
      <c r="T30" s="477"/>
      <c r="U30" s="477"/>
      <c r="V30" s="477"/>
      <c r="W30" s="477"/>
      <c r="X30" s="465"/>
    </row>
    <row r="31" spans="2:24" x14ac:dyDescent="0.25">
      <c r="B31" s="497"/>
      <c r="C31" s="498"/>
      <c r="D31" s="503"/>
      <c r="F31" s="505" t="s">
        <v>1926</v>
      </c>
      <c r="G31" s="498" t="s">
        <v>1927</v>
      </c>
      <c r="H31" s="514" t="s">
        <v>1928</v>
      </c>
      <c r="I31" s="500">
        <v>-5020003.59</v>
      </c>
      <c r="K31" s="508"/>
      <c r="L31" s="509"/>
      <c r="M31" s="509"/>
      <c r="N31" s="510"/>
      <c r="O31" s="477"/>
      <c r="P31" s="504"/>
      <c r="Q31" s="477"/>
      <c r="R31" s="477"/>
      <c r="S31" s="477"/>
      <c r="T31" s="477"/>
      <c r="U31" s="477"/>
      <c r="V31" s="477"/>
      <c r="W31" s="477"/>
      <c r="X31" s="465"/>
    </row>
    <row r="32" spans="2:24" x14ac:dyDescent="0.25">
      <c r="B32" s="497"/>
      <c r="C32" s="498"/>
      <c r="D32" s="503"/>
      <c r="F32" s="505" t="s">
        <v>1929</v>
      </c>
      <c r="G32" s="498" t="s">
        <v>1930</v>
      </c>
      <c r="H32" s="499">
        <v>897</v>
      </c>
      <c r="I32" s="500">
        <v>24850890.190000001</v>
      </c>
      <c r="K32" s="508"/>
      <c r="L32" s="498"/>
      <c r="M32" s="509"/>
      <c r="N32" s="510"/>
      <c r="O32" s="477"/>
      <c r="P32" s="504"/>
      <c r="Q32" s="477"/>
      <c r="R32" s="477"/>
      <c r="S32" s="477"/>
      <c r="T32" s="477"/>
      <c r="U32" s="477"/>
      <c r="V32" s="477"/>
      <c r="W32" s="477"/>
      <c r="X32" s="465"/>
    </row>
    <row r="33" spans="2:24" x14ac:dyDescent="0.25">
      <c r="B33" s="497"/>
      <c r="C33" s="498"/>
      <c r="D33" s="503"/>
      <c r="F33" s="497" t="s">
        <v>1931</v>
      </c>
      <c r="G33" s="498"/>
      <c r="H33" s="499"/>
      <c r="I33" s="515">
        <f>SUM(I25:I32)</f>
        <v>-3336963280.3200002</v>
      </c>
      <c r="K33" s="497"/>
      <c r="L33" s="498"/>
      <c r="M33" s="498"/>
      <c r="N33" s="501"/>
      <c r="P33" s="504"/>
      <c r="X33" s="465"/>
    </row>
    <row r="34" spans="2:24" x14ac:dyDescent="0.25">
      <c r="B34" s="497"/>
      <c r="C34" s="498"/>
      <c r="D34" s="503"/>
      <c r="F34" s="497"/>
      <c r="G34" s="498"/>
      <c r="H34" s="499"/>
      <c r="I34" s="500"/>
      <c r="K34" s="497"/>
      <c r="L34" s="498"/>
      <c r="M34" s="498"/>
      <c r="N34" s="501"/>
      <c r="P34" s="504"/>
      <c r="X34" s="465"/>
    </row>
    <row r="35" spans="2:24" x14ac:dyDescent="0.25">
      <c r="B35" s="497"/>
      <c r="C35" s="498"/>
      <c r="D35" s="503"/>
      <c r="F35" s="497" t="s">
        <v>1932</v>
      </c>
      <c r="G35" s="498"/>
      <c r="H35" s="499"/>
      <c r="I35" s="500"/>
      <c r="K35" s="497"/>
      <c r="L35" s="498"/>
      <c r="M35" s="498"/>
      <c r="N35" s="501"/>
      <c r="P35" s="504"/>
      <c r="X35" s="465"/>
    </row>
    <row r="36" spans="2:24" x14ac:dyDescent="0.25">
      <c r="B36" s="497"/>
      <c r="C36" s="498"/>
      <c r="D36" s="503"/>
      <c r="F36" s="497" t="s">
        <v>1933</v>
      </c>
      <c r="G36" s="498"/>
      <c r="H36" s="499"/>
      <c r="I36" s="500"/>
      <c r="K36" s="497"/>
      <c r="L36" s="498"/>
      <c r="M36" s="498"/>
      <c r="N36" s="501"/>
      <c r="P36" s="504"/>
      <c r="X36" s="465"/>
    </row>
    <row r="37" spans="2:24" x14ac:dyDescent="0.25">
      <c r="B37" s="497"/>
      <c r="C37" s="498"/>
      <c r="D37" s="503"/>
      <c r="F37" s="505" t="s">
        <v>1934</v>
      </c>
      <c r="G37" s="498" t="s">
        <v>1935</v>
      </c>
      <c r="H37" s="499">
        <v>705</v>
      </c>
      <c r="I37" s="500">
        <v>341461841.75999999</v>
      </c>
      <c r="K37" s="508"/>
      <c r="L37" s="498"/>
      <c r="M37" s="516"/>
      <c r="N37" s="517"/>
      <c r="O37" s="518"/>
      <c r="P37" s="519"/>
      <c r="Q37" s="477"/>
      <c r="R37" s="477"/>
      <c r="S37" s="477"/>
      <c r="T37" s="477"/>
      <c r="U37" s="477"/>
      <c r="V37" s="477"/>
      <c r="W37" s="477"/>
      <c r="X37" s="465"/>
    </row>
    <row r="38" spans="2:24" x14ac:dyDescent="0.25">
      <c r="B38" s="497"/>
      <c r="C38" s="498"/>
      <c r="D38" s="503"/>
      <c r="F38" s="505" t="s">
        <v>1936</v>
      </c>
      <c r="G38" s="498" t="s">
        <v>1937</v>
      </c>
      <c r="H38" s="499">
        <v>7341</v>
      </c>
      <c r="I38" s="500">
        <v>1834079.37</v>
      </c>
      <c r="K38" s="508"/>
      <c r="L38" s="498"/>
      <c r="M38" s="516"/>
      <c r="N38" s="517"/>
      <c r="O38" s="518"/>
      <c r="P38" s="519"/>
      <c r="Q38" s="477"/>
      <c r="R38" s="477"/>
      <c r="S38" s="477"/>
      <c r="T38" s="477"/>
      <c r="U38" s="477"/>
      <c r="V38" s="477"/>
      <c r="W38" s="477"/>
      <c r="X38" s="465"/>
    </row>
    <row r="39" spans="2:24" x14ac:dyDescent="0.25">
      <c r="B39" s="497"/>
      <c r="C39" s="498"/>
      <c r="D39" s="503"/>
      <c r="F39" s="505" t="s">
        <v>1938</v>
      </c>
      <c r="G39" s="498" t="s">
        <v>1939</v>
      </c>
      <c r="H39" s="499">
        <v>771</v>
      </c>
      <c r="I39" s="500">
        <v>14012045.85</v>
      </c>
      <c r="K39" s="508"/>
      <c r="L39" s="498"/>
      <c r="M39" s="516"/>
      <c r="N39" s="517"/>
      <c r="O39" s="518"/>
      <c r="P39" s="519"/>
      <c r="Q39" s="477"/>
      <c r="R39" s="477"/>
      <c r="S39" s="477"/>
      <c r="T39" s="477"/>
      <c r="U39" s="477"/>
      <c r="V39" s="477"/>
      <c r="W39" s="477"/>
      <c r="X39" s="465"/>
    </row>
    <row r="40" spans="2:24" x14ac:dyDescent="0.25">
      <c r="B40" s="497"/>
      <c r="C40" s="498"/>
      <c r="D40" s="503"/>
      <c r="F40" s="505" t="s">
        <v>1940</v>
      </c>
      <c r="G40" s="498" t="s">
        <v>1941</v>
      </c>
      <c r="H40" s="499">
        <v>783</v>
      </c>
      <c r="I40" s="500">
        <v>0</v>
      </c>
      <c r="K40" s="508"/>
      <c r="L40" s="498"/>
      <c r="M40" s="520"/>
      <c r="N40" s="517"/>
      <c r="O40" s="521"/>
      <c r="P40" s="519"/>
      <c r="X40" s="465"/>
    </row>
    <row r="41" spans="2:24" x14ac:dyDescent="0.25">
      <c r="B41" s="497"/>
      <c r="C41" s="498"/>
      <c r="D41" s="503"/>
      <c r="F41" s="505" t="s">
        <v>1942</v>
      </c>
      <c r="G41" s="498" t="s">
        <v>1943</v>
      </c>
      <c r="H41" s="499">
        <v>506</v>
      </c>
      <c r="I41" s="500">
        <v>20035437.989999998</v>
      </c>
      <c r="K41" s="508"/>
      <c r="L41" s="498"/>
      <c r="M41" s="522"/>
      <c r="N41" s="523"/>
      <c r="O41" s="524"/>
      <c r="P41" s="519"/>
      <c r="Q41" s="477"/>
      <c r="R41" s="477"/>
      <c r="S41" s="477"/>
      <c r="T41" s="477"/>
      <c r="U41" s="477"/>
      <c r="V41" s="477"/>
      <c r="W41" s="477"/>
      <c r="X41" s="465"/>
    </row>
    <row r="42" spans="2:24" x14ac:dyDescent="0.25">
      <c r="B42" s="525" t="s">
        <v>1944</v>
      </c>
      <c r="C42" s="498"/>
      <c r="D42" s="345">
        <v>377343</v>
      </c>
      <c r="F42" s="526" t="s">
        <v>1945</v>
      </c>
      <c r="G42" s="527"/>
      <c r="H42" s="528"/>
      <c r="I42" s="529">
        <f>SUM(I37:I41)</f>
        <v>377343404.97000003</v>
      </c>
      <c r="J42" s="527"/>
      <c r="K42" s="530" t="s">
        <v>1946</v>
      </c>
      <c r="L42" s="531" t="s">
        <v>1947</v>
      </c>
      <c r="M42" s="418">
        <v>377343404.96999997</v>
      </c>
      <c r="N42" s="532" t="s">
        <v>2309</v>
      </c>
      <c r="O42" s="533"/>
      <c r="P42" s="534">
        <f>M42-I42</f>
        <v>0</v>
      </c>
      <c r="X42" s="465"/>
    </row>
    <row r="43" spans="2:24" x14ac:dyDescent="0.25">
      <c r="B43" s="497"/>
      <c r="C43" s="498"/>
      <c r="D43" s="345"/>
      <c r="F43" s="497"/>
      <c r="G43" s="498"/>
      <c r="H43" s="499"/>
      <c r="I43" s="500"/>
      <c r="K43" s="497"/>
      <c r="L43" s="498"/>
      <c r="M43" s="359"/>
      <c r="N43" s="345"/>
      <c r="O43" s="16"/>
      <c r="P43" s="504"/>
      <c r="X43" s="465"/>
    </row>
    <row r="44" spans="2:24" x14ac:dyDescent="0.25">
      <c r="B44" s="497"/>
      <c r="C44" s="498"/>
      <c r="D44" s="345"/>
      <c r="F44" s="497"/>
      <c r="G44" s="498"/>
      <c r="H44" s="499"/>
      <c r="I44" s="500"/>
      <c r="K44" s="497"/>
      <c r="L44" s="498"/>
      <c r="M44" s="498"/>
      <c r="N44" s="665" t="s">
        <v>2362</v>
      </c>
      <c r="O44" s="16"/>
      <c r="P44" s="504"/>
      <c r="X44" s="465"/>
    </row>
    <row r="45" spans="2:24" x14ac:dyDescent="0.25">
      <c r="B45" s="497"/>
      <c r="C45" s="498"/>
      <c r="D45" s="345"/>
      <c r="F45" s="497"/>
      <c r="G45" s="498"/>
      <c r="H45" s="499"/>
      <c r="I45" s="500"/>
      <c r="K45" s="497" t="s">
        <v>2303</v>
      </c>
      <c r="L45" s="666" t="s">
        <v>2363</v>
      </c>
      <c r="M45" s="359">
        <v>4538656.1080278661</v>
      </c>
      <c r="N45" s="345" t="s">
        <v>2354</v>
      </c>
      <c r="O45" s="16"/>
      <c r="P45" s="504"/>
      <c r="X45" s="465"/>
    </row>
    <row r="46" spans="2:24" x14ac:dyDescent="0.25">
      <c r="B46" s="497"/>
      <c r="C46" s="498"/>
      <c r="D46" s="345"/>
      <c r="F46" s="497"/>
      <c r="G46" s="498"/>
      <c r="H46" s="499"/>
      <c r="I46" s="500"/>
      <c r="K46" s="497" t="s">
        <v>2304</v>
      </c>
      <c r="L46" s="666" t="s">
        <v>2363</v>
      </c>
      <c r="M46" s="359">
        <v>63931299.71266</v>
      </c>
      <c r="N46" s="345" t="s">
        <v>2355</v>
      </c>
      <c r="O46" s="16"/>
      <c r="P46" s="504"/>
      <c r="X46" s="465"/>
    </row>
    <row r="47" spans="2:24" x14ac:dyDescent="0.25">
      <c r="B47" s="497"/>
      <c r="C47" s="498"/>
      <c r="D47" s="345"/>
      <c r="F47" s="497"/>
      <c r="G47" s="498"/>
      <c r="H47" s="499"/>
      <c r="I47" s="500"/>
      <c r="K47" s="497" t="s">
        <v>2305</v>
      </c>
      <c r="L47" s="666" t="s">
        <v>2363</v>
      </c>
      <c r="M47" s="359">
        <v>8890815.2583615649</v>
      </c>
      <c r="N47" s="345" t="s">
        <v>2356</v>
      </c>
      <c r="O47" s="16"/>
      <c r="P47" s="504"/>
      <c r="X47" s="465"/>
    </row>
    <row r="48" spans="2:24" x14ac:dyDescent="0.25">
      <c r="B48" s="497"/>
      <c r="C48" s="498"/>
      <c r="D48" s="345"/>
      <c r="F48" s="497"/>
      <c r="G48" s="498"/>
      <c r="H48" s="499"/>
      <c r="I48" s="500"/>
      <c r="K48" s="497" t="s">
        <v>2306</v>
      </c>
      <c r="L48" s="666" t="s">
        <v>2363</v>
      </c>
      <c r="M48" s="359">
        <v>2519276.698889927</v>
      </c>
      <c r="N48" s="345" t="s">
        <v>2357</v>
      </c>
      <c r="O48" s="16"/>
      <c r="P48" s="504"/>
      <c r="X48" s="465"/>
    </row>
    <row r="49" spans="2:24" x14ac:dyDescent="0.25">
      <c r="B49" s="497"/>
      <c r="C49" s="498"/>
      <c r="D49" s="345"/>
      <c r="F49" s="497"/>
      <c r="G49" s="498"/>
      <c r="H49" s="499"/>
      <c r="I49" s="500"/>
      <c r="K49" s="497" t="s">
        <v>2307</v>
      </c>
      <c r="L49" s="666" t="s">
        <v>2363</v>
      </c>
      <c r="M49" s="359">
        <v>302979</v>
      </c>
      <c r="N49" s="345" t="s">
        <v>2358</v>
      </c>
      <c r="O49" s="16"/>
      <c r="P49" s="504"/>
      <c r="X49" s="465"/>
    </row>
    <row r="50" spans="2:24" x14ac:dyDescent="0.25">
      <c r="B50" s="497"/>
      <c r="C50" s="498"/>
      <c r="D50" s="345"/>
      <c r="F50" s="497" t="s">
        <v>1948</v>
      </c>
      <c r="G50" s="498"/>
      <c r="H50" s="499"/>
      <c r="I50" s="500"/>
      <c r="K50" s="497" t="s">
        <v>2308</v>
      </c>
      <c r="L50" s="666" t="s">
        <v>2363</v>
      </c>
      <c r="M50" s="359">
        <v>19010880</v>
      </c>
      <c r="N50" s="345" t="s">
        <v>2359</v>
      </c>
      <c r="O50" s="16"/>
      <c r="P50" s="504"/>
      <c r="X50" s="465"/>
    </row>
    <row r="51" spans="2:24" x14ac:dyDescent="0.25">
      <c r="B51" s="497"/>
      <c r="C51" s="498"/>
      <c r="D51" s="345"/>
      <c r="F51" s="505" t="s">
        <v>1949</v>
      </c>
      <c r="G51" s="498" t="s">
        <v>1950</v>
      </c>
      <c r="H51" s="499">
        <v>760</v>
      </c>
      <c r="I51" s="500">
        <v>1022271494.8099999</v>
      </c>
      <c r="K51" s="662" t="s">
        <v>2301</v>
      </c>
      <c r="L51" s="666" t="s">
        <v>2302</v>
      </c>
      <c r="M51" s="359">
        <v>14537699</v>
      </c>
      <c r="N51" s="345" t="s">
        <v>2360</v>
      </c>
      <c r="O51" s="524"/>
      <c r="P51" s="519"/>
      <c r="R51" s="477"/>
      <c r="S51" s="477"/>
      <c r="T51" s="477"/>
      <c r="U51" s="477"/>
      <c r="V51" s="477"/>
      <c r="W51" s="477"/>
      <c r="X51" s="465"/>
    </row>
    <row r="52" spans="2:24" x14ac:dyDescent="0.25">
      <c r="B52" s="497"/>
      <c r="C52" s="498"/>
      <c r="D52" s="345"/>
      <c r="F52" s="505" t="s">
        <v>1951</v>
      </c>
      <c r="G52" s="498" t="s">
        <v>1952</v>
      </c>
      <c r="H52" s="499">
        <v>761</v>
      </c>
      <c r="I52" s="500">
        <v>0</v>
      </c>
      <c r="K52" s="663" t="s">
        <v>2352</v>
      </c>
      <c r="L52" s="666" t="s">
        <v>2302</v>
      </c>
      <c r="M52" s="359">
        <v>281858388.75387645</v>
      </c>
      <c r="N52" s="345" t="s">
        <v>2361</v>
      </c>
      <c r="O52" s="16"/>
      <c r="P52" s="504"/>
      <c r="X52" s="465"/>
    </row>
    <row r="53" spans="2:24" x14ac:dyDescent="0.25">
      <c r="B53" s="525" t="s">
        <v>1953</v>
      </c>
      <c r="C53" s="498"/>
      <c r="D53" s="345">
        <v>1022271</v>
      </c>
      <c r="F53" s="536" t="s">
        <v>1954</v>
      </c>
      <c r="G53" s="527"/>
      <c r="H53" s="528"/>
      <c r="I53" s="537">
        <f>SUM(I51:I52)</f>
        <v>1022271494.8099999</v>
      </c>
      <c r="J53" s="527"/>
      <c r="K53" s="530" t="s">
        <v>1955</v>
      </c>
      <c r="L53" s="531" t="s">
        <v>1956</v>
      </c>
      <c r="M53" s="418">
        <f>SUM(M45:M52)</f>
        <v>395589994.53181577</v>
      </c>
      <c r="N53" s="532" t="s">
        <v>2310</v>
      </c>
      <c r="O53" s="418"/>
      <c r="P53" s="534">
        <f>M53-I53</f>
        <v>-626681500.27818418</v>
      </c>
      <c r="X53" s="465"/>
    </row>
    <row r="54" spans="2:24" x14ac:dyDescent="0.25">
      <c r="B54" s="497"/>
      <c r="C54" s="498"/>
      <c r="D54" s="345"/>
      <c r="F54" s="664" t="s">
        <v>2353</v>
      </c>
      <c r="G54" s="539"/>
      <c r="H54" s="540"/>
      <c r="I54" s="541">
        <f>P53</f>
        <v>-626681500.27818418</v>
      </c>
      <c r="J54" s="542"/>
      <c r="K54" s="543"/>
      <c r="L54" s="539"/>
      <c r="M54" s="402"/>
      <c r="N54" s="544"/>
      <c r="O54" s="545"/>
      <c r="P54" s="546"/>
      <c r="R54" s="547"/>
      <c r="X54" s="465"/>
    </row>
    <row r="55" spans="2:24" x14ac:dyDescent="0.25">
      <c r="B55" s="497"/>
      <c r="C55" s="498"/>
      <c r="D55" s="503"/>
      <c r="F55" s="548" t="s">
        <v>1957</v>
      </c>
      <c r="G55" s="549"/>
      <c r="H55" s="550"/>
      <c r="I55" s="551">
        <f>SUM(I53:I54)</f>
        <v>395589994.53181577</v>
      </c>
      <c r="J55" s="549"/>
      <c r="K55" s="530" t="s">
        <v>1955</v>
      </c>
      <c r="L55" s="549"/>
      <c r="M55" s="418">
        <f>M54+M53</f>
        <v>395589994.53181577</v>
      </c>
      <c r="N55" s="532"/>
      <c r="O55" s="418"/>
      <c r="P55" s="534">
        <f>M55-I55</f>
        <v>0</v>
      </c>
      <c r="R55" s="547"/>
      <c r="X55" s="465"/>
    </row>
    <row r="56" spans="2:24" x14ac:dyDescent="0.25">
      <c r="B56" s="497"/>
      <c r="C56" s="498"/>
      <c r="D56" s="503"/>
      <c r="F56" s="497"/>
      <c r="G56" s="498"/>
      <c r="H56" s="499"/>
      <c r="I56" s="500"/>
      <c r="K56" s="497"/>
      <c r="L56" s="498"/>
      <c r="M56" s="359"/>
      <c r="N56" s="345"/>
      <c r="O56" s="16"/>
      <c r="P56" s="504"/>
      <c r="R56" s="547"/>
      <c r="X56" s="465"/>
    </row>
    <row r="57" spans="2:24" x14ac:dyDescent="0.25">
      <c r="B57" s="497"/>
      <c r="C57" s="498"/>
      <c r="D57" s="503"/>
      <c r="F57" s="497"/>
      <c r="G57" s="498"/>
      <c r="H57" s="499"/>
      <c r="I57" s="500"/>
      <c r="K57" s="497"/>
      <c r="L57" s="498"/>
      <c r="M57" s="359"/>
      <c r="N57" s="345"/>
      <c r="O57" s="16"/>
      <c r="P57" s="504"/>
      <c r="R57" s="547"/>
      <c r="X57" s="465"/>
    </row>
    <row r="58" spans="2:24" x14ac:dyDescent="0.25">
      <c r="B58" s="497"/>
      <c r="C58" s="498"/>
      <c r="D58" s="503"/>
      <c r="F58" s="497" t="s">
        <v>1958</v>
      </c>
      <c r="G58" s="498"/>
      <c r="H58" s="499"/>
      <c r="I58" s="500"/>
      <c r="K58" s="497"/>
      <c r="L58" s="498"/>
      <c r="M58" s="359"/>
      <c r="N58" s="345"/>
      <c r="O58" s="16"/>
      <c r="P58" s="504"/>
      <c r="X58" s="465"/>
    </row>
    <row r="59" spans="2:24" x14ac:dyDescent="0.25">
      <c r="B59" s="497"/>
      <c r="C59" s="498"/>
      <c r="D59" s="503"/>
      <c r="F59" s="505" t="s">
        <v>1959</v>
      </c>
      <c r="G59" s="498" t="s">
        <v>1960</v>
      </c>
      <c r="H59" s="499">
        <v>700</v>
      </c>
      <c r="I59" s="552">
        <v>16150743.09</v>
      </c>
      <c r="K59" s="508"/>
      <c r="L59" s="498"/>
      <c r="M59" s="522"/>
      <c r="N59" s="535"/>
      <c r="O59" s="524"/>
      <c r="P59" s="519"/>
      <c r="Q59" s="477"/>
      <c r="R59" s="477"/>
      <c r="S59" s="477"/>
      <c r="T59" s="477"/>
      <c r="U59" s="477"/>
      <c r="V59" s="477"/>
      <c r="W59" s="477"/>
      <c r="X59" s="465"/>
    </row>
    <row r="60" spans="2:24" x14ac:dyDescent="0.25">
      <c r="B60" s="497"/>
      <c r="C60" s="498"/>
      <c r="D60" s="503"/>
      <c r="F60" s="505" t="s">
        <v>1961</v>
      </c>
      <c r="G60" s="498" t="s">
        <v>1962</v>
      </c>
      <c r="H60" s="499">
        <v>701</v>
      </c>
      <c r="I60" s="552">
        <v>1621265.5</v>
      </c>
      <c r="K60" s="508"/>
      <c r="L60" s="498"/>
      <c r="M60" s="522"/>
      <c r="N60" s="535"/>
      <c r="O60" s="524"/>
      <c r="P60" s="519"/>
      <c r="Q60" s="477"/>
      <c r="R60" s="477"/>
      <c r="S60" s="477"/>
      <c r="T60" s="477"/>
      <c r="U60" s="477"/>
      <c r="V60" s="477"/>
      <c r="W60" s="477"/>
      <c r="X60" s="465"/>
    </row>
    <row r="61" spans="2:24" x14ac:dyDescent="0.25">
      <c r="B61" s="497"/>
      <c r="C61" s="498"/>
      <c r="D61" s="503"/>
      <c r="F61" s="505" t="s">
        <v>1963</v>
      </c>
      <c r="G61" s="498" t="s">
        <v>1964</v>
      </c>
      <c r="H61" s="499">
        <v>702</v>
      </c>
      <c r="I61" s="552">
        <v>50197214.659999996</v>
      </c>
      <c r="K61" s="508"/>
      <c r="L61" s="498"/>
      <c r="M61" s="522"/>
      <c r="N61" s="535"/>
      <c r="O61" s="524"/>
      <c r="P61" s="504"/>
      <c r="Q61" s="477"/>
      <c r="R61" s="477"/>
      <c r="S61" s="477"/>
      <c r="T61" s="477"/>
      <c r="U61" s="477"/>
      <c r="V61" s="477"/>
      <c r="W61" s="477"/>
      <c r="X61" s="465"/>
    </row>
    <row r="62" spans="2:24" x14ac:dyDescent="0.25">
      <c r="B62" s="497"/>
      <c r="C62" s="498"/>
      <c r="D62" s="503"/>
      <c r="F62" s="505" t="s">
        <v>1965</v>
      </c>
      <c r="G62" s="498" t="s">
        <v>1966</v>
      </c>
      <c r="H62" s="499">
        <v>706</v>
      </c>
      <c r="I62" s="552">
        <v>6866724.6900000004</v>
      </c>
      <c r="K62" s="508"/>
      <c r="L62" s="498"/>
      <c r="M62" s="359"/>
      <c r="N62" s="345"/>
      <c r="O62" s="16"/>
      <c r="P62" s="504"/>
      <c r="Q62" s="477"/>
      <c r="R62" s="477"/>
      <c r="S62" s="477"/>
      <c r="T62" s="477"/>
      <c r="U62" s="477"/>
      <c r="V62" s="477"/>
      <c r="W62" s="477"/>
      <c r="X62" s="465"/>
    </row>
    <row r="63" spans="2:24" x14ac:dyDescent="0.25">
      <c r="B63" s="497"/>
      <c r="C63" s="498"/>
      <c r="D63" s="503"/>
      <c r="F63" s="505" t="s">
        <v>1967</v>
      </c>
      <c r="G63" s="498" t="s">
        <v>1968</v>
      </c>
      <c r="H63" s="499">
        <v>720</v>
      </c>
      <c r="I63" s="552">
        <v>449518.32</v>
      </c>
      <c r="K63" s="508"/>
      <c r="L63" s="498"/>
      <c r="M63" s="359"/>
      <c r="N63" s="345"/>
      <c r="O63" s="16"/>
      <c r="P63" s="504"/>
      <c r="Q63" s="477"/>
      <c r="R63" s="477"/>
      <c r="S63" s="477"/>
      <c r="T63" s="477"/>
      <c r="U63" s="477"/>
      <c r="V63" s="477"/>
      <c r="W63" s="477"/>
      <c r="X63" s="465"/>
    </row>
    <row r="64" spans="2:24" x14ac:dyDescent="0.25">
      <c r="B64" s="497"/>
      <c r="C64" s="498"/>
      <c r="D64" s="503"/>
      <c r="F64" s="553" t="s">
        <v>1969</v>
      </c>
      <c r="G64" s="527"/>
      <c r="H64" s="528"/>
      <c r="I64" s="554">
        <f>SUM(I59:I63)</f>
        <v>75285466.25999999</v>
      </c>
      <c r="J64" s="527"/>
      <c r="K64" s="555" t="s">
        <v>1970</v>
      </c>
      <c r="L64" s="531" t="s">
        <v>1971</v>
      </c>
      <c r="M64" s="418">
        <v>75048809.519999996</v>
      </c>
      <c r="N64" s="532" t="s">
        <v>2311</v>
      </c>
      <c r="O64" s="533"/>
      <c r="P64" s="534">
        <f>M64-I64</f>
        <v>-236656.73999999464</v>
      </c>
      <c r="Q64" s="556"/>
      <c r="X64" s="465"/>
    </row>
    <row r="65" spans="2:24" x14ac:dyDescent="0.25">
      <c r="B65" s="497"/>
      <c r="C65" s="498"/>
      <c r="D65" s="503"/>
      <c r="F65" s="538" t="s">
        <v>1243</v>
      </c>
      <c r="G65" s="557" t="s">
        <v>1972</v>
      </c>
      <c r="H65" s="540"/>
      <c r="I65" s="558">
        <v>-236656.73999999464</v>
      </c>
      <c r="J65" s="542"/>
      <c r="K65" s="559"/>
      <c r="L65" s="539"/>
      <c r="M65" s="539"/>
      <c r="N65" s="560"/>
      <c r="O65" s="542"/>
      <c r="P65" s="546"/>
      <c r="X65" s="465"/>
    </row>
    <row r="66" spans="2:24" x14ac:dyDescent="0.25">
      <c r="B66" s="497"/>
      <c r="C66" s="498"/>
      <c r="D66" s="503"/>
      <c r="F66" s="530" t="s">
        <v>1973</v>
      </c>
      <c r="G66" s="527"/>
      <c r="H66" s="528"/>
      <c r="I66" s="554">
        <f>SUM(I64:I65)</f>
        <v>75048809.519999996</v>
      </c>
      <c r="J66" s="527"/>
      <c r="K66" s="555" t="s">
        <v>1970</v>
      </c>
      <c r="L66" s="527"/>
      <c r="M66" s="554">
        <f>SUM(M64:M65)</f>
        <v>75048809.519999996</v>
      </c>
      <c r="N66" s="537"/>
      <c r="O66" s="527"/>
      <c r="P66" s="534">
        <f>M66-I66</f>
        <v>0</v>
      </c>
      <c r="X66" s="465"/>
    </row>
    <row r="67" spans="2:24" x14ac:dyDescent="0.25">
      <c r="B67" s="497"/>
      <c r="C67" s="498"/>
      <c r="D67" s="503"/>
      <c r="F67" s="497"/>
      <c r="G67" s="498"/>
      <c r="H67" s="499"/>
      <c r="I67" s="500"/>
      <c r="K67" s="508"/>
      <c r="L67" s="498"/>
      <c r="M67" s="498"/>
      <c r="N67" s="503"/>
      <c r="P67" s="504"/>
      <c r="X67" s="465"/>
    </row>
    <row r="68" spans="2:24" x14ac:dyDescent="0.25">
      <c r="B68" s="497"/>
      <c r="C68" s="498"/>
      <c r="D68" s="503"/>
      <c r="F68" s="497" t="s">
        <v>1974</v>
      </c>
      <c r="G68" s="498"/>
      <c r="H68" s="499"/>
      <c r="I68" s="500"/>
      <c r="K68" s="508"/>
      <c r="L68" s="498"/>
      <c r="M68" s="498"/>
      <c r="N68" s="503"/>
      <c r="P68" s="504"/>
      <c r="X68" s="465"/>
    </row>
    <row r="69" spans="2:24" x14ac:dyDescent="0.25">
      <c r="B69" s="497"/>
      <c r="C69" s="498"/>
      <c r="D69" s="503"/>
      <c r="F69" s="505" t="s">
        <v>1959</v>
      </c>
      <c r="G69" s="498" t="s">
        <v>1975</v>
      </c>
      <c r="H69" s="499">
        <v>770</v>
      </c>
      <c r="I69" s="500">
        <v>6284808.9699999997</v>
      </c>
      <c r="K69" s="508"/>
      <c r="L69" s="498"/>
      <c r="M69" s="509"/>
      <c r="N69" s="561"/>
      <c r="O69" s="477"/>
      <c r="P69" s="504"/>
      <c r="Q69" s="477"/>
      <c r="R69" s="477"/>
      <c r="S69" s="477"/>
      <c r="T69" s="477"/>
      <c r="U69" s="477"/>
      <c r="V69" s="477"/>
      <c r="W69" s="477"/>
      <c r="X69" s="465"/>
    </row>
    <row r="70" spans="2:24" x14ac:dyDescent="0.25">
      <c r="B70" s="497"/>
      <c r="C70" s="498"/>
      <c r="D70" s="503"/>
      <c r="F70" s="505" t="s">
        <v>1976</v>
      </c>
      <c r="G70" s="498" t="s">
        <v>1977</v>
      </c>
      <c r="H70" s="499">
        <v>772</v>
      </c>
      <c r="I70" s="500">
        <v>2452926.09</v>
      </c>
      <c r="K70" s="508"/>
      <c r="L70" s="498"/>
      <c r="M70" s="509"/>
      <c r="N70" s="561"/>
      <c r="O70" s="477"/>
      <c r="P70" s="504"/>
      <c r="Q70" s="477"/>
      <c r="R70" s="477"/>
      <c r="S70" s="477"/>
      <c r="T70" s="477"/>
      <c r="U70" s="477"/>
      <c r="V70" s="477"/>
      <c r="W70" s="477"/>
      <c r="X70" s="465"/>
    </row>
    <row r="71" spans="2:24" x14ac:dyDescent="0.25">
      <c r="B71" s="497"/>
      <c r="C71" s="498"/>
      <c r="D71" s="503"/>
      <c r="F71" s="505" t="s">
        <v>1978</v>
      </c>
      <c r="G71" s="498" t="s">
        <v>1979</v>
      </c>
      <c r="H71" s="499">
        <v>773</v>
      </c>
      <c r="I71" s="500">
        <v>2331204.0499999998</v>
      </c>
      <c r="K71" s="508"/>
      <c r="L71" s="498"/>
      <c r="M71" s="509"/>
      <c r="N71" s="561"/>
      <c r="O71" s="477"/>
      <c r="P71" s="504"/>
      <c r="Q71" s="477"/>
      <c r="R71" s="477"/>
      <c r="S71" s="477"/>
      <c r="T71" s="477"/>
      <c r="U71" s="477"/>
      <c r="V71" s="477"/>
      <c r="W71" s="477"/>
      <c r="X71" s="465"/>
    </row>
    <row r="72" spans="2:24" x14ac:dyDescent="0.25">
      <c r="B72" s="497"/>
      <c r="C72" s="498"/>
      <c r="D72" s="503"/>
      <c r="F72" s="505" t="s">
        <v>1980</v>
      </c>
      <c r="G72" s="498" t="s">
        <v>1981</v>
      </c>
      <c r="H72" s="499">
        <v>774</v>
      </c>
      <c r="I72" s="500">
        <v>1656487.72</v>
      </c>
      <c r="K72" s="508"/>
      <c r="L72" s="498"/>
      <c r="M72" s="509"/>
      <c r="N72" s="561"/>
      <c r="O72" s="477"/>
      <c r="P72" s="504"/>
      <c r="Q72" s="477"/>
      <c r="R72" s="477"/>
      <c r="S72" s="477"/>
      <c r="T72" s="477"/>
      <c r="U72" s="477"/>
      <c r="V72" s="477"/>
      <c r="W72" s="477"/>
      <c r="X72" s="465"/>
    </row>
    <row r="73" spans="2:24" x14ac:dyDescent="0.25">
      <c r="B73" s="497"/>
      <c r="C73" s="498"/>
      <c r="D73" s="503"/>
      <c r="F73" s="505" t="s">
        <v>1982</v>
      </c>
      <c r="G73" s="498" t="s">
        <v>1983</v>
      </c>
      <c r="H73" s="499">
        <v>775</v>
      </c>
      <c r="I73" s="500">
        <v>14197985.050000001</v>
      </c>
      <c r="K73" s="508"/>
      <c r="L73" s="498"/>
      <c r="M73" s="509"/>
      <c r="N73" s="561"/>
      <c r="O73" s="477"/>
      <c r="P73" s="504"/>
      <c r="Q73" s="477"/>
      <c r="R73" s="477"/>
      <c r="S73" s="477"/>
      <c r="T73" s="477"/>
      <c r="U73" s="477"/>
      <c r="V73" s="477"/>
      <c r="W73" s="477"/>
      <c r="X73" s="465"/>
    </row>
    <row r="74" spans="2:24" x14ac:dyDescent="0.25">
      <c r="B74" s="497"/>
      <c r="C74" s="498"/>
      <c r="D74" s="503"/>
      <c r="F74" s="505" t="s">
        <v>1967</v>
      </c>
      <c r="G74" s="498" t="s">
        <v>1984</v>
      </c>
      <c r="H74" s="499">
        <v>776</v>
      </c>
      <c r="I74" s="500">
        <v>0</v>
      </c>
      <c r="K74" s="508"/>
      <c r="L74" s="498"/>
      <c r="M74" s="509"/>
      <c r="N74" s="561"/>
      <c r="O74" s="477"/>
      <c r="P74" s="504"/>
      <c r="Q74" s="477"/>
      <c r="R74" s="477"/>
      <c r="S74" s="477"/>
      <c r="T74" s="477"/>
      <c r="U74" s="477"/>
      <c r="V74" s="477"/>
      <c r="W74" s="477"/>
      <c r="X74" s="465"/>
    </row>
    <row r="75" spans="2:24" x14ac:dyDescent="0.25">
      <c r="B75" s="497"/>
      <c r="C75" s="498"/>
      <c r="D75" s="503"/>
      <c r="F75" s="562" t="s">
        <v>1985</v>
      </c>
      <c r="G75" s="549"/>
      <c r="H75" s="550"/>
      <c r="I75" s="563">
        <f>SUM(I69:I74)</f>
        <v>26923411.880000003</v>
      </c>
      <c r="J75" s="549"/>
      <c r="K75" s="548" t="s">
        <v>1986</v>
      </c>
      <c r="L75" s="549" t="s">
        <v>1987</v>
      </c>
      <c r="M75" s="418">
        <v>26923411.880000003</v>
      </c>
      <c r="N75" s="532" t="s">
        <v>2312</v>
      </c>
      <c r="O75" s="418"/>
      <c r="P75" s="534">
        <f>M75-I75</f>
        <v>0</v>
      </c>
      <c r="X75" s="465"/>
    </row>
    <row r="76" spans="2:24" x14ac:dyDescent="0.25">
      <c r="B76" s="497"/>
      <c r="C76" s="498"/>
      <c r="D76" s="503"/>
      <c r="F76" s="497"/>
      <c r="G76" s="498"/>
      <c r="H76" s="499"/>
      <c r="I76" s="500"/>
      <c r="K76" s="497"/>
      <c r="L76" s="498"/>
      <c r="M76" s="498"/>
      <c r="N76" s="503"/>
      <c r="P76" s="504"/>
      <c r="X76" s="465"/>
    </row>
    <row r="77" spans="2:24" x14ac:dyDescent="0.25">
      <c r="B77" s="497"/>
      <c r="C77" s="498"/>
      <c r="D77" s="503"/>
      <c r="F77" s="497" t="s">
        <v>1988</v>
      </c>
      <c r="G77" s="498"/>
      <c r="H77" s="499"/>
      <c r="I77" s="500"/>
      <c r="K77" s="497"/>
      <c r="L77" s="498"/>
      <c r="M77" s="498"/>
      <c r="N77" s="503"/>
      <c r="P77" s="504"/>
      <c r="X77" s="465"/>
    </row>
    <row r="78" spans="2:24" x14ac:dyDescent="0.25">
      <c r="B78" s="497"/>
      <c r="C78" s="498"/>
      <c r="D78" s="503"/>
      <c r="F78" s="505" t="s">
        <v>1989</v>
      </c>
      <c r="G78" s="498" t="s">
        <v>1990</v>
      </c>
      <c r="H78" s="499">
        <v>732</v>
      </c>
      <c r="I78" s="500">
        <v>18693858.510000002</v>
      </c>
      <c r="K78" s="508"/>
      <c r="L78" s="498"/>
      <c r="M78" s="509"/>
      <c r="N78" s="561"/>
      <c r="O78" s="477"/>
      <c r="P78" s="504"/>
      <c r="Q78" s="477"/>
      <c r="R78" s="477"/>
      <c r="S78" s="477"/>
      <c r="T78" s="477"/>
      <c r="U78" s="477"/>
      <c r="V78" s="477"/>
      <c r="W78" s="477"/>
      <c r="X78" s="465"/>
    </row>
    <row r="79" spans="2:24" x14ac:dyDescent="0.25">
      <c r="B79" s="497"/>
      <c r="C79" s="498"/>
      <c r="D79" s="503"/>
      <c r="F79" s="505" t="s">
        <v>1991</v>
      </c>
      <c r="G79" s="498" t="s">
        <v>1992</v>
      </c>
      <c r="H79" s="499">
        <v>7340</v>
      </c>
      <c r="I79" s="500">
        <v>0</v>
      </c>
      <c r="K79" s="497"/>
      <c r="L79" s="498"/>
      <c r="M79" s="498"/>
      <c r="N79" s="503"/>
      <c r="P79" s="504"/>
      <c r="X79" s="465"/>
    </row>
    <row r="80" spans="2:24" x14ac:dyDescent="0.25">
      <c r="B80" s="497"/>
      <c r="C80" s="498"/>
      <c r="D80" s="503"/>
      <c r="F80" s="505" t="s">
        <v>1993</v>
      </c>
      <c r="G80" s="498" t="s">
        <v>1994</v>
      </c>
      <c r="H80" s="499">
        <v>756</v>
      </c>
      <c r="I80" s="500">
        <v>5148.75</v>
      </c>
      <c r="K80" s="508"/>
      <c r="L80" s="498"/>
      <c r="M80" s="509"/>
      <c r="N80" s="561"/>
      <c r="O80" s="477"/>
      <c r="P80" s="504"/>
      <c r="Q80" s="477"/>
      <c r="R80" s="477"/>
      <c r="S80" s="477"/>
      <c r="T80" s="477"/>
      <c r="U80" s="477"/>
      <c r="V80" s="477"/>
      <c r="W80" s="477"/>
      <c r="X80" s="465"/>
    </row>
    <row r="81" spans="2:24" x14ac:dyDescent="0.25">
      <c r="B81" s="497"/>
      <c r="C81" s="498"/>
      <c r="D81" s="503"/>
      <c r="F81" s="505" t="s">
        <v>1995</v>
      </c>
      <c r="G81" s="498" t="s">
        <v>1996</v>
      </c>
      <c r="H81" s="499" t="s">
        <v>1997</v>
      </c>
      <c r="I81" s="500">
        <v>219029.89</v>
      </c>
      <c r="K81" s="508"/>
      <c r="L81" s="498"/>
      <c r="M81" s="509"/>
      <c r="N81" s="561"/>
      <c r="O81" s="477"/>
      <c r="P81" s="504"/>
      <c r="Q81" s="564"/>
      <c r="R81" s="477"/>
      <c r="S81" s="477"/>
      <c r="T81" s="477"/>
      <c r="U81" s="477"/>
      <c r="V81" s="477"/>
      <c r="W81" s="477"/>
      <c r="X81" s="465"/>
    </row>
    <row r="82" spans="2:24" x14ac:dyDescent="0.25">
      <c r="B82" s="497"/>
      <c r="C82" s="498"/>
      <c r="D82" s="503"/>
      <c r="F82" s="562" t="s">
        <v>1998</v>
      </c>
      <c r="G82" s="549"/>
      <c r="H82" s="550"/>
      <c r="I82" s="563">
        <f>SUM(I78:I81)</f>
        <v>18918037.150000002</v>
      </c>
      <c r="J82" s="549"/>
      <c r="K82" s="548" t="s">
        <v>1999</v>
      </c>
      <c r="L82" s="549" t="s">
        <v>1987</v>
      </c>
      <c r="M82" s="418">
        <v>18918037.150000002</v>
      </c>
      <c r="N82" s="532" t="s">
        <v>2313</v>
      </c>
      <c r="O82" s="418"/>
      <c r="P82" s="534">
        <f>M82-I82</f>
        <v>0</v>
      </c>
      <c r="Q82" s="556"/>
      <c r="X82" s="465"/>
    </row>
    <row r="83" spans="2:24" x14ac:dyDescent="0.25">
      <c r="B83" s="497"/>
      <c r="C83" s="498"/>
      <c r="D83" s="503"/>
      <c r="F83" s="497"/>
      <c r="G83" s="498"/>
      <c r="H83" s="499"/>
      <c r="I83" s="500"/>
      <c r="K83" s="497"/>
      <c r="L83" s="498"/>
      <c r="M83" s="498"/>
      <c r="N83" s="503"/>
      <c r="P83" s="504"/>
      <c r="Q83" s="556"/>
      <c r="X83" s="465"/>
    </row>
    <row r="84" spans="2:24" x14ac:dyDescent="0.25">
      <c r="B84" s="497"/>
      <c r="C84" s="498"/>
      <c r="D84" s="503"/>
      <c r="F84" s="497" t="s">
        <v>2000</v>
      </c>
      <c r="G84" s="498"/>
      <c r="H84" s="499"/>
      <c r="I84" s="500"/>
      <c r="K84" s="497"/>
      <c r="L84" s="498"/>
      <c r="M84" s="498"/>
      <c r="N84" s="503"/>
      <c r="P84" s="504"/>
      <c r="Q84" s="556"/>
      <c r="X84" s="465"/>
    </row>
    <row r="85" spans="2:24" x14ac:dyDescent="0.25">
      <c r="B85" s="497"/>
      <c r="C85" s="498"/>
      <c r="D85" s="503"/>
      <c r="F85" s="497"/>
      <c r="G85" s="498"/>
      <c r="H85" s="499"/>
      <c r="I85" s="500"/>
      <c r="K85" s="497"/>
      <c r="L85" s="565" t="s">
        <v>2001</v>
      </c>
      <c r="M85" s="359">
        <v>11775530.01</v>
      </c>
      <c r="N85" s="345" t="s">
        <v>2314</v>
      </c>
      <c r="P85" s="504"/>
      <c r="Q85" s="556"/>
      <c r="X85" s="465"/>
    </row>
    <row r="86" spans="2:24" x14ac:dyDescent="0.25">
      <c r="B86" s="497"/>
      <c r="C86" s="498"/>
      <c r="D86" s="503"/>
      <c r="F86" s="497"/>
      <c r="G86" s="498"/>
      <c r="H86" s="499"/>
      <c r="I86" s="500"/>
      <c r="K86" s="497"/>
      <c r="L86" s="565" t="s">
        <v>2002</v>
      </c>
      <c r="M86" s="359">
        <v>18531868.710000001</v>
      </c>
      <c r="N86" s="345" t="s">
        <v>2315</v>
      </c>
      <c r="P86" s="566"/>
      <c r="Q86" s="556"/>
      <c r="X86" s="465"/>
    </row>
    <row r="87" spans="2:24" x14ac:dyDescent="0.25">
      <c r="B87" s="497"/>
      <c r="C87" s="498"/>
      <c r="D87" s="503"/>
      <c r="F87" s="497"/>
      <c r="G87" s="498"/>
      <c r="H87" s="499"/>
      <c r="I87" s="500"/>
      <c r="K87" s="497"/>
      <c r="L87" s="567" t="s">
        <v>2003</v>
      </c>
      <c r="M87" s="359">
        <v>10114696.449999999</v>
      </c>
      <c r="N87" s="345" t="s">
        <v>2316</v>
      </c>
      <c r="P87" s="566"/>
      <c r="Q87" s="556"/>
      <c r="X87" s="465"/>
    </row>
    <row r="88" spans="2:24" x14ac:dyDescent="0.25">
      <c r="B88" s="497"/>
      <c r="C88" s="498"/>
      <c r="D88" s="503"/>
      <c r="F88" s="568" t="s">
        <v>1989</v>
      </c>
      <c r="G88" s="527" t="s">
        <v>2004</v>
      </c>
      <c r="H88" s="528">
        <v>785</v>
      </c>
      <c r="I88" s="529">
        <v>40422095.170000002</v>
      </c>
      <c r="J88" s="527"/>
      <c r="K88" s="555" t="s">
        <v>2005</v>
      </c>
      <c r="L88" s="527"/>
      <c r="M88" s="418">
        <f>SUM(M85:M87)</f>
        <v>40422095.170000002</v>
      </c>
      <c r="N88" s="532"/>
      <c r="O88" s="569"/>
      <c r="P88" s="534">
        <f>M88-I88</f>
        <v>0</v>
      </c>
      <c r="Q88" s="564"/>
      <c r="R88" s="477"/>
      <c r="S88" s="477"/>
      <c r="T88" s="477"/>
      <c r="U88" s="477"/>
      <c r="V88" s="477"/>
      <c r="W88" s="477"/>
      <c r="X88" s="465"/>
    </row>
    <row r="89" spans="2:24" x14ac:dyDescent="0.25">
      <c r="B89" s="497"/>
      <c r="C89" s="498"/>
      <c r="D89" s="503"/>
      <c r="F89" s="505"/>
      <c r="G89" s="498"/>
      <c r="H89" s="499"/>
      <c r="I89" s="500"/>
      <c r="K89" s="497"/>
      <c r="L89" s="498"/>
      <c r="M89" s="498"/>
      <c r="N89" s="503"/>
      <c r="P89" s="566"/>
      <c r="Q89" s="556"/>
      <c r="X89" s="465"/>
    </row>
    <row r="90" spans="2:24" ht="15.75" thickBot="1" x14ac:dyDescent="0.3">
      <c r="B90" s="497"/>
      <c r="C90" s="498"/>
      <c r="D90" s="503"/>
      <c r="F90" s="497" t="s">
        <v>2006</v>
      </c>
      <c r="G90" s="498" t="s">
        <v>18</v>
      </c>
      <c r="H90" s="499" t="s">
        <v>2007</v>
      </c>
      <c r="I90" s="570">
        <f>+I64+I75+I82+I88</f>
        <v>161549010.45999998</v>
      </c>
      <c r="K90" s="497"/>
      <c r="L90" s="498"/>
      <c r="M90" s="498"/>
      <c r="N90" s="503"/>
      <c r="P90" s="566"/>
      <c r="X90" s="465"/>
    </row>
    <row r="91" spans="2:24" x14ac:dyDescent="0.25">
      <c r="B91" s="497"/>
      <c r="C91" s="498"/>
      <c r="D91" s="503"/>
      <c r="F91" s="497"/>
      <c r="G91" s="498"/>
      <c r="H91" s="499"/>
      <c r="I91" s="500"/>
      <c r="K91" s="497"/>
      <c r="L91" s="498"/>
      <c r="M91" s="498"/>
      <c r="N91" s="503"/>
      <c r="P91" s="566"/>
      <c r="X91" s="465"/>
    </row>
    <row r="92" spans="2:24" x14ac:dyDescent="0.25">
      <c r="B92" s="497"/>
      <c r="C92" s="498"/>
      <c r="D92" s="503"/>
      <c r="F92" s="497" t="s">
        <v>2008</v>
      </c>
      <c r="G92" s="498"/>
      <c r="H92" s="499"/>
      <c r="I92" s="500"/>
      <c r="K92" s="497"/>
      <c r="L92" s="498"/>
      <c r="M92" s="498"/>
      <c r="N92" s="503"/>
      <c r="P92" s="566"/>
      <c r="X92" s="465"/>
    </row>
    <row r="93" spans="2:24" x14ac:dyDescent="0.25">
      <c r="B93" s="497"/>
      <c r="C93" s="498"/>
      <c r="D93" s="503"/>
      <c r="F93" s="505" t="s">
        <v>1959</v>
      </c>
      <c r="G93" s="498" t="s">
        <v>2009</v>
      </c>
      <c r="H93" s="499">
        <v>800</v>
      </c>
      <c r="I93" s="500">
        <v>680240.84</v>
      </c>
      <c r="K93" s="508"/>
      <c r="L93" s="498"/>
      <c r="M93" s="509"/>
      <c r="N93" s="561"/>
      <c r="O93" s="477"/>
      <c r="P93" s="566"/>
      <c r="Q93" s="477"/>
      <c r="R93" s="477"/>
      <c r="S93" s="477"/>
      <c r="T93" s="477"/>
      <c r="U93" s="477"/>
      <c r="V93" s="477"/>
      <c r="W93" s="477"/>
      <c r="X93" s="465"/>
    </row>
    <row r="94" spans="2:24" x14ac:dyDescent="0.25">
      <c r="B94" s="497"/>
      <c r="C94" s="498"/>
      <c r="D94" s="503"/>
      <c r="F94" s="505" t="s">
        <v>1961</v>
      </c>
      <c r="G94" s="498" t="s">
        <v>2010</v>
      </c>
      <c r="H94" s="499">
        <v>801</v>
      </c>
      <c r="I94" s="500">
        <v>7569118.79</v>
      </c>
      <c r="K94" s="508"/>
      <c r="L94" s="498"/>
      <c r="M94" s="509"/>
      <c r="N94" s="561"/>
      <c r="O94" s="477"/>
      <c r="P94" s="566"/>
      <c r="Q94" s="477"/>
      <c r="R94" s="477"/>
      <c r="S94" s="477"/>
      <c r="T94" s="477"/>
      <c r="U94" s="477"/>
      <c r="V94" s="477"/>
      <c r="W94" s="477"/>
      <c r="X94" s="465"/>
    </row>
    <row r="95" spans="2:24" x14ac:dyDescent="0.25">
      <c r="B95" s="497"/>
      <c r="C95" s="498"/>
      <c r="D95" s="503"/>
      <c r="F95" s="505" t="s">
        <v>2011</v>
      </c>
      <c r="G95" s="498" t="s">
        <v>2012</v>
      </c>
      <c r="H95" s="499">
        <v>802</v>
      </c>
      <c r="I95" s="500">
        <v>8988860.5600000005</v>
      </c>
      <c r="K95" s="508"/>
      <c r="L95" s="498"/>
      <c r="M95" s="509"/>
      <c r="N95" s="561"/>
      <c r="O95" s="477"/>
      <c r="P95" s="566"/>
      <c r="Q95" s="477"/>
      <c r="R95" s="477"/>
      <c r="S95" s="477"/>
      <c r="T95" s="477"/>
      <c r="U95" s="477"/>
      <c r="V95" s="477"/>
      <c r="W95" s="477"/>
      <c r="X95" s="465"/>
    </row>
    <row r="96" spans="2:24" x14ac:dyDescent="0.25">
      <c r="B96" s="497"/>
      <c r="C96" s="498"/>
      <c r="D96" s="503"/>
      <c r="F96" s="505" t="s">
        <v>2013</v>
      </c>
      <c r="G96" s="498" t="s">
        <v>2014</v>
      </c>
      <c r="H96" s="499">
        <v>806</v>
      </c>
      <c r="I96" s="500">
        <v>27134043.539999999</v>
      </c>
      <c r="K96" s="508"/>
      <c r="L96" s="498"/>
      <c r="M96" s="509"/>
      <c r="N96" s="561"/>
      <c r="O96" s="477"/>
      <c r="P96" s="566"/>
      <c r="Q96" s="477"/>
      <c r="R96" s="477"/>
      <c r="S96" s="477"/>
      <c r="T96" s="477"/>
      <c r="U96" s="477"/>
      <c r="V96" s="477"/>
      <c r="W96" s="477"/>
      <c r="X96" s="465"/>
    </row>
    <row r="97" spans="2:24" x14ac:dyDescent="0.25">
      <c r="B97" s="497"/>
      <c r="C97" s="498"/>
      <c r="D97" s="503"/>
      <c r="F97" s="505" t="s">
        <v>2015</v>
      </c>
      <c r="G97" s="498" t="s">
        <v>2016</v>
      </c>
      <c r="H97" s="499">
        <v>807</v>
      </c>
      <c r="I97" s="500">
        <v>21530946.02</v>
      </c>
      <c r="K97" s="508"/>
      <c r="L97" s="498"/>
      <c r="M97" s="509"/>
      <c r="N97" s="561"/>
      <c r="O97" s="477"/>
      <c r="P97" s="566"/>
      <c r="Q97" s="477"/>
      <c r="R97" s="477"/>
      <c r="S97" s="477"/>
      <c r="T97" s="477"/>
      <c r="U97" s="477"/>
      <c r="V97" s="477"/>
      <c r="W97" s="477"/>
      <c r="X97" s="465"/>
    </row>
    <row r="98" spans="2:24" x14ac:dyDescent="0.25">
      <c r="B98" s="497"/>
      <c r="C98" s="498"/>
      <c r="D98" s="503"/>
      <c r="F98" s="505" t="s">
        <v>1967</v>
      </c>
      <c r="G98" s="498" t="s">
        <v>2017</v>
      </c>
      <c r="H98" s="499">
        <v>808</v>
      </c>
      <c r="I98" s="500">
        <v>0</v>
      </c>
      <c r="K98" s="508"/>
      <c r="L98" s="498"/>
      <c r="M98" s="509"/>
      <c r="N98" s="561"/>
      <c r="O98" s="477"/>
      <c r="P98" s="566"/>
      <c r="Q98" s="477"/>
      <c r="R98" s="477"/>
      <c r="S98" s="477"/>
      <c r="T98" s="477"/>
      <c r="U98" s="477"/>
      <c r="V98" s="477"/>
      <c r="W98" s="477"/>
      <c r="X98" s="465"/>
    </row>
    <row r="99" spans="2:24" x14ac:dyDescent="0.25">
      <c r="B99" s="497"/>
      <c r="C99" s="498"/>
      <c r="D99" s="503"/>
      <c r="F99" s="505" t="s">
        <v>2018</v>
      </c>
      <c r="G99" s="498" t="s">
        <v>2019</v>
      </c>
      <c r="H99" s="499">
        <v>830</v>
      </c>
      <c r="I99" s="500">
        <v>0</v>
      </c>
      <c r="K99" s="508"/>
      <c r="L99" s="498"/>
      <c r="M99" s="498"/>
      <c r="N99" s="503"/>
      <c r="P99" s="566"/>
      <c r="X99" s="465"/>
    </row>
    <row r="100" spans="2:24" x14ac:dyDescent="0.25">
      <c r="B100" s="497"/>
      <c r="C100" s="498"/>
      <c r="D100" s="503"/>
      <c r="F100" s="505" t="s">
        <v>2020</v>
      </c>
      <c r="G100" s="498" t="s">
        <v>2021</v>
      </c>
      <c r="H100" s="499">
        <v>831</v>
      </c>
      <c r="I100" s="500">
        <v>0</v>
      </c>
      <c r="K100" s="508"/>
      <c r="L100" s="498"/>
      <c r="M100" s="498"/>
      <c r="N100" s="503"/>
      <c r="P100" s="566"/>
      <c r="X100" s="465"/>
    </row>
    <row r="101" spans="2:24" x14ac:dyDescent="0.25">
      <c r="B101" s="497"/>
      <c r="C101" s="498"/>
      <c r="D101" s="503"/>
      <c r="F101" s="505" t="s">
        <v>2022</v>
      </c>
      <c r="G101" s="498" t="s">
        <v>2023</v>
      </c>
      <c r="H101" s="499" t="s">
        <v>2024</v>
      </c>
      <c r="I101" s="500">
        <v>-5351812.1399999997</v>
      </c>
      <c r="K101" s="508"/>
      <c r="L101" s="498"/>
      <c r="M101" s="509"/>
      <c r="N101" s="561"/>
      <c r="O101" s="477"/>
      <c r="P101" s="566"/>
      <c r="Q101" s="477"/>
      <c r="R101" s="477"/>
      <c r="S101" s="477"/>
      <c r="T101" s="477"/>
      <c r="U101" s="477"/>
      <c r="V101" s="477"/>
      <c r="W101" s="477"/>
      <c r="X101" s="465"/>
    </row>
    <row r="102" spans="2:24" x14ac:dyDescent="0.25">
      <c r="B102" s="497"/>
      <c r="C102" s="498"/>
      <c r="D102" s="503"/>
      <c r="F102" s="571" t="s">
        <v>2025</v>
      </c>
      <c r="G102" s="527"/>
      <c r="H102" s="528"/>
      <c r="I102" s="529">
        <f>SUM(I93:I101)</f>
        <v>60551397.609999999</v>
      </c>
      <c r="J102" s="527"/>
      <c r="K102" s="530" t="s">
        <v>2026</v>
      </c>
      <c r="L102" s="527"/>
      <c r="M102" s="418">
        <v>60551397.609999999</v>
      </c>
      <c r="N102" s="532" t="s">
        <v>2317</v>
      </c>
      <c r="O102" s="533"/>
      <c r="P102" s="534">
        <f>M102-I102</f>
        <v>0</v>
      </c>
      <c r="X102" s="465"/>
    </row>
    <row r="103" spans="2:24" x14ac:dyDescent="0.25">
      <c r="B103" s="497"/>
      <c r="C103" s="498"/>
      <c r="D103" s="503"/>
      <c r="F103" s="497"/>
      <c r="G103" s="498"/>
      <c r="H103" s="499"/>
      <c r="I103" s="500"/>
      <c r="K103" s="497"/>
      <c r="L103" s="498"/>
      <c r="M103" s="498"/>
      <c r="N103" s="501"/>
      <c r="P103" s="566"/>
      <c r="X103" s="465"/>
    </row>
    <row r="104" spans="2:24" x14ac:dyDescent="0.25">
      <c r="B104" s="497"/>
      <c r="C104" s="498"/>
      <c r="D104" s="503"/>
      <c r="F104" s="497" t="s">
        <v>2027</v>
      </c>
      <c r="G104" s="498"/>
      <c r="H104" s="499"/>
      <c r="I104" s="500"/>
      <c r="K104" s="497"/>
      <c r="L104" s="498"/>
      <c r="M104" s="498"/>
      <c r="N104" s="501"/>
      <c r="P104" s="504"/>
      <c r="X104" s="465"/>
    </row>
    <row r="105" spans="2:24" x14ac:dyDescent="0.25">
      <c r="B105" s="497"/>
      <c r="C105" s="498"/>
      <c r="D105" s="503"/>
      <c r="F105" s="505" t="s">
        <v>1959</v>
      </c>
      <c r="G105" s="498" t="s">
        <v>2028</v>
      </c>
      <c r="H105" s="499">
        <v>840</v>
      </c>
      <c r="I105" s="500">
        <v>7085680.7699999996</v>
      </c>
      <c r="K105" s="508"/>
      <c r="L105" s="498"/>
      <c r="M105" s="498"/>
      <c r="N105" s="501"/>
      <c r="P105" s="504"/>
      <c r="X105" s="465"/>
    </row>
    <row r="106" spans="2:24" x14ac:dyDescent="0.25">
      <c r="B106" s="497"/>
      <c r="C106" s="498"/>
      <c r="D106" s="503"/>
      <c r="F106" s="505" t="s">
        <v>1961</v>
      </c>
      <c r="G106" s="498" t="s">
        <v>2029</v>
      </c>
      <c r="H106" s="499">
        <v>841</v>
      </c>
      <c r="I106" s="500">
        <v>1034824.24</v>
      </c>
      <c r="K106" s="508"/>
      <c r="L106" s="498"/>
      <c r="M106" s="498"/>
      <c r="N106" s="501"/>
      <c r="P106" s="504"/>
      <c r="X106" s="465"/>
    </row>
    <row r="107" spans="2:24" x14ac:dyDescent="0.25">
      <c r="B107" s="497"/>
      <c r="C107" s="498"/>
      <c r="D107" s="503"/>
      <c r="F107" s="505" t="s">
        <v>2030</v>
      </c>
      <c r="G107" s="498" t="s">
        <v>2031</v>
      </c>
      <c r="H107" s="499">
        <v>842</v>
      </c>
      <c r="I107" s="500">
        <v>3032759.6</v>
      </c>
      <c r="K107" s="508"/>
      <c r="L107" s="498"/>
      <c r="M107" s="498"/>
      <c r="N107" s="501"/>
      <c r="P107" s="504"/>
      <c r="X107" s="465"/>
    </row>
    <row r="108" spans="2:24" x14ac:dyDescent="0.25">
      <c r="B108" s="497"/>
      <c r="C108" s="498"/>
      <c r="D108" s="503"/>
      <c r="F108" s="505" t="s">
        <v>2032</v>
      </c>
      <c r="G108" s="498" t="s">
        <v>2033</v>
      </c>
      <c r="H108" s="499">
        <v>847</v>
      </c>
      <c r="I108" s="500">
        <v>9404785.5800000001</v>
      </c>
      <c r="K108" s="508"/>
      <c r="L108" s="498"/>
      <c r="M108" s="498"/>
      <c r="N108" s="501"/>
      <c r="P108" s="504"/>
      <c r="X108" s="465"/>
    </row>
    <row r="109" spans="2:24" x14ac:dyDescent="0.25">
      <c r="B109" s="497"/>
      <c r="C109" s="498"/>
      <c r="D109" s="503"/>
      <c r="F109" s="505" t="s">
        <v>2034</v>
      </c>
      <c r="G109" s="498" t="s">
        <v>2035</v>
      </c>
      <c r="H109" s="499">
        <v>848</v>
      </c>
      <c r="I109" s="500">
        <v>1610144.31</v>
      </c>
      <c r="K109" s="508"/>
      <c r="L109" s="498"/>
      <c r="M109" s="498"/>
      <c r="N109" s="501"/>
      <c r="P109" s="504"/>
      <c r="X109" s="465"/>
    </row>
    <row r="110" spans="2:24" x14ac:dyDescent="0.25">
      <c r="B110" s="497"/>
      <c r="C110" s="498"/>
      <c r="D110" s="503"/>
      <c r="F110" s="505" t="s">
        <v>2036</v>
      </c>
      <c r="G110" s="498" t="s">
        <v>2037</v>
      </c>
      <c r="H110" s="499">
        <v>849</v>
      </c>
      <c r="I110" s="500">
        <v>293869</v>
      </c>
      <c r="K110" s="508"/>
      <c r="L110" s="498"/>
      <c r="M110" s="498"/>
      <c r="N110" s="501"/>
      <c r="P110" s="504"/>
      <c r="X110" s="465"/>
    </row>
    <row r="111" spans="2:24" x14ac:dyDescent="0.25">
      <c r="B111" s="497"/>
      <c r="C111" s="498"/>
      <c r="D111" s="503"/>
      <c r="F111" s="505" t="s">
        <v>2018</v>
      </c>
      <c r="G111" s="498" t="s">
        <v>2038</v>
      </c>
      <c r="H111" s="499">
        <v>850</v>
      </c>
      <c r="I111" s="500">
        <v>40.36</v>
      </c>
      <c r="K111" s="508"/>
      <c r="L111" s="498"/>
      <c r="M111" s="498"/>
      <c r="N111" s="501"/>
      <c r="P111" s="504"/>
      <c r="X111" s="465"/>
    </row>
    <row r="112" spans="2:24" x14ac:dyDescent="0.25">
      <c r="B112" s="497"/>
      <c r="C112" s="498"/>
      <c r="D112" s="503"/>
      <c r="F112" s="505" t="s">
        <v>2039</v>
      </c>
      <c r="G112" s="498" t="s">
        <v>2040</v>
      </c>
      <c r="H112" s="499">
        <v>851</v>
      </c>
      <c r="I112" s="500">
        <v>0</v>
      </c>
      <c r="K112" s="508"/>
      <c r="L112" s="498"/>
      <c r="M112" s="498"/>
      <c r="N112" s="501"/>
      <c r="P112" s="504"/>
      <c r="X112" s="465"/>
    </row>
    <row r="113" spans="2:24" x14ac:dyDescent="0.25">
      <c r="B113" s="497"/>
      <c r="C113" s="498"/>
      <c r="D113" s="503"/>
      <c r="F113" s="505" t="s">
        <v>2041</v>
      </c>
      <c r="G113" s="498" t="s">
        <v>2042</v>
      </c>
      <c r="H113" s="499">
        <v>852</v>
      </c>
      <c r="I113" s="500">
        <v>3504034.07</v>
      </c>
      <c r="K113" s="508"/>
      <c r="L113" s="498"/>
      <c r="M113" s="498"/>
      <c r="N113" s="501"/>
      <c r="P113" s="504"/>
      <c r="X113" s="465"/>
    </row>
    <row r="114" spans="2:24" x14ac:dyDescent="0.25">
      <c r="B114" s="497"/>
      <c r="C114" s="498"/>
      <c r="D114" s="503"/>
      <c r="F114" s="505" t="s">
        <v>2043</v>
      </c>
      <c r="G114" s="498" t="s">
        <v>2044</v>
      </c>
      <c r="H114" s="499">
        <v>853</v>
      </c>
      <c r="I114" s="500">
        <v>392529.36</v>
      </c>
      <c r="K114" s="508"/>
      <c r="L114" s="498"/>
      <c r="M114" s="498"/>
      <c r="N114" s="501"/>
      <c r="P114" s="504"/>
      <c r="X114" s="465"/>
    </row>
    <row r="115" spans="2:24" x14ac:dyDescent="0.25">
      <c r="B115" s="497"/>
      <c r="C115" s="498"/>
      <c r="D115" s="503"/>
      <c r="F115" s="505" t="s">
        <v>2045</v>
      </c>
      <c r="G115" s="498" t="s">
        <v>2046</v>
      </c>
      <c r="H115" s="499">
        <v>854</v>
      </c>
      <c r="I115" s="500">
        <v>38590.720000000001</v>
      </c>
      <c r="K115" s="508"/>
      <c r="L115" s="498"/>
      <c r="M115" s="498"/>
      <c r="N115" s="501"/>
      <c r="P115" s="504"/>
      <c r="X115" s="465"/>
    </row>
    <row r="116" spans="2:24" x14ac:dyDescent="0.25">
      <c r="B116" s="497"/>
      <c r="C116" s="498"/>
      <c r="D116" s="503"/>
      <c r="F116" s="505" t="s">
        <v>2047</v>
      </c>
      <c r="G116" s="498" t="s">
        <v>2048</v>
      </c>
      <c r="H116" s="499">
        <v>858</v>
      </c>
      <c r="I116" s="500">
        <v>3762349.72</v>
      </c>
      <c r="K116" s="508"/>
      <c r="L116" s="498"/>
      <c r="M116" s="498"/>
      <c r="N116" s="501"/>
      <c r="P116" s="504"/>
      <c r="X116" s="465"/>
    </row>
    <row r="117" spans="2:24" x14ac:dyDescent="0.25">
      <c r="B117" s="497"/>
      <c r="C117" s="498"/>
      <c r="D117" s="503"/>
      <c r="F117" s="505" t="s">
        <v>2049</v>
      </c>
      <c r="G117" s="498" t="s">
        <v>2050</v>
      </c>
      <c r="H117" s="499">
        <v>859</v>
      </c>
      <c r="I117" s="500">
        <v>110334308.45999999</v>
      </c>
      <c r="K117" s="508"/>
      <c r="L117" s="498"/>
      <c r="M117" s="498"/>
      <c r="N117" s="501"/>
      <c r="P117" s="504"/>
      <c r="X117" s="465"/>
    </row>
    <row r="118" spans="2:24" x14ac:dyDescent="0.25">
      <c r="B118" s="497"/>
      <c r="C118" s="498"/>
      <c r="D118" s="503"/>
      <c r="F118" s="505" t="s">
        <v>2051</v>
      </c>
      <c r="G118" s="498" t="s">
        <v>2052</v>
      </c>
      <c r="H118" s="499">
        <v>881</v>
      </c>
      <c r="I118" s="500">
        <v>1844.87</v>
      </c>
      <c r="K118" s="508"/>
      <c r="L118" s="498"/>
      <c r="M118" s="498"/>
      <c r="N118" s="501"/>
      <c r="P118" s="504"/>
      <c r="X118" s="465"/>
    </row>
    <row r="119" spans="2:24" x14ac:dyDescent="0.25">
      <c r="B119" s="497"/>
      <c r="C119" s="498"/>
      <c r="D119" s="503"/>
      <c r="F119" s="505" t="s">
        <v>2053</v>
      </c>
      <c r="G119" s="498" t="s">
        <v>2054</v>
      </c>
      <c r="H119" s="499" t="s">
        <v>2055</v>
      </c>
      <c r="I119" s="500">
        <v>0</v>
      </c>
      <c r="K119" s="508"/>
      <c r="L119" s="498"/>
      <c r="M119" s="498"/>
      <c r="N119" s="501"/>
      <c r="P119" s="504"/>
      <c r="X119" s="465"/>
    </row>
    <row r="120" spans="2:24" x14ac:dyDescent="0.25">
      <c r="B120" s="497"/>
      <c r="C120" s="498"/>
      <c r="D120" s="503"/>
      <c r="F120" s="505" t="s">
        <v>2056</v>
      </c>
      <c r="G120" s="498"/>
      <c r="H120" s="499"/>
      <c r="I120" s="515">
        <f>SUM(I105:I119)</f>
        <v>140495761.06</v>
      </c>
      <c r="K120" s="859" t="s">
        <v>2057</v>
      </c>
      <c r="L120" s="860"/>
      <c r="M120" s="860"/>
      <c r="N120" s="572"/>
      <c r="O120" s="573"/>
      <c r="P120" s="504"/>
      <c r="X120" s="465"/>
    </row>
    <row r="121" spans="2:24" x14ac:dyDescent="0.25">
      <c r="B121" s="497"/>
      <c r="C121" s="498"/>
      <c r="D121" s="503"/>
      <c r="F121" s="497"/>
      <c r="G121" s="498"/>
      <c r="H121" s="499"/>
      <c r="I121" s="500"/>
      <c r="K121" s="497"/>
      <c r="L121" s="498"/>
      <c r="M121" s="498"/>
      <c r="N121" s="501"/>
      <c r="P121" s="504"/>
      <c r="X121" s="465"/>
    </row>
    <row r="122" spans="2:24" x14ac:dyDescent="0.25">
      <c r="B122" s="497"/>
      <c r="C122" s="498"/>
      <c r="D122" s="503"/>
      <c r="F122" s="497" t="s">
        <v>2058</v>
      </c>
      <c r="G122" s="498"/>
      <c r="H122" s="499"/>
      <c r="I122" s="500"/>
      <c r="K122" s="497"/>
      <c r="L122" s="498"/>
      <c r="M122" s="498"/>
      <c r="N122" s="501"/>
      <c r="P122" s="504"/>
      <c r="X122" s="465"/>
    </row>
    <row r="123" spans="2:24" x14ac:dyDescent="0.25">
      <c r="B123" s="497"/>
      <c r="C123" s="498"/>
      <c r="D123" s="503"/>
      <c r="F123" s="505" t="s">
        <v>1959</v>
      </c>
      <c r="G123" s="498" t="s">
        <v>2059</v>
      </c>
      <c r="H123" s="499">
        <v>890</v>
      </c>
      <c r="I123" s="500">
        <v>48405166.520000003</v>
      </c>
      <c r="K123" s="508"/>
      <c r="L123" s="498"/>
      <c r="M123" s="498"/>
      <c r="N123" s="501"/>
      <c r="P123" s="504"/>
      <c r="X123" s="465"/>
    </row>
    <row r="124" spans="2:24" x14ac:dyDescent="0.25">
      <c r="B124" s="497"/>
      <c r="C124" s="498"/>
      <c r="D124" s="503"/>
      <c r="F124" s="505" t="s">
        <v>2060</v>
      </c>
      <c r="G124" s="498" t="s">
        <v>2061</v>
      </c>
      <c r="H124" s="499">
        <v>891</v>
      </c>
      <c r="I124" s="500">
        <v>76125746.299999997</v>
      </c>
      <c r="K124" s="508"/>
      <c r="L124" s="498"/>
      <c r="M124" s="498"/>
      <c r="N124" s="501"/>
      <c r="P124" s="504"/>
      <c r="X124" s="465"/>
    </row>
    <row r="125" spans="2:24" x14ac:dyDescent="0.25">
      <c r="B125" s="497"/>
      <c r="C125" s="498"/>
      <c r="D125" s="503"/>
      <c r="F125" s="505" t="s">
        <v>2062</v>
      </c>
      <c r="G125" s="498" t="s">
        <v>2063</v>
      </c>
      <c r="H125" s="499">
        <v>892</v>
      </c>
      <c r="I125" s="500">
        <v>9046620.75</v>
      </c>
      <c r="K125" s="508"/>
      <c r="L125" s="498"/>
      <c r="M125" s="498"/>
      <c r="N125" s="501"/>
      <c r="P125" s="504"/>
      <c r="X125" s="465"/>
    </row>
    <row r="126" spans="2:24" x14ac:dyDescent="0.25">
      <c r="B126" s="497"/>
      <c r="C126" s="498"/>
      <c r="D126" s="503"/>
      <c r="F126" s="505" t="s">
        <v>2064</v>
      </c>
      <c r="G126" s="498" t="s">
        <v>2065</v>
      </c>
      <c r="H126" s="499">
        <v>893</v>
      </c>
      <c r="I126" s="500">
        <v>24668196.280000001</v>
      </c>
      <c r="K126" s="508"/>
      <c r="L126" s="498"/>
      <c r="M126" s="498"/>
      <c r="N126" s="501"/>
      <c r="P126" s="504"/>
      <c r="X126" s="465"/>
    </row>
    <row r="127" spans="2:24" x14ac:dyDescent="0.25">
      <c r="B127" s="497"/>
      <c r="C127" s="498"/>
      <c r="D127" s="503"/>
      <c r="F127" s="505" t="s">
        <v>2066</v>
      </c>
      <c r="G127" s="498" t="s">
        <v>2067</v>
      </c>
      <c r="H127" s="499">
        <v>896</v>
      </c>
      <c r="I127" s="500">
        <v>2999685.2</v>
      </c>
      <c r="K127" s="508"/>
      <c r="L127" s="498"/>
      <c r="M127" s="498"/>
      <c r="N127" s="501"/>
      <c r="P127" s="504"/>
      <c r="X127" s="465"/>
    </row>
    <row r="128" spans="2:24" x14ac:dyDescent="0.25">
      <c r="B128" s="497"/>
      <c r="C128" s="498"/>
      <c r="D128" s="503"/>
      <c r="F128" s="505" t="s">
        <v>2068</v>
      </c>
      <c r="G128" s="498"/>
      <c r="H128" s="499"/>
      <c r="I128" s="515">
        <f>SUM(I123:I127)</f>
        <v>161245415.04999998</v>
      </c>
      <c r="K128" s="497"/>
      <c r="L128" s="498"/>
      <c r="M128" s="498"/>
      <c r="N128" s="501"/>
      <c r="P128" s="504"/>
      <c r="X128" s="465"/>
    </row>
    <row r="129" spans="2:24" x14ac:dyDescent="0.25">
      <c r="B129" s="497"/>
      <c r="C129" s="498"/>
      <c r="D129" s="503"/>
      <c r="F129" s="497"/>
      <c r="G129" s="498"/>
      <c r="H129" s="499"/>
      <c r="I129" s="500"/>
      <c r="K129" s="497"/>
      <c r="L129" s="498"/>
      <c r="M129" s="498"/>
      <c r="N129" s="501"/>
      <c r="P129" s="504"/>
      <c r="X129" s="465"/>
    </row>
    <row r="130" spans="2:24" x14ac:dyDescent="0.25">
      <c r="B130" s="497"/>
      <c r="C130" s="498"/>
      <c r="D130" s="503"/>
      <c r="F130" s="497" t="s">
        <v>2069</v>
      </c>
      <c r="G130" s="498" t="s">
        <v>2070</v>
      </c>
      <c r="H130" s="499" t="s">
        <v>2071</v>
      </c>
      <c r="I130" s="500"/>
      <c r="K130" s="497"/>
      <c r="L130" s="498"/>
      <c r="M130" s="498"/>
      <c r="N130" s="501"/>
      <c r="P130" s="504"/>
      <c r="X130" s="465"/>
    </row>
    <row r="131" spans="2:24" x14ac:dyDescent="0.25">
      <c r="B131" s="497"/>
      <c r="C131" s="498"/>
      <c r="D131" s="503"/>
      <c r="F131" s="505" t="s">
        <v>2072</v>
      </c>
      <c r="G131" s="498" t="s">
        <v>2073</v>
      </c>
      <c r="H131" s="499">
        <v>902</v>
      </c>
      <c r="I131" s="500">
        <v>376.08</v>
      </c>
      <c r="K131" s="508"/>
      <c r="L131" s="498"/>
      <c r="M131" s="498"/>
      <c r="N131" s="501"/>
      <c r="P131" s="504"/>
      <c r="X131" s="465"/>
    </row>
    <row r="132" spans="2:24" x14ac:dyDescent="0.25">
      <c r="B132" s="497"/>
      <c r="C132" s="498"/>
      <c r="D132" s="503"/>
      <c r="F132" s="505" t="s">
        <v>2074</v>
      </c>
      <c r="G132" s="498" t="s">
        <v>2075</v>
      </c>
      <c r="H132" s="499">
        <v>905</v>
      </c>
      <c r="I132" s="500">
        <v>2415363.7999999998</v>
      </c>
      <c r="K132" s="508"/>
      <c r="L132" s="498"/>
      <c r="M132" s="498"/>
      <c r="N132" s="501"/>
      <c r="P132" s="504"/>
      <c r="X132" s="465"/>
    </row>
    <row r="133" spans="2:24" x14ac:dyDescent="0.25">
      <c r="B133" s="497"/>
      <c r="C133" s="498"/>
      <c r="D133" s="503"/>
      <c r="F133" s="505" t="s">
        <v>2076</v>
      </c>
      <c r="G133" s="498" t="s">
        <v>2077</v>
      </c>
      <c r="H133" s="499">
        <v>906</v>
      </c>
      <c r="I133" s="500">
        <v>2897782.7</v>
      </c>
      <c r="K133" s="508"/>
      <c r="L133" s="498"/>
      <c r="M133" s="498"/>
      <c r="N133" s="501"/>
      <c r="P133" s="504"/>
      <c r="X133" s="465"/>
    </row>
    <row r="134" spans="2:24" x14ac:dyDescent="0.25">
      <c r="B134" s="497"/>
      <c r="C134" s="498"/>
      <c r="D134" s="503"/>
      <c r="F134" s="505" t="s">
        <v>2078</v>
      </c>
      <c r="G134" s="498" t="s">
        <v>2079</v>
      </c>
      <c r="H134" s="499">
        <v>907</v>
      </c>
      <c r="I134" s="500">
        <v>60767.74</v>
      </c>
      <c r="K134" s="508"/>
      <c r="L134" s="498"/>
      <c r="M134" s="498"/>
      <c r="N134" s="501"/>
      <c r="P134" s="504"/>
      <c r="X134" s="465"/>
    </row>
    <row r="135" spans="2:24" x14ac:dyDescent="0.25">
      <c r="B135" s="497"/>
      <c r="C135" s="498"/>
      <c r="D135" s="503"/>
      <c r="F135" s="505" t="s">
        <v>2080</v>
      </c>
      <c r="G135" s="498" t="s">
        <v>2081</v>
      </c>
      <c r="H135" s="499">
        <v>908</v>
      </c>
      <c r="I135" s="500">
        <v>2227980.13</v>
      </c>
      <c r="K135" s="508"/>
      <c r="L135" s="498"/>
      <c r="M135" s="498"/>
      <c r="N135" s="501"/>
      <c r="P135" s="504"/>
      <c r="X135" s="465"/>
    </row>
    <row r="136" spans="2:24" x14ac:dyDescent="0.25">
      <c r="B136" s="497"/>
      <c r="C136" s="498"/>
      <c r="D136" s="503"/>
      <c r="F136" s="505" t="s">
        <v>2082</v>
      </c>
      <c r="G136" s="498" t="s">
        <v>2083</v>
      </c>
      <c r="H136" s="499">
        <v>909</v>
      </c>
      <c r="I136" s="500">
        <v>1246473.1200000001</v>
      </c>
      <c r="K136" s="508"/>
      <c r="L136" s="498"/>
      <c r="M136" s="498"/>
      <c r="N136" s="501"/>
      <c r="P136" s="504"/>
      <c r="X136" s="465"/>
    </row>
    <row r="137" spans="2:24" x14ac:dyDescent="0.25">
      <c r="B137" s="497"/>
      <c r="C137" s="498"/>
      <c r="D137" s="503"/>
      <c r="F137" s="505" t="s">
        <v>2084</v>
      </c>
      <c r="G137" s="498"/>
      <c r="H137" s="499"/>
      <c r="I137" s="515">
        <f>SUM(I131:I136)</f>
        <v>8848743.5700000003</v>
      </c>
      <c r="K137" s="497"/>
      <c r="L137" s="498"/>
      <c r="M137" s="498"/>
      <c r="N137" s="501"/>
      <c r="P137" s="504"/>
      <c r="X137" s="465"/>
    </row>
    <row r="138" spans="2:24" x14ac:dyDescent="0.25">
      <c r="B138" s="497"/>
      <c r="C138" s="498"/>
      <c r="D138" s="503"/>
      <c r="F138" s="497"/>
      <c r="G138" s="498"/>
      <c r="H138" s="499"/>
      <c r="I138" s="500"/>
      <c r="K138" s="497"/>
      <c r="L138" s="498"/>
      <c r="M138" s="498"/>
      <c r="N138" s="501"/>
      <c r="P138" s="504"/>
      <c r="X138" s="465"/>
    </row>
    <row r="139" spans="2:24" x14ac:dyDescent="0.25">
      <c r="B139" s="497"/>
      <c r="C139" s="498"/>
      <c r="D139" s="503"/>
      <c r="F139" s="497" t="s">
        <v>2085</v>
      </c>
      <c r="G139" s="498"/>
      <c r="H139" s="499"/>
      <c r="I139" s="500"/>
      <c r="K139" s="497"/>
      <c r="L139" s="498"/>
      <c r="M139" s="498"/>
      <c r="N139" s="501"/>
      <c r="P139" s="504"/>
      <c r="X139" s="465"/>
    </row>
    <row r="140" spans="2:24" x14ac:dyDescent="0.25">
      <c r="B140" s="497"/>
      <c r="C140" s="498"/>
      <c r="D140" s="503"/>
      <c r="F140" s="497" t="s">
        <v>2076</v>
      </c>
      <c r="G140" s="498" t="s">
        <v>2086</v>
      </c>
      <c r="H140" s="499">
        <v>900</v>
      </c>
      <c r="I140" s="500">
        <v>375640.46</v>
      </c>
      <c r="K140" s="508"/>
      <c r="L140" s="498"/>
      <c r="M140" s="498"/>
      <c r="N140" s="501"/>
      <c r="P140" s="504"/>
      <c r="X140" s="465"/>
    </row>
    <row r="141" spans="2:24" x14ac:dyDescent="0.25">
      <c r="B141" s="497"/>
      <c r="C141" s="498"/>
      <c r="D141" s="503"/>
      <c r="F141" s="497" t="s">
        <v>2087</v>
      </c>
      <c r="G141" s="498" t="s">
        <v>2088</v>
      </c>
      <c r="H141" s="499">
        <v>901</v>
      </c>
      <c r="I141" s="500">
        <v>7396219.0899999999</v>
      </c>
      <c r="K141" s="508"/>
      <c r="L141" s="498"/>
      <c r="M141" s="498"/>
      <c r="N141" s="501"/>
      <c r="P141" s="504"/>
      <c r="X141" s="465"/>
    </row>
    <row r="142" spans="2:24" x14ac:dyDescent="0.25">
      <c r="B142" s="497"/>
      <c r="C142" s="498"/>
      <c r="D142" s="503"/>
      <c r="F142" s="497" t="s">
        <v>2089</v>
      </c>
      <c r="G142" s="498" t="s">
        <v>2090</v>
      </c>
      <c r="H142" s="499">
        <v>903</v>
      </c>
      <c r="I142" s="500">
        <v>96945.78</v>
      </c>
      <c r="K142" s="508"/>
      <c r="L142" s="498"/>
      <c r="M142" s="498"/>
      <c r="N142" s="501"/>
      <c r="P142" s="504"/>
      <c r="X142" s="465"/>
    </row>
    <row r="143" spans="2:24" x14ac:dyDescent="0.25">
      <c r="B143" s="497"/>
      <c r="C143" s="498"/>
      <c r="D143" s="503"/>
      <c r="F143" s="497" t="s">
        <v>2091</v>
      </c>
      <c r="G143" s="498" t="s">
        <v>2092</v>
      </c>
      <c r="H143" s="499">
        <v>904</v>
      </c>
      <c r="I143" s="500">
        <v>17454318.27</v>
      </c>
      <c r="K143" s="508"/>
      <c r="L143" s="498"/>
      <c r="M143" s="498"/>
      <c r="N143" s="501"/>
      <c r="P143" s="504"/>
      <c r="X143" s="465"/>
    </row>
    <row r="144" spans="2:24" x14ac:dyDescent="0.25">
      <c r="B144" s="497"/>
      <c r="C144" s="498"/>
      <c r="D144" s="503"/>
      <c r="F144" s="505" t="s">
        <v>2093</v>
      </c>
      <c r="G144" s="498"/>
      <c r="H144" s="499"/>
      <c r="I144" s="515">
        <f>SUM(I140:I143)</f>
        <v>25323123.600000001</v>
      </c>
      <c r="K144" s="497"/>
      <c r="L144" s="498"/>
      <c r="M144" s="498"/>
      <c r="N144" s="501"/>
      <c r="P144" s="504"/>
      <c r="X144" s="465"/>
    </row>
    <row r="145" spans="2:24" x14ac:dyDescent="0.25">
      <c r="B145" s="497"/>
      <c r="C145" s="498"/>
      <c r="D145" s="503"/>
      <c r="F145" s="497"/>
      <c r="G145" s="498"/>
      <c r="H145" s="499"/>
      <c r="I145" s="500"/>
      <c r="K145" s="497"/>
      <c r="L145" s="498"/>
      <c r="M145" s="498"/>
      <c r="N145" s="501"/>
      <c r="P145" s="504"/>
      <c r="X145" s="465"/>
    </row>
    <row r="146" spans="2:24" x14ac:dyDescent="0.25">
      <c r="B146" s="497"/>
      <c r="C146" s="498"/>
      <c r="D146" s="503"/>
      <c r="F146" s="497" t="s">
        <v>2094</v>
      </c>
      <c r="G146" s="498"/>
      <c r="H146" s="499"/>
      <c r="I146" s="500"/>
      <c r="K146" s="497"/>
      <c r="L146" s="498"/>
      <c r="M146" s="498"/>
      <c r="N146" s="501"/>
      <c r="P146" s="504"/>
      <c r="X146" s="465"/>
    </row>
    <row r="147" spans="2:24" x14ac:dyDescent="0.25">
      <c r="B147" s="497"/>
      <c r="C147" s="498"/>
      <c r="D147" s="503"/>
      <c r="F147" s="505" t="s">
        <v>2095</v>
      </c>
      <c r="G147" s="498" t="s">
        <v>2096</v>
      </c>
      <c r="H147" s="499">
        <v>923</v>
      </c>
      <c r="I147" s="500">
        <v>12377354.189999999</v>
      </c>
      <c r="K147" s="508"/>
      <c r="L147" s="498"/>
      <c r="M147" s="498"/>
      <c r="N147" s="501"/>
      <c r="P147" s="504"/>
      <c r="X147" s="465"/>
    </row>
    <row r="148" spans="2:24" x14ac:dyDescent="0.25">
      <c r="B148" s="497"/>
      <c r="C148" s="498"/>
      <c r="D148" s="503"/>
      <c r="F148" s="505" t="s">
        <v>2097</v>
      </c>
      <c r="G148" s="498" t="s">
        <v>2098</v>
      </c>
      <c r="H148" s="499">
        <v>924</v>
      </c>
      <c r="I148" s="500">
        <v>18105381.530000001</v>
      </c>
      <c r="K148" s="508"/>
      <c r="L148" s="498"/>
      <c r="M148" s="498"/>
      <c r="N148" s="501"/>
      <c r="P148" s="504"/>
      <c r="X148" s="465"/>
    </row>
    <row r="149" spans="2:24" x14ac:dyDescent="0.25">
      <c r="B149" s="497"/>
      <c r="C149" s="498"/>
      <c r="D149" s="503"/>
      <c r="F149" s="505" t="s">
        <v>2099</v>
      </c>
      <c r="G149" s="498" t="s">
        <v>2100</v>
      </c>
      <c r="H149" s="499">
        <v>925</v>
      </c>
      <c r="I149" s="500">
        <v>12532997.09</v>
      </c>
      <c r="K149" s="508"/>
      <c r="L149" s="498"/>
      <c r="M149" s="498"/>
      <c r="N149" s="501"/>
      <c r="P149" s="504"/>
      <c r="X149" s="465"/>
    </row>
    <row r="150" spans="2:24" x14ac:dyDescent="0.25">
      <c r="B150" s="497"/>
      <c r="C150" s="498"/>
      <c r="D150" s="503"/>
      <c r="F150" s="505" t="s">
        <v>2101</v>
      </c>
      <c r="G150" s="498" t="s">
        <v>2102</v>
      </c>
      <c r="H150" s="499" t="s">
        <v>2103</v>
      </c>
      <c r="I150" s="500">
        <v>1485365.31</v>
      </c>
      <c r="K150" s="508"/>
      <c r="L150" s="498"/>
      <c r="M150" s="509"/>
      <c r="N150" s="510"/>
      <c r="O150" s="477"/>
      <c r="P150" s="504"/>
      <c r="Q150" s="477"/>
      <c r="R150" s="477"/>
      <c r="S150" s="477"/>
      <c r="T150" s="477"/>
      <c r="U150" s="477"/>
      <c r="V150" s="477"/>
      <c r="W150" s="477"/>
      <c r="X150" s="465"/>
    </row>
    <row r="151" spans="2:24" x14ac:dyDescent="0.25">
      <c r="B151" s="497"/>
      <c r="C151" s="498"/>
      <c r="D151" s="503"/>
      <c r="F151" s="505" t="s">
        <v>2104</v>
      </c>
      <c r="G151" s="498" t="s">
        <v>2105</v>
      </c>
      <c r="H151" s="499">
        <v>930</v>
      </c>
      <c r="I151" s="500">
        <v>63229058.32</v>
      </c>
      <c r="K151" s="508"/>
      <c r="L151" s="498"/>
      <c r="M151" s="498"/>
      <c r="N151" s="501"/>
      <c r="P151" s="504"/>
      <c r="X151" s="465"/>
    </row>
    <row r="152" spans="2:24" x14ac:dyDescent="0.25">
      <c r="B152" s="497"/>
      <c r="C152" s="498"/>
      <c r="D152" s="503"/>
      <c r="F152" s="505" t="s">
        <v>2106</v>
      </c>
      <c r="G152" s="498" t="s">
        <v>2107</v>
      </c>
      <c r="H152" s="499">
        <v>931</v>
      </c>
      <c r="I152" s="500">
        <v>0</v>
      </c>
      <c r="K152" s="508"/>
      <c r="L152" s="498"/>
      <c r="M152" s="498"/>
      <c r="N152" s="501"/>
      <c r="P152" s="504"/>
      <c r="X152" s="465"/>
    </row>
    <row r="153" spans="2:24" x14ac:dyDescent="0.25">
      <c r="B153" s="497"/>
      <c r="C153" s="498"/>
      <c r="D153" s="503"/>
      <c r="F153" s="505" t="s">
        <v>2108</v>
      </c>
      <c r="G153" s="498" t="s">
        <v>2109</v>
      </c>
      <c r="H153" s="499">
        <v>935</v>
      </c>
      <c r="I153" s="500">
        <v>30033387.82</v>
      </c>
      <c r="K153" s="508"/>
      <c r="L153" s="498"/>
      <c r="M153" s="498"/>
      <c r="N153" s="501"/>
      <c r="P153" s="504"/>
      <c r="X153" s="465"/>
    </row>
    <row r="154" spans="2:24" x14ac:dyDescent="0.25">
      <c r="B154" s="497"/>
      <c r="C154" s="498"/>
      <c r="D154" s="503"/>
      <c r="F154" s="505" t="s">
        <v>2110</v>
      </c>
      <c r="G154" s="498" t="s">
        <v>2111</v>
      </c>
      <c r="H154" s="499">
        <v>5318</v>
      </c>
      <c r="I154" s="500">
        <v>9115929.5999999996</v>
      </c>
      <c r="K154" s="508"/>
      <c r="L154" s="498"/>
      <c r="M154" s="509"/>
      <c r="N154" s="510"/>
      <c r="O154" s="477"/>
      <c r="P154" s="504"/>
      <c r="Q154" s="477"/>
      <c r="R154" s="477"/>
      <c r="S154" s="477"/>
      <c r="T154" s="477"/>
      <c r="U154" s="477"/>
      <c r="V154" s="477"/>
      <c r="W154" s="477"/>
      <c r="X154" s="465"/>
    </row>
    <row r="155" spans="2:24" x14ac:dyDescent="0.25">
      <c r="B155" s="497"/>
      <c r="C155" s="498"/>
      <c r="D155" s="503"/>
      <c r="F155" s="574" t="s">
        <v>2112</v>
      </c>
      <c r="G155" s="549"/>
      <c r="H155" s="550"/>
      <c r="I155" s="563">
        <f>SUM(I147:I154)</f>
        <v>146879473.85999998</v>
      </c>
      <c r="J155" s="549"/>
      <c r="K155" s="548" t="s">
        <v>2113</v>
      </c>
      <c r="L155" s="549" t="s">
        <v>2114</v>
      </c>
      <c r="M155" s="575">
        <v>146879473.86000004</v>
      </c>
      <c r="N155" s="576" t="s">
        <v>2318</v>
      </c>
      <c r="O155" s="575"/>
      <c r="P155" s="534">
        <f>M155-I155</f>
        <v>0</v>
      </c>
      <c r="Q155" s="518"/>
      <c r="R155" s="518"/>
      <c r="S155" s="518"/>
      <c r="T155" s="518"/>
      <c r="U155" s="518"/>
      <c r="V155" s="518"/>
      <c r="W155" s="518"/>
      <c r="X155" s="465"/>
    </row>
    <row r="156" spans="2:24" x14ac:dyDescent="0.25">
      <c r="B156" s="497"/>
      <c r="C156" s="498"/>
      <c r="D156" s="503"/>
      <c r="F156" s="497"/>
      <c r="G156" s="498"/>
      <c r="H156" s="499"/>
      <c r="I156" s="500"/>
      <c r="K156" s="497"/>
      <c r="L156" s="498"/>
      <c r="M156" s="498"/>
      <c r="N156" s="503"/>
      <c r="P156" s="504"/>
      <c r="Q156" s="477"/>
      <c r="X156" s="465"/>
    </row>
    <row r="157" spans="2:24" x14ac:dyDescent="0.25">
      <c r="B157" s="497"/>
      <c r="C157" s="498"/>
      <c r="D157" s="503"/>
      <c r="F157" s="497" t="s">
        <v>2115</v>
      </c>
      <c r="G157" s="498"/>
      <c r="H157" s="499"/>
      <c r="I157" s="500"/>
      <c r="K157" s="497"/>
      <c r="L157" s="498"/>
      <c r="M157" s="498"/>
      <c r="N157" s="503"/>
      <c r="P157" s="504"/>
      <c r="X157" s="465"/>
    </row>
    <row r="158" spans="2:24" x14ac:dyDescent="0.25">
      <c r="B158" s="497"/>
      <c r="C158" s="498"/>
      <c r="D158" s="503"/>
      <c r="F158" s="505" t="s">
        <v>2116</v>
      </c>
      <c r="G158" s="498" t="s">
        <v>2117</v>
      </c>
      <c r="H158" s="499">
        <v>920</v>
      </c>
      <c r="I158" s="500">
        <v>78498024.640000001</v>
      </c>
      <c r="K158" s="508"/>
      <c r="L158" s="498"/>
      <c r="M158" s="498"/>
      <c r="N158" s="503"/>
      <c r="P158" s="504"/>
      <c r="X158" s="465"/>
    </row>
    <row r="159" spans="2:24" x14ac:dyDescent="0.25">
      <c r="B159" s="497"/>
      <c r="C159" s="498"/>
      <c r="D159" s="503"/>
      <c r="F159" s="505" t="s">
        <v>2118</v>
      </c>
      <c r="G159" s="498" t="s">
        <v>2119</v>
      </c>
      <c r="H159" s="499">
        <v>910</v>
      </c>
      <c r="I159" s="500"/>
      <c r="K159" s="508"/>
      <c r="L159" s="498"/>
      <c r="M159" s="498"/>
      <c r="N159" s="503"/>
      <c r="P159" s="504"/>
      <c r="X159" s="465"/>
    </row>
    <row r="160" spans="2:24" x14ac:dyDescent="0.25">
      <c r="B160" s="497"/>
      <c r="C160" s="498"/>
      <c r="D160" s="503"/>
      <c r="F160" s="505" t="s">
        <v>2120</v>
      </c>
      <c r="G160" s="498" t="s">
        <v>2121</v>
      </c>
      <c r="H160" s="499">
        <v>922</v>
      </c>
      <c r="I160" s="500"/>
      <c r="K160" s="508"/>
      <c r="L160" s="498"/>
      <c r="M160" s="498"/>
      <c r="N160" s="503"/>
      <c r="P160" s="504"/>
      <c r="X160" s="465"/>
    </row>
    <row r="161" spans="2:24" x14ac:dyDescent="0.25">
      <c r="B161" s="497"/>
      <c r="C161" s="498"/>
      <c r="D161" s="503"/>
      <c r="F161" s="505" t="s">
        <v>2122</v>
      </c>
      <c r="G161" s="498" t="s">
        <v>2123</v>
      </c>
      <c r="H161" s="499">
        <v>921</v>
      </c>
      <c r="I161" s="500"/>
      <c r="K161" s="508"/>
      <c r="L161" s="498"/>
      <c r="M161" s="498"/>
      <c r="N161" s="503"/>
      <c r="P161" s="504"/>
      <c r="X161" s="465"/>
    </row>
    <row r="162" spans="2:24" x14ac:dyDescent="0.25">
      <c r="B162" s="497"/>
      <c r="C162" s="498"/>
      <c r="D162" s="503"/>
      <c r="F162" s="505" t="s">
        <v>2124</v>
      </c>
      <c r="G162" s="498" t="s">
        <v>2125</v>
      </c>
      <c r="H162" s="499" t="s">
        <v>2126</v>
      </c>
      <c r="I162" s="500">
        <v>-3826699.66</v>
      </c>
      <c r="K162" s="508"/>
      <c r="L162" s="498"/>
      <c r="M162" s="498"/>
      <c r="N162" s="503"/>
      <c r="P162" s="504"/>
      <c r="X162" s="465"/>
    </row>
    <row r="163" spans="2:24" x14ac:dyDescent="0.25">
      <c r="B163" s="497"/>
      <c r="C163" s="498"/>
      <c r="D163" s="503"/>
      <c r="F163" s="505" t="s">
        <v>2127</v>
      </c>
      <c r="G163" s="498"/>
      <c r="H163" s="499"/>
      <c r="I163" s="577">
        <f>SUM(I158:I162)</f>
        <v>74671324.980000004</v>
      </c>
      <c r="K163" s="497"/>
      <c r="L163" s="498"/>
      <c r="M163" s="498"/>
      <c r="N163" s="503"/>
      <c r="P163" s="504"/>
      <c r="X163" s="465"/>
    </row>
    <row r="164" spans="2:24" x14ac:dyDescent="0.25">
      <c r="B164" s="497"/>
      <c r="C164" s="498"/>
      <c r="D164" s="503"/>
      <c r="F164" s="505" t="s">
        <v>2128</v>
      </c>
      <c r="G164" s="498" t="s">
        <v>2129</v>
      </c>
      <c r="H164" s="499" t="s">
        <v>2130</v>
      </c>
      <c r="I164" s="500">
        <v>-74671324.980000004</v>
      </c>
      <c r="K164" s="508"/>
      <c r="L164" s="498"/>
      <c r="M164" s="498"/>
      <c r="N164" s="503"/>
      <c r="P164" s="504"/>
      <c r="X164" s="465"/>
    </row>
    <row r="165" spans="2:24" x14ac:dyDescent="0.25">
      <c r="B165" s="497"/>
      <c r="C165" s="498"/>
      <c r="D165" s="503"/>
      <c r="F165" s="505" t="s">
        <v>2131</v>
      </c>
      <c r="G165" s="498"/>
      <c r="H165" s="499"/>
      <c r="I165" s="515">
        <f>SUM(I163:I164)</f>
        <v>0</v>
      </c>
      <c r="K165" s="497"/>
      <c r="L165" s="498"/>
      <c r="M165" s="498"/>
      <c r="N165" s="503"/>
      <c r="P165" s="504"/>
      <c r="X165" s="465"/>
    </row>
    <row r="166" spans="2:24" x14ac:dyDescent="0.25">
      <c r="B166" s="497"/>
      <c r="C166" s="498"/>
      <c r="D166" s="503"/>
      <c r="F166" s="497"/>
      <c r="G166" s="498"/>
      <c r="H166" s="499"/>
      <c r="I166" s="500"/>
      <c r="K166" s="497"/>
      <c r="L166" s="498"/>
      <c r="M166" s="498"/>
      <c r="N166" s="503"/>
      <c r="P166" s="504"/>
      <c r="X166" s="465"/>
    </row>
    <row r="167" spans="2:24" x14ac:dyDescent="0.25">
      <c r="B167" s="497"/>
      <c r="C167" s="498"/>
      <c r="D167" s="503"/>
      <c r="F167" s="497" t="s">
        <v>2132</v>
      </c>
      <c r="G167" s="498" t="s">
        <v>2133</v>
      </c>
      <c r="H167" s="499" t="s">
        <v>2134</v>
      </c>
      <c r="I167" s="500"/>
      <c r="K167" s="497"/>
      <c r="L167" s="498"/>
      <c r="M167" s="498"/>
      <c r="N167" s="503"/>
      <c r="P167" s="504"/>
      <c r="X167" s="465"/>
    </row>
    <row r="168" spans="2:24" x14ac:dyDescent="0.25">
      <c r="B168" s="497"/>
      <c r="C168" s="498"/>
      <c r="D168" s="503"/>
      <c r="F168" s="505" t="s">
        <v>2135</v>
      </c>
      <c r="G168" s="498" t="s">
        <v>2136</v>
      </c>
      <c r="H168" s="499" t="s">
        <v>2137</v>
      </c>
      <c r="I168" s="500">
        <v>164007617.19</v>
      </c>
      <c r="K168" s="508"/>
      <c r="L168" s="498"/>
      <c r="M168" s="498"/>
      <c r="N168" s="503"/>
      <c r="P168" s="504"/>
      <c r="X168" s="465"/>
    </row>
    <row r="169" spans="2:24" x14ac:dyDescent="0.25">
      <c r="B169" s="497"/>
      <c r="C169" s="498"/>
      <c r="D169" s="503"/>
      <c r="F169" s="505" t="s">
        <v>2138</v>
      </c>
      <c r="G169" s="498" t="s">
        <v>2139</v>
      </c>
      <c r="H169" s="499" t="s">
        <v>2140</v>
      </c>
      <c r="I169" s="500">
        <v>-4468373.3600000003</v>
      </c>
      <c r="K169" s="508"/>
      <c r="L169" s="498"/>
      <c r="M169" s="498"/>
      <c r="N169" s="503"/>
      <c r="P169" s="504"/>
      <c r="X169" s="465"/>
    </row>
    <row r="170" spans="2:24" x14ac:dyDescent="0.25">
      <c r="B170" s="497"/>
      <c r="C170" s="498"/>
      <c r="D170" s="503"/>
      <c r="F170" s="505" t="s">
        <v>2127</v>
      </c>
      <c r="G170" s="498"/>
      <c r="H170" s="499"/>
      <c r="I170" s="577">
        <f>SUM(I168:I169)</f>
        <v>159539243.82999998</v>
      </c>
      <c r="K170" s="497"/>
      <c r="L170" s="498"/>
      <c r="M170" s="498"/>
      <c r="N170" s="503"/>
      <c r="P170" s="504"/>
      <c r="X170" s="465"/>
    </row>
    <row r="171" spans="2:24" x14ac:dyDescent="0.25">
      <c r="B171" s="497"/>
      <c r="C171" s="498"/>
      <c r="D171" s="503"/>
      <c r="F171" s="505" t="s">
        <v>2141</v>
      </c>
      <c r="G171" s="498" t="s">
        <v>2142</v>
      </c>
      <c r="H171" s="499" t="s">
        <v>2143</v>
      </c>
      <c r="I171" s="500">
        <v>-159539243.83000001</v>
      </c>
      <c r="K171" s="508"/>
      <c r="L171" s="498"/>
      <c r="M171" s="498"/>
      <c r="N171" s="503"/>
      <c r="P171" s="504"/>
      <c r="X171" s="465"/>
    </row>
    <row r="172" spans="2:24" x14ac:dyDescent="0.25">
      <c r="B172" s="497"/>
      <c r="C172" s="498"/>
      <c r="D172" s="503"/>
      <c r="F172" s="505" t="s">
        <v>2131</v>
      </c>
      <c r="G172" s="498"/>
      <c r="H172" s="499"/>
      <c r="I172" s="515">
        <f>SUM(I170:I171)</f>
        <v>0</v>
      </c>
      <c r="K172" s="497"/>
      <c r="L172" s="498"/>
      <c r="M172" s="498"/>
      <c r="N172" s="503"/>
      <c r="P172" s="504"/>
      <c r="X172" s="465"/>
    </row>
    <row r="173" spans="2:24" x14ac:dyDescent="0.25">
      <c r="B173" s="497"/>
      <c r="C173" s="498"/>
      <c r="D173" s="503"/>
      <c r="F173" s="497"/>
      <c r="G173" s="498"/>
      <c r="H173" s="499"/>
      <c r="I173" s="500"/>
      <c r="K173" s="497"/>
      <c r="L173" s="498"/>
      <c r="M173" s="498"/>
      <c r="N173" s="503"/>
      <c r="P173" s="504"/>
      <c r="X173" s="465"/>
    </row>
    <row r="174" spans="2:24" x14ac:dyDescent="0.25">
      <c r="B174" s="497"/>
      <c r="C174" s="498"/>
      <c r="D174" s="503"/>
      <c r="F174" s="497" t="s">
        <v>2144</v>
      </c>
      <c r="G174" s="498" t="s">
        <v>2145</v>
      </c>
      <c r="H174" s="499" t="s">
        <v>2146</v>
      </c>
      <c r="I174" s="500"/>
      <c r="K174" s="497"/>
      <c r="L174" s="498"/>
      <c r="M174" s="498"/>
      <c r="N174" s="503"/>
      <c r="P174" s="504"/>
      <c r="X174" s="465"/>
    </row>
    <row r="175" spans="2:24" x14ac:dyDescent="0.25">
      <c r="B175" s="497"/>
      <c r="C175" s="498"/>
      <c r="D175" s="503"/>
      <c r="F175" s="505" t="s">
        <v>2147</v>
      </c>
      <c r="G175" s="498" t="s">
        <v>2148</v>
      </c>
      <c r="H175" s="499" t="s">
        <v>2137</v>
      </c>
      <c r="I175" s="500">
        <v>321488992.38</v>
      </c>
      <c r="K175" s="508"/>
      <c r="L175" s="498"/>
      <c r="M175" s="498"/>
      <c r="N175" s="503"/>
      <c r="P175" s="504"/>
      <c r="X175" s="465"/>
    </row>
    <row r="176" spans="2:24" x14ac:dyDescent="0.25">
      <c r="B176" s="497"/>
      <c r="C176" s="498"/>
      <c r="D176" s="503"/>
      <c r="F176" s="505" t="s">
        <v>2149</v>
      </c>
      <c r="G176" s="498" t="s">
        <v>2150</v>
      </c>
      <c r="H176" s="499" t="s">
        <v>2140</v>
      </c>
      <c r="I176" s="500">
        <v>-8067366.9000000004</v>
      </c>
      <c r="K176" s="508"/>
      <c r="L176" s="498"/>
      <c r="M176" s="498"/>
      <c r="N176" s="503"/>
      <c r="P176" s="504"/>
      <c r="X176" s="465"/>
    </row>
    <row r="177" spans="2:24" x14ac:dyDescent="0.25">
      <c r="B177" s="497"/>
      <c r="C177" s="498"/>
      <c r="D177" s="503"/>
      <c r="F177" s="505" t="s">
        <v>2127</v>
      </c>
      <c r="G177" s="498"/>
      <c r="H177" s="499"/>
      <c r="I177" s="577">
        <f>SUM(I175:I176)</f>
        <v>313421625.48000002</v>
      </c>
      <c r="K177" s="497"/>
      <c r="L177" s="498"/>
      <c r="M177" s="498"/>
      <c r="N177" s="503"/>
      <c r="P177" s="504"/>
      <c r="X177" s="465"/>
    </row>
    <row r="178" spans="2:24" x14ac:dyDescent="0.25">
      <c r="B178" s="497"/>
      <c r="C178" s="498"/>
      <c r="D178" s="503"/>
      <c r="F178" s="505" t="s">
        <v>2151</v>
      </c>
      <c r="G178" s="498" t="s">
        <v>2152</v>
      </c>
      <c r="H178" s="499" t="s">
        <v>2143</v>
      </c>
      <c r="I178" s="500">
        <v>-313421625.48000002</v>
      </c>
      <c r="K178" s="508"/>
      <c r="L178" s="498"/>
      <c r="M178" s="498"/>
      <c r="N178" s="503"/>
      <c r="P178" s="504"/>
      <c r="X178" s="465"/>
    </row>
    <row r="179" spans="2:24" x14ac:dyDescent="0.25">
      <c r="B179" s="497"/>
      <c r="C179" s="498"/>
      <c r="D179" s="503"/>
      <c r="F179" s="505" t="s">
        <v>2131</v>
      </c>
      <c r="G179" s="498"/>
      <c r="H179" s="499"/>
      <c r="I179" s="515">
        <f>SUM(I177:I178)</f>
        <v>0</v>
      </c>
      <c r="K179" s="497"/>
      <c r="L179" s="498"/>
      <c r="M179" s="498"/>
      <c r="N179" s="503"/>
      <c r="P179" s="504"/>
      <c r="X179" s="465"/>
    </row>
    <row r="180" spans="2:24" x14ac:dyDescent="0.25">
      <c r="B180" s="497"/>
      <c r="C180" s="498"/>
      <c r="D180" s="503"/>
      <c r="F180" s="497"/>
      <c r="G180" s="498"/>
      <c r="H180" s="499"/>
      <c r="I180" s="500"/>
      <c r="K180" s="497"/>
      <c r="L180" s="498"/>
      <c r="M180" s="498"/>
      <c r="N180" s="503"/>
      <c r="P180" s="566"/>
      <c r="X180" s="465"/>
    </row>
    <row r="181" spans="2:24" x14ac:dyDescent="0.25">
      <c r="B181" s="497"/>
      <c r="C181" s="498"/>
      <c r="D181" s="503"/>
      <c r="F181" s="571" t="s">
        <v>2153</v>
      </c>
      <c r="G181" s="527" t="s">
        <v>2154</v>
      </c>
      <c r="H181" s="528">
        <v>507</v>
      </c>
      <c r="I181" s="578">
        <v>15173221.49</v>
      </c>
      <c r="J181" s="527"/>
      <c r="K181" s="555" t="s">
        <v>2155</v>
      </c>
      <c r="L181" s="531" t="s">
        <v>2156</v>
      </c>
      <c r="M181" s="397">
        <v>14656139.429999899</v>
      </c>
      <c r="N181" s="579" t="s">
        <v>2319</v>
      </c>
      <c r="O181" s="397"/>
      <c r="P181" s="534">
        <f>M181-I181</f>
        <v>-517082.0600001011</v>
      </c>
      <c r="X181" s="465"/>
    </row>
    <row r="182" spans="2:24" x14ac:dyDescent="0.25">
      <c r="B182" s="497"/>
      <c r="C182" s="498"/>
      <c r="D182" s="503"/>
      <c r="F182" s="557" t="s">
        <v>1053</v>
      </c>
      <c r="G182" s="580" t="s">
        <v>2157</v>
      </c>
      <c r="H182" s="542"/>
      <c r="I182" s="545">
        <v>-493891.87</v>
      </c>
      <c r="J182" s="542"/>
      <c r="K182" s="543"/>
      <c r="L182" s="539"/>
      <c r="M182" s="539"/>
      <c r="N182" s="560"/>
      <c r="O182" s="542"/>
      <c r="P182" s="581"/>
      <c r="X182" s="465"/>
    </row>
    <row r="183" spans="2:24" x14ac:dyDescent="0.25">
      <c r="B183" s="497"/>
      <c r="C183" s="498"/>
      <c r="D183" s="503"/>
      <c r="F183" s="557" t="s">
        <v>2158</v>
      </c>
      <c r="G183" s="580" t="s">
        <v>2157</v>
      </c>
      <c r="H183" s="542"/>
      <c r="I183" s="545">
        <v>-23189.360000000001</v>
      </c>
      <c r="J183" s="542"/>
      <c r="K183" s="543"/>
      <c r="L183" s="539"/>
      <c r="M183" s="539"/>
      <c r="N183" s="560"/>
      <c r="O183" s="542"/>
      <c r="P183" s="581"/>
      <c r="X183" s="465"/>
    </row>
    <row r="184" spans="2:24" x14ac:dyDescent="0.25">
      <c r="B184" s="497"/>
      <c r="C184" s="498"/>
      <c r="D184" s="503"/>
      <c r="F184" s="571" t="s">
        <v>2159</v>
      </c>
      <c r="G184" s="527"/>
      <c r="H184" s="528"/>
      <c r="I184" s="529">
        <f>SUM(I181:I183)</f>
        <v>14656140.260000002</v>
      </c>
      <c r="J184" s="527"/>
      <c r="K184" s="555" t="s">
        <v>2155</v>
      </c>
      <c r="L184" s="527"/>
      <c r="M184" s="397">
        <f>SUM(M181:M183)</f>
        <v>14656139.429999899</v>
      </c>
      <c r="N184" s="579"/>
      <c r="O184" s="527"/>
      <c r="P184" s="534">
        <f>M184-I184</f>
        <v>-0.83000010251998901</v>
      </c>
      <c r="X184" s="465"/>
    </row>
    <row r="185" spans="2:24" x14ac:dyDescent="0.25">
      <c r="B185" s="497"/>
      <c r="C185" s="498"/>
      <c r="D185" s="503"/>
      <c r="F185" s="497"/>
      <c r="G185" s="498"/>
      <c r="H185" s="499"/>
      <c r="I185" s="500"/>
      <c r="K185" s="497"/>
      <c r="L185" s="498"/>
      <c r="M185" s="498"/>
      <c r="N185" s="503"/>
      <c r="P185" s="504"/>
      <c r="X185" s="465"/>
    </row>
    <row r="186" spans="2:24" x14ac:dyDescent="0.25">
      <c r="B186" s="497"/>
      <c r="C186" s="498"/>
      <c r="D186" s="503"/>
      <c r="F186" s="505" t="s">
        <v>1959</v>
      </c>
      <c r="G186" s="498" t="s">
        <v>2160</v>
      </c>
      <c r="H186" s="499">
        <v>710</v>
      </c>
      <c r="I186" s="500">
        <v>10631670.810000001</v>
      </c>
      <c r="K186" s="508"/>
      <c r="L186" s="498"/>
      <c r="M186" s="498"/>
      <c r="N186" s="503"/>
      <c r="P186" s="504"/>
      <c r="X186" s="465"/>
    </row>
    <row r="187" spans="2:24" x14ac:dyDescent="0.25">
      <c r="B187" s="497"/>
      <c r="C187" s="498"/>
      <c r="D187" s="503"/>
      <c r="F187" s="505" t="s">
        <v>2161</v>
      </c>
      <c r="G187" s="498" t="s">
        <v>2162</v>
      </c>
      <c r="H187" s="499">
        <v>711</v>
      </c>
      <c r="I187" s="500">
        <v>22341770.559999999</v>
      </c>
      <c r="K187" s="508"/>
      <c r="L187" s="498"/>
      <c r="M187" s="498"/>
      <c r="N187" s="503"/>
      <c r="P187" s="504"/>
      <c r="X187" s="465"/>
    </row>
    <row r="188" spans="2:24" x14ac:dyDescent="0.25">
      <c r="B188" s="497"/>
      <c r="C188" s="498"/>
      <c r="D188" s="503"/>
      <c r="F188" s="505" t="s">
        <v>1442</v>
      </c>
      <c r="G188" s="498" t="s">
        <v>2163</v>
      </c>
      <c r="H188" s="499">
        <v>712</v>
      </c>
      <c r="I188" s="500">
        <v>25985080.039999999</v>
      </c>
      <c r="K188" s="508"/>
      <c r="L188" s="498"/>
      <c r="M188" s="498"/>
      <c r="N188" s="503"/>
      <c r="P188" s="504"/>
      <c r="X188" s="465"/>
    </row>
    <row r="189" spans="2:24" x14ac:dyDescent="0.25">
      <c r="B189" s="497"/>
      <c r="C189" s="498"/>
      <c r="D189" s="503"/>
      <c r="F189" s="505" t="s">
        <v>2164</v>
      </c>
      <c r="G189" s="582" t="s">
        <v>2165</v>
      </c>
      <c r="H189" s="583">
        <v>713</v>
      </c>
      <c r="I189" s="584">
        <v>20092801.82</v>
      </c>
      <c r="J189" s="467"/>
      <c r="K189" s="585"/>
      <c r="L189" s="582"/>
      <c r="M189" s="582"/>
      <c r="N189" s="501"/>
      <c r="O189" s="467"/>
      <c r="P189" s="566"/>
      <c r="X189" s="465"/>
    </row>
    <row r="190" spans="2:24" x14ac:dyDescent="0.25">
      <c r="B190" s="497"/>
      <c r="C190" s="498"/>
      <c r="D190" s="503"/>
      <c r="F190" s="586" t="s">
        <v>2166</v>
      </c>
      <c r="G190" s="549"/>
      <c r="H190" s="550"/>
      <c r="I190" s="563">
        <f>SUM(I186:I189)</f>
        <v>79051323.229999989</v>
      </c>
      <c r="J190" s="549"/>
      <c r="K190" s="548" t="s">
        <v>2167</v>
      </c>
      <c r="L190" s="531" t="s">
        <v>1971</v>
      </c>
      <c r="M190" s="418">
        <v>79031706.849999994</v>
      </c>
      <c r="N190" s="532" t="s">
        <v>2320</v>
      </c>
      <c r="O190" s="418"/>
      <c r="P190" s="534">
        <f>M190-I190</f>
        <v>-19616.379999995232</v>
      </c>
      <c r="Q190" s="556"/>
      <c r="X190" s="465"/>
    </row>
    <row r="191" spans="2:24" x14ac:dyDescent="0.25">
      <c r="B191" s="497"/>
      <c r="C191" s="498"/>
      <c r="D191" s="503"/>
      <c r="F191" s="557" t="s">
        <v>2168</v>
      </c>
      <c r="G191" s="557" t="s">
        <v>1972</v>
      </c>
      <c r="H191" s="587"/>
      <c r="I191" s="588">
        <v>-19616.379999995199</v>
      </c>
      <c r="J191" s="589"/>
      <c r="K191" s="590"/>
      <c r="L191" s="591"/>
      <c r="M191" s="591"/>
      <c r="N191" s="592"/>
      <c r="O191" s="589"/>
      <c r="P191" s="581"/>
      <c r="Q191" s="556"/>
      <c r="X191" s="465"/>
    </row>
    <row r="192" spans="2:24" x14ac:dyDescent="0.25">
      <c r="B192" s="497"/>
      <c r="C192" s="498"/>
      <c r="D192" s="503"/>
      <c r="F192" s="571" t="s">
        <v>2169</v>
      </c>
      <c r="G192" s="549"/>
      <c r="H192" s="550"/>
      <c r="I192" s="563">
        <f>SUM(I190:I191)</f>
        <v>79031706.849999994</v>
      </c>
      <c r="J192" s="549"/>
      <c r="K192" s="548" t="s">
        <v>2167</v>
      </c>
      <c r="L192" s="549"/>
      <c r="M192" s="593">
        <f>SUM(M190:M191)</f>
        <v>79031706.849999994</v>
      </c>
      <c r="N192" s="563"/>
      <c r="O192" s="549"/>
      <c r="P192" s="534">
        <f>M192-I192</f>
        <v>0</v>
      </c>
      <c r="Q192" s="556"/>
      <c r="X192" s="465"/>
    </row>
    <row r="193" spans="2:24" x14ac:dyDescent="0.25">
      <c r="B193" s="497"/>
      <c r="C193" s="498"/>
      <c r="D193" s="503"/>
      <c r="F193" s="497"/>
      <c r="G193" s="594"/>
      <c r="H193" s="595"/>
      <c r="I193" s="596"/>
      <c r="J193" s="597"/>
      <c r="K193" s="598"/>
      <c r="L193" s="599"/>
      <c r="M193" s="599"/>
      <c r="N193" s="600"/>
      <c r="O193" s="597"/>
      <c r="P193" s="357"/>
      <c r="Q193" s="556"/>
      <c r="X193" s="465"/>
    </row>
    <row r="194" spans="2:24" x14ac:dyDescent="0.25">
      <c r="B194" s="497"/>
      <c r="C194" s="498"/>
      <c r="D194" s="503"/>
      <c r="F194" s="497"/>
      <c r="G194" s="594"/>
      <c r="H194" s="595"/>
      <c r="I194" s="596"/>
      <c r="J194" s="597"/>
      <c r="K194" s="598"/>
      <c r="L194" s="599"/>
      <c r="M194" s="599"/>
      <c r="N194" s="600"/>
      <c r="O194" s="597"/>
      <c r="P194" s="357"/>
      <c r="Q194" s="556"/>
      <c r="X194" s="465"/>
    </row>
    <row r="195" spans="2:24" x14ac:dyDescent="0.25">
      <c r="B195" s="497"/>
      <c r="C195" s="498"/>
      <c r="D195" s="503"/>
      <c r="F195" s="497" t="s">
        <v>2170</v>
      </c>
      <c r="G195" s="498"/>
      <c r="H195" s="499"/>
      <c r="I195" s="500"/>
      <c r="K195" s="497"/>
      <c r="L195" s="498"/>
      <c r="M195" s="498"/>
      <c r="N195" s="503"/>
      <c r="P195" s="504"/>
      <c r="X195" s="465"/>
    </row>
    <row r="196" spans="2:24" x14ac:dyDescent="0.25">
      <c r="B196" s="497"/>
      <c r="C196" s="498"/>
      <c r="D196" s="503"/>
      <c r="F196" s="505" t="s">
        <v>1959</v>
      </c>
      <c r="G196" s="498" t="s">
        <v>2171</v>
      </c>
      <c r="H196" s="499">
        <v>790</v>
      </c>
      <c r="I196" s="500">
        <v>1435342.25</v>
      </c>
      <c r="K196" s="508"/>
      <c r="L196" s="498"/>
      <c r="M196" s="498"/>
      <c r="N196" s="503"/>
      <c r="P196" s="504"/>
      <c r="X196" s="465"/>
    </row>
    <row r="197" spans="2:24" x14ac:dyDescent="0.25">
      <c r="B197" s="497"/>
      <c r="C197" s="498"/>
      <c r="D197" s="503"/>
      <c r="F197" s="505" t="s">
        <v>2161</v>
      </c>
      <c r="G197" s="498" t="s">
        <v>2172</v>
      </c>
      <c r="H197" s="499">
        <v>791</v>
      </c>
      <c r="I197" s="500">
        <v>448296.82</v>
      </c>
      <c r="K197" s="508"/>
      <c r="L197" s="498"/>
      <c r="M197" s="498"/>
      <c r="N197" s="503"/>
      <c r="P197" s="504"/>
      <c r="X197" s="465"/>
    </row>
    <row r="198" spans="2:24" x14ac:dyDescent="0.25">
      <c r="B198" s="497"/>
      <c r="C198" s="498"/>
      <c r="D198" s="503"/>
      <c r="F198" s="505" t="s">
        <v>1470</v>
      </c>
      <c r="G198" s="498" t="s">
        <v>2173</v>
      </c>
      <c r="H198" s="499">
        <v>792</v>
      </c>
      <c r="I198" s="500">
        <v>2696922.62</v>
      </c>
      <c r="K198" s="508"/>
      <c r="L198" s="498"/>
      <c r="M198" s="498"/>
      <c r="N198" s="503"/>
      <c r="P198" s="504"/>
      <c r="X198" s="465"/>
    </row>
    <row r="199" spans="2:24" x14ac:dyDescent="0.25">
      <c r="B199" s="497"/>
      <c r="C199" s="498"/>
      <c r="D199" s="503"/>
      <c r="F199" s="505" t="s">
        <v>2174</v>
      </c>
      <c r="G199" s="498" t="s">
        <v>2175</v>
      </c>
      <c r="H199" s="499">
        <v>793</v>
      </c>
      <c r="I199" s="500">
        <v>3178757.41</v>
      </c>
      <c r="K199" s="508"/>
      <c r="L199" s="498"/>
      <c r="M199" s="498"/>
      <c r="N199" s="503"/>
      <c r="P199" s="504"/>
      <c r="X199" s="465"/>
    </row>
    <row r="200" spans="2:24" x14ac:dyDescent="0.25">
      <c r="B200" s="497"/>
      <c r="C200" s="498"/>
      <c r="D200" s="503"/>
      <c r="F200" s="505" t="s">
        <v>2066</v>
      </c>
      <c r="G200" s="498" t="s">
        <v>2176</v>
      </c>
      <c r="H200" s="499">
        <v>794</v>
      </c>
      <c r="I200" s="500">
        <v>705507.29</v>
      </c>
      <c r="K200" s="508"/>
      <c r="L200" s="498"/>
      <c r="M200" s="498"/>
      <c r="N200" s="503"/>
      <c r="P200" s="504"/>
      <c r="X200" s="465"/>
    </row>
    <row r="201" spans="2:24" ht="14.25" customHeight="1" x14ac:dyDescent="0.25">
      <c r="B201" s="497"/>
      <c r="C201" s="498"/>
      <c r="D201" s="503"/>
      <c r="F201" s="586" t="s">
        <v>2177</v>
      </c>
      <c r="G201" s="527"/>
      <c r="H201" s="528"/>
      <c r="I201" s="529">
        <f>SUM(I196:I200)</f>
        <v>8464826.3900000006</v>
      </c>
      <c r="J201" s="527"/>
      <c r="K201" s="548" t="s">
        <v>2178</v>
      </c>
      <c r="L201" s="601"/>
      <c r="M201" s="602">
        <v>8464826.3900000006</v>
      </c>
      <c r="N201" s="603" t="s">
        <v>2321</v>
      </c>
      <c r="O201" s="602"/>
      <c r="P201" s="604">
        <f>M201-I201</f>
        <v>0</v>
      </c>
      <c r="X201" s="465"/>
    </row>
    <row r="202" spans="2:24" x14ac:dyDescent="0.25">
      <c r="B202" s="497"/>
      <c r="C202" s="498"/>
      <c r="D202" s="503"/>
      <c r="F202" s="497"/>
      <c r="G202" s="498"/>
      <c r="H202" s="499"/>
      <c r="I202" s="500"/>
      <c r="K202" s="497"/>
      <c r="L202" s="498"/>
      <c r="M202" s="498"/>
      <c r="N202" s="503"/>
      <c r="P202" s="504"/>
      <c r="X202" s="465"/>
    </row>
    <row r="203" spans="2:24" x14ac:dyDescent="0.25">
      <c r="B203" s="497"/>
      <c r="C203" s="498"/>
      <c r="D203" s="503"/>
      <c r="F203" s="497" t="s">
        <v>2179</v>
      </c>
      <c r="G203" s="498"/>
      <c r="H203" s="499"/>
      <c r="I203" s="500"/>
      <c r="K203" s="497"/>
      <c r="L203" s="498"/>
      <c r="M203" s="498"/>
      <c r="N203" s="503"/>
      <c r="P203" s="504"/>
      <c r="X203" s="465"/>
    </row>
    <row r="204" spans="2:24" x14ac:dyDescent="0.25">
      <c r="B204" s="497"/>
      <c r="C204" s="498"/>
      <c r="D204" s="503"/>
      <c r="F204" s="505" t="s">
        <v>1959</v>
      </c>
      <c r="G204" s="498" t="s">
        <v>2180</v>
      </c>
      <c r="H204" s="499">
        <v>740</v>
      </c>
      <c r="I204" s="500">
        <v>6482023.96</v>
      </c>
      <c r="K204" s="508"/>
      <c r="L204" s="565" t="s">
        <v>2181</v>
      </c>
      <c r="M204" s="605">
        <v>6482023.9600000009</v>
      </c>
      <c r="N204" s="606" t="s">
        <v>2322</v>
      </c>
      <c r="O204" s="607"/>
      <c r="P204" s="566">
        <f>M204-I204</f>
        <v>0</v>
      </c>
      <c r="Q204" s="608"/>
      <c r="X204" s="465"/>
    </row>
    <row r="205" spans="2:24" x14ac:dyDescent="0.25">
      <c r="B205" s="497"/>
      <c r="C205" s="498"/>
      <c r="D205" s="503"/>
      <c r="F205" s="505" t="s">
        <v>2161</v>
      </c>
      <c r="G205" s="498" t="s">
        <v>2182</v>
      </c>
      <c r="H205" s="499">
        <v>741</v>
      </c>
      <c r="I205" s="500">
        <v>5143178.76</v>
      </c>
      <c r="K205" s="508"/>
      <c r="L205" s="565" t="s">
        <v>2183</v>
      </c>
      <c r="M205" s="605">
        <v>5143178.76</v>
      </c>
      <c r="N205" s="606" t="s">
        <v>2323</v>
      </c>
      <c r="O205" s="607"/>
      <c r="P205" s="566">
        <f>M205-I205</f>
        <v>0</v>
      </c>
      <c r="Q205" s="608"/>
      <c r="X205" s="465"/>
    </row>
    <row r="206" spans="2:24" x14ac:dyDescent="0.25">
      <c r="B206" s="497"/>
      <c r="C206" s="498"/>
      <c r="D206" s="503"/>
      <c r="F206" s="505" t="s">
        <v>1470</v>
      </c>
      <c r="G206" s="498" t="s">
        <v>2184</v>
      </c>
      <c r="H206" s="499">
        <v>742</v>
      </c>
      <c r="I206" s="500">
        <v>2131235.0099999998</v>
      </c>
      <c r="K206" s="508"/>
      <c r="L206" s="565" t="s">
        <v>2185</v>
      </c>
      <c r="M206" s="605">
        <v>2131235.27</v>
      </c>
      <c r="N206" s="606" t="s">
        <v>2324</v>
      </c>
      <c r="O206" s="607"/>
      <c r="P206" s="566">
        <f>M206-I206</f>
        <v>0.26000000024214387</v>
      </c>
      <c r="Q206" s="608"/>
      <c r="X206" s="465"/>
    </row>
    <row r="207" spans="2:24" x14ac:dyDescent="0.25">
      <c r="B207" s="497"/>
      <c r="C207" s="498"/>
      <c r="D207" s="503"/>
      <c r="F207" s="505" t="s">
        <v>2174</v>
      </c>
      <c r="G207" s="498" t="s">
        <v>2186</v>
      </c>
      <c r="H207" s="499">
        <v>747</v>
      </c>
      <c r="I207" s="500">
        <v>7831086.9400000004</v>
      </c>
      <c r="K207" s="508"/>
      <c r="L207" s="565" t="s">
        <v>2187</v>
      </c>
      <c r="M207" s="605">
        <v>7811532.3200000003</v>
      </c>
      <c r="N207" s="606" t="s">
        <v>2325</v>
      </c>
      <c r="O207" s="607"/>
      <c r="P207" s="566">
        <f>M207-I207</f>
        <v>-19554.620000000112</v>
      </c>
      <c r="Q207" s="608"/>
      <c r="X207" s="465"/>
    </row>
    <row r="208" spans="2:24" x14ac:dyDescent="0.25">
      <c r="B208" s="497"/>
      <c r="C208" s="498"/>
      <c r="D208" s="503"/>
      <c r="F208" s="505" t="s">
        <v>2066</v>
      </c>
      <c r="G208" s="498" t="s">
        <v>2188</v>
      </c>
      <c r="H208" s="499">
        <v>748</v>
      </c>
      <c r="I208" s="500">
        <v>207166.94</v>
      </c>
      <c r="K208" s="508"/>
      <c r="L208" s="565" t="s">
        <v>2189</v>
      </c>
      <c r="M208" s="605">
        <v>226721.56</v>
      </c>
      <c r="N208" s="606" t="s">
        <v>2326</v>
      </c>
      <c r="O208" s="607"/>
      <c r="P208" s="566">
        <f>M208-I208</f>
        <v>19554.619999999995</v>
      </c>
      <c r="Q208" s="608"/>
      <c r="X208" s="465"/>
    </row>
    <row r="209" spans="2:24" x14ac:dyDescent="0.25">
      <c r="B209" s="497"/>
      <c r="C209" s="498"/>
      <c r="D209" s="503"/>
      <c r="F209" s="505" t="s">
        <v>1995</v>
      </c>
      <c r="G209" s="498" t="s">
        <v>2190</v>
      </c>
      <c r="H209" s="499" t="s">
        <v>2191</v>
      </c>
      <c r="I209" s="500"/>
      <c r="K209" s="497"/>
      <c r="L209" s="498"/>
      <c r="M209" s="498"/>
      <c r="N209" s="503"/>
      <c r="P209" s="504"/>
      <c r="X209" s="465"/>
    </row>
    <row r="210" spans="2:24" x14ac:dyDescent="0.25">
      <c r="B210" s="497"/>
      <c r="C210" s="498"/>
      <c r="D210" s="503"/>
      <c r="F210" s="562" t="s">
        <v>2192</v>
      </c>
      <c r="G210" s="549"/>
      <c r="H210" s="550"/>
      <c r="I210" s="563">
        <f>SUM(I204:I209)</f>
        <v>21794691.609999999</v>
      </c>
      <c r="J210" s="549"/>
      <c r="K210" s="548" t="s">
        <v>2193</v>
      </c>
      <c r="L210" s="549"/>
      <c r="M210" s="418">
        <f>SUM(M204:M208)</f>
        <v>21794691.870000001</v>
      </c>
      <c r="N210" s="532" t="s">
        <v>2327</v>
      </c>
      <c r="O210" s="418"/>
      <c r="P210" s="534">
        <f>M210-I210</f>
        <v>0.26000000163912773</v>
      </c>
      <c r="X210" s="465"/>
    </row>
    <row r="211" spans="2:24" x14ac:dyDescent="0.25">
      <c r="B211" s="497"/>
      <c r="C211" s="498"/>
      <c r="D211" s="503"/>
      <c r="F211" s="497"/>
      <c r="G211" s="498"/>
      <c r="H211" s="499"/>
      <c r="I211" s="500"/>
      <c r="K211" s="497"/>
      <c r="L211" s="498"/>
      <c r="M211" s="498"/>
      <c r="N211" s="503"/>
      <c r="P211" s="504"/>
      <c r="X211" s="465"/>
    </row>
    <row r="212" spans="2:24" x14ac:dyDescent="0.25">
      <c r="B212" s="497"/>
      <c r="C212" s="498"/>
      <c r="D212" s="503"/>
      <c r="F212" s="497" t="s">
        <v>2194</v>
      </c>
      <c r="G212" s="498"/>
      <c r="H212" s="499"/>
      <c r="I212" s="500"/>
      <c r="K212" s="497"/>
      <c r="L212" s="498"/>
      <c r="M212" s="498"/>
      <c r="N212" s="503"/>
      <c r="P212" s="504"/>
      <c r="X212" s="465"/>
    </row>
    <row r="213" spans="2:24" x14ac:dyDescent="0.25">
      <c r="B213" s="497"/>
      <c r="C213" s="498"/>
      <c r="D213" s="503"/>
      <c r="F213" s="505" t="s">
        <v>1959</v>
      </c>
      <c r="G213" s="498" t="s">
        <v>2195</v>
      </c>
      <c r="H213" s="499">
        <v>810</v>
      </c>
      <c r="I213" s="500">
        <v>233183.13</v>
      </c>
      <c r="K213" s="508"/>
      <c r="L213" s="498"/>
      <c r="M213" s="498"/>
      <c r="N213" s="503"/>
      <c r="P213" s="504"/>
      <c r="X213" s="465"/>
    </row>
    <row r="214" spans="2:24" x14ac:dyDescent="0.25">
      <c r="B214" s="497"/>
      <c r="C214" s="498"/>
      <c r="D214" s="503"/>
      <c r="F214" s="505" t="s">
        <v>2161</v>
      </c>
      <c r="G214" s="498" t="s">
        <v>2196</v>
      </c>
      <c r="H214" s="499">
        <v>811</v>
      </c>
      <c r="I214" s="500">
        <v>6575081.3099999996</v>
      </c>
      <c r="K214" s="508"/>
      <c r="L214" s="498"/>
      <c r="M214" s="498"/>
      <c r="N214" s="503"/>
      <c r="P214" s="504"/>
      <c r="X214" s="465"/>
    </row>
    <row r="215" spans="2:24" x14ac:dyDescent="0.25">
      <c r="B215" s="497"/>
      <c r="C215" s="498"/>
      <c r="D215" s="503"/>
      <c r="F215" s="505" t="s">
        <v>2197</v>
      </c>
      <c r="G215" s="498" t="s">
        <v>2198</v>
      </c>
      <c r="H215" s="499">
        <v>812</v>
      </c>
      <c r="I215" s="500">
        <v>18395127.690000001</v>
      </c>
      <c r="K215" s="508"/>
      <c r="L215" s="498"/>
      <c r="M215" s="498"/>
      <c r="N215" s="503"/>
      <c r="P215" s="504"/>
      <c r="X215" s="465"/>
    </row>
    <row r="216" spans="2:24" x14ac:dyDescent="0.25">
      <c r="B216" s="497"/>
      <c r="C216" s="498"/>
      <c r="D216" s="503"/>
      <c r="F216" s="505" t="s">
        <v>2199</v>
      </c>
      <c r="G216" s="498" t="s">
        <v>2200</v>
      </c>
      <c r="H216" s="499">
        <v>813</v>
      </c>
      <c r="I216" s="500">
        <v>8698468.2899999991</v>
      </c>
      <c r="K216" s="508"/>
      <c r="L216" s="498"/>
      <c r="M216" s="498"/>
      <c r="N216" s="503"/>
      <c r="P216" s="504"/>
      <c r="X216" s="465"/>
    </row>
    <row r="217" spans="2:24" x14ac:dyDescent="0.25">
      <c r="B217" s="497"/>
      <c r="C217" s="498"/>
      <c r="D217" s="503"/>
      <c r="F217" s="505" t="s">
        <v>2201</v>
      </c>
      <c r="G217" s="498" t="s">
        <v>2202</v>
      </c>
      <c r="H217" s="499">
        <v>814</v>
      </c>
      <c r="I217" s="500">
        <v>14957076.67</v>
      </c>
      <c r="K217" s="508"/>
      <c r="L217" s="498"/>
      <c r="M217" s="498"/>
      <c r="N217" s="503"/>
      <c r="P217" s="504"/>
      <c r="X217" s="465"/>
    </row>
    <row r="218" spans="2:24" x14ac:dyDescent="0.25">
      <c r="B218" s="497"/>
      <c r="C218" s="498"/>
      <c r="D218" s="503"/>
      <c r="F218" s="505" t="s">
        <v>1528</v>
      </c>
      <c r="G218" s="498" t="s">
        <v>2203</v>
      </c>
      <c r="H218" s="499">
        <v>819</v>
      </c>
      <c r="I218" s="500">
        <v>5698.94</v>
      </c>
      <c r="K218" s="508"/>
      <c r="L218" s="498"/>
      <c r="M218" s="498"/>
      <c r="N218" s="503"/>
      <c r="P218" s="504"/>
      <c r="X218" s="465"/>
    </row>
    <row r="219" spans="2:24" x14ac:dyDescent="0.25">
      <c r="B219" s="497"/>
      <c r="C219" s="498"/>
      <c r="D219" s="503"/>
      <c r="F219" s="505" t="s">
        <v>2204</v>
      </c>
      <c r="G219" s="498" t="s">
        <v>2205</v>
      </c>
      <c r="H219" s="499">
        <v>833</v>
      </c>
      <c r="I219" s="500">
        <v>-5499798.6299999999</v>
      </c>
      <c r="K219" s="508"/>
      <c r="L219" s="498"/>
      <c r="M219" s="509"/>
      <c r="N219" s="561"/>
      <c r="O219" s="477"/>
      <c r="P219" s="504"/>
      <c r="Q219" s="477"/>
      <c r="R219" s="477"/>
      <c r="S219" s="477"/>
      <c r="T219" s="477"/>
      <c r="U219" s="477"/>
      <c r="V219" s="477"/>
      <c r="W219" s="477"/>
      <c r="X219" s="465"/>
    </row>
    <row r="220" spans="2:24" x14ac:dyDescent="0.25">
      <c r="B220" s="497"/>
      <c r="C220" s="498"/>
      <c r="D220" s="503"/>
      <c r="F220" s="562" t="s">
        <v>2206</v>
      </c>
      <c r="G220" s="601"/>
      <c r="H220" s="609"/>
      <c r="I220" s="563">
        <f>SUM(I213:I219)</f>
        <v>43364837.399999999</v>
      </c>
      <c r="J220" s="601"/>
      <c r="K220" s="548" t="s">
        <v>2207</v>
      </c>
      <c r="L220" s="601"/>
      <c r="M220" s="418">
        <v>43364837.399999991</v>
      </c>
      <c r="N220" s="532" t="s">
        <v>2328</v>
      </c>
      <c r="O220" s="602"/>
      <c r="P220" s="534">
        <f>M220-I220</f>
        <v>0</v>
      </c>
      <c r="X220" s="465"/>
    </row>
    <row r="221" spans="2:24" x14ac:dyDescent="0.25">
      <c r="B221" s="497"/>
      <c r="C221" s="498"/>
      <c r="D221" s="503"/>
      <c r="F221" s="497"/>
      <c r="G221" s="498"/>
      <c r="H221" s="499"/>
      <c r="I221" s="500"/>
      <c r="K221" s="497"/>
      <c r="L221" s="498"/>
      <c r="M221" s="498"/>
      <c r="N221" s="503"/>
      <c r="P221" s="504"/>
      <c r="X221" s="465"/>
    </row>
    <row r="222" spans="2:24" x14ac:dyDescent="0.25">
      <c r="B222" s="497"/>
      <c r="C222" s="498"/>
      <c r="D222" s="503"/>
      <c r="F222" s="497" t="s">
        <v>2208</v>
      </c>
      <c r="G222" s="498"/>
      <c r="H222" s="499"/>
      <c r="I222" s="500"/>
      <c r="K222" s="497"/>
      <c r="L222" s="498"/>
      <c r="M222" s="498"/>
      <c r="N222" s="503"/>
      <c r="P222" s="504"/>
      <c r="X222" s="465"/>
    </row>
    <row r="223" spans="2:24" x14ac:dyDescent="0.25">
      <c r="B223" s="497"/>
      <c r="C223" s="498"/>
      <c r="D223" s="503"/>
      <c r="F223" s="497" t="s">
        <v>1959</v>
      </c>
      <c r="G223" s="498" t="s">
        <v>2209</v>
      </c>
      <c r="H223" s="499">
        <v>860</v>
      </c>
      <c r="I223" s="500">
        <v>2547505.9500000002</v>
      </c>
      <c r="K223" s="508"/>
      <c r="L223" s="498"/>
      <c r="M223" s="498"/>
      <c r="N223" s="503"/>
      <c r="P223" s="504"/>
      <c r="X223" s="465"/>
    </row>
    <row r="224" spans="2:24" x14ac:dyDescent="0.25">
      <c r="B224" s="497"/>
      <c r="C224" s="498"/>
      <c r="D224" s="503"/>
      <c r="F224" s="497" t="s">
        <v>2161</v>
      </c>
      <c r="G224" s="498" t="s">
        <v>2210</v>
      </c>
      <c r="H224" s="499">
        <v>861</v>
      </c>
      <c r="I224" s="500">
        <v>43129187.719999999</v>
      </c>
      <c r="K224" s="508"/>
      <c r="L224" s="498"/>
      <c r="M224" s="498"/>
      <c r="N224" s="503"/>
      <c r="P224" s="504"/>
      <c r="X224" s="465"/>
    </row>
    <row r="225" spans="2:24" x14ac:dyDescent="0.25">
      <c r="B225" s="497"/>
      <c r="C225" s="498"/>
      <c r="D225" s="503"/>
      <c r="F225" s="497" t="s">
        <v>2197</v>
      </c>
      <c r="G225" s="498" t="s">
        <v>2211</v>
      </c>
      <c r="H225" s="499">
        <v>862</v>
      </c>
      <c r="I225" s="500">
        <v>24186165.140000001</v>
      </c>
      <c r="K225" s="508"/>
      <c r="L225" s="498"/>
      <c r="M225" s="498"/>
      <c r="N225" s="503"/>
      <c r="P225" s="504"/>
      <c r="X225" s="465"/>
    </row>
    <row r="226" spans="2:24" x14ac:dyDescent="0.25">
      <c r="B226" s="497"/>
      <c r="C226" s="498"/>
      <c r="D226" s="503"/>
      <c r="F226" s="497" t="s">
        <v>1555</v>
      </c>
      <c r="G226" s="498" t="s">
        <v>2212</v>
      </c>
      <c r="H226" s="499">
        <v>864</v>
      </c>
      <c r="I226" s="500">
        <v>26676086.48</v>
      </c>
      <c r="K226" s="508"/>
      <c r="L226" s="498"/>
      <c r="M226" s="498"/>
      <c r="N226" s="503"/>
      <c r="P226" s="504"/>
      <c r="X226" s="465"/>
    </row>
    <row r="227" spans="2:24" x14ac:dyDescent="0.25">
      <c r="B227" s="497"/>
      <c r="C227" s="498"/>
      <c r="D227" s="503"/>
      <c r="F227" s="497" t="s">
        <v>1522</v>
      </c>
      <c r="G227" s="498" t="s">
        <v>2213</v>
      </c>
      <c r="H227" s="499">
        <v>865</v>
      </c>
      <c r="I227" s="500">
        <v>34332090.770000003</v>
      </c>
      <c r="K227" s="508"/>
      <c r="L227" s="498"/>
      <c r="M227" s="498"/>
      <c r="N227" s="503"/>
      <c r="P227" s="504"/>
      <c r="X227" s="465"/>
    </row>
    <row r="228" spans="2:24" x14ac:dyDescent="0.25">
      <c r="B228" s="497"/>
      <c r="C228" s="498"/>
      <c r="D228" s="503"/>
      <c r="F228" s="497" t="s">
        <v>1558</v>
      </c>
      <c r="G228" s="498" t="s">
        <v>2214</v>
      </c>
      <c r="H228" s="499">
        <v>866</v>
      </c>
      <c r="I228" s="500">
        <v>5729913.0300000003</v>
      </c>
      <c r="K228" s="508"/>
      <c r="L228" s="498"/>
      <c r="M228" s="498"/>
      <c r="N228" s="503"/>
      <c r="P228" s="504"/>
      <c r="X228" s="465"/>
    </row>
    <row r="229" spans="2:24" x14ac:dyDescent="0.25">
      <c r="B229" s="497"/>
      <c r="C229" s="498"/>
      <c r="D229" s="503"/>
      <c r="F229" s="497" t="s">
        <v>1561</v>
      </c>
      <c r="G229" s="498" t="s">
        <v>2215</v>
      </c>
      <c r="H229" s="499">
        <v>868</v>
      </c>
      <c r="I229" s="500">
        <v>8302.18</v>
      </c>
      <c r="K229" s="508"/>
      <c r="L229" s="498"/>
      <c r="M229" s="498"/>
      <c r="N229" s="503"/>
      <c r="P229" s="504"/>
      <c r="X229" s="465"/>
    </row>
    <row r="230" spans="2:24" x14ac:dyDescent="0.25">
      <c r="B230" s="497"/>
      <c r="C230" s="498"/>
      <c r="D230" s="503"/>
      <c r="F230" s="497" t="s">
        <v>1563</v>
      </c>
      <c r="G230" s="498" t="s">
        <v>2216</v>
      </c>
      <c r="H230" s="499">
        <v>869</v>
      </c>
      <c r="I230" s="500">
        <v>290135.5</v>
      </c>
      <c r="K230" s="508"/>
      <c r="L230" s="498"/>
      <c r="M230" s="498"/>
      <c r="N230" s="503"/>
      <c r="P230" s="504"/>
      <c r="X230" s="465"/>
    </row>
    <row r="231" spans="2:24" x14ac:dyDescent="0.25">
      <c r="B231" s="497"/>
      <c r="C231" s="498"/>
      <c r="D231" s="503"/>
      <c r="F231" s="497" t="s">
        <v>1565</v>
      </c>
      <c r="G231" s="498" t="s">
        <v>2217</v>
      </c>
      <c r="H231" s="499">
        <v>870</v>
      </c>
      <c r="I231" s="500">
        <v>17052.400000000001</v>
      </c>
      <c r="K231" s="508"/>
      <c r="L231" s="498"/>
      <c r="M231" s="498"/>
      <c r="N231" s="503"/>
      <c r="P231" s="504"/>
      <c r="X231" s="465"/>
    </row>
    <row r="232" spans="2:24" x14ac:dyDescent="0.25">
      <c r="B232" s="497"/>
      <c r="C232" s="498"/>
      <c r="D232" s="503"/>
      <c r="F232" s="497" t="s">
        <v>2218</v>
      </c>
      <c r="G232" s="498" t="s">
        <v>2219</v>
      </c>
      <c r="H232" s="499">
        <v>871</v>
      </c>
      <c r="I232" s="500">
        <v>354.88</v>
      </c>
      <c r="K232" s="508"/>
      <c r="L232" s="498"/>
      <c r="M232" s="498"/>
      <c r="N232" s="503"/>
      <c r="P232" s="504"/>
      <c r="X232" s="465"/>
    </row>
    <row r="233" spans="2:24" x14ac:dyDescent="0.25">
      <c r="B233" s="497"/>
      <c r="C233" s="498"/>
      <c r="D233" s="503"/>
      <c r="F233" s="497" t="s">
        <v>2043</v>
      </c>
      <c r="G233" s="498" t="s">
        <v>2220</v>
      </c>
      <c r="H233" s="499">
        <v>873</v>
      </c>
      <c r="I233" s="500">
        <v>3997858.95</v>
      </c>
      <c r="K233" s="508"/>
      <c r="L233" s="498"/>
      <c r="M233" s="498"/>
      <c r="N233" s="503"/>
      <c r="P233" s="504"/>
      <c r="X233" s="465"/>
    </row>
    <row r="234" spans="2:24" x14ac:dyDescent="0.25">
      <c r="B234" s="497"/>
      <c r="C234" s="498"/>
      <c r="D234" s="503"/>
      <c r="F234" s="497" t="s">
        <v>2045</v>
      </c>
      <c r="G234" s="498" t="s">
        <v>2221</v>
      </c>
      <c r="H234" s="499">
        <v>875</v>
      </c>
      <c r="I234" s="500">
        <v>0</v>
      </c>
      <c r="K234" s="508"/>
      <c r="L234" s="498"/>
      <c r="M234" s="498"/>
      <c r="N234" s="503"/>
      <c r="P234" s="504"/>
      <c r="X234" s="465"/>
    </row>
    <row r="235" spans="2:24" x14ac:dyDescent="0.25">
      <c r="B235" s="497"/>
      <c r="C235" s="498"/>
      <c r="D235" s="503"/>
      <c r="F235" s="497" t="s">
        <v>1528</v>
      </c>
      <c r="G235" s="498" t="s">
        <v>2222</v>
      </c>
      <c r="H235" s="499">
        <v>874</v>
      </c>
      <c r="I235" s="500">
        <v>50973.69</v>
      </c>
      <c r="K235" s="508"/>
      <c r="L235" s="498"/>
      <c r="M235" s="498"/>
      <c r="N235" s="503"/>
      <c r="P235" s="504"/>
      <c r="X235" s="465"/>
    </row>
    <row r="236" spans="2:24" x14ac:dyDescent="0.25">
      <c r="B236" s="497"/>
      <c r="C236" s="498"/>
      <c r="D236" s="503"/>
      <c r="F236" s="497" t="s">
        <v>2223</v>
      </c>
      <c r="G236" s="498" t="s">
        <v>2224</v>
      </c>
      <c r="H236" s="499">
        <v>879</v>
      </c>
      <c r="I236" s="500">
        <v>23226560.68</v>
      </c>
      <c r="K236" s="508"/>
      <c r="L236" s="498"/>
      <c r="M236" s="498"/>
      <c r="N236" s="503"/>
      <c r="P236" s="504"/>
      <c r="X236" s="465"/>
    </row>
    <row r="237" spans="2:24" x14ac:dyDescent="0.25">
      <c r="B237" s="497"/>
      <c r="C237" s="498"/>
      <c r="D237" s="503"/>
      <c r="F237" s="497" t="s">
        <v>2225</v>
      </c>
      <c r="G237" s="498" t="s">
        <v>2226</v>
      </c>
      <c r="H237" s="499" t="s">
        <v>2227</v>
      </c>
      <c r="I237" s="500">
        <v>0</v>
      </c>
      <c r="K237" s="497"/>
      <c r="L237" s="498"/>
      <c r="M237" s="498"/>
      <c r="N237" s="503"/>
      <c r="P237" s="504"/>
      <c r="X237" s="465"/>
    </row>
    <row r="238" spans="2:24" x14ac:dyDescent="0.25">
      <c r="B238" s="497"/>
      <c r="C238" s="498"/>
      <c r="D238" s="503"/>
      <c r="F238" s="497" t="s">
        <v>2228</v>
      </c>
      <c r="G238" s="498"/>
      <c r="H238" s="499"/>
      <c r="I238" s="577">
        <f>SUM(I223:I237)</f>
        <v>164192187.37</v>
      </c>
      <c r="K238" s="497"/>
      <c r="L238" s="498"/>
      <c r="M238" s="498"/>
      <c r="N238" s="503"/>
      <c r="P238" s="504"/>
      <c r="X238" s="465"/>
    </row>
    <row r="239" spans="2:24" x14ac:dyDescent="0.25">
      <c r="B239" s="497"/>
      <c r="C239" s="498"/>
      <c r="D239" s="503"/>
      <c r="F239" s="497"/>
      <c r="G239" s="498"/>
      <c r="H239" s="499"/>
      <c r="I239" s="500"/>
      <c r="K239" s="497"/>
      <c r="L239" s="498"/>
      <c r="M239" s="498"/>
      <c r="N239" s="503"/>
      <c r="P239" s="504"/>
      <c r="X239" s="465"/>
    </row>
    <row r="240" spans="2:24" x14ac:dyDescent="0.25">
      <c r="B240" s="497"/>
      <c r="C240" s="498"/>
      <c r="D240" s="503"/>
      <c r="F240" s="610" t="s">
        <v>2229</v>
      </c>
      <c r="G240" s="549"/>
      <c r="H240" s="550"/>
      <c r="I240" s="563">
        <f>I238+I120</f>
        <v>304687948.43000001</v>
      </c>
      <c r="J240" s="549"/>
      <c r="K240" s="548" t="s">
        <v>2230</v>
      </c>
      <c r="L240" s="549"/>
      <c r="M240" s="418">
        <v>304687948.69</v>
      </c>
      <c r="N240" s="532" t="s">
        <v>2329</v>
      </c>
      <c r="O240" s="418"/>
      <c r="P240" s="534">
        <f>M240-I240</f>
        <v>0.25999999046325684</v>
      </c>
      <c r="X240" s="465"/>
    </row>
    <row r="241" spans="2:24" x14ac:dyDescent="0.25">
      <c r="B241" s="497"/>
      <c r="C241" s="498"/>
      <c r="D241" s="503"/>
      <c r="F241" s="497"/>
      <c r="G241" s="498"/>
      <c r="H241" s="499"/>
      <c r="I241" s="500"/>
      <c r="K241" s="497"/>
      <c r="L241" s="498"/>
      <c r="M241" s="498"/>
      <c r="N241" s="503"/>
      <c r="P241" s="504"/>
      <c r="X241" s="465"/>
    </row>
    <row r="242" spans="2:24" x14ac:dyDescent="0.25">
      <c r="B242" s="497"/>
      <c r="C242" s="498"/>
      <c r="D242" s="503"/>
      <c r="F242" s="610" t="s">
        <v>2231</v>
      </c>
      <c r="G242" s="549" t="s">
        <v>2232</v>
      </c>
      <c r="H242" s="550">
        <v>786</v>
      </c>
      <c r="I242" s="563">
        <v>8510158.7599999998</v>
      </c>
      <c r="J242" s="549"/>
      <c r="K242" s="611" t="s">
        <v>2233</v>
      </c>
      <c r="L242" s="549"/>
      <c r="M242" s="418">
        <v>8510158.7599999998</v>
      </c>
      <c r="N242" s="532" t="s">
        <v>2330</v>
      </c>
      <c r="O242" s="418"/>
      <c r="P242" s="534">
        <f>M242-I242</f>
        <v>0</v>
      </c>
      <c r="X242" s="465"/>
    </row>
    <row r="243" spans="2:24" x14ac:dyDescent="0.25">
      <c r="B243" s="497"/>
      <c r="C243" s="498"/>
      <c r="D243" s="503"/>
      <c r="F243" s="497"/>
      <c r="G243" s="498"/>
      <c r="H243" s="499"/>
      <c r="I243" s="500"/>
      <c r="K243" s="508"/>
      <c r="L243" s="498"/>
      <c r="M243" s="522"/>
      <c r="N243" s="535"/>
      <c r="O243" s="524"/>
      <c r="P243" s="519"/>
      <c r="X243" s="465"/>
    </row>
    <row r="244" spans="2:24" x14ac:dyDescent="0.25">
      <c r="B244" s="497"/>
      <c r="C244" s="498"/>
      <c r="D244" s="503"/>
      <c r="F244" s="497" t="s">
        <v>2234</v>
      </c>
      <c r="G244" s="498"/>
      <c r="H244" s="499"/>
      <c r="I244" s="515">
        <f>+I190+I201+I210+I220+I238+I242+I179</f>
        <v>325378024.75999999</v>
      </c>
      <c r="K244" s="497"/>
      <c r="L244" s="498"/>
      <c r="M244" s="498"/>
      <c r="N244" s="503"/>
      <c r="P244" s="504"/>
      <c r="X244" s="465"/>
    </row>
    <row r="245" spans="2:24" x14ac:dyDescent="0.25">
      <c r="B245" s="497"/>
      <c r="C245" s="498"/>
      <c r="D245" s="503"/>
      <c r="F245" s="497"/>
      <c r="G245" s="498"/>
      <c r="H245" s="499"/>
      <c r="I245" s="500"/>
      <c r="K245" s="497"/>
      <c r="L245" s="498"/>
      <c r="M245" s="498"/>
      <c r="N245" s="503"/>
      <c r="O245" s="597"/>
      <c r="P245" s="504"/>
      <c r="X245" s="465"/>
    </row>
    <row r="246" spans="2:24" x14ac:dyDescent="0.25">
      <c r="B246" s="497"/>
      <c r="C246" s="498"/>
      <c r="D246" s="503"/>
      <c r="F246" s="497" t="s">
        <v>2235</v>
      </c>
      <c r="G246" s="498" t="s">
        <v>2236</v>
      </c>
      <c r="H246" s="499" t="s">
        <v>2237</v>
      </c>
      <c r="I246" s="500"/>
      <c r="K246" s="598"/>
      <c r="L246" s="599"/>
      <c r="M246" s="599"/>
      <c r="N246" s="600"/>
      <c r="O246" s="597"/>
      <c r="P246" s="504"/>
      <c r="X246" s="465"/>
    </row>
    <row r="247" spans="2:24" x14ac:dyDescent="0.25">
      <c r="B247" s="497"/>
      <c r="C247" s="498"/>
      <c r="D247" s="503"/>
      <c r="F247" s="497"/>
      <c r="G247" s="599"/>
      <c r="H247" s="595"/>
      <c r="I247" s="596"/>
      <c r="J247" s="597"/>
      <c r="K247" s="598"/>
      <c r="L247" s="612"/>
      <c r="M247" s="612"/>
      <c r="N247" s="613"/>
      <c r="O247" s="614"/>
      <c r="P247" s="504"/>
      <c r="X247" s="465"/>
    </row>
    <row r="248" spans="2:24" x14ac:dyDescent="0.25">
      <c r="B248" s="497"/>
      <c r="C248" s="498"/>
      <c r="D248" s="503"/>
      <c r="F248" s="497"/>
      <c r="G248" s="599"/>
      <c r="H248" s="595"/>
      <c r="I248" s="596"/>
      <c r="J248" s="597"/>
      <c r="K248" s="497"/>
      <c r="L248" s="498"/>
      <c r="M248" s="498"/>
      <c r="N248" s="503"/>
      <c r="O248" s="615"/>
      <c r="P248" s="504"/>
      <c r="X248" s="465"/>
    </row>
    <row r="249" spans="2:24" ht="15.75" thickBot="1" x14ac:dyDescent="0.3">
      <c r="B249" s="497"/>
      <c r="C249" s="498"/>
      <c r="D249" s="503"/>
      <c r="F249" s="497"/>
      <c r="G249" s="599"/>
      <c r="H249" s="595"/>
      <c r="I249" s="596"/>
      <c r="J249" s="597"/>
      <c r="K249" s="616" t="s">
        <v>2238</v>
      </c>
      <c r="L249" s="612"/>
      <c r="M249" s="615">
        <f>'AJ Support'!D20*1000</f>
        <v>64440903.500000007</v>
      </c>
      <c r="N249" s="617" t="s">
        <v>2331</v>
      </c>
      <c r="O249" s="615"/>
      <c r="P249" s="504"/>
      <c r="X249" s="465"/>
    </row>
    <row r="250" spans="2:24" x14ac:dyDescent="0.25">
      <c r="B250" s="497"/>
      <c r="C250" s="498"/>
      <c r="D250" s="503"/>
      <c r="F250" s="497"/>
      <c r="G250" s="599"/>
      <c r="H250" s="595"/>
      <c r="I250" s="596"/>
      <c r="J250" s="597"/>
      <c r="K250" s="618" t="s">
        <v>2239</v>
      </c>
      <c r="L250" s="619"/>
      <c r="M250" s="770">
        <f>'AJ Support'!D21*1000</f>
        <v>23208068.359999999</v>
      </c>
      <c r="N250" s="621" t="s">
        <v>2332</v>
      </c>
      <c r="O250" s="599"/>
      <c r="P250" s="504"/>
      <c r="X250" s="465"/>
    </row>
    <row r="251" spans="2:24" x14ac:dyDescent="0.25">
      <c r="B251" s="497"/>
      <c r="C251" s="498"/>
      <c r="D251" s="503"/>
      <c r="F251" s="497"/>
      <c r="G251" s="599"/>
      <c r="H251" s="595"/>
      <c r="I251" s="596"/>
      <c r="J251" s="597"/>
      <c r="K251" s="598"/>
      <c r="L251" s="599"/>
      <c r="M251" s="622">
        <f>SUM(M249:M250)</f>
        <v>87648971.860000014</v>
      </c>
      <c r="N251" s="623"/>
      <c r="O251" s="615"/>
      <c r="P251" s="504"/>
      <c r="X251" s="465"/>
    </row>
    <row r="252" spans="2:24" ht="30" x14ac:dyDescent="0.25">
      <c r="B252" s="497"/>
      <c r="C252" s="498"/>
      <c r="D252" s="503"/>
      <c r="F252" s="497"/>
      <c r="G252" s="599"/>
      <c r="H252" s="595"/>
      <c r="I252" s="596"/>
      <c r="J252" s="597"/>
      <c r="K252" s="616" t="s">
        <v>2240</v>
      </c>
      <c r="L252" s="612"/>
      <c r="M252" s="615">
        <f>(-'AJ Support'!D30-'AJ Support'!D33)*1000</f>
        <v>-443164.57</v>
      </c>
      <c r="N252" s="617" t="s">
        <v>2333</v>
      </c>
      <c r="O252" s="615"/>
      <c r="P252" s="504"/>
      <c r="X252" s="465"/>
    </row>
    <row r="253" spans="2:24" x14ac:dyDescent="0.25">
      <c r="B253" s="497"/>
      <c r="C253" s="498"/>
      <c r="D253" s="503"/>
      <c r="F253" s="497"/>
      <c r="G253" s="599"/>
      <c r="H253" s="595"/>
      <c r="I253" s="596"/>
      <c r="J253" s="597"/>
      <c r="K253" s="618" t="s">
        <v>2240</v>
      </c>
      <c r="L253" s="619"/>
      <c r="M253" s="620">
        <f>-'AJ Support'!D43*1000</f>
        <v>-6554331.1099999994</v>
      </c>
      <c r="N253" s="621" t="s">
        <v>2334</v>
      </c>
      <c r="O253" s="615"/>
      <c r="P253" s="504"/>
      <c r="X253" s="465"/>
    </row>
    <row r="254" spans="2:24" x14ac:dyDescent="0.25">
      <c r="B254" s="497"/>
      <c r="C254" s="498"/>
      <c r="D254" s="503"/>
      <c r="F254" s="497"/>
      <c r="G254" s="599"/>
      <c r="H254" s="595"/>
      <c r="I254" s="596"/>
      <c r="J254" s="597"/>
      <c r="K254" s="598"/>
      <c r="L254" s="599"/>
      <c r="M254" s="622">
        <f>SUM(M251:M253)</f>
        <v>80651476.180000022</v>
      </c>
      <c r="N254" s="623"/>
      <c r="O254" s="615"/>
      <c r="P254" s="504"/>
      <c r="X254" s="465"/>
    </row>
    <row r="255" spans="2:24" x14ac:dyDescent="0.25">
      <c r="B255" s="497"/>
      <c r="C255" s="498"/>
      <c r="D255" s="503"/>
      <c r="F255" s="497"/>
      <c r="G255" s="599"/>
      <c r="H255" s="595"/>
      <c r="I255" s="596"/>
      <c r="J255" s="597"/>
      <c r="K255" s="616"/>
      <c r="L255" s="612"/>
      <c r="M255" s="615"/>
      <c r="N255" s="617"/>
      <c r="O255" s="615"/>
      <c r="P255" s="504"/>
      <c r="X255" s="465"/>
    </row>
    <row r="256" spans="2:24" x14ac:dyDescent="0.25">
      <c r="B256" s="497"/>
      <c r="C256" s="498"/>
      <c r="D256" s="503"/>
      <c r="F256" s="497"/>
      <c r="G256" s="599"/>
      <c r="H256" s="595"/>
      <c r="I256" s="596"/>
      <c r="J256" s="597"/>
      <c r="K256" s="616" t="s">
        <v>2241</v>
      </c>
      <c r="L256" s="612"/>
      <c r="M256" s="615">
        <f>'AJ Support'!D47*1000</f>
        <v>29822171.23</v>
      </c>
      <c r="N256" s="617" t="s">
        <v>2335</v>
      </c>
      <c r="O256" s="624"/>
      <c r="P256" s="504"/>
      <c r="Q256" s="608"/>
      <c r="X256" s="465"/>
    </row>
    <row r="257" spans="2:24" x14ac:dyDescent="0.25">
      <c r="B257" s="497"/>
      <c r="C257" s="498"/>
      <c r="D257" s="503"/>
      <c r="F257" s="497"/>
      <c r="G257" s="599"/>
      <c r="H257" s="595"/>
      <c r="I257" s="596"/>
      <c r="J257" s="597"/>
      <c r="K257" s="616"/>
      <c r="L257" s="612"/>
      <c r="M257" s="624"/>
      <c r="N257" s="799"/>
      <c r="O257" s="622"/>
      <c r="P257" s="504"/>
      <c r="Q257" s="625"/>
      <c r="R257" s="608"/>
      <c r="X257" s="465"/>
    </row>
    <row r="258" spans="2:24" x14ac:dyDescent="0.25">
      <c r="B258" s="497"/>
      <c r="C258" s="498"/>
      <c r="D258" s="503"/>
      <c r="F258" s="497"/>
      <c r="G258" s="599"/>
      <c r="H258" s="595"/>
      <c r="I258" s="596"/>
      <c r="J258" s="597"/>
      <c r="K258" s="616" t="s">
        <v>2242</v>
      </c>
      <c r="L258" s="594"/>
      <c r="M258" s="622">
        <v>17779666.270000007</v>
      </c>
      <c r="N258" s="623" t="s">
        <v>2336</v>
      </c>
      <c r="O258" s="615"/>
      <c r="P258" s="504"/>
      <c r="X258" s="465"/>
    </row>
    <row r="259" spans="2:24" x14ac:dyDescent="0.25">
      <c r="B259" s="497"/>
      <c r="C259" s="498"/>
      <c r="D259" s="503"/>
      <c r="F259" s="497"/>
      <c r="G259" s="599"/>
      <c r="H259" s="595"/>
      <c r="I259" s="596"/>
      <c r="J259" s="597"/>
      <c r="K259" s="616" t="s">
        <v>1158</v>
      </c>
      <c r="L259" s="612"/>
      <c r="M259" s="615">
        <v>16605408.149999999</v>
      </c>
      <c r="N259" s="617" t="s">
        <v>2337</v>
      </c>
      <c r="O259" s="622"/>
      <c r="P259" s="504"/>
      <c r="X259" s="465"/>
    </row>
    <row r="260" spans="2:24" x14ac:dyDescent="0.25">
      <c r="B260" s="497"/>
      <c r="C260" s="498"/>
      <c r="D260" s="503"/>
      <c r="F260" s="497"/>
      <c r="G260" s="599"/>
      <c r="H260" s="595"/>
      <c r="I260" s="596"/>
      <c r="J260" s="597"/>
      <c r="K260" s="616" t="s">
        <v>910</v>
      </c>
      <c r="L260" s="612"/>
      <c r="M260" s="622">
        <f>(-M253-M252)-M265</f>
        <v>17044280.59</v>
      </c>
      <c r="N260" s="623" t="s">
        <v>2338</v>
      </c>
      <c r="O260" s="622"/>
      <c r="P260" s="504"/>
      <c r="X260" s="465"/>
    </row>
    <row r="261" spans="2:24" ht="15.75" thickBot="1" x14ac:dyDescent="0.3">
      <c r="B261" s="497"/>
      <c r="C261" s="498"/>
      <c r="D261" s="503"/>
      <c r="F261" s="497"/>
      <c r="G261" s="599"/>
      <c r="H261" s="595"/>
      <c r="I261" s="596"/>
      <c r="J261" s="597"/>
      <c r="K261" s="626" t="s">
        <v>2243</v>
      </c>
      <c r="L261" s="627"/>
      <c r="M261" s="628">
        <f>M258+M259+M260+M256+M254</f>
        <v>161903002.42000002</v>
      </c>
      <c r="N261" s="629"/>
      <c r="O261" s="364"/>
      <c r="P261" s="504"/>
      <c r="X261" s="465"/>
    </row>
    <row r="262" spans="2:24" ht="15.75" thickTop="1" x14ac:dyDescent="0.25">
      <c r="B262" s="497"/>
      <c r="C262" s="498"/>
      <c r="D262" s="503"/>
      <c r="F262" s="497"/>
      <c r="G262" s="599"/>
      <c r="H262" s="595"/>
      <c r="I262" s="596"/>
      <c r="J262" s="597"/>
      <c r="K262" s="616" t="s">
        <v>1043</v>
      </c>
      <c r="L262" s="612"/>
      <c r="M262" s="615">
        <v>27146065.079999998</v>
      </c>
      <c r="N262" s="617" t="s">
        <v>2339</v>
      </c>
      <c r="O262" s="364"/>
      <c r="P262" s="504"/>
      <c r="X262" s="465"/>
    </row>
    <row r="263" spans="2:24" ht="30" x14ac:dyDescent="0.25">
      <c r="B263" s="497"/>
      <c r="C263" s="498"/>
      <c r="D263" s="503"/>
      <c r="F263" s="497"/>
      <c r="G263" s="599"/>
      <c r="H263" s="595"/>
      <c r="I263" s="596"/>
      <c r="J263" s="597"/>
      <c r="K263" s="630" t="s">
        <v>2244</v>
      </c>
      <c r="L263" s="612"/>
      <c r="M263" s="615">
        <v>60928951.130000003</v>
      </c>
      <c r="N263" s="617" t="s">
        <v>2340</v>
      </c>
      <c r="O263" s="364"/>
      <c r="P263" s="504"/>
      <c r="Q263" s="16"/>
      <c r="X263" s="465"/>
    </row>
    <row r="264" spans="2:24" x14ac:dyDescent="0.25">
      <c r="B264" s="497"/>
      <c r="C264" s="498"/>
      <c r="D264" s="503"/>
      <c r="F264" s="497"/>
      <c r="G264" s="599"/>
      <c r="H264" s="595"/>
      <c r="I264" s="596"/>
      <c r="J264" s="597"/>
      <c r="K264" s="630" t="s">
        <v>1053</v>
      </c>
      <c r="L264" s="612"/>
      <c r="M264" s="615">
        <v>252266889.08000001</v>
      </c>
      <c r="N264" s="617" t="s">
        <v>2341</v>
      </c>
      <c r="O264" s="622"/>
      <c r="P264" s="504"/>
      <c r="X264" s="465"/>
    </row>
    <row r="265" spans="2:24" x14ac:dyDescent="0.25">
      <c r="B265" s="497"/>
      <c r="C265" s="498"/>
      <c r="D265" s="503"/>
      <c r="F265" s="498"/>
      <c r="G265" s="599"/>
      <c r="H265" s="595"/>
      <c r="I265" s="596"/>
      <c r="J265" s="597"/>
      <c r="K265" s="630" t="s">
        <v>2245</v>
      </c>
      <c r="L265" s="612"/>
      <c r="M265" s="615">
        <v>-10046784.91</v>
      </c>
      <c r="N265" s="617" t="s">
        <v>2342</v>
      </c>
      <c r="O265" s="622"/>
      <c r="P265" s="504"/>
      <c r="X265" s="465"/>
    </row>
    <row r="266" spans="2:24" x14ac:dyDescent="0.25">
      <c r="B266" s="497"/>
      <c r="C266" s="498"/>
      <c r="D266" s="503"/>
      <c r="F266" s="568" t="s">
        <v>2246</v>
      </c>
      <c r="G266" s="527" t="s">
        <v>2247</v>
      </c>
      <c r="H266" s="631">
        <v>503505</v>
      </c>
      <c r="I266" s="529">
        <v>496187856.00999999</v>
      </c>
      <c r="J266" s="527"/>
      <c r="K266" s="632" t="s">
        <v>2248</v>
      </c>
      <c r="L266" s="527"/>
      <c r="M266" s="633">
        <f>M261+M262+M263+M264+M265</f>
        <v>492198122.80000001</v>
      </c>
      <c r="N266" s="634"/>
      <c r="O266" s="635"/>
      <c r="P266" s="636">
        <f>M266-I266</f>
        <v>-3989733.2099999785</v>
      </c>
      <c r="V266" s="477"/>
      <c r="W266" s="477"/>
      <c r="X266" s="465"/>
    </row>
    <row r="267" spans="2:24" x14ac:dyDescent="0.25">
      <c r="B267" s="497"/>
      <c r="C267" s="498"/>
      <c r="D267" s="503"/>
      <c r="F267" s="637" t="s">
        <v>2249</v>
      </c>
      <c r="G267" s="580" t="s">
        <v>2250</v>
      </c>
      <c r="H267" s="638"/>
      <c r="I267" s="402">
        <f>-3989733.21</f>
        <v>-3989733.21</v>
      </c>
      <c r="J267" s="539"/>
      <c r="K267" s="559"/>
      <c r="L267" s="639"/>
      <c r="M267" s="639"/>
      <c r="N267" s="640"/>
      <c r="O267" s="639"/>
      <c r="P267" s="546"/>
      <c r="V267" s="477"/>
      <c r="W267" s="477"/>
      <c r="X267" s="465"/>
    </row>
    <row r="268" spans="2:24" x14ac:dyDescent="0.25">
      <c r="B268" s="497"/>
      <c r="C268" s="498"/>
      <c r="D268" s="503"/>
      <c r="F268" s="637"/>
      <c r="G268" s="580"/>
      <c r="H268" s="638"/>
      <c r="I268" s="641"/>
      <c r="J268" s="539"/>
      <c r="K268" s="559"/>
      <c r="L268" s="639"/>
      <c r="M268" s="639"/>
      <c r="N268" s="640"/>
      <c r="O268" s="639"/>
      <c r="P268" s="546"/>
      <c r="V268" s="477"/>
      <c r="W268" s="477"/>
      <c r="X268" s="465"/>
    </row>
    <row r="269" spans="2:24" x14ac:dyDescent="0.25">
      <c r="B269" s="497"/>
      <c r="C269" s="498"/>
      <c r="D269" s="503"/>
      <c r="F269" s="642" t="s">
        <v>2251</v>
      </c>
      <c r="G269" s="527"/>
      <c r="H269" s="631"/>
      <c r="I269" s="529">
        <f>SUM(I266:I268)</f>
        <v>492198122.80000001</v>
      </c>
      <c r="J269" s="527"/>
      <c r="K269" s="632" t="s">
        <v>2248</v>
      </c>
      <c r="L269" s="635"/>
      <c r="M269" s="418">
        <f>SUM(M266:M268)</f>
        <v>492198122.80000001</v>
      </c>
      <c r="N269" s="532"/>
      <c r="O269" s="635"/>
      <c r="P269" s="636">
        <f>M269-I269</f>
        <v>0</v>
      </c>
      <c r="V269" s="477"/>
      <c r="W269" s="477"/>
      <c r="X269" s="465"/>
    </row>
    <row r="270" spans="2:24" x14ac:dyDescent="0.25">
      <c r="B270" s="497"/>
      <c r="C270" s="498"/>
      <c r="D270" s="503"/>
      <c r="F270" s="505"/>
      <c r="G270" s="498"/>
      <c r="H270" s="513"/>
      <c r="I270" s="500"/>
      <c r="K270" s="508"/>
      <c r="L270" s="643"/>
      <c r="M270" s="643"/>
      <c r="N270" s="644"/>
      <c r="O270" s="645"/>
      <c r="P270" s="504"/>
      <c r="V270" s="477"/>
      <c r="W270" s="477"/>
      <c r="X270" s="465"/>
    </row>
    <row r="271" spans="2:24" x14ac:dyDescent="0.25">
      <c r="B271" s="497"/>
      <c r="C271" s="498"/>
      <c r="D271" s="503"/>
      <c r="F271" s="505" t="s">
        <v>2252</v>
      </c>
      <c r="G271" s="498" t="s">
        <v>2253</v>
      </c>
      <c r="H271" s="499">
        <v>504</v>
      </c>
      <c r="I271" s="500">
        <v>0</v>
      </c>
      <c r="K271" s="497"/>
      <c r="L271" s="498"/>
      <c r="M271" s="498"/>
      <c r="N271" s="503"/>
      <c r="P271" s="504"/>
      <c r="Q271" s="359"/>
      <c r="X271" s="465"/>
    </row>
    <row r="272" spans="2:24" x14ac:dyDescent="0.25">
      <c r="B272" s="497"/>
      <c r="C272" s="498"/>
      <c r="D272" s="503"/>
      <c r="F272" s="505" t="s">
        <v>2254</v>
      </c>
      <c r="G272" s="498"/>
      <c r="H272" s="499"/>
      <c r="I272" s="515">
        <f>I266</f>
        <v>496187856.00999999</v>
      </c>
      <c r="K272" s="497"/>
      <c r="L272" s="498"/>
      <c r="M272" s="498"/>
      <c r="N272" s="503"/>
      <c r="P272" s="504"/>
      <c r="Q272" s="646"/>
      <c r="X272" s="465"/>
    </row>
    <row r="273" spans="2:24" x14ac:dyDescent="0.25">
      <c r="B273" s="497"/>
      <c r="C273" s="498"/>
      <c r="D273" s="503"/>
      <c r="F273" s="497"/>
      <c r="G273" s="498"/>
      <c r="H273" s="499"/>
      <c r="I273" s="500"/>
      <c r="K273" s="497"/>
      <c r="L273" s="498"/>
      <c r="M273" s="498"/>
      <c r="N273" s="503"/>
      <c r="P273" s="504"/>
      <c r="Q273" s="477"/>
      <c r="R273" s="477"/>
      <c r="S273" s="477"/>
      <c r="T273" s="477"/>
      <c r="U273" s="477"/>
      <c r="V273" s="477"/>
      <c r="W273" s="477"/>
      <c r="X273" s="465"/>
    </row>
    <row r="274" spans="2:24" x14ac:dyDescent="0.25">
      <c r="B274" s="525" t="s">
        <v>2255</v>
      </c>
      <c r="C274" s="498"/>
      <c r="D274" s="345">
        <v>2941246</v>
      </c>
      <c r="F274" s="497" t="s">
        <v>2256</v>
      </c>
      <c r="G274" s="498"/>
      <c r="H274" s="499"/>
      <c r="I274" s="511">
        <f>+I272+I244+I181+I179+I172+I165+I155+I144+I137+I128+I120+I102+I90+I42+I53</f>
        <v>2941246927.25</v>
      </c>
      <c r="K274" s="497"/>
      <c r="L274" s="498"/>
      <c r="M274" s="498"/>
      <c r="N274" s="503"/>
      <c r="P274" s="504"/>
      <c r="S274" s="647"/>
      <c r="T274" s="647"/>
      <c r="U274" s="647"/>
      <c r="V274" s="647"/>
      <c r="W274" s="647"/>
      <c r="X274" s="465"/>
    </row>
    <row r="275" spans="2:24" x14ac:dyDescent="0.25">
      <c r="B275" s="497"/>
      <c r="C275" s="498"/>
      <c r="D275" s="503"/>
      <c r="F275" s="497"/>
      <c r="G275" s="498"/>
      <c r="H275" s="499"/>
      <c r="I275" s="500"/>
      <c r="K275" s="497"/>
      <c r="L275" s="498"/>
      <c r="M275" s="498"/>
      <c r="N275" s="503"/>
      <c r="P275" s="504"/>
      <c r="R275" s="647"/>
      <c r="S275" s="647"/>
      <c r="T275" s="647"/>
      <c r="U275" s="647"/>
      <c r="V275" s="647"/>
      <c r="W275" s="647"/>
      <c r="X275" s="465"/>
    </row>
    <row r="276" spans="2:24" x14ac:dyDescent="0.25">
      <c r="B276" s="497"/>
      <c r="C276" s="498"/>
      <c r="D276" s="503"/>
      <c r="F276" s="616"/>
      <c r="G276" s="599"/>
      <c r="H276" s="595"/>
      <c r="I276" s="596"/>
      <c r="K276" s="497"/>
      <c r="L276" s="498"/>
      <c r="M276" s="498"/>
      <c r="N276" s="503"/>
      <c r="P276" s="504"/>
      <c r="R276" s="647"/>
      <c r="S276" s="647"/>
      <c r="T276" s="647"/>
      <c r="U276" s="647"/>
      <c r="V276" s="647"/>
      <c r="W276" s="647"/>
      <c r="X276" s="465"/>
    </row>
    <row r="277" spans="2:24" x14ac:dyDescent="0.25">
      <c r="B277" s="497"/>
      <c r="C277" s="498"/>
      <c r="D277" s="503"/>
      <c r="F277" s="497"/>
      <c r="G277" s="498"/>
      <c r="H277" s="499"/>
      <c r="I277" s="500"/>
      <c r="K277" s="497"/>
      <c r="L277" s="498"/>
      <c r="M277" s="498"/>
      <c r="N277" s="503"/>
      <c r="P277" s="504"/>
      <c r="R277" s="647"/>
      <c r="S277" s="647"/>
      <c r="T277" s="647"/>
      <c r="U277" s="647"/>
      <c r="V277" s="647"/>
      <c r="W277" s="647"/>
      <c r="X277" s="465"/>
    </row>
    <row r="278" spans="2:24" x14ac:dyDescent="0.25">
      <c r="B278" s="497"/>
      <c r="C278" s="498"/>
      <c r="D278" s="503"/>
      <c r="F278" s="497" t="s">
        <v>2257</v>
      </c>
      <c r="G278" s="498"/>
      <c r="H278" s="499"/>
      <c r="I278" s="511">
        <f>+I33+I274</f>
        <v>-395716353.07000017</v>
      </c>
      <c r="K278" s="497"/>
      <c r="L278" s="498"/>
      <c r="M278" s="498"/>
      <c r="N278" s="503"/>
      <c r="P278" s="504"/>
      <c r="S278" s="647"/>
      <c r="T278" s="647"/>
      <c r="U278" s="647"/>
      <c r="V278" s="647"/>
      <c r="W278" s="647"/>
      <c r="X278" s="465"/>
    </row>
    <row r="279" spans="2:24" x14ac:dyDescent="0.25">
      <c r="B279" s="497"/>
      <c r="C279" s="498"/>
      <c r="D279" s="503"/>
      <c r="F279" s="497"/>
      <c r="G279" s="498"/>
      <c r="H279" s="499"/>
      <c r="I279" s="500"/>
      <c r="K279" s="497"/>
      <c r="L279" s="498"/>
      <c r="M279" s="498"/>
      <c r="N279" s="503"/>
      <c r="P279" s="504"/>
      <c r="X279" s="465"/>
    </row>
    <row r="280" spans="2:24" x14ac:dyDescent="0.25">
      <c r="B280" s="497"/>
      <c r="C280" s="498"/>
      <c r="D280" s="503"/>
      <c r="F280" s="497"/>
      <c r="G280" s="498"/>
      <c r="H280" s="499"/>
      <c r="I280" s="500"/>
      <c r="K280" s="497"/>
      <c r="L280" s="498"/>
      <c r="M280" s="498"/>
      <c r="N280" s="503"/>
      <c r="P280" s="504"/>
      <c r="X280" s="465"/>
    </row>
    <row r="281" spans="2:24" x14ac:dyDescent="0.25">
      <c r="B281" s="497"/>
      <c r="C281" s="498"/>
      <c r="D281" s="503"/>
      <c r="F281" s="497" t="s">
        <v>2258</v>
      </c>
      <c r="G281" s="498"/>
      <c r="H281" s="499"/>
      <c r="I281" s="500"/>
      <c r="K281" s="497"/>
      <c r="L281" s="498"/>
      <c r="M281" s="498"/>
      <c r="N281" s="503"/>
      <c r="P281" s="504"/>
      <c r="X281" s="465"/>
    </row>
    <row r="282" spans="2:24" x14ac:dyDescent="0.25">
      <c r="B282" s="497"/>
      <c r="C282" s="498"/>
      <c r="D282" s="503"/>
      <c r="F282" s="505" t="s">
        <v>2259</v>
      </c>
      <c r="G282" s="498" t="s">
        <v>2260</v>
      </c>
      <c r="H282" s="499">
        <v>522</v>
      </c>
      <c r="I282" s="500">
        <v>-13073998.76</v>
      </c>
      <c r="K282" s="508"/>
      <c r="L282" s="648"/>
      <c r="M282" s="648"/>
      <c r="N282" s="649"/>
      <c r="O282" s="647"/>
      <c r="P282" s="504"/>
      <c r="Q282" s="477"/>
      <c r="R282" s="477"/>
      <c r="S282" s="477"/>
      <c r="T282" s="477"/>
      <c r="U282" s="477"/>
      <c r="V282" s="477"/>
      <c r="W282" s="477"/>
      <c r="X282" s="465"/>
    </row>
    <row r="283" spans="2:24" x14ac:dyDescent="0.25">
      <c r="B283" s="497"/>
      <c r="C283" s="498"/>
      <c r="D283" s="503"/>
      <c r="F283" s="505" t="s">
        <v>2261</v>
      </c>
      <c r="G283" s="498" t="s">
        <v>2262</v>
      </c>
      <c r="H283" s="499" t="s">
        <v>2263</v>
      </c>
      <c r="I283" s="500">
        <v>-43748578.369999997</v>
      </c>
      <c r="K283" s="508"/>
      <c r="L283" s="509"/>
      <c r="M283" s="509"/>
      <c r="N283" s="561"/>
      <c r="O283" s="477"/>
      <c r="P283" s="504"/>
      <c r="Q283" s="477"/>
      <c r="R283" s="477"/>
      <c r="S283" s="477"/>
      <c r="T283" s="477"/>
      <c r="U283" s="477"/>
      <c r="V283" s="477"/>
      <c r="W283" s="477"/>
      <c r="X283" s="465"/>
    </row>
    <row r="284" spans="2:24" x14ac:dyDescent="0.25">
      <c r="B284" s="497"/>
      <c r="C284" s="498"/>
      <c r="D284" s="503"/>
      <c r="F284" s="505" t="s">
        <v>2264</v>
      </c>
      <c r="G284" s="498" t="s">
        <v>2265</v>
      </c>
      <c r="H284" s="499" t="s">
        <v>2266</v>
      </c>
      <c r="I284" s="500">
        <v>-33327913.93</v>
      </c>
      <c r="K284" s="508"/>
      <c r="L284" s="498"/>
      <c r="M284" s="498"/>
      <c r="N284" s="503"/>
      <c r="P284" s="504"/>
      <c r="X284" s="465"/>
    </row>
    <row r="285" spans="2:24" x14ac:dyDescent="0.25">
      <c r="B285" s="497"/>
      <c r="C285" s="498"/>
      <c r="D285" s="503"/>
      <c r="F285" s="505" t="s">
        <v>2267</v>
      </c>
      <c r="G285" s="498" t="s">
        <v>2268</v>
      </c>
      <c r="H285" s="499">
        <v>525</v>
      </c>
      <c r="I285" s="500">
        <v>-6599337.71</v>
      </c>
      <c r="K285" s="508"/>
      <c r="L285" s="498"/>
      <c r="M285" s="498"/>
      <c r="N285" s="503"/>
      <c r="P285" s="504"/>
      <c r="X285" s="465"/>
    </row>
    <row r="286" spans="2:24" x14ac:dyDescent="0.25">
      <c r="B286" s="497"/>
      <c r="C286" s="498"/>
      <c r="D286" s="503"/>
      <c r="F286" s="505" t="s">
        <v>2269</v>
      </c>
      <c r="G286" s="498" t="s">
        <v>2270</v>
      </c>
      <c r="H286" s="499">
        <v>526</v>
      </c>
      <c r="I286" s="500">
        <v>-8602175.4299999997</v>
      </c>
      <c r="K286" s="508"/>
      <c r="L286" s="498"/>
      <c r="M286" s="498"/>
      <c r="N286" s="503"/>
      <c r="P286" s="504"/>
      <c r="X286" s="465"/>
    </row>
    <row r="287" spans="2:24" x14ac:dyDescent="0.25">
      <c r="B287" s="497"/>
      <c r="C287" s="498"/>
      <c r="D287" s="503"/>
      <c r="F287" s="650" t="s">
        <v>2271</v>
      </c>
      <c r="G287" s="498" t="s">
        <v>2272</v>
      </c>
      <c r="H287" s="499">
        <v>527</v>
      </c>
      <c r="I287" s="500">
        <v>2538956.69</v>
      </c>
      <c r="K287" s="508"/>
      <c r="L287" s="498"/>
      <c r="M287" s="498"/>
      <c r="N287" s="503"/>
      <c r="P287" s="504"/>
      <c r="X287" s="465"/>
    </row>
    <row r="288" spans="2:24" x14ac:dyDescent="0.25">
      <c r="B288" s="497"/>
      <c r="C288" s="498"/>
      <c r="D288" s="503"/>
      <c r="F288" s="505" t="s">
        <v>2273</v>
      </c>
      <c r="G288" s="498" t="s">
        <v>2274</v>
      </c>
      <c r="H288" s="499">
        <v>528</v>
      </c>
      <c r="I288" s="500">
        <v>43528.37</v>
      </c>
      <c r="K288" s="508"/>
      <c r="L288" s="498"/>
      <c r="M288" s="498"/>
      <c r="N288" s="503"/>
      <c r="P288" s="504"/>
      <c r="X288" s="465"/>
    </row>
    <row r="289" spans="2:24" x14ac:dyDescent="0.25">
      <c r="B289" s="497"/>
      <c r="C289" s="498"/>
      <c r="D289" s="503"/>
      <c r="F289" s="505" t="s">
        <v>2275</v>
      </c>
      <c r="G289" s="498" t="s">
        <v>2276</v>
      </c>
      <c r="H289" s="499" t="s">
        <v>2277</v>
      </c>
      <c r="I289" s="500"/>
      <c r="K289" s="497"/>
      <c r="L289" s="498"/>
      <c r="M289" s="498"/>
      <c r="N289" s="503"/>
      <c r="P289" s="504"/>
      <c r="X289" s="465"/>
    </row>
    <row r="290" spans="2:24" x14ac:dyDescent="0.25">
      <c r="B290" s="497"/>
      <c r="C290" s="498"/>
      <c r="D290" s="503"/>
      <c r="F290" s="505" t="s">
        <v>2278</v>
      </c>
      <c r="G290" s="498" t="s">
        <v>2279</v>
      </c>
      <c r="H290" s="499" t="s">
        <v>2280</v>
      </c>
      <c r="I290" s="500">
        <v>2603650.5499999998</v>
      </c>
      <c r="K290" s="508"/>
      <c r="L290" s="498"/>
      <c r="M290" s="498"/>
      <c r="N290" s="503"/>
      <c r="P290" s="504"/>
      <c r="X290" s="465"/>
    </row>
    <row r="291" spans="2:24" x14ac:dyDescent="0.25">
      <c r="B291" s="497"/>
      <c r="C291" s="498"/>
      <c r="D291" s="503"/>
      <c r="F291" s="505" t="s">
        <v>2281</v>
      </c>
      <c r="G291" s="498"/>
      <c r="H291" s="499"/>
      <c r="I291" s="515">
        <f>SUM(I282:I290)</f>
        <v>-100165868.58999999</v>
      </c>
      <c r="K291" s="497"/>
      <c r="L291" s="498"/>
      <c r="M291" s="498"/>
      <c r="N291" s="503"/>
      <c r="P291" s="504"/>
      <c r="X291" s="465"/>
    </row>
    <row r="292" spans="2:24" x14ac:dyDescent="0.25">
      <c r="B292" s="497"/>
      <c r="C292" s="498"/>
      <c r="D292" s="503"/>
      <c r="F292" s="497"/>
      <c r="G292" s="498"/>
      <c r="H292" s="499"/>
      <c r="I292" s="500"/>
      <c r="K292" s="497"/>
      <c r="L292" s="498"/>
      <c r="M292" s="498"/>
      <c r="N292" s="503"/>
      <c r="P292" s="504"/>
      <c r="X292" s="465"/>
    </row>
    <row r="293" spans="2:24" x14ac:dyDescent="0.25">
      <c r="B293" s="497"/>
      <c r="C293" s="498"/>
      <c r="D293" s="503"/>
      <c r="F293" s="497" t="s">
        <v>2282</v>
      </c>
      <c r="G293" s="498"/>
      <c r="H293" s="499"/>
      <c r="I293" s="511">
        <f>+I278+I291</f>
        <v>-495882221.66000015</v>
      </c>
      <c r="K293" s="497"/>
      <c r="L293" s="498"/>
      <c r="M293" s="498"/>
      <c r="N293" s="503"/>
      <c r="P293" s="504"/>
      <c r="X293" s="465"/>
    </row>
    <row r="294" spans="2:24" x14ac:dyDescent="0.25">
      <c r="B294" s="497"/>
      <c r="C294" s="498"/>
      <c r="D294" s="503"/>
      <c r="F294" s="497"/>
      <c r="G294" s="498"/>
      <c r="H294" s="499"/>
      <c r="I294" s="500"/>
      <c r="K294" s="497"/>
      <c r="L294" s="498"/>
      <c r="M294" s="498"/>
      <c r="N294" s="503"/>
      <c r="P294" s="504"/>
      <c r="X294" s="465"/>
    </row>
    <row r="295" spans="2:24" x14ac:dyDescent="0.25">
      <c r="B295" s="497"/>
      <c r="C295" s="498"/>
      <c r="D295" s="503"/>
      <c r="F295" s="497" t="s">
        <v>2283</v>
      </c>
      <c r="G295" s="498"/>
      <c r="H295" s="499"/>
      <c r="I295" s="500"/>
      <c r="K295" s="497"/>
      <c r="L295" s="498"/>
      <c r="M295" s="498"/>
      <c r="N295" s="503"/>
      <c r="P295" s="504"/>
      <c r="X295" s="465"/>
    </row>
    <row r="296" spans="2:24" x14ac:dyDescent="0.25">
      <c r="B296" s="497"/>
      <c r="C296" s="498"/>
      <c r="D296" s="503"/>
      <c r="F296" s="505" t="s">
        <v>2284</v>
      </c>
      <c r="G296" s="498" t="s">
        <v>2285</v>
      </c>
      <c r="H296" s="499" t="s">
        <v>2286</v>
      </c>
      <c r="I296" s="500">
        <v>346760737.04000002</v>
      </c>
      <c r="K296" s="508"/>
      <c r="L296" s="498"/>
      <c r="M296" s="498"/>
      <c r="N296" s="503"/>
      <c r="P296" s="504"/>
      <c r="X296" s="465"/>
    </row>
    <row r="297" spans="2:24" x14ac:dyDescent="0.25">
      <c r="B297" s="497"/>
      <c r="C297" s="498"/>
      <c r="D297" s="503"/>
      <c r="F297" s="505" t="s">
        <v>2287</v>
      </c>
      <c r="G297" s="498" t="s">
        <v>2288</v>
      </c>
      <c r="H297" s="499">
        <v>531</v>
      </c>
      <c r="I297" s="500">
        <v>-48195900.609999999</v>
      </c>
      <c r="K297" s="508"/>
      <c r="L297" s="498"/>
      <c r="M297" s="498"/>
      <c r="N297" s="503"/>
      <c r="P297" s="504"/>
      <c r="X297" s="465"/>
    </row>
    <row r="298" spans="2:24" x14ac:dyDescent="0.25">
      <c r="B298" s="497"/>
      <c r="C298" s="498"/>
      <c r="D298" s="503"/>
      <c r="F298" s="505" t="s">
        <v>2278</v>
      </c>
      <c r="G298" s="498" t="s">
        <v>2289</v>
      </c>
      <c r="H298" s="499" t="s">
        <v>2290</v>
      </c>
      <c r="I298" s="500">
        <v>229132.87</v>
      </c>
      <c r="K298" s="508"/>
      <c r="L298" s="498"/>
      <c r="M298" s="498"/>
      <c r="N298" s="503"/>
      <c r="P298" s="504"/>
      <c r="X298" s="465"/>
    </row>
    <row r="299" spans="2:24" x14ac:dyDescent="0.25">
      <c r="B299" s="497"/>
      <c r="C299" s="498"/>
      <c r="D299" s="503"/>
      <c r="F299" s="497"/>
      <c r="G299" s="498"/>
      <c r="H299" s="499"/>
      <c r="I299" s="577">
        <f>SUM(I296:I298)</f>
        <v>298793969.30000001</v>
      </c>
      <c r="K299" s="497"/>
      <c r="L299" s="498"/>
      <c r="M299" s="498"/>
      <c r="N299" s="503"/>
      <c r="P299" s="504"/>
      <c r="X299" s="465"/>
    </row>
    <row r="300" spans="2:24" ht="15" customHeight="1" x14ac:dyDescent="0.25">
      <c r="B300" s="497"/>
      <c r="C300" s="498"/>
      <c r="D300" s="503"/>
      <c r="F300" s="505" t="s">
        <v>2291</v>
      </c>
      <c r="G300" s="498" t="s">
        <v>2292</v>
      </c>
      <c r="H300" s="499">
        <v>536</v>
      </c>
      <c r="I300" s="511">
        <v>-38109936.810000002</v>
      </c>
      <c r="K300" s="508"/>
      <c r="L300" s="498"/>
      <c r="M300" s="498"/>
      <c r="N300" s="503"/>
      <c r="P300" s="504"/>
      <c r="X300" s="465"/>
    </row>
    <row r="301" spans="2:24" ht="15" customHeight="1" x14ac:dyDescent="0.25">
      <c r="B301" s="497"/>
      <c r="C301" s="498"/>
      <c r="D301" s="503"/>
      <c r="F301" s="505" t="s">
        <v>2293</v>
      </c>
      <c r="G301" s="498"/>
      <c r="H301" s="499"/>
      <c r="I301" s="577">
        <f>SUM(I299:I300)</f>
        <v>260684032.49000001</v>
      </c>
      <c r="K301" s="497"/>
      <c r="L301" s="498"/>
      <c r="M301" s="498"/>
      <c r="N301" s="503"/>
      <c r="P301" s="504"/>
      <c r="X301" s="465"/>
    </row>
    <row r="302" spans="2:24" ht="15" customHeight="1" x14ac:dyDescent="0.25">
      <c r="B302" s="497"/>
      <c r="C302" s="498"/>
      <c r="D302" s="503"/>
      <c r="F302" s="497"/>
      <c r="G302" s="498"/>
      <c r="H302" s="499"/>
      <c r="I302" s="500"/>
      <c r="K302" s="497"/>
      <c r="L302" s="498"/>
      <c r="M302" s="498"/>
      <c r="N302" s="503"/>
      <c r="P302" s="504"/>
      <c r="X302" s="465"/>
    </row>
    <row r="303" spans="2:24" ht="15" customHeight="1" x14ac:dyDescent="0.25">
      <c r="B303" s="497"/>
      <c r="C303" s="498"/>
      <c r="D303" s="503"/>
      <c r="F303" s="497" t="s">
        <v>2294</v>
      </c>
      <c r="G303" s="498" t="s">
        <v>2295</v>
      </c>
      <c r="H303" s="499">
        <v>665</v>
      </c>
      <c r="I303" s="511">
        <v>-66987891.840000004</v>
      </c>
      <c r="K303" s="508"/>
      <c r="L303" s="498"/>
      <c r="M303" s="498"/>
      <c r="N303" s="503"/>
      <c r="P303" s="504"/>
      <c r="X303" s="465"/>
    </row>
    <row r="304" spans="2:24" ht="15" customHeight="1" x14ac:dyDescent="0.25">
      <c r="B304" s="497"/>
      <c r="C304" s="498"/>
      <c r="D304" s="503"/>
      <c r="F304" s="497"/>
      <c r="G304" s="498"/>
      <c r="H304" s="499"/>
      <c r="I304" s="500"/>
      <c r="K304" s="497"/>
      <c r="L304" s="498"/>
      <c r="M304" s="498"/>
      <c r="N304" s="503"/>
      <c r="P304" s="504"/>
      <c r="X304" s="465"/>
    </row>
    <row r="305" spans="2:24" ht="15" customHeight="1" x14ac:dyDescent="0.25">
      <c r="B305" s="497"/>
      <c r="C305" s="498"/>
      <c r="D305" s="503"/>
      <c r="F305" s="497" t="s">
        <v>2296</v>
      </c>
      <c r="G305" s="498"/>
      <c r="H305" s="499"/>
      <c r="I305" s="500">
        <f>+I293+I301+I303</f>
        <v>-302186081.01000011</v>
      </c>
      <c r="K305" s="497"/>
      <c r="L305" s="498"/>
      <c r="M305" s="498"/>
      <c r="N305" s="503"/>
      <c r="P305" s="504"/>
      <c r="X305" s="465"/>
    </row>
    <row r="306" spans="2:24" ht="15" customHeight="1" x14ac:dyDescent="0.25">
      <c r="B306" s="497"/>
      <c r="C306" s="498"/>
      <c r="D306" s="503"/>
      <c r="F306" s="497"/>
      <c r="G306" s="498"/>
      <c r="H306" s="499"/>
      <c r="I306" s="500"/>
      <c r="K306" s="497"/>
      <c r="L306" s="498"/>
      <c r="M306" s="498"/>
      <c r="N306" s="503"/>
      <c r="P306" s="504"/>
      <c r="X306" s="465"/>
    </row>
    <row r="307" spans="2:24" ht="15" customHeight="1" x14ac:dyDescent="0.25">
      <c r="B307" s="497"/>
      <c r="C307" s="498"/>
      <c r="D307" s="503"/>
      <c r="F307" s="512" t="s">
        <v>2297</v>
      </c>
      <c r="G307" s="498" t="s">
        <v>2298</v>
      </c>
      <c r="H307" s="499">
        <v>2710081</v>
      </c>
      <c r="I307" s="500">
        <v>265586000</v>
      </c>
      <c r="K307" s="508"/>
      <c r="L307" s="498"/>
      <c r="M307" s="498"/>
      <c r="N307" s="503"/>
      <c r="P307" s="504"/>
      <c r="X307" s="465"/>
    </row>
    <row r="308" spans="2:24" ht="15" customHeight="1" x14ac:dyDescent="0.25">
      <c r="B308" s="497"/>
      <c r="C308" s="498"/>
      <c r="D308" s="503"/>
      <c r="F308" s="512" t="s">
        <v>2299</v>
      </c>
      <c r="G308" s="498" t="s">
        <v>2300</v>
      </c>
      <c r="H308" s="499">
        <v>5308</v>
      </c>
      <c r="I308" s="500">
        <v>0</v>
      </c>
      <c r="K308" s="497"/>
      <c r="L308" s="498"/>
      <c r="M308" s="498"/>
      <c r="N308" s="503"/>
      <c r="P308" s="504"/>
      <c r="X308" s="465"/>
    </row>
    <row r="309" spans="2:24" ht="15" customHeight="1" x14ac:dyDescent="0.25">
      <c r="B309" s="497"/>
      <c r="C309" s="498"/>
      <c r="D309" s="503"/>
      <c r="F309" s="497"/>
      <c r="G309" s="498"/>
      <c r="H309" s="499"/>
      <c r="I309" s="500"/>
      <c r="K309" s="497"/>
      <c r="L309" s="498"/>
      <c r="M309" s="498"/>
      <c r="N309" s="503"/>
      <c r="P309" s="504"/>
      <c r="X309" s="465"/>
    </row>
    <row r="310" spans="2:24" ht="15" customHeight="1" thickBot="1" x14ac:dyDescent="0.3">
      <c r="B310" s="478"/>
      <c r="C310" s="479"/>
      <c r="D310" s="651"/>
      <c r="F310" s="478" t="s">
        <v>1747</v>
      </c>
      <c r="G310" s="479"/>
      <c r="H310" s="480"/>
      <c r="I310" s="570">
        <f>+I305+I307</f>
        <v>-36600081.01000011</v>
      </c>
      <c r="K310" s="478"/>
      <c r="L310" s="479"/>
      <c r="M310" s="479"/>
      <c r="N310" s="651"/>
      <c r="P310" s="652"/>
      <c r="X310" s="465"/>
    </row>
    <row r="311" spans="2:24" x14ac:dyDescent="0.25">
      <c r="N311" s="582"/>
      <c r="X311" s="465"/>
    </row>
    <row r="312" spans="2:24" x14ac:dyDescent="0.25">
      <c r="X312" s="465"/>
    </row>
    <row r="313" spans="2:24" x14ac:dyDescent="0.25">
      <c r="X313" s="465"/>
    </row>
    <row r="314" spans="2:24" x14ac:dyDescent="0.25">
      <c r="X314" s="465"/>
    </row>
    <row r="315" spans="2:24" x14ac:dyDescent="0.25">
      <c r="X315" s="465"/>
    </row>
    <row r="316" spans="2:24" x14ac:dyDescent="0.25">
      <c r="X316" s="465"/>
    </row>
    <row r="317" spans="2:24" x14ac:dyDescent="0.25">
      <c r="X317" s="465"/>
    </row>
    <row r="318" spans="2:24" x14ac:dyDescent="0.25">
      <c r="X318" s="465"/>
    </row>
    <row r="319" spans="2:24" x14ac:dyDescent="0.25">
      <c r="X319" s="465"/>
    </row>
    <row r="320" spans="2:24" x14ac:dyDescent="0.25">
      <c r="X320" s="465"/>
    </row>
    <row r="321" spans="24:28" x14ac:dyDescent="0.25">
      <c r="X321" s="465"/>
    </row>
    <row r="322" spans="24:28" x14ac:dyDescent="0.25">
      <c r="X322" s="465"/>
    </row>
    <row r="323" spans="24:28" x14ac:dyDescent="0.25">
      <c r="X323" s="465"/>
      <c r="Z323" s="874"/>
      <c r="AA323" s="498"/>
      <c r="AB323" s="498"/>
    </row>
    <row r="324" spans="24:28" x14ac:dyDescent="0.25">
      <c r="X324" s="465"/>
      <c r="Z324" s="874"/>
      <c r="AA324" s="498"/>
      <c r="AB324" s="498"/>
    </row>
    <row r="325" spans="24:28" x14ac:dyDescent="0.25">
      <c r="X325" s="465"/>
      <c r="Z325" s="874"/>
      <c r="AA325" s="498"/>
      <c r="AB325" s="498"/>
    </row>
    <row r="326" spans="24:28" x14ac:dyDescent="0.25">
      <c r="X326" s="465"/>
      <c r="Z326" s="874"/>
      <c r="AA326" s="498"/>
      <c r="AB326" s="498"/>
    </row>
    <row r="327" spans="24:28" x14ac:dyDescent="0.25">
      <c r="X327" s="465"/>
      <c r="Z327" s="874"/>
      <c r="AA327" s="498"/>
      <c r="AB327" s="498"/>
    </row>
    <row r="328" spans="24:28" x14ac:dyDescent="0.25">
      <c r="X328" s="465"/>
      <c r="Z328" s="874"/>
      <c r="AA328" s="498"/>
      <c r="AB328" s="498"/>
    </row>
    <row r="329" spans="24:28" x14ac:dyDescent="0.25">
      <c r="X329" s="465"/>
      <c r="Z329" s="874"/>
      <c r="AA329" s="498"/>
      <c r="AB329" s="498"/>
    </row>
    <row r="330" spans="24:28" x14ac:dyDescent="0.25">
      <c r="X330" s="465"/>
      <c r="Z330" s="874"/>
      <c r="AA330" s="498"/>
      <c r="AB330" s="498"/>
    </row>
    <row r="331" spans="24:28" x14ac:dyDescent="0.25">
      <c r="X331" s="465"/>
      <c r="Z331" s="874"/>
      <c r="AA331" s="498"/>
      <c r="AB331" s="498"/>
    </row>
    <row r="332" spans="24:28" x14ac:dyDescent="0.25">
      <c r="X332" s="465"/>
      <c r="Z332" s="874"/>
      <c r="AA332" s="498"/>
      <c r="AB332" s="498"/>
    </row>
    <row r="333" spans="24:28" x14ac:dyDescent="0.25">
      <c r="X333" s="465"/>
      <c r="Z333" s="874"/>
      <c r="AA333" s="498"/>
      <c r="AB333" s="498"/>
    </row>
    <row r="334" spans="24:28" x14ac:dyDescent="0.25">
      <c r="X334" s="465"/>
      <c r="Z334" s="874"/>
      <c r="AA334" s="498"/>
      <c r="AB334" s="498"/>
    </row>
    <row r="335" spans="24:28" x14ac:dyDescent="0.25">
      <c r="X335" s="465"/>
      <c r="Z335" s="874"/>
      <c r="AA335" s="498"/>
      <c r="AB335" s="498"/>
    </row>
    <row r="336" spans="24:28" x14ac:dyDescent="0.25">
      <c r="X336" s="465"/>
      <c r="Z336" s="874"/>
      <c r="AA336" s="498"/>
      <c r="AB336" s="498"/>
    </row>
    <row r="337" spans="24:28" x14ac:dyDescent="0.25">
      <c r="X337" s="465"/>
      <c r="Z337" s="874"/>
      <c r="AA337" s="498"/>
      <c r="AB337" s="498"/>
    </row>
    <row r="338" spans="24:28" x14ac:dyDescent="0.25">
      <c r="X338" s="465"/>
      <c r="Z338" s="874"/>
      <c r="AA338" s="498"/>
      <c r="AB338" s="498"/>
    </row>
    <row r="339" spans="24:28" x14ac:dyDescent="0.25">
      <c r="X339" s="465"/>
      <c r="Z339" s="874"/>
      <c r="AA339" s="498"/>
      <c r="AB339" s="498"/>
    </row>
    <row r="340" spans="24:28" x14ac:dyDescent="0.25">
      <c r="X340" s="465"/>
      <c r="Z340" s="874"/>
      <c r="AA340" s="498"/>
      <c r="AB340" s="498"/>
    </row>
    <row r="341" spans="24:28" x14ac:dyDescent="0.25">
      <c r="X341" s="465"/>
      <c r="Z341" s="874"/>
      <c r="AA341" s="498"/>
      <c r="AB341" s="498"/>
    </row>
    <row r="342" spans="24:28" x14ac:dyDescent="0.25">
      <c r="X342" s="465"/>
      <c r="Z342" s="874"/>
      <c r="AA342" s="498"/>
      <c r="AB342" s="498"/>
    </row>
    <row r="343" spans="24:28" x14ac:dyDescent="0.25">
      <c r="X343" s="465"/>
      <c r="Z343" s="874"/>
      <c r="AA343" s="498"/>
      <c r="AB343" s="498"/>
    </row>
    <row r="344" spans="24:28" x14ac:dyDescent="0.25">
      <c r="X344" s="465"/>
    </row>
    <row r="345" spans="24:28" x14ac:dyDescent="0.25">
      <c r="X345" s="465"/>
    </row>
    <row r="346" spans="24:28" x14ac:dyDescent="0.25">
      <c r="X346" s="465"/>
    </row>
    <row r="347" spans="24:28" x14ac:dyDescent="0.25">
      <c r="X347" s="465"/>
    </row>
    <row r="348" spans="24:28" x14ac:dyDescent="0.25">
      <c r="X348" s="465"/>
    </row>
    <row r="349" spans="24:28" x14ac:dyDescent="0.25">
      <c r="X349" s="465"/>
    </row>
    <row r="350" spans="24:28" x14ac:dyDescent="0.25">
      <c r="X350" s="465"/>
    </row>
    <row r="351" spans="24:28" x14ac:dyDescent="0.25">
      <c r="X351" s="465"/>
    </row>
    <row r="352" spans="24:28" x14ac:dyDescent="0.25">
      <c r="X352" s="465"/>
    </row>
    <row r="353" spans="24:24" x14ac:dyDescent="0.25">
      <c r="X353" s="465"/>
    </row>
    <row r="354" spans="24:24" x14ac:dyDescent="0.25">
      <c r="X354" s="465"/>
    </row>
    <row r="355" spans="24:24" x14ac:dyDescent="0.25">
      <c r="X355" s="465"/>
    </row>
    <row r="356" spans="24:24" x14ac:dyDescent="0.25">
      <c r="X356" s="465"/>
    </row>
    <row r="357" spans="24:24" x14ac:dyDescent="0.25">
      <c r="X357" s="465"/>
    </row>
    <row r="358" spans="24:24" x14ac:dyDescent="0.25">
      <c r="X358" s="465"/>
    </row>
    <row r="359" spans="24:24" x14ac:dyDescent="0.25">
      <c r="X359" s="465"/>
    </row>
    <row r="360" spans="24:24" x14ac:dyDescent="0.25">
      <c r="X360" s="465"/>
    </row>
    <row r="361" spans="24:24" x14ac:dyDescent="0.25">
      <c r="X361" s="465"/>
    </row>
    <row r="362" spans="24:24" x14ac:dyDescent="0.25">
      <c r="X362" s="465"/>
    </row>
    <row r="363" spans="24:24" x14ac:dyDescent="0.25">
      <c r="X363" s="465"/>
    </row>
    <row r="364" spans="24:24" x14ac:dyDescent="0.25">
      <c r="X364" s="465"/>
    </row>
    <row r="365" spans="24:24" x14ac:dyDescent="0.25">
      <c r="X365" s="465"/>
    </row>
    <row r="366" spans="24:24" x14ac:dyDescent="0.25">
      <c r="X366" s="465"/>
    </row>
    <row r="367" spans="24:24" x14ac:dyDescent="0.25">
      <c r="X367" s="465"/>
    </row>
    <row r="368" spans="24:24" x14ac:dyDescent="0.25">
      <c r="X368" s="465"/>
    </row>
    <row r="369" spans="24:24" x14ac:dyDescent="0.25">
      <c r="X369" s="465"/>
    </row>
    <row r="370" spans="24:24" x14ac:dyDescent="0.25">
      <c r="X370" s="465"/>
    </row>
    <row r="371" spans="24:24" x14ac:dyDescent="0.25">
      <c r="X371" s="465"/>
    </row>
    <row r="372" spans="24:24" x14ac:dyDescent="0.25">
      <c r="X372" s="465"/>
    </row>
    <row r="373" spans="24:24" x14ac:dyDescent="0.25">
      <c r="X373" s="465"/>
    </row>
    <row r="374" spans="24:24" x14ac:dyDescent="0.25">
      <c r="X374" s="465"/>
    </row>
    <row r="375" spans="24:24" x14ac:dyDescent="0.25">
      <c r="X375" s="465"/>
    </row>
    <row r="376" spans="24:24" x14ac:dyDescent="0.25">
      <c r="X376" s="465"/>
    </row>
    <row r="377" spans="24:24" x14ac:dyDescent="0.25">
      <c r="X377" s="465"/>
    </row>
    <row r="378" spans="24:24" x14ac:dyDescent="0.25">
      <c r="X378" s="465"/>
    </row>
    <row r="379" spans="24:24" x14ac:dyDescent="0.25">
      <c r="X379" s="465"/>
    </row>
    <row r="380" spans="24:24" x14ac:dyDescent="0.25">
      <c r="X380" s="465"/>
    </row>
    <row r="381" spans="24:24" x14ac:dyDescent="0.25">
      <c r="X381" s="465"/>
    </row>
    <row r="382" spans="24:24" x14ac:dyDescent="0.25">
      <c r="X382" s="465"/>
    </row>
    <row r="383" spans="24:24" x14ac:dyDescent="0.25">
      <c r="X383" s="465"/>
    </row>
    <row r="384" spans="24:24" x14ac:dyDescent="0.25">
      <c r="X384" s="465"/>
    </row>
    <row r="385" spans="24:24" x14ac:dyDescent="0.25">
      <c r="X385" s="465"/>
    </row>
    <row r="386" spans="24:24" x14ac:dyDescent="0.25">
      <c r="X386" s="465"/>
    </row>
    <row r="387" spans="24:24" x14ac:dyDescent="0.25">
      <c r="X387" s="465"/>
    </row>
    <row r="388" spans="24:24" x14ac:dyDescent="0.25">
      <c r="X388" s="465"/>
    </row>
    <row r="389" spans="24:24" x14ac:dyDescent="0.25">
      <c r="X389" s="465"/>
    </row>
    <row r="390" spans="24:24" x14ac:dyDescent="0.25">
      <c r="X390" s="465"/>
    </row>
    <row r="391" spans="24:24" x14ac:dyDescent="0.25">
      <c r="X391" s="465"/>
    </row>
    <row r="392" spans="24:24" x14ac:dyDescent="0.25">
      <c r="X392" s="465"/>
    </row>
    <row r="393" spans="24:24" x14ac:dyDescent="0.25">
      <c r="X393" s="465"/>
    </row>
    <row r="394" spans="24:24" x14ac:dyDescent="0.25">
      <c r="X394" s="465"/>
    </row>
    <row r="395" spans="24:24" x14ac:dyDescent="0.25">
      <c r="X395" s="465"/>
    </row>
    <row r="396" spans="24:24" x14ac:dyDescent="0.25">
      <c r="X396" s="465"/>
    </row>
    <row r="397" spans="24:24" x14ac:dyDescent="0.25">
      <c r="X397" s="465"/>
    </row>
    <row r="398" spans="24:24" x14ac:dyDescent="0.25">
      <c r="X398" s="465"/>
    </row>
    <row r="399" spans="24:24" x14ac:dyDescent="0.25">
      <c r="X399" s="465"/>
    </row>
    <row r="400" spans="24:24" x14ac:dyDescent="0.25">
      <c r="X400" s="465"/>
    </row>
    <row r="401" spans="24:24" x14ac:dyDescent="0.25">
      <c r="X401" s="465"/>
    </row>
    <row r="402" spans="24:24" x14ac:dyDescent="0.25">
      <c r="X402" s="465"/>
    </row>
    <row r="403" spans="24:24" x14ac:dyDescent="0.25">
      <c r="X403" s="465"/>
    </row>
    <row r="404" spans="24:24" x14ac:dyDescent="0.25">
      <c r="X404" s="465"/>
    </row>
    <row r="405" spans="24:24" x14ac:dyDescent="0.25">
      <c r="X405" s="465"/>
    </row>
    <row r="406" spans="24:24" x14ac:dyDescent="0.25">
      <c r="X406" s="465"/>
    </row>
    <row r="407" spans="24:24" x14ac:dyDescent="0.25">
      <c r="X407" s="465"/>
    </row>
    <row r="408" spans="24:24" x14ac:dyDescent="0.25">
      <c r="X408" s="465"/>
    </row>
    <row r="409" spans="24:24" x14ac:dyDescent="0.25">
      <c r="X409" s="465"/>
    </row>
    <row r="410" spans="24:24" x14ac:dyDescent="0.25">
      <c r="X410" s="465"/>
    </row>
    <row r="411" spans="24:24" x14ac:dyDescent="0.25">
      <c r="X411" s="465"/>
    </row>
    <row r="412" spans="24:24" x14ac:dyDescent="0.25">
      <c r="X412" s="465"/>
    </row>
    <row r="413" spans="24:24" x14ac:dyDescent="0.25">
      <c r="X413" s="465"/>
    </row>
    <row r="414" spans="24:24" x14ac:dyDescent="0.25">
      <c r="X414" s="465"/>
    </row>
    <row r="415" spans="24:24" x14ac:dyDescent="0.25">
      <c r="X415" s="465"/>
    </row>
    <row r="416" spans="24:24" x14ac:dyDescent="0.25">
      <c r="X416" s="465"/>
    </row>
    <row r="417" spans="24:24" x14ac:dyDescent="0.25">
      <c r="X417" s="465"/>
    </row>
    <row r="418" spans="24:24" x14ac:dyDescent="0.25">
      <c r="X418" s="465"/>
    </row>
    <row r="419" spans="24:24" x14ac:dyDescent="0.25">
      <c r="X419" s="465"/>
    </row>
    <row r="420" spans="24:24" x14ac:dyDescent="0.25">
      <c r="X420" s="465"/>
    </row>
    <row r="421" spans="24:24" x14ac:dyDescent="0.25">
      <c r="X421" s="465"/>
    </row>
  </sheetData>
  <mergeCells count="8">
    <mergeCell ref="B8:D10"/>
    <mergeCell ref="K9:N9"/>
    <mergeCell ref="K120:M120"/>
    <mergeCell ref="F4:I4"/>
    <mergeCell ref="X4:Z4"/>
    <mergeCell ref="F5:I5"/>
    <mergeCell ref="F6:I6"/>
    <mergeCell ref="F7:I7"/>
  </mergeCells>
  <printOptions headings="1" gridLines="1"/>
  <pageMargins left="0.2" right="0.2" top="0.75" bottom="0.25" header="0.3" footer="0.3"/>
  <pageSetup scale="50" orientation="landscape" cellComments="atEnd" r:id="rId1"/>
  <headerFooter>
    <oddHeader>&amp;RExhibit No. DWP-104</oddHeader>
    <oddFooter>&amp;L&amp;F&amp;C&amp;P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Q1422"/>
  <sheetViews>
    <sheetView zoomScale="55" zoomScaleNormal="55" workbookViewId="0">
      <pane xSplit="5" ySplit="4" topLeftCell="F46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I110" sqref="I110"/>
    </sheetView>
  </sheetViews>
  <sheetFormatPr defaultRowHeight="15" x14ac:dyDescent="0.25"/>
  <cols>
    <col min="1" max="1" width="10" style="779" customWidth="1"/>
    <col min="2" max="2" width="13.42578125" style="779" customWidth="1"/>
    <col min="3" max="3" width="27.28515625" style="780" customWidth="1"/>
    <col min="4" max="4" width="9.7109375" style="779" customWidth="1"/>
    <col min="5" max="5" width="22.42578125" style="781" bestFit="1" customWidth="1"/>
    <col min="6" max="6" width="58.28515625" style="781" customWidth="1"/>
    <col min="7" max="7" width="22.42578125" style="781" customWidth="1"/>
    <col min="8" max="8" width="24.140625" style="781" customWidth="1"/>
    <col min="9" max="9" width="27" style="779" customWidth="1"/>
    <col min="10" max="10" width="55.28515625" style="779" customWidth="1"/>
    <col min="11" max="11" width="49.7109375" style="780" bestFit="1" customWidth="1"/>
    <col min="12" max="12" width="21" style="782" customWidth="1"/>
    <col min="13" max="13" width="17.140625" style="782" customWidth="1"/>
    <col min="14" max="14" width="28.7109375" style="659" customWidth="1"/>
    <col min="15" max="15" width="19.140625" style="783" bestFit="1" customWidth="1"/>
    <col min="16" max="16" width="16.28515625" style="779" bestFit="1" customWidth="1"/>
    <col min="17" max="17" width="50.7109375" style="779" bestFit="1" customWidth="1"/>
    <col min="18" max="16384" width="9.140625" style="779"/>
  </cols>
  <sheetData>
    <row r="1" spans="1:15" ht="18.75" x14ac:dyDescent="0.3">
      <c r="A1" s="778" t="s">
        <v>0</v>
      </c>
    </row>
    <row r="3" spans="1:15" x14ac:dyDescent="0.25">
      <c r="D3" s="2"/>
      <c r="E3" s="3"/>
      <c r="F3" s="3"/>
      <c r="G3" s="3"/>
      <c r="H3" s="3"/>
      <c r="I3" s="3"/>
      <c r="J3" s="3"/>
      <c r="L3" s="4" t="s">
        <v>1</v>
      </c>
      <c r="M3" s="4" t="s">
        <v>2</v>
      </c>
    </row>
    <row r="4" spans="1:15" x14ac:dyDescent="0.25">
      <c r="A4" s="784" t="s">
        <v>3</v>
      </c>
      <c r="B4" s="784" t="s">
        <v>4</v>
      </c>
      <c r="C4" s="785" t="s">
        <v>5</v>
      </c>
      <c r="D4" s="784" t="s">
        <v>6</v>
      </c>
      <c r="E4" s="786" t="s">
        <v>7</v>
      </c>
      <c r="F4" s="786" t="s">
        <v>8</v>
      </c>
      <c r="G4" s="786" t="s">
        <v>9</v>
      </c>
      <c r="H4" s="786" t="s">
        <v>10</v>
      </c>
      <c r="I4" s="784" t="s">
        <v>11</v>
      </c>
      <c r="J4" s="784" t="s">
        <v>12</v>
      </c>
      <c r="K4" s="785" t="s">
        <v>13</v>
      </c>
      <c r="L4" s="787" t="s">
        <v>2405</v>
      </c>
      <c r="M4" s="787" t="s">
        <v>2406</v>
      </c>
      <c r="N4" s="788" t="s">
        <v>14</v>
      </c>
      <c r="O4" s="789" t="s">
        <v>15</v>
      </c>
    </row>
    <row r="5" spans="1:15" ht="15" customHeight="1" x14ac:dyDescent="0.25">
      <c r="A5" s="779" t="s">
        <v>16</v>
      </c>
      <c r="B5" s="779" t="s">
        <v>16</v>
      </c>
      <c r="C5" s="5" t="s">
        <v>17</v>
      </c>
      <c r="D5" s="6">
        <v>311</v>
      </c>
      <c r="E5" s="7" t="s">
        <v>18</v>
      </c>
      <c r="F5" s="781" t="s">
        <v>19</v>
      </c>
      <c r="G5" s="7" t="s">
        <v>19</v>
      </c>
      <c r="H5" s="7" t="s">
        <v>20</v>
      </c>
      <c r="I5" s="6" t="s">
        <v>21</v>
      </c>
      <c r="J5" s="6" t="s">
        <v>21</v>
      </c>
      <c r="K5" s="8" t="s">
        <v>22</v>
      </c>
      <c r="L5" s="9">
        <v>6164229.9799999995</v>
      </c>
      <c r="M5" s="9">
        <v>66621.67971283049</v>
      </c>
      <c r="N5" s="790">
        <v>509050.31559199636</v>
      </c>
      <c r="O5" s="791">
        <v>8.2581330878896964E-2</v>
      </c>
    </row>
    <row r="6" spans="1:15" ht="15" customHeight="1" x14ac:dyDescent="0.25">
      <c r="A6" s="779" t="s">
        <v>16</v>
      </c>
      <c r="B6" s="779" t="s">
        <v>16</v>
      </c>
      <c r="C6" s="5" t="s">
        <v>17</v>
      </c>
      <c r="D6" s="6">
        <v>311</v>
      </c>
      <c r="E6" s="7" t="s">
        <v>18</v>
      </c>
      <c r="F6" s="781" t="s">
        <v>19</v>
      </c>
      <c r="G6" s="7" t="s">
        <v>19</v>
      </c>
      <c r="H6" s="7" t="s">
        <v>20</v>
      </c>
      <c r="I6" s="6" t="s">
        <v>21</v>
      </c>
      <c r="J6" s="6" t="s">
        <v>21</v>
      </c>
      <c r="K6" s="8" t="s">
        <v>23</v>
      </c>
      <c r="L6" s="9">
        <v>3928134.8</v>
      </c>
      <c r="M6" s="9">
        <v>562810.00819044071</v>
      </c>
      <c r="N6" s="790">
        <v>280949.44164575893</v>
      </c>
      <c r="O6" s="791">
        <v>7.1522352452303553E-2</v>
      </c>
    </row>
    <row r="7" spans="1:15" ht="15" customHeight="1" x14ac:dyDescent="0.25">
      <c r="A7" s="779" t="s">
        <v>16</v>
      </c>
      <c r="B7" s="779" t="s">
        <v>16</v>
      </c>
      <c r="C7" s="5" t="s">
        <v>17</v>
      </c>
      <c r="D7" s="6">
        <v>311</v>
      </c>
      <c r="E7" s="7" t="s">
        <v>18</v>
      </c>
      <c r="F7" s="781" t="s">
        <v>19</v>
      </c>
      <c r="G7" s="7" t="s">
        <v>19</v>
      </c>
      <c r="H7" s="7" t="s">
        <v>24</v>
      </c>
      <c r="I7" s="6" t="s">
        <v>21</v>
      </c>
      <c r="J7" s="6" t="s">
        <v>21</v>
      </c>
      <c r="K7" s="8" t="s">
        <v>25</v>
      </c>
      <c r="L7" s="9">
        <v>40067400.240000002</v>
      </c>
      <c r="M7" s="9">
        <v>5785284.8970915303</v>
      </c>
      <c r="N7" s="790">
        <v>1495686.8737539498</v>
      </c>
      <c r="O7" s="791">
        <v>3.7329271796895346E-2</v>
      </c>
    </row>
    <row r="8" spans="1:15" ht="15" customHeight="1" x14ac:dyDescent="0.25">
      <c r="A8" s="779" t="s">
        <v>16</v>
      </c>
      <c r="B8" s="779" t="s">
        <v>16</v>
      </c>
      <c r="C8" s="5" t="s">
        <v>17</v>
      </c>
      <c r="D8" s="6">
        <v>311</v>
      </c>
      <c r="E8" s="7" t="s">
        <v>18</v>
      </c>
      <c r="F8" s="781" t="s">
        <v>19</v>
      </c>
      <c r="G8" s="7" t="s">
        <v>19</v>
      </c>
      <c r="H8" s="7" t="s">
        <v>24</v>
      </c>
      <c r="I8" s="6" t="s">
        <v>21</v>
      </c>
      <c r="J8" s="6" t="s">
        <v>21</v>
      </c>
      <c r="K8" s="8" t="s">
        <v>26</v>
      </c>
      <c r="L8" s="9">
        <v>683673.22</v>
      </c>
      <c r="M8" s="9">
        <v>82664.481465148405</v>
      </c>
      <c r="N8" s="790">
        <v>66869.021905667265</v>
      </c>
      <c r="O8" s="791">
        <v>9.7808455779015688E-2</v>
      </c>
    </row>
    <row r="9" spans="1:15" ht="15" customHeight="1" x14ac:dyDescent="0.25">
      <c r="A9" s="779" t="s">
        <v>16</v>
      </c>
      <c r="B9" s="779" t="s">
        <v>16</v>
      </c>
      <c r="C9" s="5" t="s">
        <v>17</v>
      </c>
      <c r="D9" s="6">
        <v>311</v>
      </c>
      <c r="E9" s="7" t="s">
        <v>18</v>
      </c>
      <c r="F9" s="781" t="s">
        <v>19</v>
      </c>
      <c r="G9" s="7" t="s">
        <v>19</v>
      </c>
      <c r="H9" s="7" t="s">
        <v>27</v>
      </c>
      <c r="I9" s="6" t="s">
        <v>21</v>
      </c>
      <c r="J9" s="6" t="s">
        <v>21</v>
      </c>
      <c r="K9" s="8" t="s">
        <v>28</v>
      </c>
      <c r="L9" s="9">
        <v>202850.83</v>
      </c>
      <c r="M9" s="9">
        <v>10364.420257739701</v>
      </c>
      <c r="N9" s="790">
        <v>38526.176580887724</v>
      </c>
      <c r="O9" s="791">
        <v>0.18992368224910752</v>
      </c>
    </row>
    <row r="10" spans="1:15" ht="15" customHeight="1" x14ac:dyDescent="0.25">
      <c r="A10" s="779" t="s">
        <v>16</v>
      </c>
      <c r="B10" s="779" t="s">
        <v>16</v>
      </c>
      <c r="C10" s="5" t="s">
        <v>17</v>
      </c>
      <c r="D10" s="6">
        <v>311</v>
      </c>
      <c r="E10" s="781" t="s">
        <v>29</v>
      </c>
      <c r="F10" s="781" t="s">
        <v>19</v>
      </c>
      <c r="G10" s="7" t="s">
        <v>29</v>
      </c>
      <c r="H10" s="7" t="s">
        <v>30</v>
      </c>
      <c r="I10" s="6" t="s">
        <v>21</v>
      </c>
      <c r="J10" s="6" t="s">
        <v>21</v>
      </c>
      <c r="K10" s="8" t="s">
        <v>31</v>
      </c>
      <c r="L10" s="9">
        <v>34780558.590000004</v>
      </c>
      <c r="M10" s="9">
        <v>16370086.959657159</v>
      </c>
      <c r="N10" s="790">
        <v>1536972.5197307523</v>
      </c>
      <c r="O10" s="791">
        <v>4.4190564557886593E-2</v>
      </c>
    </row>
    <row r="11" spans="1:15" ht="15" customHeight="1" x14ac:dyDescent="0.25">
      <c r="A11" s="779" t="s">
        <v>16</v>
      </c>
      <c r="B11" s="779" t="s">
        <v>16</v>
      </c>
      <c r="C11" s="5" t="s">
        <v>17</v>
      </c>
      <c r="D11" s="6">
        <v>311</v>
      </c>
      <c r="E11" s="781" t="s">
        <v>29</v>
      </c>
      <c r="F11" s="781" t="s">
        <v>19</v>
      </c>
      <c r="G11" s="7" t="s">
        <v>29</v>
      </c>
      <c r="H11" s="7" t="s">
        <v>32</v>
      </c>
      <c r="I11" s="6" t="s">
        <v>21</v>
      </c>
      <c r="J11" s="6" t="s">
        <v>21</v>
      </c>
      <c r="K11" s="8" t="s">
        <v>33</v>
      </c>
      <c r="L11" s="9">
        <v>652382</v>
      </c>
      <c r="M11" s="9">
        <v>305772.39974715002</v>
      </c>
      <c r="N11" s="790">
        <v>34713.029569639453</v>
      </c>
      <c r="O11" s="791">
        <v>5.3209667908739745E-2</v>
      </c>
    </row>
    <row r="12" spans="1:15" ht="15" customHeight="1" x14ac:dyDescent="0.25">
      <c r="A12" s="779" t="s">
        <v>16</v>
      </c>
      <c r="B12" s="779" t="s">
        <v>16</v>
      </c>
      <c r="C12" s="5" t="s">
        <v>17</v>
      </c>
      <c r="D12" s="6">
        <v>311</v>
      </c>
      <c r="E12" s="7" t="s">
        <v>18</v>
      </c>
      <c r="F12" s="781" t="s">
        <v>19</v>
      </c>
      <c r="G12" s="7" t="s">
        <v>19</v>
      </c>
      <c r="H12" s="7" t="s">
        <v>27</v>
      </c>
      <c r="I12" s="6" t="s">
        <v>21</v>
      </c>
      <c r="J12" s="6" t="s">
        <v>21</v>
      </c>
      <c r="K12" s="8" t="s">
        <v>34</v>
      </c>
      <c r="L12" s="9">
        <v>2936.15</v>
      </c>
      <c r="M12" s="9">
        <v>127.13999284000001</v>
      </c>
      <c r="N12" s="790">
        <v>100.74491461136775</v>
      </c>
      <c r="O12" s="791">
        <v>3.4311910022092787E-2</v>
      </c>
    </row>
    <row r="13" spans="1:15" ht="15" customHeight="1" x14ac:dyDescent="0.25">
      <c r="A13" s="779" t="s">
        <v>16</v>
      </c>
      <c r="B13" s="779" t="s">
        <v>16</v>
      </c>
      <c r="C13" s="5" t="s">
        <v>17</v>
      </c>
      <c r="D13" s="6">
        <v>311</v>
      </c>
      <c r="E13" s="7" t="s">
        <v>18</v>
      </c>
      <c r="F13" s="781" t="s">
        <v>19</v>
      </c>
      <c r="G13" s="7" t="s">
        <v>19</v>
      </c>
      <c r="H13" s="7" t="s">
        <v>35</v>
      </c>
      <c r="I13" s="6" t="s">
        <v>21</v>
      </c>
      <c r="J13" s="6" t="s">
        <v>21</v>
      </c>
      <c r="K13" s="8" t="s">
        <v>36</v>
      </c>
      <c r="L13" s="9">
        <v>5294776.33</v>
      </c>
      <c r="M13" s="9">
        <v>241969.25596050639</v>
      </c>
      <c r="N13" s="790">
        <v>842893.11614444561</v>
      </c>
      <c r="O13" s="791">
        <v>0.15919333766162047</v>
      </c>
    </row>
    <row r="14" spans="1:15" ht="15" customHeight="1" x14ac:dyDescent="0.25">
      <c r="A14" s="779" t="s">
        <v>16</v>
      </c>
      <c r="B14" s="779" t="s">
        <v>16</v>
      </c>
      <c r="C14" s="5" t="s">
        <v>17</v>
      </c>
      <c r="D14" s="6">
        <v>311</v>
      </c>
      <c r="E14" s="7" t="s">
        <v>18</v>
      </c>
      <c r="F14" s="781" t="s">
        <v>19</v>
      </c>
      <c r="G14" s="7" t="s">
        <v>19</v>
      </c>
      <c r="H14" s="7" t="s">
        <v>35</v>
      </c>
      <c r="I14" s="6" t="s">
        <v>21</v>
      </c>
      <c r="J14" s="6" t="s">
        <v>21</v>
      </c>
      <c r="K14" s="8" t="s">
        <v>37</v>
      </c>
      <c r="L14" s="9">
        <v>194407.17</v>
      </c>
      <c r="M14" s="9">
        <v>14543.1999831797</v>
      </c>
      <c r="N14" s="790">
        <v>30004.332235148348</v>
      </c>
      <c r="O14" s="791">
        <v>0.15433758042539453</v>
      </c>
    </row>
    <row r="15" spans="1:15" x14ac:dyDescent="0.25">
      <c r="A15" s="779" t="s">
        <v>16</v>
      </c>
      <c r="B15" s="779" t="s">
        <v>16</v>
      </c>
      <c r="C15" s="5" t="s">
        <v>17</v>
      </c>
      <c r="D15" s="6">
        <v>311</v>
      </c>
      <c r="E15" s="7" t="s">
        <v>18</v>
      </c>
      <c r="F15" s="781" t="s">
        <v>19</v>
      </c>
      <c r="G15" s="7" t="s">
        <v>19</v>
      </c>
      <c r="H15" s="7" t="s">
        <v>35</v>
      </c>
      <c r="I15" s="6" t="s">
        <v>21</v>
      </c>
      <c r="J15" s="6" t="s">
        <v>21</v>
      </c>
      <c r="K15" s="8" t="s">
        <v>38</v>
      </c>
      <c r="L15" s="9">
        <v>226006.64</v>
      </c>
      <c r="M15" s="9">
        <v>139918.58953455801</v>
      </c>
      <c r="N15" s="790">
        <v>14360.93325083275</v>
      </c>
      <c r="O15" s="791">
        <v>6.3542085537100806E-2</v>
      </c>
    </row>
    <row r="16" spans="1:15" ht="15" customHeight="1" x14ac:dyDescent="0.25">
      <c r="A16" s="779" t="s">
        <v>16</v>
      </c>
      <c r="B16" s="779" t="s">
        <v>16</v>
      </c>
      <c r="C16" s="5" t="s">
        <v>17</v>
      </c>
      <c r="D16" s="6">
        <v>311</v>
      </c>
      <c r="E16" s="7" t="s">
        <v>18</v>
      </c>
      <c r="F16" s="781" t="s">
        <v>19</v>
      </c>
      <c r="G16" s="7" t="s">
        <v>19</v>
      </c>
      <c r="H16" s="7" t="s">
        <v>39</v>
      </c>
      <c r="I16" s="6" t="s">
        <v>21</v>
      </c>
      <c r="J16" s="6" t="s">
        <v>21</v>
      </c>
      <c r="K16" s="8" t="s">
        <v>40</v>
      </c>
      <c r="L16" s="9">
        <v>3449543.5</v>
      </c>
      <c r="M16" s="9">
        <v>17530.6847874181</v>
      </c>
      <c r="N16" s="790">
        <v>215016.84137007454</v>
      </c>
      <c r="O16" s="791">
        <v>6.2331969830232474E-2</v>
      </c>
    </row>
    <row r="17" spans="1:15" ht="15" customHeight="1" x14ac:dyDescent="0.25">
      <c r="A17" s="779" t="s">
        <v>16</v>
      </c>
      <c r="B17" s="779" t="s">
        <v>16</v>
      </c>
      <c r="C17" s="5" t="s">
        <v>17</v>
      </c>
      <c r="D17" s="6">
        <v>312</v>
      </c>
      <c r="E17" s="7" t="s">
        <v>18</v>
      </c>
      <c r="F17" s="781" t="s">
        <v>19</v>
      </c>
      <c r="G17" s="7" t="s">
        <v>19</v>
      </c>
      <c r="H17" s="7" t="s">
        <v>20</v>
      </c>
      <c r="I17" s="6" t="s">
        <v>21</v>
      </c>
      <c r="J17" s="6" t="s">
        <v>21</v>
      </c>
      <c r="K17" s="8" t="s">
        <v>22</v>
      </c>
      <c r="L17" s="9">
        <v>2334208.2599999998</v>
      </c>
      <c r="M17" s="9">
        <v>253441.85755816399</v>
      </c>
      <c r="N17" s="790">
        <v>176145.06318923843</v>
      </c>
      <c r="O17" s="791">
        <v>7.5462445321497762E-2</v>
      </c>
    </row>
    <row r="18" spans="1:15" ht="15" customHeight="1" x14ac:dyDescent="0.25">
      <c r="A18" s="779" t="s">
        <v>16</v>
      </c>
      <c r="B18" s="779" t="s">
        <v>16</v>
      </c>
      <c r="C18" s="5" t="s">
        <v>17</v>
      </c>
      <c r="D18" s="6">
        <v>312</v>
      </c>
      <c r="E18" s="7" t="s">
        <v>18</v>
      </c>
      <c r="F18" s="781" t="s">
        <v>19</v>
      </c>
      <c r="G18" s="7" t="s">
        <v>19</v>
      </c>
      <c r="H18" s="7" t="s">
        <v>20</v>
      </c>
      <c r="I18" s="6" t="s">
        <v>21</v>
      </c>
      <c r="J18" s="6" t="s">
        <v>21</v>
      </c>
      <c r="K18" s="8" t="s">
        <v>23</v>
      </c>
      <c r="L18" s="9">
        <v>633891.41</v>
      </c>
      <c r="M18" s="9">
        <v>372629.85041172901</v>
      </c>
      <c r="N18" s="790">
        <v>22116.819008894672</v>
      </c>
      <c r="O18" s="791">
        <v>3.489054853873895E-2</v>
      </c>
    </row>
    <row r="19" spans="1:15" ht="15" customHeight="1" x14ac:dyDescent="0.25">
      <c r="A19" s="779" t="s">
        <v>16</v>
      </c>
      <c r="B19" s="779" t="s">
        <v>16</v>
      </c>
      <c r="C19" s="5" t="s">
        <v>17</v>
      </c>
      <c r="D19" s="6">
        <v>312</v>
      </c>
      <c r="E19" s="7" t="s">
        <v>18</v>
      </c>
      <c r="F19" s="781" t="s">
        <v>19</v>
      </c>
      <c r="G19" s="7" t="s">
        <v>19</v>
      </c>
      <c r="H19" s="7" t="s">
        <v>24</v>
      </c>
      <c r="I19" s="6" t="s">
        <v>21</v>
      </c>
      <c r="J19" s="6" t="s">
        <v>21</v>
      </c>
      <c r="K19" s="8" t="s">
        <v>25</v>
      </c>
      <c r="L19" s="9">
        <v>3024591.12</v>
      </c>
      <c r="M19" s="9">
        <v>1113946.52993479</v>
      </c>
      <c r="N19" s="790">
        <v>85631.897655786728</v>
      </c>
      <c r="O19" s="791">
        <v>2.8311892172647363E-2</v>
      </c>
    </row>
    <row r="20" spans="1:15" ht="15" customHeight="1" x14ac:dyDescent="0.25">
      <c r="A20" s="779" t="s">
        <v>16</v>
      </c>
      <c r="B20" s="779" t="s">
        <v>16</v>
      </c>
      <c r="C20" s="5" t="s">
        <v>17</v>
      </c>
      <c r="D20" s="6">
        <v>312</v>
      </c>
      <c r="E20" s="7" t="s">
        <v>18</v>
      </c>
      <c r="F20" s="781" t="s">
        <v>19</v>
      </c>
      <c r="G20" s="7" t="s">
        <v>19</v>
      </c>
      <c r="H20" s="7" t="s">
        <v>24</v>
      </c>
      <c r="I20" s="6" t="s">
        <v>21</v>
      </c>
      <c r="J20" s="6" t="s">
        <v>21</v>
      </c>
      <c r="K20" s="8" t="s">
        <v>41</v>
      </c>
      <c r="L20" s="9">
        <v>9430390.9900000002</v>
      </c>
      <c r="M20" s="9">
        <v>6085463.5112264799</v>
      </c>
      <c r="N20" s="790">
        <v>376058.49312214245</v>
      </c>
      <c r="O20" s="791">
        <v>3.9877296023135778E-2</v>
      </c>
    </row>
    <row r="21" spans="1:15" ht="15" customHeight="1" x14ac:dyDescent="0.25">
      <c r="A21" s="779" t="s">
        <v>16</v>
      </c>
      <c r="B21" s="779" t="s">
        <v>16</v>
      </c>
      <c r="C21" s="5" t="s">
        <v>17</v>
      </c>
      <c r="D21" s="6">
        <v>312</v>
      </c>
      <c r="E21" s="7" t="s">
        <v>18</v>
      </c>
      <c r="F21" s="781" t="s">
        <v>19</v>
      </c>
      <c r="G21" s="7" t="s">
        <v>19</v>
      </c>
      <c r="H21" s="7" t="s">
        <v>24</v>
      </c>
      <c r="I21" s="6" t="s">
        <v>21</v>
      </c>
      <c r="J21" s="6" t="s">
        <v>21</v>
      </c>
      <c r="K21" s="8" t="s">
        <v>26</v>
      </c>
      <c r="L21" s="9">
        <v>9506118.879999999</v>
      </c>
      <c r="M21" s="9">
        <v>4836033.905312378</v>
      </c>
      <c r="N21" s="790">
        <v>525041.31389339955</v>
      </c>
      <c r="O21" s="791">
        <v>5.5231932245034115E-2</v>
      </c>
    </row>
    <row r="22" spans="1:15" ht="15" customHeight="1" x14ac:dyDescent="0.25">
      <c r="A22" s="779" t="s">
        <v>16</v>
      </c>
      <c r="B22" s="779" t="s">
        <v>16</v>
      </c>
      <c r="C22" s="5" t="s">
        <v>17</v>
      </c>
      <c r="D22" s="6">
        <v>312</v>
      </c>
      <c r="E22" s="7" t="s">
        <v>18</v>
      </c>
      <c r="F22" s="781" t="s">
        <v>19</v>
      </c>
      <c r="G22" s="7" t="s">
        <v>19</v>
      </c>
      <c r="H22" s="7" t="s">
        <v>27</v>
      </c>
      <c r="I22" s="6" t="s">
        <v>21</v>
      </c>
      <c r="J22" s="6" t="s">
        <v>21</v>
      </c>
      <c r="K22" s="8" t="s">
        <v>28</v>
      </c>
      <c r="L22" s="9">
        <v>43472.62</v>
      </c>
      <c r="M22" s="9">
        <v>1738.7898971476</v>
      </c>
      <c r="N22" s="790">
        <v>8401.3749577961553</v>
      </c>
      <c r="O22" s="791">
        <v>0.19325669715320021</v>
      </c>
    </row>
    <row r="23" spans="1:15" ht="15" customHeight="1" x14ac:dyDescent="0.25">
      <c r="A23" s="779" t="s">
        <v>16</v>
      </c>
      <c r="B23" s="779" t="s">
        <v>16</v>
      </c>
      <c r="C23" s="5" t="s">
        <v>17</v>
      </c>
      <c r="D23" s="6">
        <v>312</v>
      </c>
      <c r="E23" s="7" t="s">
        <v>18</v>
      </c>
      <c r="F23" s="781" t="s">
        <v>19</v>
      </c>
      <c r="G23" s="7" t="s">
        <v>19</v>
      </c>
      <c r="H23" s="7" t="s">
        <v>35</v>
      </c>
      <c r="I23" s="6" t="s">
        <v>21</v>
      </c>
      <c r="J23" s="6" t="s">
        <v>21</v>
      </c>
      <c r="K23" s="8" t="s">
        <v>36</v>
      </c>
      <c r="L23" s="9">
        <v>215618.84</v>
      </c>
      <c r="M23" s="9">
        <v>109787.10986563101</v>
      </c>
      <c r="N23" s="790">
        <v>17777.284508225661</v>
      </c>
      <c r="O23" s="791">
        <v>8.2447732805842291E-2</v>
      </c>
    </row>
    <row r="24" spans="1:15" ht="15" customHeight="1" x14ac:dyDescent="0.25">
      <c r="A24" s="779" t="s">
        <v>16</v>
      </c>
      <c r="B24" s="779" t="s">
        <v>16</v>
      </c>
      <c r="C24" s="5" t="s">
        <v>17</v>
      </c>
      <c r="D24" s="6">
        <v>312</v>
      </c>
      <c r="E24" s="7" t="s">
        <v>18</v>
      </c>
      <c r="F24" s="781" t="s">
        <v>19</v>
      </c>
      <c r="G24" s="7" t="s">
        <v>19</v>
      </c>
      <c r="H24" s="7" t="s">
        <v>35</v>
      </c>
      <c r="I24" s="6" t="s">
        <v>21</v>
      </c>
      <c r="J24" s="6" t="s">
        <v>21</v>
      </c>
      <c r="K24" s="8" t="s">
        <v>37</v>
      </c>
      <c r="L24" s="9">
        <v>24798051.18</v>
      </c>
      <c r="M24" s="9">
        <v>15450656.421830472</v>
      </c>
      <c r="N24" s="790">
        <v>1570146.2672461078</v>
      </c>
      <c r="O24" s="791">
        <v>6.3317325053045062E-2</v>
      </c>
    </row>
    <row r="25" spans="1:15" ht="15" customHeight="1" x14ac:dyDescent="0.25">
      <c r="A25" s="779" t="s">
        <v>16</v>
      </c>
      <c r="B25" s="779" t="s">
        <v>16</v>
      </c>
      <c r="C25" s="5" t="s">
        <v>17</v>
      </c>
      <c r="D25" s="6">
        <v>312</v>
      </c>
      <c r="E25" s="7" t="s">
        <v>18</v>
      </c>
      <c r="F25" s="781" t="s">
        <v>19</v>
      </c>
      <c r="G25" s="7" t="s">
        <v>19</v>
      </c>
      <c r="H25" s="7" t="s">
        <v>35</v>
      </c>
      <c r="I25" s="6" t="s">
        <v>21</v>
      </c>
      <c r="J25" s="6" t="s">
        <v>21</v>
      </c>
      <c r="K25" s="8" t="s">
        <v>38</v>
      </c>
      <c r="L25" s="9">
        <v>15692996.439999999</v>
      </c>
      <c r="M25" s="9">
        <v>9744860.671218209</v>
      </c>
      <c r="N25" s="790">
        <v>999149.32620805455</v>
      </c>
      <c r="O25" s="791">
        <v>6.3668486131897351E-2</v>
      </c>
    </row>
    <row r="26" spans="1:15" ht="15" customHeight="1" x14ac:dyDescent="0.25">
      <c r="A26" s="779" t="s">
        <v>16</v>
      </c>
      <c r="B26" s="779" t="s">
        <v>16</v>
      </c>
      <c r="C26" s="5" t="s">
        <v>17</v>
      </c>
      <c r="D26" s="6">
        <v>312</v>
      </c>
      <c r="E26" s="7" t="s">
        <v>18</v>
      </c>
      <c r="F26" s="781" t="s">
        <v>19</v>
      </c>
      <c r="G26" s="7" t="s">
        <v>19</v>
      </c>
      <c r="H26" s="7" t="s">
        <v>39</v>
      </c>
      <c r="I26" s="6" t="s">
        <v>21</v>
      </c>
      <c r="J26" s="6" t="s">
        <v>21</v>
      </c>
      <c r="K26" s="8" t="s">
        <v>40</v>
      </c>
      <c r="L26" s="9">
        <v>923775.62</v>
      </c>
      <c r="M26" s="9">
        <v>31052.397218878399</v>
      </c>
      <c r="N26" s="790">
        <v>56980.393610927393</v>
      </c>
      <c r="O26" s="791">
        <v>6.1682071248998098E-2</v>
      </c>
    </row>
    <row r="27" spans="1:15" x14ac:dyDescent="0.25">
      <c r="A27" s="779" t="s">
        <v>16</v>
      </c>
      <c r="B27" s="779" t="s">
        <v>16</v>
      </c>
      <c r="C27" s="5" t="s">
        <v>17</v>
      </c>
      <c r="D27" s="6">
        <v>314</v>
      </c>
      <c r="E27" s="7" t="s">
        <v>18</v>
      </c>
      <c r="F27" s="781" t="s">
        <v>19</v>
      </c>
      <c r="G27" s="7" t="s">
        <v>19</v>
      </c>
      <c r="H27" s="7" t="s">
        <v>20</v>
      </c>
      <c r="I27" s="6" t="s">
        <v>21</v>
      </c>
      <c r="J27" s="6" t="s">
        <v>21</v>
      </c>
      <c r="K27" s="8" t="s">
        <v>22</v>
      </c>
      <c r="L27" s="9">
        <v>215384.92</v>
      </c>
      <c r="M27" s="9">
        <v>51692.4001846428</v>
      </c>
      <c r="N27" s="790">
        <v>13731.672355492688</v>
      </c>
      <c r="O27" s="791">
        <v>6.3754102912556218E-2</v>
      </c>
    </row>
    <row r="28" spans="1:15" ht="15" customHeight="1" x14ac:dyDescent="0.25">
      <c r="A28" s="779" t="s">
        <v>16</v>
      </c>
      <c r="B28" s="779" t="s">
        <v>16</v>
      </c>
      <c r="C28" s="5" t="s">
        <v>17</v>
      </c>
      <c r="D28" s="6">
        <v>314</v>
      </c>
      <c r="E28" s="7" t="s">
        <v>18</v>
      </c>
      <c r="F28" s="781" t="s">
        <v>19</v>
      </c>
      <c r="G28" s="7" t="s">
        <v>19</v>
      </c>
      <c r="H28" s="7" t="s">
        <v>20</v>
      </c>
      <c r="I28" s="6" t="s">
        <v>21</v>
      </c>
      <c r="J28" s="6" t="s">
        <v>21</v>
      </c>
      <c r="K28" s="8" t="s">
        <v>23</v>
      </c>
      <c r="L28" s="9">
        <v>2068834.44</v>
      </c>
      <c r="M28" s="9">
        <v>1410559.9426730501</v>
      </c>
      <c r="N28" s="790">
        <v>55220.664496254431</v>
      </c>
      <c r="O28" s="791">
        <v>2.6691678864479089E-2</v>
      </c>
    </row>
    <row r="29" spans="1:15" ht="15" customHeight="1" x14ac:dyDescent="0.25">
      <c r="A29" s="779" t="s">
        <v>16</v>
      </c>
      <c r="B29" s="779" t="s">
        <v>16</v>
      </c>
      <c r="C29" s="5" t="s">
        <v>17</v>
      </c>
      <c r="D29" s="6">
        <v>314</v>
      </c>
      <c r="E29" s="7" t="s">
        <v>18</v>
      </c>
      <c r="F29" s="781" t="s">
        <v>19</v>
      </c>
      <c r="G29" s="7" t="s">
        <v>19</v>
      </c>
      <c r="H29" s="7" t="s">
        <v>24</v>
      </c>
      <c r="I29" s="6" t="s">
        <v>21</v>
      </c>
      <c r="J29" s="6" t="s">
        <v>21</v>
      </c>
      <c r="K29" s="8" t="s">
        <v>25</v>
      </c>
      <c r="L29" s="9">
        <v>2081669.8</v>
      </c>
      <c r="M29" s="9">
        <v>218110.25667285899</v>
      </c>
      <c r="N29" s="790">
        <v>82062.417552788043</v>
      </c>
      <c r="O29" s="791">
        <v>3.9421438286123975E-2</v>
      </c>
    </row>
    <row r="30" spans="1:15" ht="15" customHeight="1" x14ac:dyDescent="0.25">
      <c r="A30" s="779" t="s">
        <v>16</v>
      </c>
      <c r="B30" s="779" t="s">
        <v>16</v>
      </c>
      <c r="C30" s="5" t="s">
        <v>17</v>
      </c>
      <c r="D30" s="6">
        <v>314</v>
      </c>
      <c r="E30" s="7" t="s">
        <v>18</v>
      </c>
      <c r="F30" s="781" t="s">
        <v>19</v>
      </c>
      <c r="G30" s="7" t="s">
        <v>19</v>
      </c>
      <c r="H30" s="7" t="s">
        <v>24</v>
      </c>
      <c r="I30" s="6" t="s">
        <v>21</v>
      </c>
      <c r="J30" s="6" t="s">
        <v>21</v>
      </c>
      <c r="K30" s="8" t="s">
        <v>41</v>
      </c>
      <c r="L30" s="9">
        <v>8308126.7999999998</v>
      </c>
      <c r="M30" s="9">
        <v>606689.12402199197</v>
      </c>
      <c r="N30" s="790">
        <v>859972.1595205164</v>
      </c>
      <c r="O30" s="791">
        <v>0.1035097537895686</v>
      </c>
    </row>
    <row r="31" spans="1:15" ht="15" customHeight="1" x14ac:dyDescent="0.25">
      <c r="A31" s="779" t="s">
        <v>16</v>
      </c>
      <c r="B31" s="779" t="s">
        <v>16</v>
      </c>
      <c r="C31" s="5" t="s">
        <v>17</v>
      </c>
      <c r="D31" s="6">
        <v>314</v>
      </c>
      <c r="E31" s="7" t="s">
        <v>18</v>
      </c>
      <c r="F31" s="781" t="s">
        <v>19</v>
      </c>
      <c r="G31" s="7" t="s">
        <v>19</v>
      </c>
      <c r="H31" s="7" t="s">
        <v>24</v>
      </c>
      <c r="I31" s="6" t="s">
        <v>21</v>
      </c>
      <c r="J31" s="6" t="s">
        <v>21</v>
      </c>
      <c r="K31" s="8" t="s">
        <v>26</v>
      </c>
      <c r="L31" s="9">
        <v>512171.41</v>
      </c>
      <c r="M31" s="9">
        <v>35792.031954320802</v>
      </c>
      <c r="N31" s="790">
        <v>53194.354057660894</v>
      </c>
      <c r="O31" s="791">
        <v>0.1038604518312744</v>
      </c>
    </row>
    <row r="32" spans="1:15" ht="15" customHeight="1" x14ac:dyDescent="0.25">
      <c r="A32" s="779" t="s">
        <v>16</v>
      </c>
      <c r="B32" s="779" t="s">
        <v>16</v>
      </c>
      <c r="C32" s="5" t="s">
        <v>17</v>
      </c>
      <c r="D32" s="6">
        <v>314</v>
      </c>
      <c r="E32" s="7" t="s">
        <v>18</v>
      </c>
      <c r="F32" s="781" t="s">
        <v>19</v>
      </c>
      <c r="G32" s="7" t="s">
        <v>19</v>
      </c>
      <c r="H32" s="7" t="s">
        <v>35</v>
      </c>
      <c r="I32" s="6" t="s">
        <v>21</v>
      </c>
      <c r="J32" s="6" t="s">
        <v>21</v>
      </c>
      <c r="K32" s="8" t="s">
        <v>36</v>
      </c>
      <c r="L32" s="9">
        <v>102510.74</v>
      </c>
      <c r="M32" s="9">
        <v>24436.489988871799</v>
      </c>
      <c r="N32" s="790">
        <v>13055.458013298585</v>
      </c>
      <c r="O32" s="791">
        <v>0.12735697755472825</v>
      </c>
    </row>
    <row r="33" spans="1:15" ht="15" customHeight="1" x14ac:dyDescent="0.25">
      <c r="A33" s="779" t="s">
        <v>16</v>
      </c>
      <c r="B33" s="779" t="s">
        <v>16</v>
      </c>
      <c r="C33" s="5" t="s">
        <v>17</v>
      </c>
      <c r="D33" s="6">
        <v>314</v>
      </c>
      <c r="E33" s="7" t="s">
        <v>18</v>
      </c>
      <c r="F33" s="781" t="s">
        <v>19</v>
      </c>
      <c r="G33" s="7" t="s">
        <v>19</v>
      </c>
      <c r="H33" s="7" t="s">
        <v>35</v>
      </c>
      <c r="I33" s="6" t="s">
        <v>21</v>
      </c>
      <c r="J33" s="6" t="s">
        <v>21</v>
      </c>
      <c r="K33" s="8" t="s">
        <v>37</v>
      </c>
      <c r="L33" s="9">
        <v>11582331.720000001</v>
      </c>
      <c r="M33" s="9">
        <v>5206199.6951309498</v>
      </c>
      <c r="N33" s="790">
        <v>1066207.1544210981</v>
      </c>
      <c r="O33" s="791">
        <v>9.2054620796260353E-2</v>
      </c>
    </row>
    <row r="34" spans="1:15" ht="15" customHeight="1" x14ac:dyDescent="0.25">
      <c r="A34" s="779" t="s">
        <v>16</v>
      </c>
      <c r="B34" s="779" t="s">
        <v>16</v>
      </c>
      <c r="C34" s="5" t="s">
        <v>17</v>
      </c>
      <c r="D34" s="6">
        <v>314</v>
      </c>
      <c r="E34" s="7" t="s">
        <v>18</v>
      </c>
      <c r="F34" s="781" t="s">
        <v>19</v>
      </c>
      <c r="G34" s="7" t="s">
        <v>19</v>
      </c>
      <c r="H34" s="7" t="s">
        <v>35</v>
      </c>
      <c r="I34" s="6" t="s">
        <v>21</v>
      </c>
      <c r="J34" s="6" t="s">
        <v>21</v>
      </c>
      <c r="K34" s="8" t="s">
        <v>38</v>
      </c>
      <c r="L34" s="9">
        <v>16636740.07</v>
      </c>
      <c r="M34" s="9">
        <v>406009.59207209898</v>
      </c>
      <c r="N34" s="790">
        <v>2714078.2043958232</v>
      </c>
      <c r="O34" s="791">
        <v>0.16313762149172192</v>
      </c>
    </row>
    <row r="35" spans="1:15" ht="15" customHeight="1" x14ac:dyDescent="0.25">
      <c r="A35" s="779" t="s">
        <v>16</v>
      </c>
      <c r="B35" s="779" t="s">
        <v>16</v>
      </c>
      <c r="C35" s="5" t="s">
        <v>17</v>
      </c>
      <c r="D35" s="6">
        <v>314</v>
      </c>
      <c r="E35" s="7" t="s">
        <v>18</v>
      </c>
      <c r="F35" s="781" t="s">
        <v>19</v>
      </c>
      <c r="G35" s="7" t="s">
        <v>19</v>
      </c>
      <c r="H35" s="7" t="s">
        <v>39</v>
      </c>
      <c r="I35" s="6" t="s">
        <v>21</v>
      </c>
      <c r="J35" s="6" t="s">
        <v>21</v>
      </c>
      <c r="K35" s="8" t="s">
        <v>40</v>
      </c>
      <c r="L35" s="9">
        <v>991111.8</v>
      </c>
      <c r="M35" s="9">
        <v>13548.500236088101</v>
      </c>
      <c r="N35" s="790">
        <v>61640.139462514628</v>
      </c>
      <c r="O35" s="791">
        <v>6.2192922597142548E-2</v>
      </c>
    </row>
    <row r="36" spans="1:15" ht="15" customHeight="1" x14ac:dyDescent="0.25">
      <c r="A36" s="779" t="s">
        <v>16</v>
      </c>
      <c r="B36" s="779" t="s">
        <v>16</v>
      </c>
      <c r="C36" s="5" t="s">
        <v>17</v>
      </c>
      <c r="D36" s="6">
        <v>315</v>
      </c>
      <c r="E36" s="7" t="s">
        <v>18</v>
      </c>
      <c r="F36" s="781" t="s">
        <v>19</v>
      </c>
      <c r="G36" s="7" t="s">
        <v>19</v>
      </c>
      <c r="H36" s="7" t="s">
        <v>20</v>
      </c>
      <c r="I36" s="6" t="s">
        <v>21</v>
      </c>
      <c r="J36" s="6" t="s">
        <v>21</v>
      </c>
      <c r="K36" s="8" t="s">
        <v>22</v>
      </c>
      <c r="L36" s="9">
        <v>338660.06</v>
      </c>
      <c r="M36" s="9">
        <v>14454.640976484399</v>
      </c>
      <c r="N36" s="790">
        <v>27196.615917011914</v>
      </c>
      <c r="O36" s="791">
        <v>8.0306534868658311E-2</v>
      </c>
    </row>
    <row r="37" spans="1:15" ht="15" customHeight="1" x14ac:dyDescent="0.25">
      <c r="A37" s="779" t="s">
        <v>16</v>
      </c>
      <c r="B37" s="779" t="s">
        <v>16</v>
      </c>
      <c r="C37" s="5" t="s">
        <v>17</v>
      </c>
      <c r="D37" s="6">
        <v>315</v>
      </c>
      <c r="E37" s="7" t="s">
        <v>18</v>
      </c>
      <c r="F37" s="781" t="s">
        <v>19</v>
      </c>
      <c r="G37" s="7" t="s">
        <v>19</v>
      </c>
      <c r="H37" s="7" t="s">
        <v>20</v>
      </c>
      <c r="I37" s="6" t="s">
        <v>21</v>
      </c>
      <c r="J37" s="6" t="s">
        <v>21</v>
      </c>
      <c r="K37" s="8" t="s">
        <v>23</v>
      </c>
      <c r="L37" s="9">
        <v>620086.55000000005</v>
      </c>
      <c r="M37" s="9">
        <v>314162.679416147</v>
      </c>
      <c r="N37" s="790">
        <v>25663.03189247811</v>
      </c>
      <c r="O37" s="791">
        <v>4.1386209542003623E-2</v>
      </c>
    </row>
    <row r="38" spans="1:15" ht="15" customHeight="1" x14ac:dyDescent="0.25">
      <c r="A38" s="779" t="s">
        <v>16</v>
      </c>
      <c r="B38" s="779" t="s">
        <v>16</v>
      </c>
      <c r="C38" s="5" t="s">
        <v>17</v>
      </c>
      <c r="D38" s="6">
        <v>315</v>
      </c>
      <c r="E38" s="7" t="s">
        <v>18</v>
      </c>
      <c r="F38" s="781" t="s">
        <v>19</v>
      </c>
      <c r="G38" s="7" t="s">
        <v>19</v>
      </c>
      <c r="H38" s="7" t="s">
        <v>24</v>
      </c>
      <c r="I38" s="6" t="s">
        <v>21</v>
      </c>
      <c r="J38" s="6" t="s">
        <v>21</v>
      </c>
      <c r="K38" s="8" t="s">
        <v>25</v>
      </c>
      <c r="L38" s="9">
        <v>2145314.92</v>
      </c>
      <c r="M38" s="9">
        <v>458833.37556033401</v>
      </c>
      <c r="N38" s="790">
        <v>74264.733418600343</v>
      </c>
      <c r="O38" s="791">
        <v>3.4617170992592705E-2</v>
      </c>
    </row>
    <row r="39" spans="1:15" ht="15" customHeight="1" x14ac:dyDescent="0.25">
      <c r="A39" s="779" t="s">
        <v>16</v>
      </c>
      <c r="B39" s="779" t="s">
        <v>16</v>
      </c>
      <c r="C39" s="5" t="s">
        <v>17</v>
      </c>
      <c r="D39" s="6">
        <v>315</v>
      </c>
      <c r="E39" s="7" t="s">
        <v>18</v>
      </c>
      <c r="F39" s="781" t="s">
        <v>19</v>
      </c>
      <c r="G39" s="7" t="s">
        <v>19</v>
      </c>
      <c r="H39" s="7" t="s">
        <v>24</v>
      </c>
      <c r="I39" s="6" t="s">
        <v>21</v>
      </c>
      <c r="J39" s="6" t="s">
        <v>21</v>
      </c>
      <c r="K39" s="8" t="s">
        <v>41</v>
      </c>
      <c r="L39" s="9">
        <v>1235736.53</v>
      </c>
      <c r="M39" s="9">
        <v>664129.51125481795</v>
      </c>
      <c r="N39" s="790">
        <v>63827.838773616306</v>
      </c>
      <c r="O39" s="791">
        <v>5.1651656501257838E-2</v>
      </c>
    </row>
    <row r="40" spans="1:15" ht="15" customHeight="1" x14ac:dyDescent="0.25">
      <c r="A40" s="779" t="s">
        <v>16</v>
      </c>
      <c r="B40" s="779" t="s">
        <v>16</v>
      </c>
      <c r="C40" s="5" t="s">
        <v>17</v>
      </c>
      <c r="D40" s="6">
        <v>315</v>
      </c>
      <c r="E40" s="7" t="s">
        <v>18</v>
      </c>
      <c r="F40" s="781" t="s">
        <v>19</v>
      </c>
      <c r="G40" s="7" t="s">
        <v>19</v>
      </c>
      <c r="H40" s="7" t="s">
        <v>24</v>
      </c>
      <c r="I40" s="6" t="s">
        <v>21</v>
      </c>
      <c r="J40" s="6" t="s">
        <v>21</v>
      </c>
      <c r="K40" s="8" t="s">
        <v>26</v>
      </c>
      <c r="L40" s="9">
        <v>1281988.76</v>
      </c>
      <c r="M40" s="9">
        <v>214652.11311711601</v>
      </c>
      <c r="N40" s="790">
        <v>119182.91619995468</v>
      </c>
      <c r="O40" s="791">
        <v>9.2967208386409469E-2</v>
      </c>
    </row>
    <row r="41" spans="1:15" ht="15" customHeight="1" x14ac:dyDescent="0.25">
      <c r="A41" s="779" t="s">
        <v>16</v>
      </c>
      <c r="B41" s="779" t="s">
        <v>16</v>
      </c>
      <c r="C41" s="5" t="s">
        <v>17</v>
      </c>
      <c r="D41" s="6">
        <v>315</v>
      </c>
      <c r="E41" s="7" t="s">
        <v>18</v>
      </c>
      <c r="F41" s="781" t="s">
        <v>19</v>
      </c>
      <c r="G41" s="7" t="s">
        <v>19</v>
      </c>
      <c r="H41" s="7" t="s">
        <v>24</v>
      </c>
      <c r="I41" s="6" t="s">
        <v>21</v>
      </c>
      <c r="J41" s="6" t="s">
        <v>21</v>
      </c>
      <c r="K41" s="8" t="s">
        <v>42</v>
      </c>
      <c r="L41" s="9">
        <v>335989.67</v>
      </c>
      <c r="M41" s="9">
        <v>24686.190031345101</v>
      </c>
      <c r="N41" s="790">
        <v>34761.344205891932</v>
      </c>
      <c r="O41" s="791">
        <v>0.10345956233086551</v>
      </c>
    </row>
    <row r="42" spans="1:15" ht="15" customHeight="1" x14ac:dyDescent="0.25">
      <c r="A42" s="779" t="s">
        <v>16</v>
      </c>
      <c r="B42" s="779" t="s">
        <v>16</v>
      </c>
      <c r="C42" s="5" t="s">
        <v>17</v>
      </c>
      <c r="D42" s="6">
        <v>315</v>
      </c>
      <c r="E42" s="7" t="s">
        <v>18</v>
      </c>
      <c r="F42" s="781" t="s">
        <v>19</v>
      </c>
      <c r="G42" s="7" t="s">
        <v>19</v>
      </c>
      <c r="H42" s="7" t="s">
        <v>35</v>
      </c>
      <c r="I42" s="6" t="s">
        <v>21</v>
      </c>
      <c r="J42" s="6" t="s">
        <v>21</v>
      </c>
      <c r="K42" s="8" t="s">
        <v>36</v>
      </c>
      <c r="L42" s="9">
        <v>760787.08</v>
      </c>
      <c r="M42" s="9">
        <v>299765.52881281602</v>
      </c>
      <c r="N42" s="790">
        <v>77091.326575563347</v>
      </c>
      <c r="O42" s="791">
        <v>0.10133101442201588</v>
      </c>
    </row>
    <row r="43" spans="1:15" ht="15" customHeight="1" x14ac:dyDescent="0.25">
      <c r="A43" s="779" t="s">
        <v>16</v>
      </c>
      <c r="B43" s="779" t="s">
        <v>16</v>
      </c>
      <c r="C43" s="5" t="s">
        <v>17</v>
      </c>
      <c r="D43" s="6">
        <v>315</v>
      </c>
      <c r="E43" s="7" t="s">
        <v>18</v>
      </c>
      <c r="F43" s="781" t="s">
        <v>19</v>
      </c>
      <c r="G43" s="7" t="s">
        <v>19</v>
      </c>
      <c r="H43" s="7" t="s">
        <v>35</v>
      </c>
      <c r="I43" s="6" t="s">
        <v>21</v>
      </c>
      <c r="J43" s="6" t="s">
        <v>21</v>
      </c>
      <c r="K43" s="8" t="s">
        <v>37</v>
      </c>
      <c r="L43" s="9">
        <v>3779483.5</v>
      </c>
      <c r="M43" s="9">
        <v>801731.19584683503</v>
      </c>
      <c r="N43" s="790">
        <v>497935.23697420902</v>
      </c>
      <c r="O43" s="791">
        <v>0.13174690059480587</v>
      </c>
    </row>
    <row r="44" spans="1:15" ht="15" customHeight="1" x14ac:dyDescent="0.25">
      <c r="A44" s="779" t="s">
        <v>16</v>
      </c>
      <c r="B44" s="779" t="s">
        <v>16</v>
      </c>
      <c r="C44" s="5" t="s">
        <v>17</v>
      </c>
      <c r="D44" s="6">
        <v>315</v>
      </c>
      <c r="E44" s="7" t="s">
        <v>18</v>
      </c>
      <c r="F44" s="781" t="s">
        <v>19</v>
      </c>
      <c r="G44" s="7" t="s">
        <v>19</v>
      </c>
      <c r="H44" s="7" t="s">
        <v>35</v>
      </c>
      <c r="I44" s="6" t="s">
        <v>21</v>
      </c>
      <c r="J44" s="6" t="s">
        <v>21</v>
      </c>
      <c r="K44" s="8" t="s">
        <v>38</v>
      </c>
      <c r="L44" s="9">
        <v>2918605.75</v>
      </c>
      <c r="M44" s="9">
        <v>929052.06855262804</v>
      </c>
      <c r="N44" s="790">
        <v>332690.15776184271</v>
      </c>
      <c r="O44" s="791">
        <v>0.11398941352796373</v>
      </c>
    </row>
    <row r="45" spans="1:15" ht="15" customHeight="1" x14ac:dyDescent="0.25">
      <c r="A45" s="779" t="s">
        <v>16</v>
      </c>
      <c r="B45" s="779" t="s">
        <v>16</v>
      </c>
      <c r="C45" s="5" t="s">
        <v>17</v>
      </c>
      <c r="D45" s="6">
        <v>315</v>
      </c>
      <c r="E45" s="7" t="s">
        <v>18</v>
      </c>
      <c r="F45" s="781" t="s">
        <v>19</v>
      </c>
      <c r="G45" s="7" t="s">
        <v>19</v>
      </c>
      <c r="H45" s="7" t="s">
        <v>39</v>
      </c>
      <c r="I45" s="6" t="s">
        <v>21</v>
      </c>
      <c r="J45" s="6" t="s">
        <v>21</v>
      </c>
      <c r="K45" s="10" t="s">
        <v>40</v>
      </c>
      <c r="L45" s="9">
        <v>7032153.4100000001</v>
      </c>
      <c r="M45" s="9">
        <v>1103674.2448333299</v>
      </c>
      <c r="N45" s="790">
        <v>373819.55995048117</v>
      </c>
      <c r="O45" s="791">
        <v>5.3158618442381386E-2</v>
      </c>
    </row>
    <row r="46" spans="1:15" ht="15" customHeight="1" x14ac:dyDescent="0.25">
      <c r="A46" s="779" t="s">
        <v>16</v>
      </c>
      <c r="B46" s="779" t="s">
        <v>16</v>
      </c>
      <c r="C46" s="5" t="s">
        <v>17</v>
      </c>
      <c r="D46" s="6">
        <v>316</v>
      </c>
      <c r="E46" s="7" t="s">
        <v>18</v>
      </c>
      <c r="F46" s="781" t="s">
        <v>19</v>
      </c>
      <c r="G46" s="7" t="s">
        <v>19</v>
      </c>
      <c r="H46" s="7" t="s">
        <v>20</v>
      </c>
      <c r="I46" s="6" t="s">
        <v>21</v>
      </c>
      <c r="J46" s="6" t="s">
        <v>21</v>
      </c>
      <c r="K46" s="8" t="s">
        <v>22</v>
      </c>
      <c r="L46" s="9">
        <v>1305575.56</v>
      </c>
      <c r="M46" s="9">
        <v>48157.572307886403</v>
      </c>
      <c r="N46" s="790">
        <v>106380.5404138844</v>
      </c>
      <c r="O46" s="791">
        <v>8.1481718617560817E-2</v>
      </c>
    </row>
    <row r="47" spans="1:15" ht="15" customHeight="1" x14ac:dyDescent="0.25">
      <c r="A47" s="779" t="s">
        <v>16</v>
      </c>
      <c r="B47" s="779" t="s">
        <v>16</v>
      </c>
      <c r="C47" s="5" t="s">
        <v>17</v>
      </c>
      <c r="D47" s="6">
        <v>316</v>
      </c>
      <c r="E47" s="7" t="s">
        <v>18</v>
      </c>
      <c r="F47" s="781" t="s">
        <v>19</v>
      </c>
      <c r="G47" s="7" t="s">
        <v>19</v>
      </c>
      <c r="H47" s="7" t="s">
        <v>20</v>
      </c>
      <c r="I47" s="6" t="s">
        <v>21</v>
      </c>
      <c r="J47" s="6" t="s">
        <v>21</v>
      </c>
      <c r="K47" s="8" t="s">
        <v>23</v>
      </c>
      <c r="L47" s="9">
        <v>209999</v>
      </c>
      <c r="M47" s="9">
        <v>54157.569754472599</v>
      </c>
      <c r="N47" s="790">
        <v>13184.554166288275</v>
      </c>
      <c r="O47" s="791">
        <v>6.2783890238945303E-2</v>
      </c>
    </row>
    <row r="48" spans="1:15" ht="15" customHeight="1" x14ac:dyDescent="0.25">
      <c r="A48" s="779" t="s">
        <v>16</v>
      </c>
      <c r="B48" s="779" t="s">
        <v>16</v>
      </c>
      <c r="C48" s="5" t="s">
        <v>17</v>
      </c>
      <c r="D48" s="6">
        <v>316</v>
      </c>
      <c r="E48" s="7" t="s">
        <v>18</v>
      </c>
      <c r="F48" s="781" t="s">
        <v>19</v>
      </c>
      <c r="G48" s="7" t="s">
        <v>19</v>
      </c>
      <c r="H48" s="7" t="s">
        <v>24</v>
      </c>
      <c r="I48" s="6" t="s">
        <v>21</v>
      </c>
      <c r="J48" s="6" t="s">
        <v>21</v>
      </c>
      <c r="K48" s="8" t="s">
        <v>25</v>
      </c>
      <c r="L48" s="9">
        <v>4101235.22</v>
      </c>
      <c r="M48" s="9">
        <v>3383442.3897817601</v>
      </c>
      <c r="N48" s="790">
        <v>32132.184218823357</v>
      </c>
      <c r="O48" s="791">
        <v>7.8347576998578864E-3</v>
      </c>
    </row>
    <row r="49" spans="1:15" ht="15" customHeight="1" x14ac:dyDescent="0.25">
      <c r="A49" s="779" t="s">
        <v>16</v>
      </c>
      <c r="B49" s="779" t="s">
        <v>16</v>
      </c>
      <c r="C49" s="5" t="s">
        <v>17</v>
      </c>
      <c r="D49" s="6">
        <v>316</v>
      </c>
      <c r="E49" s="7" t="s">
        <v>18</v>
      </c>
      <c r="F49" s="781" t="s">
        <v>19</v>
      </c>
      <c r="G49" s="7" t="s">
        <v>19</v>
      </c>
      <c r="H49" s="7" t="s">
        <v>27</v>
      </c>
      <c r="I49" s="6" t="s">
        <v>21</v>
      </c>
      <c r="J49" s="6" t="s">
        <v>21</v>
      </c>
      <c r="K49" s="8" t="s">
        <v>28</v>
      </c>
      <c r="L49" s="9">
        <v>1186553.17</v>
      </c>
      <c r="M49" s="9">
        <v>151010.87151517099</v>
      </c>
      <c r="N49" s="790">
        <v>208411.02862587752</v>
      </c>
      <c r="O49" s="791">
        <v>0.17564407048516631</v>
      </c>
    </row>
    <row r="50" spans="1:15" ht="15" customHeight="1" x14ac:dyDescent="0.25">
      <c r="A50" s="779" t="s">
        <v>16</v>
      </c>
      <c r="B50" s="779" t="s">
        <v>16</v>
      </c>
      <c r="C50" s="5" t="s">
        <v>17</v>
      </c>
      <c r="D50" s="6">
        <v>316</v>
      </c>
      <c r="E50" s="7" t="s">
        <v>18</v>
      </c>
      <c r="F50" s="781" t="s">
        <v>19</v>
      </c>
      <c r="G50" s="7" t="s">
        <v>19</v>
      </c>
      <c r="H50" s="7" t="s">
        <v>27</v>
      </c>
      <c r="I50" s="6" t="s">
        <v>21</v>
      </c>
      <c r="J50" s="6" t="s">
        <v>21</v>
      </c>
      <c r="K50" s="8" t="s">
        <v>43</v>
      </c>
      <c r="L50" s="9">
        <v>927064.18</v>
      </c>
      <c r="M50" s="9">
        <v>605215.86096868105</v>
      </c>
      <c r="N50" s="790">
        <v>13825.09961474738</v>
      </c>
      <c r="O50" s="791">
        <v>1.4912775094759221E-2</v>
      </c>
    </row>
    <row r="51" spans="1:15" ht="15" customHeight="1" x14ac:dyDescent="0.25">
      <c r="A51" s="779" t="s">
        <v>16</v>
      </c>
      <c r="B51" s="779" t="s">
        <v>16</v>
      </c>
      <c r="C51" s="5" t="s">
        <v>17</v>
      </c>
      <c r="D51" s="6">
        <v>316</v>
      </c>
      <c r="E51" s="7" t="s">
        <v>18</v>
      </c>
      <c r="F51" s="781" t="s">
        <v>19</v>
      </c>
      <c r="G51" s="7" t="s">
        <v>19</v>
      </c>
      <c r="H51" s="7" t="s">
        <v>35</v>
      </c>
      <c r="I51" s="6" t="s">
        <v>21</v>
      </c>
      <c r="J51" s="6" t="s">
        <v>21</v>
      </c>
      <c r="K51" s="8" t="s">
        <v>36</v>
      </c>
      <c r="L51" s="9">
        <v>12129725.1</v>
      </c>
      <c r="M51" s="9">
        <v>3287319.1954066199</v>
      </c>
      <c r="N51" s="790">
        <v>1484870.8487982166</v>
      </c>
      <c r="O51" s="791">
        <v>0.12241586982034874</v>
      </c>
    </row>
    <row r="52" spans="1:15" ht="15" customHeight="1" x14ac:dyDescent="0.25">
      <c r="A52" s="779" t="s">
        <v>16</v>
      </c>
      <c r="B52" s="779" t="s">
        <v>16</v>
      </c>
      <c r="C52" s="5" t="s">
        <v>17</v>
      </c>
      <c r="D52" s="6">
        <v>316</v>
      </c>
      <c r="E52" s="7" t="s">
        <v>18</v>
      </c>
      <c r="F52" s="781" t="s">
        <v>19</v>
      </c>
      <c r="G52" s="7" t="s">
        <v>19</v>
      </c>
      <c r="H52" s="7" t="s">
        <v>39</v>
      </c>
      <c r="I52" s="6" t="s">
        <v>21</v>
      </c>
      <c r="J52" s="6" t="s">
        <v>21</v>
      </c>
      <c r="K52" s="8" t="s">
        <v>40</v>
      </c>
      <c r="L52" s="9">
        <v>65924.600000000006</v>
      </c>
      <c r="M52" s="9">
        <v>42147.839904553599</v>
      </c>
      <c r="N52" s="790">
        <v>1516.3750060871432</v>
      </c>
      <c r="O52" s="791">
        <v>2.3001656530144181E-2</v>
      </c>
    </row>
    <row r="53" spans="1:15" ht="15" customHeight="1" x14ac:dyDescent="0.25">
      <c r="A53" s="779" t="s">
        <v>16</v>
      </c>
      <c r="B53" s="779" t="s">
        <v>16</v>
      </c>
      <c r="C53" s="5" t="s">
        <v>17</v>
      </c>
      <c r="D53" s="6">
        <v>321</v>
      </c>
      <c r="E53" s="7" t="s">
        <v>18</v>
      </c>
      <c r="F53" s="7" t="s">
        <v>44</v>
      </c>
      <c r="G53" s="7" t="s">
        <v>44</v>
      </c>
      <c r="H53" s="7" t="s">
        <v>45</v>
      </c>
      <c r="I53" s="6" t="s">
        <v>21</v>
      </c>
      <c r="J53" s="6" t="s">
        <v>21</v>
      </c>
      <c r="K53" s="10" t="s">
        <v>46</v>
      </c>
      <c r="L53" s="9">
        <v>127559988.72999999</v>
      </c>
      <c r="M53" s="9">
        <v>78751765.243871763</v>
      </c>
      <c r="N53" s="790">
        <v>2172634.511968751</v>
      </c>
      <c r="O53" s="791">
        <v>1.7032257007857383E-2</v>
      </c>
    </row>
    <row r="54" spans="1:15" ht="15" customHeight="1" x14ac:dyDescent="0.25">
      <c r="A54" s="779" t="s">
        <v>16</v>
      </c>
      <c r="B54" s="779" t="s">
        <v>16</v>
      </c>
      <c r="C54" s="5" t="s">
        <v>17</v>
      </c>
      <c r="D54" s="6">
        <v>322</v>
      </c>
      <c r="E54" s="7" t="s">
        <v>18</v>
      </c>
      <c r="F54" s="7" t="s">
        <v>44</v>
      </c>
      <c r="G54" s="7" t="s">
        <v>44</v>
      </c>
      <c r="H54" s="7" t="s">
        <v>45</v>
      </c>
      <c r="I54" s="6" t="s">
        <v>21</v>
      </c>
      <c r="J54" s="6" t="s">
        <v>21</v>
      </c>
      <c r="K54" s="10" t="s">
        <v>47</v>
      </c>
      <c r="L54" s="9">
        <v>275440220.32999998</v>
      </c>
      <c r="M54" s="9">
        <v>176502888.05354136</v>
      </c>
      <c r="N54" s="790">
        <v>4546689.1508961823</v>
      </c>
      <c r="O54" s="791">
        <v>1.6506990683673124E-2</v>
      </c>
    </row>
    <row r="55" spans="1:15" ht="15" customHeight="1" x14ac:dyDescent="0.25">
      <c r="A55" s="779" t="s">
        <v>16</v>
      </c>
      <c r="B55" s="779" t="s">
        <v>16</v>
      </c>
      <c r="C55" s="5" t="s">
        <v>17</v>
      </c>
      <c r="D55" s="6">
        <v>323</v>
      </c>
      <c r="E55" s="7" t="s">
        <v>18</v>
      </c>
      <c r="F55" s="7" t="s">
        <v>44</v>
      </c>
      <c r="G55" s="7" t="s">
        <v>44</v>
      </c>
      <c r="H55" s="7" t="s">
        <v>45</v>
      </c>
      <c r="I55" s="6" t="s">
        <v>21</v>
      </c>
      <c r="J55" s="6" t="s">
        <v>21</v>
      </c>
      <c r="K55" s="10" t="s">
        <v>48</v>
      </c>
      <c r="L55" s="9">
        <v>85502360</v>
      </c>
      <c r="M55" s="9">
        <v>52178820.707584597</v>
      </c>
      <c r="N55" s="790">
        <v>1542181.4926998869</v>
      </c>
      <c r="O55" s="791">
        <v>1.8036712585475852E-2</v>
      </c>
    </row>
    <row r="56" spans="1:15" x14ac:dyDescent="0.25">
      <c r="A56" s="779" t="s">
        <v>16</v>
      </c>
      <c r="B56" s="779" t="s">
        <v>16</v>
      </c>
      <c r="C56" s="5" t="s">
        <v>17</v>
      </c>
      <c r="D56" s="6">
        <v>324</v>
      </c>
      <c r="E56" s="7" t="s">
        <v>18</v>
      </c>
      <c r="F56" s="7" t="s">
        <v>44</v>
      </c>
      <c r="G56" s="7" t="s">
        <v>44</v>
      </c>
      <c r="H56" s="7" t="s">
        <v>45</v>
      </c>
      <c r="I56" s="6" t="s">
        <v>21</v>
      </c>
      <c r="J56" s="6" t="s">
        <v>21</v>
      </c>
      <c r="K56" s="10" t="s">
        <v>49</v>
      </c>
      <c r="L56" s="9">
        <v>63388106</v>
      </c>
      <c r="M56" s="9">
        <v>49065124.757800102</v>
      </c>
      <c r="N56" s="790">
        <v>723096.15304362401</v>
      </c>
      <c r="O56" s="791">
        <v>1.1407442163418229E-2</v>
      </c>
    </row>
    <row r="57" spans="1:15" x14ac:dyDescent="0.25">
      <c r="A57" s="779" t="s">
        <v>16</v>
      </c>
      <c r="B57" s="779" t="s">
        <v>16</v>
      </c>
      <c r="C57" s="5" t="s">
        <v>17</v>
      </c>
      <c r="D57" s="6">
        <v>325</v>
      </c>
      <c r="E57" s="7" t="s">
        <v>18</v>
      </c>
      <c r="F57" s="7" t="s">
        <v>44</v>
      </c>
      <c r="G57" s="7" t="s">
        <v>44</v>
      </c>
      <c r="H57" s="7" t="s">
        <v>45</v>
      </c>
      <c r="I57" s="6" t="s">
        <v>21</v>
      </c>
      <c r="J57" s="6" t="s">
        <v>21</v>
      </c>
      <c r="K57" s="10" t="s">
        <v>50</v>
      </c>
      <c r="L57" s="9">
        <v>37702137.200000003</v>
      </c>
      <c r="M57" s="9">
        <v>24942328.8472022</v>
      </c>
      <c r="N57" s="790">
        <v>651458.17370008701</v>
      </c>
      <c r="O57" s="791">
        <v>1.7279078112847325E-2</v>
      </c>
    </row>
    <row r="58" spans="1:15" ht="15" customHeight="1" x14ac:dyDescent="0.25">
      <c r="A58" s="779" t="s">
        <v>16</v>
      </c>
      <c r="B58" s="779" t="s">
        <v>16</v>
      </c>
      <c r="C58" s="5" t="s">
        <v>17</v>
      </c>
      <c r="D58" s="6">
        <v>331</v>
      </c>
      <c r="E58" s="7" t="s">
        <v>18</v>
      </c>
      <c r="F58" s="7" t="s">
        <v>51</v>
      </c>
      <c r="G58" s="7" t="s">
        <v>51</v>
      </c>
      <c r="H58" s="7" t="s">
        <v>52</v>
      </c>
      <c r="I58" s="6" t="s">
        <v>21</v>
      </c>
      <c r="J58" s="6" t="s">
        <v>21</v>
      </c>
      <c r="K58" s="10" t="s">
        <v>53</v>
      </c>
      <c r="L58" s="9">
        <v>79322402.269999996</v>
      </c>
      <c r="M58" s="9">
        <v>57886659.312293023</v>
      </c>
      <c r="N58" s="790">
        <v>584753.37296225142</v>
      </c>
      <c r="O58" s="791">
        <v>7.3718565780679481E-3</v>
      </c>
    </row>
    <row r="59" spans="1:15" ht="15" customHeight="1" x14ac:dyDescent="0.25">
      <c r="A59" s="779" t="s">
        <v>16</v>
      </c>
      <c r="B59" s="779" t="s">
        <v>16</v>
      </c>
      <c r="C59" s="5" t="s">
        <v>17</v>
      </c>
      <c r="D59" s="6">
        <v>331</v>
      </c>
      <c r="E59" s="7" t="s">
        <v>18</v>
      </c>
      <c r="F59" s="7" t="s">
        <v>51</v>
      </c>
      <c r="G59" s="7" t="s">
        <v>51</v>
      </c>
      <c r="H59" s="7" t="s">
        <v>52</v>
      </c>
      <c r="I59" s="6" t="s">
        <v>21</v>
      </c>
      <c r="J59" s="6" t="s">
        <v>21</v>
      </c>
      <c r="K59" s="10" t="s">
        <v>54</v>
      </c>
      <c r="L59" s="9">
        <v>5878.3700000000008</v>
      </c>
      <c r="M59" s="9">
        <v>303.67283415739996</v>
      </c>
      <c r="N59" s="790">
        <v>152.0741771069583</v>
      </c>
      <c r="O59" s="791">
        <v>2.5870126771019564E-2</v>
      </c>
    </row>
    <row r="60" spans="1:15" ht="15" customHeight="1" x14ac:dyDescent="0.25">
      <c r="A60" s="779" t="s">
        <v>16</v>
      </c>
      <c r="B60" s="779" t="s">
        <v>16</v>
      </c>
      <c r="C60" s="5" t="s">
        <v>17</v>
      </c>
      <c r="D60" s="6">
        <v>331</v>
      </c>
      <c r="E60" s="7" t="s">
        <v>18</v>
      </c>
      <c r="F60" s="7" t="s">
        <v>51</v>
      </c>
      <c r="G60" s="7" t="s">
        <v>51</v>
      </c>
      <c r="H60" s="7" t="s">
        <v>52</v>
      </c>
      <c r="I60" s="6" t="s">
        <v>21</v>
      </c>
      <c r="J60" s="6" t="s">
        <v>21</v>
      </c>
      <c r="K60" s="10" t="s">
        <v>55</v>
      </c>
      <c r="L60" s="9">
        <v>922.6</v>
      </c>
      <c r="M60" s="9">
        <v>55.252855556599997</v>
      </c>
      <c r="N60" s="790">
        <v>23.660675967384798</v>
      </c>
      <c r="O60" s="791">
        <v>2.5645649216762191E-2</v>
      </c>
    </row>
    <row r="61" spans="1:15" ht="15" customHeight="1" x14ac:dyDescent="0.25">
      <c r="A61" s="779" t="s">
        <v>16</v>
      </c>
      <c r="B61" s="779" t="s">
        <v>16</v>
      </c>
      <c r="C61" s="5" t="s">
        <v>17</v>
      </c>
      <c r="D61" s="6">
        <v>331</v>
      </c>
      <c r="E61" s="7" t="s">
        <v>18</v>
      </c>
      <c r="F61" s="7" t="s">
        <v>51</v>
      </c>
      <c r="G61" s="7" t="s">
        <v>51</v>
      </c>
      <c r="H61" s="7" t="s">
        <v>52</v>
      </c>
      <c r="I61" s="6" t="s">
        <v>21</v>
      </c>
      <c r="J61" s="6" t="s">
        <v>21</v>
      </c>
      <c r="K61" s="10" t="s">
        <v>56</v>
      </c>
      <c r="L61" s="9">
        <v>922.6</v>
      </c>
      <c r="M61" s="9">
        <v>55.252855556599997</v>
      </c>
      <c r="N61" s="790">
        <v>23.660675967384798</v>
      </c>
      <c r="O61" s="791">
        <v>2.5645649216762191E-2</v>
      </c>
    </row>
    <row r="62" spans="1:15" ht="15" customHeight="1" x14ac:dyDescent="0.25">
      <c r="A62" s="779" t="s">
        <v>16</v>
      </c>
      <c r="B62" s="779" t="s">
        <v>16</v>
      </c>
      <c r="C62" s="5" t="s">
        <v>17</v>
      </c>
      <c r="D62" s="6">
        <v>331</v>
      </c>
      <c r="E62" s="7" t="s">
        <v>18</v>
      </c>
      <c r="F62" s="7" t="s">
        <v>51</v>
      </c>
      <c r="G62" s="7" t="s">
        <v>51</v>
      </c>
      <c r="H62" s="7" t="s">
        <v>52</v>
      </c>
      <c r="I62" s="6" t="s">
        <v>21</v>
      </c>
      <c r="J62" s="6" t="s">
        <v>21</v>
      </c>
      <c r="K62" s="10" t="s">
        <v>57</v>
      </c>
      <c r="L62" s="9">
        <v>922.6</v>
      </c>
      <c r="M62" s="9">
        <v>55.252855556599997</v>
      </c>
      <c r="N62" s="790">
        <v>23.660675967384798</v>
      </c>
      <c r="O62" s="791">
        <v>2.5645649216762191E-2</v>
      </c>
    </row>
    <row r="63" spans="1:15" ht="15" customHeight="1" x14ac:dyDescent="0.25">
      <c r="A63" s="779" t="s">
        <v>16</v>
      </c>
      <c r="B63" s="779" t="s">
        <v>16</v>
      </c>
      <c r="C63" s="5" t="s">
        <v>17</v>
      </c>
      <c r="D63" s="6">
        <v>331</v>
      </c>
      <c r="E63" s="7" t="s">
        <v>18</v>
      </c>
      <c r="F63" s="7" t="s">
        <v>51</v>
      </c>
      <c r="G63" s="7" t="s">
        <v>51</v>
      </c>
      <c r="H63" s="7" t="s">
        <v>52</v>
      </c>
      <c r="I63" s="6" t="s">
        <v>21</v>
      </c>
      <c r="J63" s="6" t="s">
        <v>21</v>
      </c>
      <c r="K63" s="10" t="s">
        <v>58</v>
      </c>
      <c r="L63" s="9">
        <v>922.6</v>
      </c>
      <c r="M63" s="9">
        <v>55.252855556599997</v>
      </c>
      <c r="N63" s="790">
        <v>23.660675967384798</v>
      </c>
      <c r="O63" s="791">
        <v>2.5645649216762191E-2</v>
      </c>
    </row>
    <row r="64" spans="1:15" ht="15" customHeight="1" x14ac:dyDescent="0.25">
      <c r="A64" s="779" t="s">
        <v>16</v>
      </c>
      <c r="B64" s="779" t="s">
        <v>16</v>
      </c>
      <c r="C64" s="5" t="s">
        <v>17</v>
      </c>
      <c r="D64" s="6">
        <v>331</v>
      </c>
      <c r="E64" s="7" t="s">
        <v>18</v>
      </c>
      <c r="F64" s="7" t="s">
        <v>51</v>
      </c>
      <c r="G64" s="7" t="s">
        <v>51</v>
      </c>
      <c r="H64" s="7" t="s">
        <v>52</v>
      </c>
      <c r="I64" s="6" t="s">
        <v>21</v>
      </c>
      <c r="J64" s="6" t="s">
        <v>21</v>
      </c>
      <c r="K64" s="10" t="s">
        <v>59</v>
      </c>
      <c r="L64" s="9">
        <v>922.6</v>
      </c>
      <c r="M64" s="9">
        <v>55.252855556599997</v>
      </c>
      <c r="N64" s="790">
        <v>23.660675967384798</v>
      </c>
      <c r="O64" s="791">
        <v>2.5645649216762191E-2</v>
      </c>
    </row>
    <row r="65" spans="1:15" ht="15" customHeight="1" x14ac:dyDescent="0.25">
      <c r="A65" s="779" t="s">
        <v>16</v>
      </c>
      <c r="B65" s="779" t="s">
        <v>16</v>
      </c>
      <c r="C65" s="5" t="s">
        <v>17</v>
      </c>
      <c r="D65" s="6">
        <v>331</v>
      </c>
      <c r="E65" s="7" t="s">
        <v>18</v>
      </c>
      <c r="F65" s="7" t="s">
        <v>51</v>
      </c>
      <c r="G65" s="7" t="s">
        <v>51</v>
      </c>
      <c r="H65" s="7" t="s">
        <v>52</v>
      </c>
      <c r="I65" s="6" t="s">
        <v>21</v>
      </c>
      <c r="J65" s="6" t="s">
        <v>21</v>
      </c>
      <c r="K65" s="10" t="s">
        <v>60</v>
      </c>
      <c r="L65" s="9">
        <v>922.6</v>
      </c>
      <c r="M65" s="9">
        <v>55.252855556599997</v>
      </c>
      <c r="N65" s="790">
        <v>23.660675967384798</v>
      </c>
      <c r="O65" s="791">
        <v>2.5645649216762191E-2</v>
      </c>
    </row>
    <row r="66" spans="1:15" ht="15" customHeight="1" x14ac:dyDescent="0.25">
      <c r="A66" s="779" t="s">
        <v>16</v>
      </c>
      <c r="B66" s="779" t="s">
        <v>16</v>
      </c>
      <c r="C66" s="5" t="s">
        <v>17</v>
      </c>
      <c r="D66" s="6">
        <v>332</v>
      </c>
      <c r="E66" s="7" t="s">
        <v>18</v>
      </c>
      <c r="F66" s="7" t="s">
        <v>51</v>
      </c>
      <c r="G66" s="7" t="s">
        <v>51</v>
      </c>
      <c r="H66" s="7" t="s">
        <v>52</v>
      </c>
      <c r="I66" s="6" t="s">
        <v>21</v>
      </c>
      <c r="J66" s="6" t="s">
        <v>21</v>
      </c>
      <c r="K66" s="10" t="s">
        <v>53</v>
      </c>
      <c r="L66" s="9">
        <v>186777800.22</v>
      </c>
      <c r="M66" s="9">
        <v>141028893.84314942</v>
      </c>
      <c r="N66" s="790">
        <v>1238748.6140400437</v>
      </c>
      <c r="O66" s="791">
        <v>6.6322047512121819E-3</v>
      </c>
    </row>
    <row r="67" spans="1:15" ht="15" customHeight="1" x14ac:dyDescent="0.25">
      <c r="A67" s="779" t="s">
        <v>16</v>
      </c>
      <c r="B67" s="779" t="s">
        <v>16</v>
      </c>
      <c r="C67" s="5" t="s">
        <v>17</v>
      </c>
      <c r="D67" s="6">
        <v>332</v>
      </c>
      <c r="E67" s="7" t="s">
        <v>18</v>
      </c>
      <c r="F67" s="7" t="s">
        <v>51</v>
      </c>
      <c r="G67" s="7" t="s">
        <v>51</v>
      </c>
      <c r="H67" s="7" t="s">
        <v>52</v>
      </c>
      <c r="I67" s="6" t="s">
        <v>21</v>
      </c>
      <c r="J67" s="6" t="s">
        <v>21</v>
      </c>
      <c r="K67" s="10" t="s">
        <v>54</v>
      </c>
      <c r="L67" s="9">
        <v>224472.9</v>
      </c>
      <c r="M67" s="9">
        <v>2246.370099795</v>
      </c>
      <c r="N67" s="790">
        <v>6017.2543502832941</v>
      </c>
      <c r="O67" s="791">
        <v>2.6806150543265107E-2</v>
      </c>
    </row>
    <row r="68" spans="1:15" ht="15" customHeight="1" x14ac:dyDescent="0.25">
      <c r="A68" s="779" t="s">
        <v>16</v>
      </c>
      <c r="B68" s="779" t="s">
        <v>16</v>
      </c>
      <c r="C68" s="5" t="s">
        <v>17</v>
      </c>
      <c r="D68" s="6">
        <v>332</v>
      </c>
      <c r="E68" s="7" t="s">
        <v>18</v>
      </c>
      <c r="F68" s="7" t="s">
        <v>51</v>
      </c>
      <c r="G68" s="7" t="s">
        <v>51</v>
      </c>
      <c r="H68" s="7" t="s">
        <v>52</v>
      </c>
      <c r="I68" s="6" t="s">
        <v>21</v>
      </c>
      <c r="J68" s="6" t="s">
        <v>21</v>
      </c>
      <c r="K68" s="10" t="s">
        <v>56</v>
      </c>
      <c r="L68" s="9">
        <v>262022.55</v>
      </c>
      <c r="M68" s="9">
        <v>56349.9499774746</v>
      </c>
      <c r="N68" s="790">
        <v>5569.0216095052974</v>
      </c>
      <c r="O68" s="791">
        <v>2.1253978367530953E-2</v>
      </c>
    </row>
    <row r="69" spans="1:15" ht="15" customHeight="1" x14ac:dyDescent="0.25">
      <c r="A69" s="779" t="s">
        <v>16</v>
      </c>
      <c r="B69" s="779" t="s">
        <v>16</v>
      </c>
      <c r="C69" s="5" t="s">
        <v>17</v>
      </c>
      <c r="D69" s="6">
        <v>332</v>
      </c>
      <c r="E69" s="7" t="s">
        <v>18</v>
      </c>
      <c r="F69" s="7" t="s">
        <v>51</v>
      </c>
      <c r="G69" s="7" t="s">
        <v>51</v>
      </c>
      <c r="H69" s="7" t="s">
        <v>52</v>
      </c>
      <c r="I69" s="6" t="s">
        <v>21</v>
      </c>
      <c r="J69" s="6" t="s">
        <v>21</v>
      </c>
      <c r="K69" s="10" t="s">
        <v>57</v>
      </c>
      <c r="L69" s="9">
        <v>-72263.429999999993</v>
      </c>
      <c r="M69" s="9">
        <v>2944.3193043296001</v>
      </c>
      <c r="N69" s="790">
        <v>-2036.4092301657959</v>
      </c>
      <c r="O69" s="791">
        <v>2.818035665018663E-2</v>
      </c>
    </row>
    <row r="70" spans="1:15" ht="15" customHeight="1" x14ac:dyDescent="0.25">
      <c r="A70" s="779" t="s">
        <v>16</v>
      </c>
      <c r="B70" s="779" t="s">
        <v>16</v>
      </c>
      <c r="C70" s="5" t="s">
        <v>17</v>
      </c>
      <c r="D70" s="779">
        <v>333</v>
      </c>
      <c r="E70" s="7" t="s">
        <v>18</v>
      </c>
      <c r="F70" s="7" t="s">
        <v>51</v>
      </c>
      <c r="G70" s="7" t="s">
        <v>51</v>
      </c>
      <c r="H70" s="7" t="s">
        <v>52</v>
      </c>
      <c r="I70" s="6" t="s">
        <v>21</v>
      </c>
      <c r="J70" s="6" t="s">
        <v>21</v>
      </c>
      <c r="K70" s="780" t="s">
        <v>53</v>
      </c>
      <c r="L70" s="792">
        <v>45941060</v>
      </c>
      <c r="M70" s="792">
        <v>30696083</v>
      </c>
      <c r="N70" s="790">
        <v>467362</v>
      </c>
      <c r="O70" s="791">
        <v>1.0200000000000001E-2</v>
      </c>
    </row>
    <row r="71" spans="1:15" ht="15" customHeight="1" x14ac:dyDescent="0.25">
      <c r="A71" s="779" t="s">
        <v>16</v>
      </c>
      <c r="B71" s="779" t="s">
        <v>16</v>
      </c>
      <c r="C71" s="5" t="s">
        <v>17</v>
      </c>
      <c r="D71" s="779">
        <v>333</v>
      </c>
      <c r="E71" s="7" t="s">
        <v>18</v>
      </c>
      <c r="F71" s="7" t="s">
        <v>51</v>
      </c>
      <c r="G71" s="7" t="s">
        <v>51</v>
      </c>
      <c r="H71" s="7" t="s">
        <v>52</v>
      </c>
      <c r="I71" s="6" t="s">
        <v>21</v>
      </c>
      <c r="J71" s="6" t="s">
        <v>21</v>
      </c>
      <c r="K71" s="780" t="s">
        <v>54</v>
      </c>
      <c r="L71" s="792">
        <v>39948133</v>
      </c>
      <c r="M71" s="792">
        <v>1389639</v>
      </c>
      <c r="N71" s="790">
        <v>1182080</v>
      </c>
      <c r="O71" s="791">
        <v>2.9600000000000001E-2</v>
      </c>
    </row>
    <row r="72" spans="1:15" ht="15" customHeight="1" x14ac:dyDescent="0.25">
      <c r="A72" s="779" t="s">
        <v>16</v>
      </c>
      <c r="B72" s="779" t="s">
        <v>16</v>
      </c>
      <c r="C72" s="5" t="s">
        <v>17</v>
      </c>
      <c r="D72" s="779">
        <v>333</v>
      </c>
      <c r="E72" s="7" t="s">
        <v>18</v>
      </c>
      <c r="F72" s="7" t="s">
        <v>51</v>
      </c>
      <c r="G72" s="7" t="s">
        <v>51</v>
      </c>
      <c r="H72" s="7" t="s">
        <v>52</v>
      </c>
      <c r="I72" s="6" t="s">
        <v>21</v>
      </c>
      <c r="J72" s="6" t="s">
        <v>21</v>
      </c>
      <c r="K72" s="780" t="s">
        <v>55</v>
      </c>
      <c r="L72" s="792">
        <v>11553114</v>
      </c>
      <c r="M72" s="792">
        <v>1632617</v>
      </c>
      <c r="N72" s="790">
        <v>304131</v>
      </c>
      <c r="O72" s="791">
        <v>2.63E-2</v>
      </c>
    </row>
    <row r="73" spans="1:15" ht="15" customHeight="1" x14ac:dyDescent="0.25">
      <c r="A73" s="779" t="s">
        <v>16</v>
      </c>
      <c r="B73" s="779" t="s">
        <v>16</v>
      </c>
      <c r="C73" s="5" t="s">
        <v>17</v>
      </c>
      <c r="D73" s="779">
        <v>333</v>
      </c>
      <c r="E73" s="7" t="s">
        <v>18</v>
      </c>
      <c r="F73" s="7" t="s">
        <v>51</v>
      </c>
      <c r="G73" s="7" t="s">
        <v>51</v>
      </c>
      <c r="H73" s="7" t="s">
        <v>52</v>
      </c>
      <c r="I73" s="6" t="s">
        <v>21</v>
      </c>
      <c r="J73" s="6" t="s">
        <v>21</v>
      </c>
      <c r="K73" s="780" t="s">
        <v>56</v>
      </c>
      <c r="L73" s="792">
        <v>1055097</v>
      </c>
      <c r="M73" s="792">
        <v>189527</v>
      </c>
      <c r="N73" s="790">
        <v>26536</v>
      </c>
      <c r="O73" s="791">
        <v>2.5100000000000001E-2</v>
      </c>
    </row>
    <row r="74" spans="1:15" ht="15" customHeight="1" x14ac:dyDescent="0.25">
      <c r="A74" s="779" t="s">
        <v>16</v>
      </c>
      <c r="B74" s="779" t="s">
        <v>16</v>
      </c>
      <c r="C74" s="5" t="s">
        <v>17</v>
      </c>
      <c r="D74" s="779">
        <v>333</v>
      </c>
      <c r="E74" s="7" t="s">
        <v>18</v>
      </c>
      <c r="F74" s="7" t="s">
        <v>51</v>
      </c>
      <c r="G74" s="7" t="s">
        <v>51</v>
      </c>
      <c r="H74" s="7" t="s">
        <v>52</v>
      </c>
      <c r="I74" s="6" t="s">
        <v>21</v>
      </c>
      <c r="J74" s="6" t="s">
        <v>21</v>
      </c>
      <c r="K74" s="780" t="s">
        <v>57</v>
      </c>
      <c r="L74" s="792">
        <v>1230825</v>
      </c>
      <c r="M74" s="792">
        <v>221093</v>
      </c>
      <c r="N74" s="790">
        <v>30955</v>
      </c>
      <c r="O74" s="791">
        <v>2.5100000000000001E-2</v>
      </c>
    </row>
    <row r="75" spans="1:15" ht="15" customHeight="1" x14ac:dyDescent="0.25">
      <c r="A75" s="779" t="s">
        <v>16</v>
      </c>
      <c r="B75" s="779" t="s">
        <v>16</v>
      </c>
      <c r="C75" s="5" t="s">
        <v>17</v>
      </c>
      <c r="D75" s="779">
        <v>333</v>
      </c>
      <c r="E75" s="7" t="s">
        <v>18</v>
      </c>
      <c r="F75" s="7" t="s">
        <v>51</v>
      </c>
      <c r="G75" s="7" t="s">
        <v>51</v>
      </c>
      <c r="H75" s="7" t="s">
        <v>52</v>
      </c>
      <c r="I75" s="6" t="s">
        <v>21</v>
      </c>
      <c r="J75" s="6" t="s">
        <v>21</v>
      </c>
      <c r="K75" s="780" t="s">
        <v>58</v>
      </c>
      <c r="L75" s="792">
        <v>2276982</v>
      </c>
      <c r="M75" s="792">
        <v>409012</v>
      </c>
      <c r="N75" s="790">
        <v>57266</v>
      </c>
      <c r="O75" s="791">
        <v>2.5100000000000001E-2</v>
      </c>
    </row>
    <row r="76" spans="1:15" ht="15" customHeight="1" x14ac:dyDescent="0.25">
      <c r="A76" s="779" t="s">
        <v>16</v>
      </c>
      <c r="B76" s="779" t="s">
        <v>16</v>
      </c>
      <c r="C76" s="5" t="s">
        <v>17</v>
      </c>
      <c r="D76" s="779">
        <v>333</v>
      </c>
      <c r="E76" s="7" t="s">
        <v>18</v>
      </c>
      <c r="F76" s="7" t="s">
        <v>51</v>
      </c>
      <c r="G76" s="7" t="s">
        <v>51</v>
      </c>
      <c r="H76" s="7" t="s">
        <v>52</v>
      </c>
      <c r="I76" s="6" t="s">
        <v>21</v>
      </c>
      <c r="J76" s="6" t="s">
        <v>21</v>
      </c>
      <c r="K76" s="780" t="s">
        <v>59</v>
      </c>
      <c r="L76" s="792">
        <v>10471588</v>
      </c>
      <c r="M76" s="792">
        <v>881356</v>
      </c>
      <c r="N76" s="790">
        <v>294006</v>
      </c>
      <c r="O76" s="791">
        <v>2.81E-2</v>
      </c>
    </row>
    <row r="77" spans="1:15" ht="15" customHeight="1" x14ac:dyDescent="0.25">
      <c r="A77" s="779" t="s">
        <v>16</v>
      </c>
      <c r="B77" s="779" t="s">
        <v>16</v>
      </c>
      <c r="C77" s="5" t="s">
        <v>17</v>
      </c>
      <c r="D77" s="779">
        <v>333</v>
      </c>
      <c r="E77" s="7" t="s">
        <v>18</v>
      </c>
      <c r="F77" s="7" t="s">
        <v>51</v>
      </c>
      <c r="G77" s="7" t="s">
        <v>51</v>
      </c>
      <c r="H77" s="7" t="s">
        <v>52</v>
      </c>
      <c r="I77" s="6" t="s">
        <v>21</v>
      </c>
      <c r="J77" s="6" t="s">
        <v>21</v>
      </c>
      <c r="K77" s="780" t="s">
        <v>60</v>
      </c>
      <c r="L77" s="792">
        <v>1470682</v>
      </c>
      <c r="M77" s="792">
        <v>200371</v>
      </c>
      <c r="N77" s="790">
        <v>38944</v>
      </c>
      <c r="O77" s="791">
        <v>2.6499999999999999E-2</v>
      </c>
    </row>
    <row r="78" spans="1:15" x14ac:dyDescent="0.25">
      <c r="A78" s="779" t="s">
        <v>16</v>
      </c>
      <c r="B78" s="779" t="s">
        <v>16</v>
      </c>
      <c r="C78" s="5" t="s">
        <v>17</v>
      </c>
      <c r="D78" s="6">
        <v>334</v>
      </c>
      <c r="E78" s="7" t="s">
        <v>18</v>
      </c>
      <c r="F78" s="7" t="s">
        <v>51</v>
      </c>
      <c r="G78" s="7" t="s">
        <v>51</v>
      </c>
      <c r="H78" s="7" t="s">
        <v>52</v>
      </c>
      <c r="I78" s="6" t="s">
        <v>21</v>
      </c>
      <c r="J78" s="6" t="s">
        <v>21</v>
      </c>
      <c r="K78" s="10" t="s">
        <v>53</v>
      </c>
      <c r="L78" s="9">
        <v>40703566.909999996</v>
      </c>
      <c r="M78" s="9">
        <v>19865022.3742074</v>
      </c>
      <c r="N78" s="790">
        <v>608211.56195763813</v>
      </c>
      <c r="O78" s="791">
        <v>1.4942463477524216E-2</v>
      </c>
    </row>
    <row r="79" spans="1:15" ht="15" customHeight="1" x14ac:dyDescent="0.25">
      <c r="A79" s="779" t="s">
        <v>16</v>
      </c>
      <c r="B79" s="779" t="s">
        <v>16</v>
      </c>
      <c r="C79" s="5" t="s">
        <v>17</v>
      </c>
      <c r="D79" s="6">
        <v>334</v>
      </c>
      <c r="E79" s="7" t="s">
        <v>18</v>
      </c>
      <c r="F79" s="7" t="s">
        <v>51</v>
      </c>
      <c r="G79" s="7" t="s">
        <v>51</v>
      </c>
      <c r="H79" s="7" t="s">
        <v>52</v>
      </c>
      <c r="I79" s="6" t="s">
        <v>21</v>
      </c>
      <c r="J79" s="6" t="s">
        <v>21</v>
      </c>
      <c r="K79" s="10" t="s">
        <v>54</v>
      </c>
      <c r="L79" s="9">
        <v>9310757.3900000006</v>
      </c>
      <c r="M79" s="9">
        <v>342718.74964242597</v>
      </c>
      <c r="N79" s="790">
        <v>261748.83662242643</v>
      </c>
      <c r="O79" s="791">
        <v>2.8112518204324772E-2</v>
      </c>
    </row>
    <row r="80" spans="1:15" ht="15" customHeight="1" x14ac:dyDescent="0.25">
      <c r="A80" s="779" t="s">
        <v>16</v>
      </c>
      <c r="B80" s="779" t="s">
        <v>16</v>
      </c>
      <c r="C80" s="5" t="s">
        <v>17</v>
      </c>
      <c r="D80" s="6">
        <v>334</v>
      </c>
      <c r="E80" s="7" t="s">
        <v>18</v>
      </c>
      <c r="F80" s="7" t="s">
        <v>51</v>
      </c>
      <c r="G80" s="7" t="s">
        <v>51</v>
      </c>
      <c r="H80" s="7" t="s">
        <v>52</v>
      </c>
      <c r="I80" s="6" t="s">
        <v>21</v>
      </c>
      <c r="J80" s="6" t="s">
        <v>21</v>
      </c>
      <c r="K80" s="10" t="s">
        <v>55</v>
      </c>
      <c r="L80" s="9">
        <v>16302514.02</v>
      </c>
      <c r="M80" s="9">
        <v>2276349.4093683599</v>
      </c>
      <c r="N80" s="790">
        <v>409379.62204867316</v>
      </c>
      <c r="O80" s="791">
        <v>2.511144118915919E-2</v>
      </c>
    </row>
    <row r="81" spans="1:17" ht="15" customHeight="1" x14ac:dyDescent="0.25">
      <c r="A81" s="779" t="s">
        <v>16</v>
      </c>
      <c r="B81" s="779" t="s">
        <v>16</v>
      </c>
      <c r="C81" s="5" t="s">
        <v>17</v>
      </c>
      <c r="D81" s="6">
        <v>334</v>
      </c>
      <c r="E81" s="7" t="s">
        <v>18</v>
      </c>
      <c r="F81" s="7" t="s">
        <v>51</v>
      </c>
      <c r="G81" s="7" t="s">
        <v>51</v>
      </c>
      <c r="H81" s="7" t="s">
        <v>52</v>
      </c>
      <c r="I81" s="6" t="s">
        <v>21</v>
      </c>
      <c r="J81" s="6" t="s">
        <v>21</v>
      </c>
      <c r="K81" s="10" t="s">
        <v>56</v>
      </c>
      <c r="L81" s="9">
        <v>10201900.85</v>
      </c>
      <c r="M81" s="9">
        <v>1651271.7980046901</v>
      </c>
      <c r="N81" s="790">
        <v>249565.96380816383</v>
      </c>
      <c r="O81" s="791">
        <v>2.4462692539122633E-2</v>
      </c>
    </row>
    <row r="82" spans="1:17" ht="15" customHeight="1" x14ac:dyDescent="0.25">
      <c r="A82" s="779" t="s">
        <v>16</v>
      </c>
      <c r="B82" s="779" t="s">
        <v>16</v>
      </c>
      <c r="C82" s="5" t="s">
        <v>17</v>
      </c>
      <c r="D82" s="6">
        <v>334</v>
      </c>
      <c r="E82" s="7" t="s">
        <v>18</v>
      </c>
      <c r="F82" s="7" t="s">
        <v>51</v>
      </c>
      <c r="G82" s="7" t="s">
        <v>51</v>
      </c>
      <c r="H82" s="7" t="s">
        <v>52</v>
      </c>
      <c r="I82" s="6" t="s">
        <v>21</v>
      </c>
      <c r="J82" s="6" t="s">
        <v>21</v>
      </c>
      <c r="K82" s="10" t="s">
        <v>57</v>
      </c>
      <c r="L82" s="9">
        <v>23924035.93</v>
      </c>
      <c r="M82" s="9">
        <v>4299707.1283112904</v>
      </c>
      <c r="N82" s="790">
        <v>572772.42430940131</v>
      </c>
      <c r="O82" s="791">
        <v>2.3941295941257237E-2</v>
      </c>
    </row>
    <row r="83" spans="1:17" ht="15" customHeight="1" x14ac:dyDescent="0.25">
      <c r="A83" s="779" t="s">
        <v>16</v>
      </c>
      <c r="B83" s="779" t="s">
        <v>16</v>
      </c>
      <c r="C83" s="5" t="s">
        <v>17</v>
      </c>
      <c r="D83" s="6">
        <v>334</v>
      </c>
      <c r="E83" s="7" t="s">
        <v>18</v>
      </c>
      <c r="F83" s="7" t="s">
        <v>51</v>
      </c>
      <c r="G83" s="7" t="s">
        <v>51</v>
      </c>
      <c r="H83" s="7" t="s">
        <v>52</v>
      </c>
      <c r="I83" s="6" t="s">
        <v>21</v>
      </c>
      <c r="J83" s="6" t="s">
        <v>21</v>
      </c>
      <c r="K83" s="10" t="s">
        <v>58</v>
      </c>
      <c r="L83" s="9">
        <v>15379780.199999999</v>
      </c>
      <c r="M83" s="9">
        <v>2148282.4970923802</v>
      </c>
      <c r="N83" s="790">
        <v>386185.79484290519</v>
      </c>
      <c r="O83" s="791">
        <v>2.5109968401427818E-2</v>
      </c>
    </row>
    <row r="84" spans="1:17" ht="15" customHeight="1" x14ac:dyDescent="0.25">
      <c r="A84" s="779" t="s">
        <v>16</v>
      </c>
      <c r="B84" s="779" t="s">
        <v>16</v>
      </c>
      <c r="C84" s="5" t="s">
        <v>17</v>
      </c>
      <c r="D84" s="6">
        <v>334</v>
      </c>
      <c r="E84" s="7" t="s">
        <v>18</v>
      </c>
      <c r="F84" s="7" t="s">
        <v>51</v>
      </c>
      <c r="G84" s="7" t="s">
        <v>51</v>
      </c>
      <c r="H84" s="7" t="s">
        <v>52</v>
      </c>
      <c r="I84" s="6" t="s">
        <v>21</v>
      </c>
      <c r="J84" s="6" t="s">
        <v>21</v>
      </c>
      <c r="K84" s="10" t="s">
        <v>59</v>
      </c>
      <c r="L84" s="9">
        <v>11735617.48</v>
      </c>
      <c r="M84" s="9">
        <v>3388564.4448243901</v>
      </c>
      <c r="N84" s="790">
        <v>243624.22027831446</v>
      </c>
      <c r="O84" s="791">
        <v>2.0759386601813E-2</v>
      </c>
    </row>
    <row r="85" spans="1:17" ht="15" customHeight="1" x14ac:dyDescent="0.25">
      <c r="A85" s="779" t="s">
        <v>16</v>
      </c>
      <c r="B85" s="779" t="s">
        <v>16</v>
      </c>
      <c r="C85" s="5" t="s">
        <v>17</v>
      </c>
      <c r="D85" s="6">
        <v>334</v>
      </c>
      <c r="E85" s="7" t="s">
        <v>18</v>
      </c>
      <c r="F85" s="7" t="s">
        <v>51</v>
      </c>
      <c r="G85" s="7" t="s">
        <v>51</v>
      </c>
      <c r="H85" s="7" t="s">
        <v>52</v>
      </c>
      <c r="I85" s="6" t="s">
        <v>21</v>
      </c>
      <c r="J85" s="6" t="s">
        <v>21</v>
      </c>
      <c r="K85" s="10" t="s">
        <v>60</v>
      </c>
      <c r="L85" s="9">
        <v>1354832.66</v>
      </c>
      <c r="M85" s="9">
        <v>135958.77982703401</v>
      </c>
      <c r="N85" s="790">
        <v>35575.094278587523</v>
      </c>
      <c r="O85" s="791">
        <v>2.6257924929701301E-2</v>
      </c>
    </row>
    <row r="86" spans="1:17" x14ac:dyDescent="0.25">
      <c r="A86" s="779" t="s">
        <v>16</v>
      </c>
      <c r="B86" s="779" t="s">
        <v>16</v>
      </c>
      <c r="C86" s="5" t="s">
        <v>17</v>
      </c>
      <c r="D86" s="6">
        <v>335</v>
      </c>
      <c r="E86" s="7" t="s">
        <v>18</v>
      </c>
      <c r="F86" s="7" t="s">
        <v>51</v>
      </c>
      <c r="G86" s="7" t="s">
        <v>51</v>
      </c>
      <c r="H86" s="7" t="s">
        <v>52</v>
      </c>
      <c r="I86" s="6" t="s">
        <v>21</v>
      </c>
      <c r="J86" s="6" t="s">
        <v>21</v>
      </c>
      <c r="K86" s="10" t="s">
        <v>53</v>
      </c>
      <c r="L86" s="9">
        <v>7546532.1799999997</v>
      </c>
      <c r="M86" s="9">
        <v>5723074.3695790656</v>
      </c>
      <c r="N86" s="790">
        <v>51176.161500405098</v>
      </c>
      <c r="O86" s="791">
        <v>6.7814143343923432E-3</v>
      </c>
    </row>
    <row r="87" spans="1:17" ht="15" customHeight="1" x14ac:dyDescent="0.25">
      <c r="A87" s="779" t="s">
        <v>16</v>
      </c>
      <c r="B87" s="779" t="s">
        <v>16</v>
      </c>
      <c r="C87" s="5" t="s">
        <v>17</v>
      </c>
      <c r="D87" s="6">
        <v>335</v>
      </c>
      <c r="E87" s="7" t="s">
        <v>18</v>
      </c>
      <c r="F87" s="7" t="s">
        <v>51</v>
      </c>
      <c r="G87" s="7" t="s">
        <v>51</v>
      </c>
      <c r="H87" s="7" t="s">
        <v>52</v>
      </c>
      <c r="I87" s="6" t="s">
        <v>21</v>
      </c>
      <c r="J87" s="6" t="s">
        <v>21</v>
      </c>
      <c r="K87" s="10" t="s">
        <v>54</v>
      </c>
      <c r="L87" s="9">
        <v>83173.87</v>
      </c>
      <c r="M87" s="9">
        <v>1607.4098417145001</v>
      </c>
      <c r="N87" s="790">
        <v>2289.1992971930481</v>
      </c>
      <c r="O87" s="791">
        <v>2.7523058590312656E-2</v>
      </c>
      <c r="Q87" s="11"/>
    </row>
    <row r="88" spans="1:17" ht="15" customHeight="1" x14ac:dyDescent="0.25">
      <c r="A88" s="779" t="s">
        <v>16</v>
      </c>
      <c r="B88" s="779" t="s">
        <v>16</v>
      </c>
      <c r="C88" s="5" t="s">
        <v>17</v>
      </c>
      <c r="D88" s="6">
        <v>335</v>
      </c>
      <c r="E88" s="7" t="s">
        <v>18</v>
      </c>
      <c r="F88" s="7" t="s">
        <v>51</v>
      </c>
      <c r="G88" s="7" t="s">
        <v>51</v>
      </c>
      <c r="H88" s="7" t="s">
        <v>52</v>
      </c>
      <c r="I88" s="6" t="s">
        <v>21</v>
      </c>
      <c r="J88" s="6" t="s">
        <v>21</v>
      </c>
      <c r="K88" s="10" t="s">
        <v>55</v>
      </c>
      <c r="L88" s="9">
        <v>36242.28</v>
      </c>
      <c r="M88" s="9">
        <v>704.69018082360003</v>
      </c>
      <c r="N88" s="790">
        <v>997.37840136893146</v>
      </c>
      <c r="O88" s="791">
        <v>2.7519747691616848E-2</v>
      </c>
      <c r="Q88" s="11"/>
    </row>
    <row r="89" spans="1:17" ht="15" customHeight="1" x14ac:dyDescent="0.25">
      <c r="A89" s="779" t="s">
        <v>16</v>
      </c>
      <c r="B89" s="779" t="s">
        <v>16</v>
      </c>
      <c r="C89" s="5" t="s">
        <v>17</v>
      </c>
      <c r="D89" s="6">
        <v>336</v>
      </c>
      <c r="E89" s="7" t="s">
        <v>18</v>
      </c>
      <c r="F89" s="7" t="s">
        <v>51</v>
      </c>
      <c r="G89" s="7" t="s">
        <v>51</v>
      </c>
      <c r="H89" s="7" t="s">
        <v>52</v>
      </c>
      <c r="I89" s="6" t="s">
        <v>21</v>
      </c>
      <c r="J89" s="6" t="s">
        <v>21</v>
      </c>
      <c r="K89" s="10" t="s">
        <v>53</v>
      </c>
      <c r="L89" s="9">
        <v>2442673.09</v>
      </c>
      <c r="M89" s="9">
        <v>1211246.4101288819</v>
      </c>
      <c r="N89" s="790">
        <v>33281.80215867886</v>
      </c>
      <c r="O89" s="791">
        <v>1.3625156102521628E-2</v>
      </c>
      <c r="Q89" s="11"/>
    </row>
    <row r="90" spans="1:17" ht="15" customHeight="1" x14ac:dyDescent="0.25">
      <c r="A90" s="779" t="s">
        <v>16</v>
      </c>
      <c r="B90" s="779" t="s">
        <v>16</v>
      </c>
      <c r="C90" s="5" t="s">
        <v>17</v>
      </c>
      <c r="D90" s="6">
        <v>341</v>
      </c>
      <c r="E90" s="7" t="s">
        <v>18</v>
      </c>
      <c r="F90" s="7" t="s">
        <v>61</v>
      </c>
      <c r="G90" s="7" t="s">
        <v>61</v>
      </c>
      <c r="H90" s="7" t="s">
        <v>62</v>
      </c>
      <c r="I90" s="6" t="s">
        <v>21</v>
      </c>
      <c r="J90" s="6" t="s">
        <v>21</v>
      </c>
      <c r="K90" s="10" t="s">
        <v>63</v>
      </c>
      <c r="L90" s="9">
        <v>120876</v>
      </c>
      <c r="M90" s="9">
        <v>1591.99977552</v>
      </c>
      <c r="N90" s="790">
        <v>5964.2000112240003</v>
      </c>
      <c r="O90" s="791">
        <v>4.9341474000000003E-2</v>
      </c>
      <c r="Q90" s="11"/>
    </row>
    <row r="91" spans="1:17" ht="15" customHeight="1" x14ac:dyDescent="0.25">
      <c r="A91" s="779" t="s">
        <v>16</v>
      </c>
      <c r="B91" s="779" t="s">
        <v>16</v>
      </c>
      <c r="C91" s="5" t="s">
        <v>17</v>
      </c>
      <c r="D91" s="6">
        <v>341</v>
      </c>
      <c r="E91" s="7" t="s">
        <v>18</v>
      </c>
      <c r="F91" s="7" t="s">
        <v>61</v>
      </c>
      <c r="G91" s="7" t="s">
        <v>64</v>
      </c>
      <c r="H91" s="7" t="s">
        <v>64</v>
      </c>
      <c r="I91" s="6" t="s">
        <v>21</v>
      </c>
      <c r="J91" s="6" t="s">
        <v>21</v>
      </c>
      <c r="K91" s="10" t="s">
        <v>65</v>
      </c>
      <c r="L91" s="9">
        <v>2800</v>
      </c>
      <c r="M91" s="9">
        <v>0</v>
      </c>
      <c r="N91" s="790">
        <v>140</v>
      </c>
      <c r="O91" s="791">
        <v>0.05</v>
      </c>
      <c r="Q91" s="11"/>
    </row>
    <row r="92" spans="1:17" ht="15" customHeight="1" x14ac:dyDescent="0.25">
      <c r="A92" s="779" t="s">
        <v>16</v>
      </c>
      <c r="B92" s="779" t="s">
        <v>16</v>
      </c>
      <c r="C92" s="5" t="s">
        <v>17</v>
      </c>
      <c r="D92" s="6">
        <v>341</v>
      </c>
      <c r="E92" s="7" t="s">
        <v>18</v>
      </c>
      <c r="F92" s="7" t="s">
        <v>61</v>
      </c>
      <c r="G92" s="7" t="s">
        <v>19</v>
      </c>
      <c r="H92" s="7" t="s">
        <v>20</v>
      </c>
      <c r="I92" s="6" t="s">
        <v>21</v>
      </c>
      <c r="J92" s="6" t="s">
        <v>21</v>
      </c>
      <c r="K92" s="10" t="s">
        <v>66</v>
      </c>
      <c r="L92" s="9">
        <v>31876966.77</v>
      </c>
      <c r="M92" s="9">
        <v>30506756.131726012</v>
      </c>
      <c r="N92" s="790">
        <v>114184.21985616566</v>
      </c>
      <c r="O92" s="791">
        <v>3.5820290142419236E-3</v>
      </c>
      <c r="Q92" s="11"/>
    </row>
    <row r="93" spans="1:17" ht="15" customHeight="1" x14ac:dyDescent="0.25">
      <c r="A93" s="779" t="s">
        <v>16</v>
      </c>
      <c r="B93" s="779" t="s">
        <v>16</v>
      </c>
      <c r="C93" s="5" t="s">
        <v>17</v>
      </c>
      <c r="D93" s="6">
        <v>341</v>
      </c>
      <c r="E93" s="7" t="s">
        <v>18</v>
      </c>
      <c r="F93" s="7" t="s">
        <v>61</v>
      </c>
      <c r="G93" s="7" t="s">
        <v>19</v>
      </c>
      <c r="H93" s="7" t="s">
        <v>20</v>
      </c>
      <c r="I93" s="6" t="s">
        <v>21</v>
      </c>
      <c r="J93" s="6" t="s">
        <v>21</v>
      </c>
      <c r="K93" s="10" t="s">
        <v>67</v>
      </c>
      <c r="L93" s="9">
        <v>603093.63</v>
      </c>
      <c r="M93" s="9">
        <v>24009.548439836999</v>
      </c>
      <c r="N93" s="790">
        <v>48257.006796680253</v>
      </c>
      <c r="O93" s="791">
        <v>8.0015779302262321E-2</v>
      </c>
      <c r="Q93" s="11"/>
    </row>
    <row r="94" spans="1:17" ht="15" customHeight="1" x14ac:dyDescent="0.25">
      <c r="A94" s="779" t="s">
        <v>16</v>
      </c>
      <c r="B94" s="779" t="s">
        <v>16</v>
      </c>
      <c r="C94" s="5" t="s">
        <v>17</v>
      </c>
      <c r="D94" s="6">
        <v>341</v>
      </c>
      <c r="E94" s="7" t="s">
        <v>18</v>
      </c>
      <c r="F94" s="7" t="s">
        <v>61</v>
      </c>
      <c r="G94" s="7" t="s">
        <v>19</v>
      </c>
      <c r="H94" s="7" t="s">
        <v>20</v>
      </c>
      <c r="I94" s="6" t="s">
        <v>21</v>
      </c>
      <c r="J94" s="6" t="s">
        <v>21</v>
      </c>
      <c r="K94" s="10" t="s">
        <v>68</v>
      </c>
      <c r="L94" s="9">
        <v>19207.07</v>
      </c>
      <c r="M94" s="9">
        <v>3092.8099956392002</v>
      </c>
      <c r="N94" s="790">
        <v>947.89764731534115</v>
      </c>
      <c r="O94" s="791">
        <v>4.9351496470588237E-2</v>
      </c>
      <c r="Q94" s="11"/>
    </row>
    <row r="95" spans="1:17" ht="15" customHeight="1" x14ac:dyDescent="0.25">
      <c r="A95" s="779" t="s">
        <v>16</v>
      </c>
      <c r="B95" s="779" t="s">
        <v>16</v>
      </c>
      <c r="C95" s="5" t="s">
        <v>17</v>
      </c>
      <c r="D95" s="6">
        <v>341</v>
      </c>
      <c r="E95" s="7" t="s">
        <v>18</v>
      </c>
      <c r="F95" s="7" t="s">
        <v>61</v>
      </c>
      <c r="G95" s="7" t="s">
        <v>19</v>
      </c>
      <c r="H95" s="7" t="s">
        <v>20</v>
      </c>
      <c r="I95" s="6" t="s">
        <v>21</v>
      </c>
      <c r="J95" s="6" t="s">
        <v>21</v>
      </c>
      <c r="K95" s="10" t="s">
        <v>69</v>
      </c>
      <c r="L95" s="9">
        <v>19207.07</v>
      </c>
      <c r="M95" s="9">
        <v>3092.8099956392002</v>
      </c>
      <c r="N95" s="790">
        <v>947.89764731534115</v>
      </c>
      <c r="O95" s="791">
        <v>4.9351496470588237E-2</v>
      </c>
      <c r="Q95" s="11"/>
    </row>
    <row r="96" spans="1:17" ht="15" customHeight="1" x14ac:dyDescent="0.25">
      <c r="A96" s="779" t="s">
        <v>16</v>
      </c>
      <c r="B96" s="779" t="s">
        <v>16</v>
      </c>
      <c r="C96" s="5" t="s">
        <v>17</v>
      </c>
      <c r="D96" s="6">
        <v>341</v>
      </c>
      <c r="E96" s="7" t="s">
        <v>18</v>
      </c>
      <c r="F96" s="7" t="s">
        <v>61</v>
      </c>
      <c r="G96" s="7" t="s">
        <v>19</v>
      </c>
      <c r="H96" s="7" t="s">
        <v>20</v>
      </c>
      <c r="I96" s="6" t="s">
        <v>21</v>
      </c>
      <c r="J96" s="6" t="s">
        <v>21</v>
      </c>
      <c r="K96" s="10" t="s">
        <v>70</v>
      </c>
      <c r="L96" s="9">
        <v>19207.07</v>
      </c>
      <c r="M96" s="9">
        <v>3092.8099956392002</v>
      </c>
      <c r="N96" s="790">
        <v>947.89764731534115</v>
      </c>
      <c r="O96" s="791">
        <v>4.9351496470588237E-2</v>
      </c>
      <c r="Q96" s="11"/>
    </row>
    <row r="97" spans="1:17" ht="15" customHeight="1" x14ac:dyDescent="0.25">
      <c r="A97" s="779" t="s">
        <v>16</v>
      </c>
      <c r="B97" s="779" t="s">
        <v>16</v>
      </c>
      <c r="C97" s="5" t="s">
        <v>17</v>
      </c>
      <c r="D97" s="6">
        <v>341</v>
      </c>
      <c r="E97" s="7" t="s">
        <v>18</v>
      </c>
      <c r="F97" s="7" t="s">
        <v>61</v>
      </c>
      <c r="G97" s="7" t="s">
        <v>19</v>
      </c>
      <c r="H97" s="7" t="s">
        <v>20</v>
      </c>
      <c r="I97" s="6" t="s">
        <v>21</v>
      </c>
      <c r="J97" s="6" t="s">
        <v>21</v>
      </c>
      <c r="K97" s="10" t="s">
        <v>71</v>
      </c>
      <c r="L97" s="9">
        <v>19207.07</v>
      </c>
      <c r="M97" s="9">
        <v>3092.8099956392002</v>
      </c>
      <c r="N97" s="790">
        <v>947.89764731534115</v>
      </c>
      <c r="O97" s="791">
        <v>4.9351496470588237E-2</v>
      </c>
      <c r="Q97" s="11"/>
    </row>
    <row r="98" spans="1:17" ht="15" customHeight="1" x14ac:dyDescent="0.25">
      <c r="A98" s="779" t="s">
        <v>16</v>
      </c>
      <c r="B98" s="779" t="s">
        <v>16</v>
      </c>
      <c r="C98" s="5" t="s">
        <v>17</v>
      </c>
      <c r="D98" s="6">
        <v>341</v>
      </c>
      <c r="E98" s="7" t="s">
        <v>18</v>
      </c>
      <c r="F98" s="7" t="s">
        <v>61</v>
      </c>
      <c r="G98" s="7" t="s">
        <v>19</v>
      </c>
      <c r="H98" s="7" t="s">
        <v>20</v>
      </c>
      <c r="I98" s="6" t="s">
        <v>21</v>
      </c>
      <c r="J98" s="6" t="s">
        <v>21</v>
      </c>
      <c r="K98" s="10" t="s">
        <v>72</v>
      </c>
      <c r="L98" s="9">
        <v>19207.009999999998</v>
      </c>
      <c r="M98" s="9">
        <v>3092.8099376706</v>
      </c>
      <c r="N98" s="790">
        <v>947.894121313494</v>
      </c>
      <c r="O98" s="791">
        <v>4.9351467058823525E-2</v>
      </c>
      <c r="Q98" s="11"/>
    </row>
    <row r="99" spans="1:17" ht="15" customHeight="1" x14ac:dyDescent="0.25">
      <c r="A99" s="779" t="s">
        <v>16</v>
      </c>
      <c r="B99" s="779" t="s">
        <v>16</v>
      </c>
      <c r="C99" s="5" t="s">
        <v>17</v>
      </c>
      <c r="D99" s="6">
        <v>341</v>
      </c>
      <c r="E99" s="7" t="s">
        <v>18</v>
      </c>
      <c r="F99" s="7" t="s">
        <v>61</v>
      </c>
      <c r="G99" s="793" t="s">
        <v>61</v>
      </c>
      <c r="H99" s="15" t="s">
        <v>73</v>
      </c>
      <c r="I99" s="6" t="s">
        <v>21</v>
      </c>
      <c r="J99" s="6" t="s">
        <v>21</v>
      </c>
      <c r="K99" s="10" t="s">
        <v>28</v>
      </c>
      <c r="L99" s="9">
        <v>3756173.69</v>
      </c>
      <c r="M99" s="9">
        <v>50190.631395307297</v>
      </c>
      <c r="N99" s="790">
        <v>148239.32234418771</v>
      </c>
      <c r="O99" s="791">
        <v>3.9465513199999996E-2</v>
      </c>
      <c r="Q99" s="11"/>
    </row>
    <row r="100" spans="1:17" ht="15" customHeight="1" x14ac:dyDescent="0.25">
      <c r="A100" s="779" t="s">
        <v>16</v>
      </c>
      <c r="B100" s="779" t="s">
        <v>16</v>
      </c>
      <c r="C100" s="5" t="s">
        <v>17</v>
      </c>
      <c r="D100" s="6">
        <v>341</v>
      </c>
      <c r="E100" s="7" t="s">
        <v>18</v>
      </c>
      <c r="F100" s="7" t="s">
        <v>61</v>
      </c>
      <c r="G100" s="793" t="s">
        <v>61</v>
      </c>
      <c r="H100" s="793" t="s">
        <v>73</v>
      </c>
      <c r="I100" s="6" t="s">
        <v>21</v>
      </c>
      <c r="J100" s="6" t="s">
        <v>21</v>
      </c>
      <c r="K100" s="10" t="s">
        <v>74</v>
      </c>
      <c r="L100" s="9">
        <v>29665.41</v>
      </c>
      <c r="M100" s="9">
        <v>7832.99407339959</v>
      </c>
      <c r="N100" s="790">
        <v>727.74719755334695</v>
      </c>
      <c r="O100" s="791">
        <v>2.4531843569778639E-2</v>
      </c>
      <c r="Q100" s="11"/>
    </row>
    <row r="101" spans="1:17" ht="15" customHeight="1" x14ac:dyDescent="0.25">
      <c r="A101" s="779" t="s">
        <v>16</v>
      </c>
      <c r="B101" s="779" t="s">
        <v>16</v>
      </c>
      <c r="C101" s="5" t="s">
        <v>17</v>
      </c>
      <c r="D101" s="6">
        <v>341</v>
      </c>
      <c r="E101" s="7" t="s">
        <v>18</v>
      </c>
      <c r="F101" s="7" t="s">
        <v>61</v>
      </c>
      <c r="G101" s="7" t="s">
        <v>61</v>
      </c>
      <c r="H101" s="7" t="s">
        <v>73</v>
      </c>
      <c r="I101" s="6" t="s">
        <v>21</v>
      </c>
      <c r="J101" s="6" t="s">
        <v>21</v>
      </c>
      <c r="K101" s="10" t="s">
        <v>75</v>
      </c>
      <c r="L101" s="9">
        <v>91062122.579999998</v>
      </c>
      <c r="M101" s="9">
        <v>20204061.712800309</v>
      </c>
      <c r="N101" s="790">
        <v>3729371.6245894572</v>
      </c>
      <c r="O101" s="791">
        <v>4.0954147772177457E-2</v>
      </c>
      <c r="Q101" s="11"/>
    </row>
    <row r="102" spans="1:17" ht="15" customHeight="1" x14ac:dyDescent="0.25">
      <c r="A102" s="779" t="s">
        <v>16</v>
      </c>
      <c r="B102" s="779" t="s">
        <v>16</v>
      </c>
      <c r="C102" s="5" t="s">
        <v>17</v>
      </c>
      <c r="D102" s="6">
        <v>342</v>
      </c>
      <c r="E102" s="7" t="s">
        <v>18</v>
      </c>
      <c r="F102" s="7" t="s">
        <v>61</v>
      </c>
      <c r="G102" s="7" t="s">
        <v>19</v>
      </c>
      <c r="H102" s="7" t="s">
        <v>20</v>
      </c>
      <c r="I102" s="6" t="s">
        <v>21</v>
      </c>
      <c r="J102" s="6" t="s">
        <v>21</v>
      </c>
      <c r="K102" s="10" t="s">
        <v>76</v>
      </c>
      <c r="L102" s="9">
        <v>19444.78</v>
      </c>
      <c r="M102" s="9">
        <v>4667.0400383868</v>
      </c>
      <c r="N102" s="790">
        <v>874.48198910654867</v>
      </c>
      <c r="O102" s="791">
        <v>4.4972583341469981E-2</v>
      </c>
      <c r="Q102" s="11"/>
    </row>
    <row r="103" spans="1:17" ht="15" customHeight="1" x14ac:dyDescent="0.25">
      <c r="A103" s="779" t="s">
        <v>16</v>
      </c>
      <c r="B103" s="779" t="s">
        <v>16</v>
      </c>
      <c r="C103" s="5" t="s">
        <v>17</v>
      </c>
      <c r="D103" s="6">
        <v>343</v>
      </c>
      <c r="E103" s="7" t="s">
        <v>18</v>
      </c>
      <c r="F103" s="7" t="s">
        <v>61</v>
      </c>
      <c r="G103" s="7" t="s">
        <v>61</v>
      </c>
      <c r="H103" s="7" t="s">
        <v>73</v>
      </c>
      <c r="I103" s="6" t="s">
        <v>21</v>
      </c>
      <c r="J103" s="6" t="s">
        <v>21</v>
      </c>
      <c r="K103" s="10" t="s">
        <v>75</v>
      </c>
      <c r="L103" s="9">
        <v>162558731.28</v>
      </c>
      <c r="M103" s="9">
        <v>36568899.491924003</v>
      </c>
      <c r="N103" s="790">
        <v>6631043.7783197891</v>
      </c>
      <c r="O103" s="791">
        <v>4.079168018910112E-2</v>
      </c>
      <c r="Q103" s="11"/>
    </row>
    <row r="104" spans="1:17" ht="15" customHeight="1" x14ac:dyDescent="0.25">
      <c r="A104" s="779" t="s">
        <v>16</v>
      </c>
      <c r="B104" s="779" t="s">
        <v>16</v>
      </c>
      <c r="C104" s="5" t="s">
        <v>17</v>
      </c>
      <c r="D104" s="6">
        <v>344</v>
      </c>
      <c r="E104" s="7" t="s">
        <v>18</v>
      </c>
      <c r="F104" s="7" t="s">
        <v>61</v>
      </c>
      <c r="G104" s="7" t="s">
        <v>61</v>
      </c>
      <c r="H104" s="7" t="s">
        <v>62</v>
      </c>
      <c r="I104" s="6" t="s">
        <v>21</v>
      </c>
      <c r="J104" s="6" t="s">
        <v>21</v>
      </c>
      <c r="K104" s="10" t="s">
        <v>77</v>
      </c>
      <c r="L104" s="9">
        <v>51343341.460000001</v>
      </c>
      <c r="M104" s="9">
        <v>6081055.4501809198</v>
      </c>
      <c r="N104" s="790">
        <v>2662487.4123422988</v>
      </c>
      <c r="O104" s="791">
        <v>5.1856527772282994E-2</v>
      </c>
      <c r="Q104" s="11"/>
    </row>
    <row r="105" spans="1:17" ht="15" customHeight="1" x14ac:dyDescent="0.25">
      <c r="A105" s="779" t="s">
        <v>16</v>
      </c>
      <c r="B105" s="779" t="s">
        <v>16</v>
      </c>
      <c r="C105" s="5" t="s">
        <v>17</v>
      </c>
      <c r="D105" s="6">
        <v>344</v>
      </c>
      <c r="E105" s="7" t="s">
        <v>18</v>
      </c>
      <c r="F105" s="7" t="s">
        <v>61</v>
      </c>
      <c r="G105" s="7" t="s">
        <v>19</v>
      </c>
      <c r="H105" s="7" t="s">
        <v>20</v>
      </c>
      <c r="I105" s="6" t="s">
        <v>21</v>
      </c>
      <c r="J105" s="6" t="s">
        <v>21</v>
      </c>
      <c r="K105" s="10" t="s">
        <v>66</v>
      </c>
      <c r="L105" s="9">
        <v>133129483.59999999</v>
      </c>
      <c r="M105" s="9">
        <v>131325273.685895</v>
      </c>
      <c r="N105" s="790">
        <v>150350.8261754165</v>
      </c>
      <c r="O105" s="791">
        <v>1.1293578410261069E-3</v>
      </c>
      <c r="Q105" s="11"/>
    </row>
    <row r="106" spans="1:17" ht="15" customHeight="1" x14ac:dyDescent="0.25">
      <c r="A106" s="779" t="s">
        <v>16</v>
      </c>
      <c r="B106" s="779" t="s">
        <v>16</v>
      </c>
      <c r="C106" s="5" t="s">
        <v>17</v>
      </c>
      <c r="D106" s="6">
        <v>344</v>
      </c>
      <c r="E106" s="7" t="s">
        <v>18</v>
      </c>
      <c r="F106" s="7" t="s">
        <v>61</v>
      </c>
      <c r="G106" s="7" t="s">
        <v>19</v>
      </c>
      <c r="H106" s="7" t="s">
        <v>20</v>
      </c>
      <c r="I106" s="6" t="s">
        <v>21</v>
      </c>
      <c r="J106" s="6" t="s">
        <v>21</v>
      </c>
      <c r="K106" s="10" t="s">
        <v>78</v>
      </c>
      <c r="L106" s="9">
        <v>122909.17</v>
      </c>
      <c r="M106" s="9">
        <v>35534.3205314597</v>
      </c>
      <c r="N106" s="790">
        <v>5139.6970275611939</v>
      </c>
      <c r="O106" s="791">
        <v>4.1817034705882349E-2</v>
      </c>
      <c r="Q106" s="11"/>
    </row>
    <row r="107" spans="1:17" ht="15" customHeight="1" x14ac:dyDescent="0.25">
      <c r="A107" s="779" t="s">
        <v>16</v>
      </c>
      <c r="B107" s="779" t="s">
        <v>16</v>
      </c>
      <c r="C107" s="5" t="s">
        <v>17</v>
      </c>
      <c r="D107" s="6">
        <v>344</v>
      </c>
      <c r="E107" s="7" t="s">
        <v>18</v>
      </c>
      <c r="F107" s="7" t="s">
        <v>61</v>
      </c>
      <c r="G107" s="7" t="s">
        <v>19</v>
      </c>
      <c r="H107" s="7" t="s">
        <v>20</v>
      </c>
      <c r="I107" s="6" t="s">
        <v>21</v>
      </c>
      <c r="J107" s="6" t="s">
        <v>21</v>
      </c>
      <c r="K107" s="10" t="s">
        <v>79</v>
      </c>
      <c r="L107" s="9">
        <v>312059.21999999997</v>
      </c>
      <c r="M107" s="9">
        <v>225150.189686314</v>
      </c>
      <c r="N107" s="790">
        <v>7242.4191928071641</v>
      </c>
      <c r="O107" s="791">
        <v>2.3208476880789374E-2</v>
      </c>
      <c r="Q107" s="11"/>
    </row>
    <row r="108" spans="1:17" ht="15" customHeight="1" x14ac:dyDescent="0.25">
      <c r="A108" s="779" t="s">
        <v>16</v>
      </c>
      <c r="B108" s="779" t="s">
        <v>16</v>
      </c>
      <c r="C108" s="5" t="s">
        <v>17</v>
      </c>
      <c r="D108" s="6">
        <v>344</v>
      </c>
      <c r="E108" s="7" t="s">
        <v>18</v>
      </c>
      <c r="F108" s="7" t="s">
        <v>61</v>
      </c>
      <c r="G108" s="7" t="s">
        <v>19</v>
      </c>
      <c r="H108" s="7" t="s">
        <v>20</v>
      </c>
      <c r="I108" s="6" t="s">
        <v>21</v>
      </c>
      <c r="J108" s="6" t="s">
        <v>21</v>
      </c>
      <c r="K108" s="10" t="s">
        <v>67</v>
      </c>
      <c r="L108" s="9">
        <v>1685348.56</v>
      </c>
      <c r="M108" s="9">
        <v>1355167.47903116</v>
      </c>
      <c r="N108" s="790">
        <v>27515.090080736671</v>
      </c>
      <c r="O108" s="791">
        <v>1.6326053098913065E-2</v>
      </c>
      <c r="Q108" s="11"/>
    </row>
    <row r="109" spans="1:17" ht="15" customHeight="1" x14ac:dyDescent="0.25">
      <c r="A109" s="779" t="s">
        <v>16</v>
      </c>
      <c r="B109" s="779" t="s">
        <v>16</v>
      </c>
      <c r="C109" s="5" t="s">
        <v>17</v>
      </c>
      <c r="D109" s="6">
        <v>344</v>
      </c>
      <c r="E109" s="7" t="s">
        <v>18</v>
      </c>
      <c r="F109" s="7" t="s">
        <v>61</v>
      </c>
      <c r="G109" s="7" t="s">
        <v>19</v>
      </c>
      <c r="H109" s="7" t="s">
        <v>20</v>
      </c>
      <c r="I109" s="6" t="s">
        <v>21</v>
      </c>
      <c r="J109" s="6" t="s">
        <v>21</v>
      </c>
      <c r="K109" s="10" t="s">
        <v>68</v>
      </c>
      <c r="L109" s="9">
        <v>40625276.140000001</v>
      </c>
      <c r="M109" s="9">
        <v>20042887.306845099</v>
      </c>
      <c r="N109" s="790">
        <v>1210728.7548914647</v>
      </c>
      <c r="O109" s="791">
        <v>2.9802351391265268E-2</v>
      </c>
      <c r="Q109" s="11"/>
    </row>
    <row r="110" spans="1:17" ht="15" customHeight="1" x14ac:dyDescent="0.25">
      <c r="A110" s="779" t="s">
        <v>16</v>
      </c>
      <c r="B110" s="779" t="s">
        <v>16</v>
      </c>
      <c r="C110" s="5" t="s">
        <v>17</v>
      </c>
      <c r="D110" s="6">
        <v>344</v>
      </c>
      <c r="E110" s="7" t="s">
        <v>18</v>
      </c>
      <c r="F110" s="7" t="s">
        <v>61</v>
      </c>
      <c r="G110" s="7" t="s">
        <v>19</v>
      </c>
      <c r="H110" s="7" t="s">
        <v>20</v>
      </c>
      <c r="I110" s="6" t="s">
        <v>21</v>
      </c>
      <c r="J110" s="6" t="s">
        <v>21</v>
      </c>
      <c r="K110" s="10" t="s">
        <v>69</v>
      </c>
      <c r="L110" s="9">
        <v>40227184.039999999</v>
      </c>
      <c r="M110" s="9">
        <v>19841453.091984801</v>
      </c>
      <c r="N110" s="790">
        <v>1199160.6440008939</v>
      </c>
      <c r="O110" s="791">
        <v>2.9809708847840444E-2</v>
      </c>
      <c r="Q110" s="11"/>
    </row>
    <row r="111" spans="1:17" ht="15" customHeight="1" x14ac:dyDescent="0.25">
      <c r="A111" s="779" t="s">
        <v>16</v>
      </c>
      <c r="B111" s="779" t="s">
        <v>16</v>
      </c>
      <c r="C111" s="5" t="s">
        <v>17</v>
      </c>
      <c r="D111" s="6">
        <v>344</v>
      </c>
      <c r="E111" s="7" t="s">
        <v>18</v>
      </c>
      <c r="F111" s="7" t="s">
        <v>61</v>
      </c>
      <c r="G111" s="7" t="s">
        <v>19</v>
      </c>
      <c r="H111" s="7" t="s">
        <v>20</v>
      </c>
      <c r="I111" s="6" t="s">
        <v>21</v>
      </c>
      <c r="J111" s="6" t="s">
        <v>21</v>
      </c>
      <c r="K111" s="10" t="s">
        <v>70</v>
      </c>
      <c r="L111" s="9">
        <v>40227184.039999999</v>
      </c>
      <c r="M111" s="9">
        <v>19841453.091984801</v>
      </c>
      <c r="N111" s="790">
        <v>1199160.6440008939</v>
      </c>
      <c r="O111" s="791">
        <v>2.9809708847840444E-2</v>
      </c>
      <c r="Q111" s="11"/>
    </row>
    <row r="112" spans="1:17" ht="15" customHeight="1" x14ac:dyDescent="0.25">
      <c r="A112" s="779" t="s">
        <v>16</v>
      </c>
      <c r="B112" s="779" t="s">
        <v>16</v>
      </c>
      <c r="C112" s="5" t="s">
        <v>17</v>
      </c>
      <c r="D112" s="6">
        <v>344</v>
      </c>
      <c r="E112" s="7" t="s">
        <v>18</v>
      </c>
      <c r="F112" s="7" t="s">
        <v>61</v>
      </c>
      <c r="G112" s="7" t="s">
        <v>19</v>
      </c>
      <c r="H112" s="7" t="s">
        <v>20</v>
      </c>
      <c r="I112" s="6" t="s">
        <v>21</v>
      </c>
      <c r="J112" s="6" t="s">
        <v>21</v>
      </c>
      <c r="K112" s="10" t="s">
        <v>71</v>
      </c>
      <c r="L112" s="9">
        <v>40227184.039999999</v>
      </c>
      <c r="M112" s="9">
        <v>19841453.091984801</v>
      </c>
      <c r="N112" s="790">
        <v>1199160.6440008939</v>
      </c>
      <c r="O112" s="791">
        <v>2.9809708847840444E-2</v>
      </c>
      <c r="Q112" s="11"/>
    </row>
    <row r="113" spans="1:17" ht="15" customHeight="1" x14ac:dyDescent="0.25">
      <c r="A113" s="779" t="s">
        <v>16</v>
      </c>
      <c r="B113" s="779" t="s">
        <v>16</v>
      </c>
      <c r="C113" s="5" t="s">
        <v>17</v>
      </c>
      <c r="D113" s="6">
        <v>344</v>
      </c>
      <c r="E113" s="7" t="s">
        <v>18</v>
      </c>
      <c r="F113" s="7" t="s">
        <v>61</v>
      </c>
      <c r="G113" s="7" t="s">
        <v>19</v>
      </c>
      <c r="H113" s="7" t="s">
        <v>20</v>
      </c>
      <c r="I113" s="6" t="s">
        <v>21</v>
      </c>
      <c r="J113" s="6" t="s">
        <v>21</v>
      </c>
      <c r="K113" s="10" t="s">
        <v>72</v>
      </c>
      <c r="L113" s="9">
        <v>40228916.079999998</v>
      </c>
      <c r="M113" s="9">
        <v>19842327.6474283</v>
      </c>
      <c r="N113" s="790">
        <v>1199211.0842689234</v>
      </c>
      <c r="O113" s="791">
        <v>2.980967923381652E-2</v>
      </c>
      <c r="Q113" s="11"/>
    </row>
    <row r="114" spans="1:17" ht="15" customHeight="1" x14ac:dyDescent="0.25">
      <c r="A114" s="779" t="s">
        <v>16</v>
      </c>
      <c r="B114" s="779" t="s">
        <v>16</v>
      </c>
      <c r="C114" s="5" t="s">
        <v>17</v>
      </c>
      <c r="D114" s="6">
        <v>344</v>
      </c>
      <c r="E114" s="7" t="s">
        <v>18</v>
      </c>
      <c r="F114" s="7" t="s">
        <v>61</v>
      </c>
      <c r="G114" s="7" t="s">
        <v>61</v>
      </c>
      <c r="H114" s="7" t="s">
        <v>62</v>
      </c>
      <c r="I114" s="6" t="s">
        <v>21</v>
      </c>
      <c r="J114" s="6" t="s">
        <v>21</v>
      </c>
      <c r="K114" s="10" t="s">
        <v>80</v>
      </c>
      <c r="L114" s="9">
        <v>55760240.899999999</v>
      </c>
      <c r="M114" s="9">
        <v>4771556.3849648898</v>
      </c>
      <c r="N114" s="790">
        <v>2832704.6952797282</v>
      </c>
      <c r="O114" s="791">
        <v>5.0801514655574746E-2</v>
      </c>
      <c r="Q114" s="11"/>
    </row>
    <row r="115" spans="1:17" ht="15" customHeight="1" x14ac:dyDescent="0.25">
      <c r="A115" s="779" t="s">
        <v>16</v>
      </c>
      <c r="B115" s="779" t="s">
        <v>16</v>
      </c>
      <c r="C115" s="5" t="s">
        <v>17</v>
      </c>
      <c r="D115" s="6">
        <v>344</v>
      </c>
      <c r="E115" s="7" t="s">
        <v>18</v>
      </c>
      <c r="F115" s="7" t="s">
        <v>61</v>
      </c>
      <c r="G115" s="7" t="s">
        <v>61</v>
      </c>
      <c r="H115" s="7" t="s">
        <v>73</v>
      </c>
      <c r="I115" s="6" t="s">
        <v>21</v>
      </c>
      <c r="J115" s="6" t="s">
        <v>21</v>
      </c>
      <c r="K115" s="10" t="s">
        <v>75</v>
      </c>
      <c r="L115" s="9">
        <v>138747407.03</v>
      </c>
      <c r="M115" s="9">
        <v>31149258.758780301</v>
      </c>
      <c r="N115" s="790">
        <v>5663060.435327353</v>
      </c>
      <c r="O115" s="791">
        <v>4.0815612749454007E-2</v>
      </c>
      <c r="Q115" s="11"/>
    </row>
    <row r="116" spans="1:17" ht="15" customHeight="1" x14ac:dyDescent="0.25">
      <c r="A116" s="779" t="s">
        <v>16</v>
      </c>
      <c r="B116" s="779" t="s">
        <v>16</v>
      </c>
      <c r="C116" s="5" t="s">
        <v>17</v>
      </c>
      <c r="D116" s="6">
        <v>344</v>
      </c>
      <c r="E116" s="7" t="s">
        <v>18</v>
      </c>
      <c r="F116" s="7" t="s">
        <v>61</v>
      </c>
      <c r="G116" s="7" t="s">
        <v>61</v>
      </c>
      <c r="H116" s="7" t="s">
        <v>62</v>
      </c>
      <c r="I116" s="6" t="s">
        <v>21</v>
      </c>
      <c r="J116" s="6" t="s">
        <v>21</v>
      </c>
      <c r="K116" s="10" t="s">
        <v>81</v>
      </c>
      <c r="L116" s="9">
        <v>17628654.800000001</v>
      </c>
      <c r="M116" s="9">
        <v>1605913.0528291301</v>
      </c>
      <c r="N116" s="790">
        <v>942514.22042181599</v>
      </c>
      <c r="O116" s="791">
        <v>5.346489741360276E-2</v>
      </c>
      <c r="Q116" s="11"/>
    </row>
    <row r="117" spans="1:17" ht="15" customHeight="1" x14ac:dyDescent="0.25">
      <c r="A117" s="779" t="s">
        <v>16</v>
      </c>
      <c r="B117" s="779" t="s">
        <v>16</v>
      </c>
      <c r="C117" s="5" t="s">
        <v>17</v>
      </c>
      <c r="D117" s="6">
        <v>344</v>
      </c>
      <c r="E117" s="7" t="s">
        <v>18</v>
      </c>
      <c r="F117" s="7" t="s">
        <v>61</v>
      </c>
      <c r="G117" s="7" t="s">
        <v>19</v>
      </c>
      <c r="H117" s="7" t="s">
        <v>39</v>
      </c>
      <c r="I117" s="6" t="s">
        <v>21</v>
      </c>
      <c r="J117" s="6" t="s">
        <v>21</v>
      </c>
      <c r="K117" s="10" t="s">
        <v>82</v>
      </c>
      <c r="L117" s="9">
        <v>42736630.159999996</v>
      </c>
      <c r="M117" s="9">
        <v>21060801.614859499</v>
      </c>
      <c r="N117" s="790">
        <v>1354739.2840712811</v>
      </c>
      <c r="O117" s="791">
        <v>3.1699721737519448E-2</v>
      </c>
    </row>
    <row r="118" spans="1:17" ht="15" customHeight="1" x14ac:dyDescent="0.25">
      <c r="A118" s="779" t="s">
        <v>16</v>
      </c>
      <c r="B118" s="779" t="s">
        <v>16</v>
      </c>
      <c r="C118" s="5" t="s">
        <v>17</v>
      </c>
      <c r="D118" s="6">
        <v>345</v>
      </c>
      <c r="E118" s="7" t="s">
        <v>18</v>
      </c>
      <c r="F118" s="7" t="s">
        <v>61</v>
      </c>
      <c r="G118" s="7" t="s">
        <v>61</v>
      </c>
      <c r="H118" s="7" t="s">
        <v>62</v>
      </c>
      <c r="I118" s="6" t="s">
        <v>21</v>
      </c>
      <c r="J118" s="6" t="s">
        <v>21</v>
      </c>
      <c r="K118" s="10" t="s">
        <v>77</v>
      </c>
      <c r="L118" s="9">
        <v>159226.42000000001</v>
      </c>
      <c r="M118" s="9">
        <v>9176.2493863970994</v>
      </c>
      <c r="N118" s="790">
        <v>8886.911623368489</v>
      </c>
      <c r="O118" s="791">
        <v>5.5813046750460685E-2</v>
      </c>
    </row>
    <row r="119" spans="1:17" ht="15" customHeight="1" x14ac:dyDescent="0.25">
      <c r="A119" s="779" t="s">
        <v>16</v>
      </c>
      <c r="B119" s="779" t="s">
        <v>16</v>
      </c>
      <c r="C119" s="5" t="s">
        <v>17</v>
      </c>
      <c r="D119" s="6">
        <v>345</v>
      </c>
      <c r="E119" s="7" t="s">
        <v>18</v>
      </c>
      <c r="F119" s="7" t="s">
        <v>61</v>
      </c>
      <c r="G119" s="7" t="s">
        <v>19</v>
      </c>
      <c r="H119" s="7" t="s">
        <v>20</v>
      </c>
      <c r="I119" s="6" t="s">
        <v>21</v>
      </c>
      <c r="J119" s="6" t="s">
        <v>21</v>
      </c>
      <c r="K119" s="10" t="s">
        <v>79</v>
      </c>
      <c r="L119" s="9">
        <v>186179.41</v>
      </c>
      <c r="M119" s="9">
        <v>4032.0994093318</v>
      </c>
      <c r="N119" s="790">
        <v>15252.152883061044</v>
      </c>
      <c r="O119" s="791">
        <v>8.1921802647570124E-2</v>
      </c>
    </row>
    <row r="120" spans="1:17" ht="15" customHeight="1" x14ac:dyDescent="0.25">
      <c r="A120" s="779" t="s">
        <v>16</v>
      </c>
      <c r="B120" s="779" t="s">
        <v>16</v>
      </c>
      <c r="C120" s="5" t="s">
        <v>17</v>
      </c>
      <c r="D120" s="6">
        <v>345</v>
      </c>
      <c r="E120" s="7" t="s">
        <v>18</v>
      </c>
      <c r="F120" s="7" t="s">
        <v>61</v>
      </c>
      <c r="G120" s="7" t="s">
        <v>19</v>
      </c>
      <c r="H120" s="7" t="s">
        <v>20</v>
      </c>
      <c r="I120" s="6" t="s">
        <v>21</v>
      </c>
      <c r="J120" s="6" t="s">
        <v>21</v>
      </c>
      <c r="K120" s="10" t="s">
        <v>67</v>
      </c>
      <c r="L120" s="9">
        <v>66919.55</v>
      </c>
      <c r="M120" s="9">
        <v>1977.2197947345001</v>
      </c>
      <c r="N120" s="790">
        <v>5437.9630731901052</v>
      </c>
      <c r="O120" s="791">
        <v>8.1261202043201197E-2</v>
      </c>
    </row>
    <row r="121" spans="1:17" ht="15" customHeight="1" x14ac:dyDescent="0.25">
      <c r="A121" s="779" t="s">
        <v>16</v>
      </c>
      <c r="B121" s="779" t="s">
        <v>16</v>
      </c>
      <c r="C121" s="5" t="s">
        <v>17</v>
      </c>
      <c r="D121" s="6">
        <v>345</v>
      </c>
      <c r="E121" s="7" t="s">
        <v>18</v>
      </c>
      <c r="F121" s="7" t="s">
        <v>61</v>
      </c>
      <c r="G121" s="7" t="s">
        <v>19</v>
      </c>
      <c r="H121" s="7" t="s">
        <v>20</v>
      </c>
      <c r="I121" s="6" t="s">
        <v>21</v>
      </c>
      <c r="J121" s="6" t="s">
        <v>21</v>
      </c>
      <c r="K121" s="10" t="s">
        <v>68</v>
      </c>
      <c r="L121" s="9">
        <v>219850.36</v>
      </c>
      <c r="M121" s="9">
        <v>6956.5158179032996</v>
      </c>
      <c r="N121" s="790">
        <v>12608.907878402353</v>
      </c>
      <c r="O121" s="791">
        <v>5.735222757152799E-2</v>
      </c>
    </row>
    <row r="122" spans="1:17" ht="15" customHeight="1" x14ac:dyDescent="0.25">
      <c r="A122" s="779" t="s">
        <v>16</v>
      </c>
      <c r="B122" s="779" t="s">
        <v>16</v>
      </c>
      <c r="C122" s="5" t="s">
        <v>17</v>
      </c>
      <c r="D122" s="6">
        <v>345</v>
      </c>
      <c r="E122" s="7" t="s">
        <v>18</v>
      </c>
      <c r="F122" s="7" t="s">
        <v>61</v>
      </c>
      <c r="G122" s="7" t="s">
        <v>19</v>
      </c>
      <c r="H122" s="7" t="s">
        <v>20</v>
      </c>
      <c r="I122" s="6" t="s">
        <v>21</v>
      </c>
      <c r="J122" s="6" t="s">
        <v>21</v>
      </c>
      <c r="K122" s="10" t="s">
        <v>69</v>
      </c>
      <c r="L122" s="9">
        <v>170881.92000000001</v>
      </c>
      <c r="M122" s="9">
        <v>5563.6223461082</v>
      </c>
      <c r="N122" s="790">
        <v>9791.1858078398891</v>
      </c>
      <c r="O122" s="791">
        <v>5.7297962287876265E-2</v>
      </c>
    </row>
    <row r="123" spans="1:17" ht="15" customHeight="1" x14ac:dyDescent="0.25">
      <c r="A123" s="779" t="s">
        <v>16</v>
      </c>
      <c r="B123" s="779" t="s">
        <v>16</v>
      </c>
      <c r="C123" s="5" t="s">
        <v>17</v>
      </c>
      <c r="D123" s="6">
        <v>345</v>
      </c>
      <c r="E123" s="7" t="s">
        <v>18</v>
      </c>
      <c r="F123" s="7" t="s">
        <v>61</v>
      </c>
      <c r="G123" s="7" t="s">
        <v>19</v>
      </c>
      <c r="H123" s="7" t="s">
        <v>20</v>
      </c>
      <c r="I123" s="6" t="s">
        <v>21</v>
      </c>
      <c r="J123" s="6" t="s">
        <v>21</v>
      </c>
      <c r="K123" s="10" t="s">
        <v>70</v>
      </c>
      <c r="L123" s="9">
        <v>434431.38</v>
      </c>
      <c r="M123" s="9">
        <v>24325.523444378901</v>
      </c>
      <c r="N123" s="790">
        <v>24289.039382839845</v>
      </c>
      <c r="O123" s="791">
        <v>5.5909956096725437E-2</v>
      </c>
    </row>
    <row r="124" spans="1:17" ht="15" customHeight="1" x14ac:dyDescent="0.25">
      <c r="A124" s="779" t="s">
        <v>16</v>
      </c>
      <c r="B124" s="779" t="s">
        <v>16</v>
      </c>
      <c r="C124" s="5" t="s">
        <v>17</v>
      </c>
      <c r="D124" s="6">
        <v>345</v>
      </c>
      <c r="E124" s="7" t="s">
        <v>18</v>
      </c>
      <c r="F124" s="7" t="s">
        <v>61</v>
      </c>
      <c r="G124" s="7" t="s">
        <v>19</v>
      </c>
      <c r="H124" s="7" t="s">
        <v>20</v>
      </c>
      <c r="I124" s="6" t="s">
        <v>21</v>
      </c>
      <c r="J124" s="6" t="s">
        <v>21</v>
      </c>
      <c r="K124" s="10" t="s">
        <v>71</v>
      </c>
      <c r="L124" s="9">
        <v>444122.77</v>
      </c>
      <c r="M124" s="9">
        <v>24430.331576739802</v>
      </c>
      <c r="N124" s="790">
        <v>24856.816850066349</v>
      </c>
      <c r="O124" s="791">
        <v>5.5968345982500174E-2</v>
      </c>
    </row>
    <row r="125" spans="1:17" ht="15" customHeight="1" x14ac:dyDescent="0.25">
      <c r="A125" s="779" t="s">
        <v>16</v>
      </c>
      <c r="B125" s="779" t="s">
        <v>16</v>
      </c>
      <c r="C125" s="5" t="s">
        <v>17</v>
      </c>
      <c r="D125" s="6">
        <v>345</v>
      </c>
      <c r="E125" s="7" t="s">
        <v>18</v>
      </c>
      <c r="F125" s="7" t="s">
        <v>61</v>
      </c>
      <c r="G125" s="7" t="s">
        <v>19</v>
      </c>
      <c r="H125" s="7" t="s">
        <v>20</v>
      </c>
      <c r="I125" s="6" t="s">
        <v>21</v>
      </c>
      <c r="J125" s="6" t="s">
        <v>21</v>
      </c>
      <c r="K125" s="10" t="s">
        <v>72</v>
      </c>
      <c r="L125" s="9">
        <v>155073.97</v>
      </c>
      <c r="M125" s="9">
        <v>4906.7756080716999</v>
      </c>
      <c r="N125" s="790">
        <v>8893.8425050299866</v>
      </c>
      <c r="O125" s="791">
        <v>5.7352259086615155E-2</v>
      </c>
    </row>
    <row r="126" spans="1:17" ht="15" customHeight="1" x14ac:dyDescent="0.25">
      <c r="A126" s="779" t="s">
        <v>16</v>
      </c>
      <c r="B126" s="779" t="s">
        <v>16</v>
      </c>
      <c r="C126" s="5" t="s">
        <v>17</v>
      </c>
      <c r="D126" s="6">
        <v>345</v>
      </c>
      <c r="E126" s="7" t="s">
        <v>18</v>
      </c>
      <c r="F126" s="7" t="s">
        <v>61</v>
      </c>
      <c r="G126" s="7" t="s">
        <v>61</v>
      </c>
      <c r="H126" s="7" t="s">
        <v>73</v>
      </c>
      <c r="I126" s="6" t="s">
        <v>21</v>
      </c>
      <c r="J126" s="6" t="s">
        <v>21</v>
      </c>
      <c r="K126" s="10" t="s">
        <v>75</v>
      </c>
      <c r="L126" s="9">
        <v>59434060.969999999</v>
      </c>
      <c r="M126" s="9">
        <v>13008203.168340599</v>
      </c>
      <c r="N126" s="790">
        <v>2462178.7586531006</v>
      </c>
      <c r="O126" s="791">
        <v>4.1427065868777042E-2</v>
      </c>
    </row>
    <row r="127" spans="1:17" ht="15" customHeight="1" x14ac:dyDescent="0.25">
      <c r="A127" s="779" t="s">
        <v>16</v>
      </c>
      <c r="B127" s="779" t="s">
        <v>16</v>
      </c>
      <c r="C127" s="5" t="s">
        <v>17</v>
      </c>
      <c r="D127" s="6">
        <v>345</v>
      </c>
      <c r="E127" s="7" t="s">
        <v>18</v>
      </c>
      <c r="F127" s="7" t="s">
        <v>61</v>
      </c>
      <c r="G127" s="7" t="s">
        <v>61</v>
      </c>
      <c r="H127" s="7" t="s">
        <v>62</v>
      </c>
      <c r="I127" s="6" t="s">
        <v>21</v>
      </c>
      <c r="J127" s="6" t="s">
        <v>21</v>
      </c>
      <c r="K127" s="10" t="s">
        <v>81</v>
      </c>
      <c r="L127" s="9">
        <v>8157393.8300000001</v>
      </c>
      <c r="M127" s="9">
        <v>205126.973507241</v>
      </c>
      <c r="N127" s="790">
        <v>470983.08832370467</v>
      </c>
      <c r="O127" s="791">
        <v>5.7736955961546932E-2</v>
      </c>
    </row>
    <row r="128" spans="1:17" ht="15" customHeight="1" x14ac:dyDescent="0.25">
      <c r="A128" s="779" t="s">
        <v>16</v>
      </c>
      <c r="B128" s="779" t="s">
        <v>16</v>
      </c>
      <c r="C128" s="5" t="s">
        <v>17</v>
      </c>
      <c r="D128" s="6">
        <v>345</v>
      </c>
      <c r="E128" s="7" t="s">
        <v>18</v>
      </c>
      <c r="F128" s="7" t="s">
        <v>61</v>
      </c>
      <c r="G128" s="7" t="s">
        <v>19</v>
      </c>
      <c r="H128" s="7" t="s">
        <v>39</v>
      </c>
      <c r="I128" s="6" t="s">
        <v>21</v>
      </c>
      <c r="J128" s="6" t="s">
        <v>21</v>
      </c>
      <c r="K128" s="10" t="s">
        <v>82</v>
      </c>
      <c r="L128" s="9">
        <v>159243.21</v>
      </c>
      <c r="M128" s="9">
        <v>5559.2697389469004</v>
      </c>
      <c r="N128" s="790">
        <v>9667.1158074837131</v>
      </c>
      <c r="O128" s="791">
        <v>6.0706612278688135E-2</v>
      </c>
    </row>
    <row r="129" spans="1:15" x14ac:dyDescent="0.25">
      <c r="A129" s="779" t="s">
        <v>16</v>
      </c>
      <c r="B129" s="779" t="s">
        <v>16</v>
      </c>
      <c r="C129" s="5" t="s">
        <v>17</v>
      </c>
      <c r="D129" s="6">
        <v>346</v>
      </c>
      <c r="E129" s="7" t="s">
        <v>18</v>
      </c>
      <c r="F129" s="7" t="s">
        <v>61</v>
      </c>
      <c r="G129" s="7" t="s">
        <v>19</v>
      </c>
      <c r="H129" s="7" t="s">
        <v>20</v>
      </c>
      <c r="I129" s="6" t="s">
        <v>21</v>
      </c>
      <c r="J129" s="6" t="s">
        <v>21</v>
      </c>
      <c r="K129" s="10" t="s">
        <v>66</v>
      </c>
      <c r="L129" s="9">
        <v>5434052.8799999999</v>
      </c>
      <c r="M129" s="9">
        <v>5126031.8417641297</v>
      </c>
      <c r="N129" s="790">
        <v>25668.419852989184</v>
      </c>
      <c r="O129" s="791">
        <v>4.723623494254473E-3</v>
      </c>
    </row>
    <row r="130" spans="1:15" ht="15" customHeight="1" x14ac:dyDescent="0.25">
      <c r="A130" s="779" t="s">
        <v>16</v>
      </c>
      <c r="B130" s="779" t="s">
        <v>16</v>
      </c>
      <c r="C130" s="5" t="s">
        <v>17</v>
      </c>
      <c r="D130" s="6">
        <v>346</v>
      </c>
      <c r="E130" s="7" t="s">
        <v>18</v>
      </c>
      <c r="F130" s="7" t="s">
        <v>61</v>
      </c>
      <c r="G130" s="7" t="s">
        <v>19</v>
      </c>
      <c r="H130" s="7" t="s">
        <v>20</v>
      </c>
      <c r="I130" s="6" t="s">
        <v>21</v>
      </c>
      <c r="J130" s="6" t="s">
        <v>21</v>
      </c>
      <c r="K130" s="10" t="s">
        <v>79</v>
      </c>
      <c r="L130" s="9">
        <v>2054.41</v>
      </c>
      <c r="M130" s="9">
        <v>0</v>
      </c>
      <c r="N130" s="790">
        <v>171.20083333333332</v>
      </c>
      <c r="O130" s="791">
        <v>8.3333333333333329E-2</v>
      </c>
    </row>
    <row r="131" spans="1:15" ht="15" customHeight="1" x14ac:dyDescent="0.25">
      <c r="A131" s="779" t="s">
        <v>16</v>
      </c>
      <c r="B131" s="779" t="s">
        <v>16</v>
      </c>
      <c r="C131" s="5" t="s">
        <v>17</v>
      </c>
      <c r="D131" s="6">
        <v>346</v>
      </c>
      <c r="E131" s="7" t="s">
        <v>18</v>
      </c>
      <c r="F131" s="7" t="s">
        <v>61</v>
      </c>
      <c r="G131" s="7" t="s">
        <v>19</v>
      </c>
      <c r="H131" s="7" t="s">
        <v>20</v>
      </c>
      <c r="I131" s="6" t="s">
        <v>21</v>
      </c>
      <c r="J131" s="6" t="s">
        <v>21</v>
      </c>
      <c r="K131" s="10" t="s">
        <v>67</v>
      </c>
      <c r="L131" s="9">
        <v>2054.41</v>
      </c>
      <c r="M131" s="9">
        <v>0</v>
      </c>
      <c r="N131" s="790">
        <v>171.20083333333332</v>
      </c>
      <c r="O131" s="791">
        <v>8.3333333333333329E-2</v>
      </c>
    </row>
    <row r="132" spans="1:15" ht="15" customHeight="1" x14ac:dyDescent="0.25">
      <c r="A132" s="779" t="s">
        <v>16</v>
      </c>
      <c r="B132" s="779" t="s">
        <v>16</v>
      </c>
      <c r="C132" s="5" t="s">
        <v>17</v>
      </c>
      <c r="D132" s="6">
        <v>346</v>
      </c>
      <c r="E132" s="7" t="s">
        <v>18</v>
      </c>
      <c r="F132" s="7" t="s">
        <v>61</v>
      </c>
      <c r="G132" s="7" t="s">
        <v>19</v>
      </c>
      <c r="H132" s="7" t="s">
        <v>20</v>
      </c>
      <c r="I132" s="6" t="s">
        <v>21</v>
      </c>
      <c r="J132" s="6" t="s">
        <v>21</v>
      </c>
      <c r="K132" s="10" t="s">
        <v>68</v>
      </c>
      <c r="L132" s="9">
        <v>2054.41</v>
      </c>
      <c r="M132" s="9">
        <v>0</v>
      </c>
      <c r="N132" s="790">
        <v>120.84764705882353</v>
      </c>
      <c r="O132" s="791">
        <v>5.8823529411764705E-2</v>
      </c>
    </row>
    <row r="133" spans="1:15" ht="15" customHeight="1" x14ac:dyDescent="0.25">
      <c r="A133" s="779" t="s">
        <v>16</v>
      </c>
      <c r="B133" s="779" t="s">
        <v>16</v>
      </c>
      <c r="C133" s="5" t="s">
        <v>17</v>
      </c>
      <c r="D133" s="6">
        <v>346</v>
      </c>
      <c r="E133" s="7" t="s">
        <v>18</v>
      </c>
      <c r="F133" s="7" t="s">
        <v>61</v>
      </c>
      <c r="G133" s="7" t="s">
        <v>19</v>
      </c>
      <c r="H133" s="7" t="s">
        <v>20</v>
      </c>
      <c r="I133" s="6" t="s">
        <v>21</v>
      </c>
      <c r="J133" s="6" t="s">
        <v>21</v>
      </c>
      <c r="K133" s="10" t="s">
        <v>69</v>
      </c>
      <c r="L133" s="9">
        <v>2054.41</v>
      </c>
      <c r="M133" s="9">
        <v>0</v>
      </c>
      <c r="N133" s="790">
        <v>120.84764705882353</v>
      </c>
      <c r="O133" s="791">
        <v>5.8823529411764705E-2</v>
      </c>
    </row>
    <row r="134" spans="1:15" ht="15" customHeight="1" x14ac:dyDescent="0.25">
      <c r="A134" s="779" t="s">
        <v>16</v>
      </c>
      <c r="B134" s="779" t="s">
        <v>16</v>
      </c>
      <c r="C134" s="5" t="s">
        <v>17</v>
      </c>
      <c r="D134" s="6">
        <v>346</v>
      </c>
      <c r="E134" s="7" t="s">
        <v>18</v>
      </c>
      <c r="F134" s="7" t="s">
        <v>61</v>
      </c>
      <c r="G134" s="7" t="s">
        <v>19</v>
      </c>
      <c r="H134" s="7" t="s">
        <v>20</v>
      </c>
      <c r="I134" s="6" t="s">
        <v>21</v>
      </c>
      <c r="J134" s="6" t="s">
        <v>21</v>
      </c>
      <c r="K134" s="10" t="s">
        <v>70</v>
      </c>
      <c r="L134" s="9">
        <v>2054.41</v>
      </c>
      <c r="M134" s="9">
        <v>0</v>
      </c>
      <c r="N134" s="790">
        <v>120.84764705882353</v>
      </c>
      <c r="O134" s="791">
        <v>5.8823529411764705E-2</v>
      </c>
    </row>
    <row r="135" spans="1:15" ht="15" customHeight="1" x14ac:dyDescent="0.25">
      <c r="A135" s="779" t="s">
        <v>16</v>
      </c>
      <c r="B135" s="779" t="s">
        <v>16</v>
      </c>
      <c r="C135" s="5" t="s">
        <v>17</v>
      </c>
      <c r="D135" s="6">
        <v>346</v>
      </c>
      <c r="E135" s="7" t="s">
        <v>18</v>
      </c>
      <c r="F135" s="7" t="s">
        <v>61</v>
      </c>
      <c r="G135" s="7" t="s">
        <v>19</v>
      </c>
      <c r="H135" s="7" t="s">
        <v>20</v>
      </c>
      <c r="I135" s="6" t="s">
        <v>21</v>
      </c>
      <c r="J135" s="6" t="s">
        <v>21</v>
      </c>
      <c r="K135" s="10" t="s">
        <v>71</v>
      </c>
      <c r="L135" s="9">
        <v>2054.41</v>
      </c>
      <c r="M135" s="9">
        <v>0</v>
      </c>
      <c r="N135" s="790">
        <v>120.84764705882353</v>
      </c>
      <c r="O135" s="791">
        <v>5.8823529411764705E-2</v>
      </c>
    </row>
    <row r="136" spans="1:15" ht="15" customHeight="1" x14ac:dyDescent="0.25">
      <c r="A136" s="779" t="s">
        <v>16</v>
      </c>
      <c r="B136" s="779" t="s">
        <v>16</v>
      </c>
      <c r="C136" s="5" t="s">
        <v>17</v>
      </c>
      <c r="D136" s="6">
        <v>346</v>
      </c>
      <c r="E136" s="7" t="s">
        <v>18</v>
      </c>
      <c r="F136" s="7" t="s">
        <v>61</v>
      </c>
      <c r="G136" s="7" t="s">
        <v>19</v>
      </c>
      <c r="H136" s="7" t="s">
        <v>20</v>
      </c>
      <c r="I136" s="6" t="s">
        <v>21</v>
      </c>
      <c r="J136" s="6" t="s">
        <v>21</v>
      </c>
      <c r="K136" s="10" t="s">
        <v>72</v>
      </c>
      <c r="L136" s="9">
        <v>2040</v>
      </c>
      <c r="M136" s="9">
        <v>0</v>
      </c>
      <c r="N136" s="790">
        <v>120</v>
      </c>
      <c r="O136" s="791">
        <v>5.8823529411764705E-2</v>
      </c>
    </row>
    <row r="137" spans="1:15" ht="15" customHeight="1" x14ac:dyDescent="0.25">
      <c r="A137" s="779" t="s">
        <v>16</v>
      </c>
      <c r="B137" s="779" t="s">
        <v>16</v>
      </c>
      <c r="C137" s="5" t="s">
        <v>17</v>
      </c>
      <c r="D137" s="6">
        <v>346</v>
      </c>
      <c r="E137" s="7" t="s">
        <v>18</v>
      </c>
      <c r="F137" s="7" t="s">
        <v>61</v>
      </c>
      <c r="G137" s="7" t="s">
        <v>61</v>
      </c>
      <c r="H137" s="7" t="s">
        <v>62</v>
      </c>
      <c r="I137" s="6" t="s">
        <v>21</v>
      </c>
      <c r="J137" s="6" t="s">
        <v>21</v>
      </c>
      <c r="K137" s="10" t="s">
        <v>81</v>
      </c>
      <c r="L137" s="9">
        <v>751831.85</v>
      </c>
      <c r="M137" s="9">
        <v>0</v>
      </c>
      <c r="N137" s="790">
        <v>44225.402941176471</v>
      </c>
      <c r="O137" s="791">
        <v>5.8823529411764712E-2</v>
      </c>
    </row>
    <row r="138" spans="1:15" ht="15" customHeight="1" x14ac:dyDescent="0.25">
      <c r="A138" s="779" t="s">
        <v>16</v>
      </c>
      <c r="B138" s="779" t="s">
        <v>16</v>
      </c>
      <c r="C138" s="5" t="s">
        <v>17</v>
      </c>
      <c r="D138" s="6">
        <v>346</v>
      </c>
      <c r="E138" s="7" t="s">
        <v>18</v>
      </c>
      <c r="F138" s="7" t="s">
        <v>61</v>
      </c>
      <c r="G138" s="7" t="s">
        <v>19</v>
      </c>
      <c r="H138" s="7" t="s">
        <v>39</v>
      </c>
      <c r="I138" s="6" t="s">
        <v>21</v>
      </c>
      <c r="J138" s="6" t="s">
        <v>21</v>
      </c>
      <c r="K138" s="10" t="s">
        <v>82</v>
      </c>
      <c r="L138" s="9">
        <v>35703.56</v>
      </c>
      <c r="M138" s="9">
        <v>0</v>
      </c>
      <c r="N138" s="790">
        <v>2231.4724999999999</v>
      </c>
      <c r="O138" s="791">
        <v>6.25E-2</v>
      </c>
    </row>
    <row r="139" spans="1:15" ht="15" customHeight="1" x14ac:dyDescent="0.25">
      <c r="A139" s="779" t="s">
        <v>83</v>
      </c>
      <c r="B139" s="779" t="s">
        <v>84</v>
      </c>
      <c r="C139" s="780" t="s">
        <v>85</v>
      </c>
      <c r="D139" s="779">
        <v>311</v>
      </c>
      <c r="E139" s="781" t="s">
        <v>29</v>
      </c>
      <c r="F139" s="780" t="s">
        <v>85</v>
      </c>
      <c r="G139" s="7" t="s">
        <v>29</v>
      </c>
      <c r="H139" s="7" t="s">
        <v>32</v>
      </c>
      <c r="I139" s="6" t="s">
        <v>21</v>
      </c>
      <c r="J139" s="6" t="s">
        <v>21</v>
      </c>
      <c r="K139" s="780" t="s">
        <v>86</v>
      </c>
      <c r="L139" s="792">
        <v>1445604</v>
      </c>
      <c r="M139" s="792">
        <v>1413929</v>
      </c>
      <c r="N139" s="790">
        <v>73246</v>
      </c>
      <c r="O139" s="791">
        <v>5.0700000000000002E-2</v>
      </c>
    </row>
    <row r="140" spans="1:15" ht="15" customHeight="1" x14ac:dyDescent="0.25">
      <c r="A140" s="779" t="s">
        <v>83</v>
      </c>
      <c r="B140" s="779" t="s">
        <v>84</v>
      </c>
      <c r="C140" s="780" t="s">
        <v>85</v>
      </c>
      <c r="D140" s="779">
        <v>311</v>
      </c>
      <c r="E140" s="781" t="s">
        <v>29</v>
      </c>
      <c r="F140" s="780" t="s">
        <v>85</v>
      </c>
      <c r="G140" s="7" t="s">
        <v>29</v>
      </c>
      <c r="H140" s="7" t="s">
        <v>32</v>
      </c>
      <c r="I140" s="6" t="s">
        <v>21</v>
      </c>
      <c r="J140" s="6" t="s">
        <v>21</v>
      </c>
      <c r="K140" s="780" t="s">
        <v>87</v>
      </c>
      <c r="L140" s="792">
        <v>2050653</v>
      </c>
      <c r="M140" s="792">
        <v>1628020</v>
      </c>
      <c r="N140" s="790">
        <v>85017</v>
      </c>
      <c r="O140" s="791">
        <v>4.1500000000000002E-2</v>
      </c>
    </row>
    <row r="141" spans="1:15" ht="15" customHeight="1" x14ac:dyDescent="0.25">
      <c r="A141" s="779" t="s">
        <v>83</v>
      </c>
      <c r="B141" s="779" t="s">
        <v>83</v>
      </c>
      <c r="C141" s="780" t="s">
        <v>88</v>
      </c>
      <c r="D141" s="779">
        <v>352</v>
      </c>
      <c r="E141" s="781" t="s">
        <v>89</v>
      </c>
      <c r="F141" s="780" t="s">
        <v>88</v>
      </c>
      <c r="G141" s="781" t="s">
        <v>89</v>
      </c>
      <c r="H141" s="781" t="s">
        <v>89</v>
      </c>
      <c r="I141" s="6" t="s">
        <v>21</v>
      </c>
      <c r="J141" s="6" t="s">
        <v>21</v>
      </c>
      <c r="K141" s="780" t="s">
        <v>46</v>
      </c>
      <c r="L141" s="792">
        <v>795306</v>
      </c>
      <c r="M141" s="792">
        <v>314881</v>
      </c>
      <c r="N141" s="790">
        <v>12138</v>
      </c>
      <c r="O141" s="791">
        <v>1.5299999999999999E-2</v>
      </c>
    </row>
    <row r="142" spans="1:15" ht="15" customHeight="1" x14ac:dyDescent="0.25">
      <c r="A142" s="779" t="s">
        <v>83</v>
      </c>
      <c r="B142" s="779" t="s">
        <v>84</v>
      </c>
      <c r="C142" s="780" t="s">
        <v>85</v>
      </c>
      <c r="D142" s="771">
        <v>352</v>
      </c>
      <c r="E142" s="781" t="s">
        <v>89</v>
      </c>
      <c r="F142" s="780" t="s">
        <v>85</v>
      </c>
      <c r="G142" s="781" t="s">
        <v>89</v>
      </c>
      <c r="H142" s="781" t="s">
        <v>89</v>
      </c>
      <c r="I142" s="6" t="s">
        <v>21</v>
      </c>
      <c r="J142" s="6" t="s">
        <v>21</v>
      </c>
      <c r="K142" s="772" t="s">
        <v>46</v>
      </c>
      <c r="L142" s="792">
        <v>12686938</v>
      </c>
      <c r="M142" s="792">
        <v>4490123</v>
      </c>
      <c r="N142" s="790">
        <v>262540</v>
      </c>
      <c r="O142" s="791">
        <v>2.07E-2</v>
      </c>
    </row>
    <row r="143" spans="1:15" ht="15" customHeight="1" x14ac:dyDescent="0.25">
      <c r="A143" s="779" t="s">
        <v>83</v>
      </c>
      <c r="B143" s="779" t="s">
        <v>83</v>
      </c>
      <c r="C143" s="780" t="s">
        <v>90</v>
      </c>
      <c r="D143" s="779">
        <v>352</v>
      </c>
      <c r="E143" s="781" t="s">
        <v>89</v>
      </c>
      <c r="F143" s="780" t="s">
        <v>90</v>
      </c>
      <c r="G143" s="781" t="s">
        <v>89</v>
      </c>
      <c r="H143" s="781" t="s">
        <v>89</v>
      </c>
      <c r="I143" s="6" t="s">
        <v>21</v>
      </c>
      <c r="J143" s="6" t="s">
        <v>21</v>
      </c>
      <c r="K143" s="780" t="s">
        <v>46</v>
      </c>
      <c r="L143" s="792">
        <v>17603373</v>
      </c>
      <c r="M143" s="792">
        <v>9853944</v>
      </c>
      <c r="N143" s="790">
        <v>202379</v>
      </c>
      <c r="O143" s="791">
        <v>1.15E-2</v>
      </c>
    </row>
    <row r="144" spans="1:15" ht="15" customHeight="1" x14ac:dyDescent="0.25">
      <c r="A144" s="779" t="s">
        <v>83</v>
      </c>
      <c r="B144" s="779" t="s">
        <v>83</v>
      </c>
      <c r="C144" s="12" t="s">
        <v>91</v>
      </c>
      <c r="D144" s="6">
        <v>352</v>
      </c>
      <c r="E144" s="781" t="s">
        <v>89</v>
      </c>
      <c r="F144" s="781" t="s">
        <v>89</v>
      </c>
      <c r="G144" s="781" t="s">
        <v>89</v>
      </c>
      <c r="H144" s="781" t="s">
        <v>89</v>
      </c>
      <c r="I144" s="6" t="s">
        <v>21</v>
      </c>
      <c r="J144" s="6" t="s">
        <v>21</v>
      </c>
      <c r="K144" s="8" t="s">
        <v>46</v>
      </c>
      <c r="L144" s="9">
        <v>62048613.510000013</v>
      </c>
      <c r="M144" s="9">
        <v>13540780.588872042</v>
      </c>
      <c r="N144" s="790">
        <v>1200411.5968478348</v>
      </c>
      <c r="O144" s="791">
        <v>1.9346308143603747E-2</v>
      </c>
    </row>
    <row r="145" spans="1:15" ht="15" customHeight="1" x14ac:dyDescent="0.25">
      <c r="A145" s="779" t="s">
        <v>83</v>
      </c>
      <c r="B145" s="779" t="s">
        <v>84</v>
      </c>
      <c r="C145" s="780" t="s">
        <v>92</v>
      </c>
      <c r="D145" s="771">
        <v>352</v>
      </c>
      <c r="E145" s="781" t="s">
        <v>89</v>
      </c>
      <c r="F145" s="781" t="s">
        <v>93</v>
      </c>
      <c r="G145" s="781" t="s">
        <v>89</v>
      </c>
      <c r="H145" s="781" t="s">
        <v>89</v>
      </c>
      <c r="I145" s="6" t="s">
        <v>21</v>
      </c>
      <c r="J145" s="6" t="s">
        <v>21</v>
      </c>
      <c r="K145" s="772" t="s">
        <v>94</v>
      </c>
      <c r="L145" s="792">
        <v>1173516</v>
      </c>
      <c r="M145" s="792">
        <v>707688</v>
      </c>
      <c r="N145" s="790">
        <v>38902</v>
      </c>
      <c r="O145" s="791">
        <v>3.32E-2</v>
      </c>
    </row>
    <row r="146" spans="1:15" ht="15" customHeight="1" x14ac:dyDescent="0.25">
      <c r="A146" s="779" t="s">
        <v>83</v>
      </c>
      <c r="B146" s="779" t="s">
        <v>84</v>
      </c>
      <c r="C146" s="780" t="s">
        <v>95</v>
      </c>
      <c r="D146" s="771">
        <v>352</v>
      </c>
      <c r="E146" s="781" t="s">
        <v>89</v>
      </c>
      <c r="F146" s="781" t="s">
        <v>96</v>
      </c>
      <c r="G146" s="781" t="s">
        <v>89</v>
      </c>
      <c r="H146" s="781" t="s">
        <v>89</v>
      </c>
      <c r="I146" s="6" t="s">
        <v>21</v>
      </c>
      <c r="J146" s="6" t="s">
        <v>21</v>
      </c>
      <c r="K146" s="772" t="s">
        <v>97</v>
      </c>
      <c r="L146" s="792">
        <v>2792243</v>
      </c>
      <c r="M146" s="792">
        <v>2515718</v>
      </c>
      <c r="N146" s="790">
        <v>134157</v>
      </c>
      <c r="O146" s="791">
        <v>4.8000000000000001E-2</v>
      </c>
    </row>
    <row r="147" spans="1:15" ht="15" customHeight="1" x14ac:dyDescent="0.25">
      <c r="A147" s="779" t="s">
        <v>83</v>
      </c>
      <c r="B147" s="779" t="s">
        <v>83</v>
      </c>
      <c r="C147" s="780" t="s">
        <v>98</v>
      </c>
      <c r="D147" s="779">
        <v>353</v>
      </c>
      <c r="E147" s="781" t="s">
        <v>89</v>
      </c>
      <c r="F147" s="780" t="s">
        <v>98</v>
      </c>
      <c r="G147" s="781" t="s">
        <v>89</v>
      </c>
      <c r="H147" s="781" t="s">
        <v>89</v>
      </c>
      <c r="I147" s="6" t="s">
        <v>21</v>
      </c>
      <c r="J147" s="6" t="s">
        <v>21</v>
      </c>
      <c r="K147" s="780" t="s">
        <v>99</v>
      </c>
      <c r="L147" s="792">
        <v>19371</v>
      </c>
      <c r="M147" s="792">
        <v>13072</v>
      </c>
      <c r="N147" s="790">
        <v>171</v>
      </c>
      <c r="O147" s="791">
        <v>8.8999999999999999E-3</v>
      </c>
    </row>
    <row r="148" spans="1:15" ht="15" customHeight="1" x14ac:dyDescent="0.25">
      <c r="A148" s="779" t="s">
        <v>83</v>
      </c>
      <c r="B148" s="779" t="s">
        <v>83</v>
      </c>
      <c r="C148" s="780" t="s">
        <v>88</v>
      </c>
      <c r="D148" s="779">
        <v>353</v>
      </c>
      <c r="E148" s="781" t="s">
        <v>89</v>
      </c>
      <c r="F148" s="780" t="s">
        <v>88</v>
      </c>
      <c r="G148" s="781" t="s">
        <v>89</v>
      </c>
      <c r="H148" s="781" t="s">
        <v>89</v>
      </c>
      <c r="I148" s="6" t="s">
        <v>21</v>
      </c>
      <c r="J148" s="6" t="s">
        <v>21</v>
      </c>
      <c r="K148" s="780" t="s">
        <v>99</v>
      </c>
      <c r="L148" s="792">
        <v>17082011</v>
      </c>
      <c r="M148" s="792">
        <v>2919391</v>
      </c>
      <c r="N148" s="790">
        <v>407997</v>
      </c>
      <c r="O148" s="791">
        <v>2.3900000000000001E-2</v>
      </c>
    </row>
    <row r="149" spans="1:15" ht="15" customHeight="1" x14ac:dyDescent="0.25">
      <c r="A149" s="779" t="s">
        <v>83</v>
      </c>
      <c r="B149" s="779" t="s">
        <v>84</v>
      </c>
      <c r="C149" s="780" t="s">
        <v>85</v>
      </c>
      <c r="D149" s="771">
        <v>353</v>
      </c>
      <c r="E149" s="781" t="s">
        <v>89</v>
      </c>
      <c r="F149" s="780" t="s">
        <v>85</v>
      </c>
      <c r="G149" s="781" t="s">
        <v>89</v>
      </c>
      <c r="H149" s="781" t="s">
        <v>89</v>
      </c>
      <c r="I149" s="6" t="s">
        <v>21</v>
      </c>
      <c r="J149" s="6" t="s">
        <v>21</v>
      </c>
      <c r="K149" s="772" t="s">
        <v>99</v>
      </c>
      <c r="L149" s="792">
        <v>85038788</v>
      </c>
      <c r="M149" s="792">
        <v>60893813</v>
      </c>
      <c r="N149" s="790">
        <v>3475271</v>
      </c>
      <c r="O149" s="791">
        <v>4.0899999999999999E-2</v>
      </c>
    </row>
    <row r="150" spans="1:15" ht="15" customHeight="1" x14ac:dyDescent="0.25">
      <c r="A150" s="779" t="s">
        <v>83</v>
      </c>
      <c r="B150" s="779" t="s">
        <v>83</v>
      </c>
      <c r="C150" s="780" t="s">
        <v>90</v>
      </c>
      <c r="D150" s="779">
        <v>353</v>
      </c>
      <c r="E150" s="781" t="s">
        <v>89</v>
      </c>
      <c r="F150" s="780" t="s">
        <v>90</v>
      </c>
      <c r="G150" s="781" t="s">
        <v>89</v>
      </c>
      <c r="H150" s="781" t="s">
        <v>89</v>
      </c>
      <c r="I150" s="6" t="s">
        <v>21</v>
      </c>
      <c r="J150" s="6" t="s">
        <v>21</v>
      </c>
      <c r="K150" s="780" t="s">
        <v>99</v>
      </c>
      <c r="L150" s="792">
        <v>104341501</v>
      </c>
      <c r="M150" s="792">
        <v>29210649</v>
      </c>
      <c r="N150" s="790">
        <v>2186492</v>
      </c>
      <c r="O150" s="791">
        <v>2.1000000000000001E-2</v>
      </c>
    </row>
    <row r="151" spans="1:15" ht="15" customHeight="1" x14ac:dyDescent="0.25">
      <c r="A151" s="779" t="s">
        <v>83</v>
      </c>
      <c r="B151" s="779" t="s">
        <v>83</v>
      </c>
      <c r="C151" s="12" t="s">
        <v>91</v>
      </c>
      <c r="D151" s="6">
        <v>353</v>
      </c>
      <c r="E151" s="781" t="s">
        <v>89</v>
      </c>
      <c r="F151" s="781" t="s">
        <v>89</v>
      </c>
      <c r="G151" s="781" t="s">
        <v>89</v>
      </c>
      <c r="H151" s="781" t="s">
        <v>89</v>
      </c>
      <c r="I151" s="6" t="s">
        <v>21</v>
      </c>
      <c r="J151" s="6" t="s">
        <v>21</v>
      </c>
      <c r="K151" s="8" t="s">
        <v>99</v>
      </c>
      <c r="L151" s="9">
        <v>167371986.12000003</v>
      </c>
      <c r="M151" s="9">
        <v>50811246.089772463</v>
      </c>
      <c r="N151" s="790">
        <v>3401057.1501160911</v>
      </c>
      <c r="O151" s="791">
        <v>2.0320348876529722E-2</v>
      </c>
    </row>
    <row r="152" spans="1:15" ht="15" customHeight="1" x14ac:dyDescent="0.25">
      <c r="A152" s="779" t="s">
        <v>83</v>
      </c>
      <c r="B152" s="779" t="s">
        <v>84</v>
      </c>
      <c r="C152" s="780" t="s">
        <v>100</v>
      </c>
      <c r="D152" s="773">
        <v>353</v>
      </c>
      <c r="E152" s="781" t="s">
        <v>89</v>
      </c>
      <c r="F152" s="780" t="s">
        <v>100</v>
      </c>
      <c r="G152" s="781" t="s">
        <v>89</v>
      </c>
      <c r="H152" s="781" t="s">
        <v>89</v>
      </c>
      <c r="I152" s="6" t="s">
        <v>21</v>
      </c>
      <c r="J152" s="6" t="s">
        <v>21</v>
      </c>
      <c r="K152" s="774" t="s">
        <v>101</v>
      </c>
      <c r="L152" s="792">
        <v>843445</v>
      </c>
      <c r="M152" s="792">
        <v>622760</v>
      </c>
      <c r="N152" s="790">
        <v>35409</v>
      </c>
      <c r="O152" s="791">
        <v>4.2000000000000003E-2</v>
      </c>
    </row>
    <row r="153" spans="1:15" ht="15" customHeight="1" x14ac:dyDescent="0.25">
      <c r="A153" s="779" t="s">
        <v>83</v>
      </c>
      <c r="B153" s="779" t="s">
        <v>84</v>
      </c>
      <c r="C153" s="780" t="s">
        <v>92</v>
      </c>
      <c r="D153" s="773">
        <v>353</v>
      </c>
      <c r="E153" s="781" t="s">
        <v>89</v>
      </c>
      <c r="F153" s="781" t="s">
        <v>93</v>
      </c>
      <c r="G153" s="781" t="s">
        <v>89</v>
      </c>
      <c r="H153" s="781" t="s">
        <v>89</v>
      </c>
      <c r="I153" s="6" t="s">
        <v>21</v>
      </c>
      <c r="J153" s="6" t="s">
        <v>21</v>
      </c>
      <c r="K153" s="774" t="s">
        <v>102</v>
      </c>
      <c r="L153" s="792">
        <v>7971329</v>
      </c>
      <c r="M153" s="792">
        <v>4455235</v>
      </c>
      <c r="N153" s="790">
        <v>263123</v>
      </c>
      <c r="O153" s="791">
        <v>3.3000000000000002E-2</v>
      </c>
    </row>
    <row r="154" spans="1:15" ht="15" customHeight="1" x14ac:dyDescent="0.25">
      <c r="A154" s="779" t="s">
        <v>83</v>
      </c>
      <c r="B154" s="779" t="s">
        <v>84</v>
      </c>
      <c r="C154" s="780" t="s">
        <v>95</v>
      </c>
      <c r="D154" s="773">
        <v>353</v>
      </c>
      <c r="E154" s="781" t="s">
        <v>89</v>
      </c>
      <c r="F154" s="781" t="s">
        <v>96</v>
      </c>
      <c r="G154" s="781" t="s">
        <v>89</v>
      </c>
      <c r="H154" s="781" t="s">
        <v>89</v>
      </c>
      <c r="I154" s="6" t="s">
        <v>21</v>
      </c>
      <c r="J154" s="6" t="s">
        <v>21</v>
      </c>
      <c r="K154" s="774" t="s">
        <v>103</v>
      </c>
      <c r="L154" s="792">
        <v>24674011</v>
      </c>
      <c r="M154" s="792">
        <v>22465376</v>
      </c>
      <c r="N154" s="790">
        <v>1248202</v>
      </c>
      <c r="O154" s="791">
        <v>5.0599999999999999E-2</v>
      </c>
    </row>
    <row r="155" spans="1:15" ht="15" customHeight="1" x14ac:dyDescent="0.25">
      <c r="A155" s="779" t="s">
        <v>83</v>
      </c>
      <c r="B155" s="779" t="s">
        <v>83</v>
      </c>
      <c r="C155" s="780" t="s">
        <v>90</v>
      </c>
      <c r="D155" s="779">
        <v>354</v>
      </c>
      <c r="E155" s="781" t="s">
        <v>89</v>
      </c>
      <c r="F155" s="780" t="s">
        <v>90</v>
      </c>
      <c r="G155" s="781" t="s">
        <v>89</v>
      </c>
      <c r="H155" s="781" t="s">
        <v>89</v>
      </c>
      <c r="I155" s="6" t="s">
        <v>21</v>
      </c>
      <c r="J155" s="6" t="s">
        <v>21</v>
      </c>
      <c r="K155" s="780" t="s">
        <v>104</v>
      </c>
      <c r="L155" s="792">
        <v>4313369</v>
      </c>
      <c r="M155" s="792">
        <v>369823</v>
      </c>
      <c r="N155" s="790">
        <v>105276</v>
      </c>
      <c r="O155" s="791">
        <v>2.4400000000000002E-2</v>
      </c>
    </row>
    <row r="156" spans="1:15" ht="15" customHeight="1" x14ac:dyDescent="0.25">
      <c r="A156" s="779" t="s">
        <v>83</v>
      </c>
      <c r="B156" s="779" t="s">
        <v>83</v>
      </c>
      <c r="C156" s="780" t="s">
        <v>88</v>
      </c>
      <c r="D156" s="779">
        <v>354</v>
      </c>
      <c r="E156" s="781" t="s">
        <v>89</v>
      </c>
      <c r="F156" s="780" t="s">
        <v>88</v>
      </c>
      <c r="G156" s="781" t="s">
        <v>89</v>
      </c>
      <c r="H156" s="781" t="s">
        <v>89</v>
      </c>
      <c r="I156" s="6" t="s">
        <v>21</v>
      </c>
      <c r="J156" s="6" t="s">
        <v>21</v>
      </c>
      <c r="K156" s="780" t="s">
        <v>104</v>
      </c>
      <c r="L156" s="792">
        <v>10003539</v>
      </c>
      <c r="M156" s="792">
        <v>7199219</v>
      </c>
      <c r="N156" s="790">
        <v>85290</v>
      </c>
      <c r="O156" s="791">
        <v>8.5000000000000006E-3</v>
      </c>
    </row>
    <row r="157" spans="1:15" ht="15" customHeight="1" x14ac:dyDescent="0.25">
      <c r="A157" s="779" t="s">
        <v>83</v>
      </c>
      <c r="B157" s="779" t="s">
        <v>84</v>
      </c>
      <c r="C157" s="780" t="s">
        <v>85</v>
      </c>
      <c r="D157" s="773">
        <v>354</v>
      </c>
      <c r="E157" s="781" t="s">
        <v>89</v>
      </c>
      <c r="F157" s="780" t="s">
        <v>85</v>
      </c>
      <c r="G157" s="781" t="s">
        <v>89</v>
      </c>
      <c r="H157" s="781" t="s">
        <v>89</v>
      </c>
      <c r="I157" s="6" t="s">
        <v>21</v>
      </c>
      <c r="J157" s="6" t="s">
        <v>21</v>
      </c>
      <c r="K157" s="774" t="s">
        <v>104</v>
      </c>
      <c r="L157" s="792">
        <v>45947471</v>
      </c>
      <c r="M157" s="792">
        <v>28489169</v>
      </c>
      <c r="N157" s="790">
        <v>1531080</v>
      </c>
      <c r="O157" s="791">
        <v>3.3300000000000003E-2</v>
      </c>
    </row>
    <row r="158" spans="1:15" ht="15" customHeight="1" x14ac:dyDescent="0.25">
      <c r="A158" s="779" t="s">
        <v>83</v>
      </c>
      <c r="B158" s="779" t="s">
        <v>83</v>
      </c>
      <c r="C158" s="12" t="s">
        <v>91</v>
      </c>
      <c r="D158" s="6">
        <v>354</v>
      </c>
      <c r="E158" s="781" t="s">
        <v>89</v>
      </c>
      <c r="F158" s="781" t="s">
        <v>89</v>
      </c>
      <c r="G158" s="781" t="s">
        <v>89</v>
      </c>
      <c r="H158" s="781" t="s">
        <v>89</v>
      </c>
      <c r="I158" s="6" t="s">
        <v>21</v>
      </c>
      <c r="J158" s="6" t="s">
        <v>21</v>
      </c>
      <c r="K158" s="8" t="s">
        <v>104</v>
      </c>
      <c r="L158" s="9">
        <v>112043301.64999999</v>
      </c>
      <c r="M158" s="9">
        <v>43472624.148668543</v>
      </c>
      <c r="N158" s="790">
        <v>1886230.8154708715</v>
      </c>
      <c r="O158" s="791">
        <v>1.6834837850129274E-2</v>
      </c>
    </row>
    <row r="159" spans="1:15" ht="15" customHeight="1" x14ac:dyDescent="0.25">
      <c r="A159" s="779" t="s">
        <v>83</v>
      </c>
      <c r="B159" s="779" t="s">
        <v>84</v>
      </c>
      <c r="C159" s="780" t="s">
        <v>92</v>
      </c>
      <c r="D159" s="773">
        <v>354</v>
      </c>
      <c r="E159" s="781" t="s">
        <v>89</v>
      </c>
      <c r="F159" s="781" t="s">
        <v>93</v>
      </c>
      <c r="G159" s="781" t="s">
        <v>89</v>
      </c>
      <c r="H159" s="781" t="s">
        <v>89</v>
      </c>
      <c r="I159" s="6" t="s">
        <v>21</v>
      </c>
      <c r="J159" s="6" t="s">
        <v>21</v>
      </c>
      <c r="K159" s="774" t="s">
        <v>105</v>
      </c>
      <c r="L159" s="792">
        <v>16669851</v>
      </c>
      <c r="M159" s="792">
        <v>12061031</v>
      </c>
      <c r="N159" s="790">
        <v>641734</v>
      </c>
      <c r="O159" s="791">
        <v>3.85E-2</v>
      </c>
    </row>
    <row r="160" spans="1:15" x14ac:dyDescent="0.25">
      <c r="A160" s="779" t="s">
        <v>83</v>
      </c>
      <c r="B160" s="779" t="s">
        <v>83</v>
      </c>
      <c r="C160" s="780" t="s">
        <v>88</v>
      </c>
      <c r="D160" s="779">
        <v>356</v>
      </c>
      <c r="E160" s="781" t="s">
        <v>89</v>
      </c>
      <c r="F160" s="780" t="s">
        <v>88</v>
      </c>
      <c r="G160" s="781" t="s">
        <v>89</v>
      </c>
      <c r="H160" s="781" t="s">
        <v>89</v>
      </c>
      <c r="I160" s="6" t="s">
        <v>21</v>
      </c>
      <c r="J160" s="6" t="s">
        <v>21</v>
      </c>
      <c r="K160" s="780" t="s">
        <v>106</v>
      </c>
      <c r="L160" s="792">
        <v>7747879</v>
      </c>
      <c r="M160" s="792">
        <v>5609117</v>
      </c>
      <c r="N160" s="790">
        <v>62559</v>
      </c>
      <c r="O160" s="791">
        <v>8.0999999999999996E-3</v>
      </c>
    </row>
    <row r="161" spans="1:15" ht="15" customHeight="1" x14ac:dyDescent="0.25">
      <c r="A161" s="779" t="s">
        <v>83</v>
      </c>
      <c r="B161" s="779" t="s">
        <v>83</v>
      </c>
      <c r="C161" s="780" t="s">
        <v>90</v>
      </c>
      <c r="D161" s="779">
        <v>356</v>
      </c>
      <c r="E161" s="781" t="s">
        <v>89</v>
      </c>
      <c r="F161" s="780" t="s">
        <v>90</v>
      </c>
      <c r="G161" s="781" t="s">
        <v>89</v>
      </c>
      <c r="H161" s="781" t="s">
        <v>89</v>
      </c>
      <c r="I161" s="6" t="s">
        <v>21</v>
      </c>
      <c r="J161" s="6" t="s">
        <v>21</v>
      </c>
      <c r="K161" s="780" t="s">
        <v>106</v>
      </c>
      <c r="L161" s="792">
        <v>8414157</v>
      </c>
      <c r="M161" s="792">
        <v>2006541</v>
      </c>
      <c r="N161" s="790">
        <v>166091</v>
      </c>
      <c r="O161" s="791">
        <v>1.9699999999999999E-2</v>
      </c>
    </row>
    <row r="162" spans="1:15" ht="15" customHeight="1" x14ac:dyDescent="0.25">
      <c r="A162" s="779" t="s">
        <v>83</v>
      </c>
      <c r="B162" s="779" t="s">
        <v>84</v>
      </c>
      <c r="C162" s="780" t="s">
        <v>85</v>
      </c>
      <c r="D162" s="773">
        <v>356</v>
      </c>
      <c r="E162" s="781" t="s">
        <v>89</v>
      </c>
      <c r="F162" s="780" t="s">
        <v>85</v>
      </c>
      <c r="G162" s="781" t="s">
        <v>89</v>
      </c>
      <c r="H162" s="781" t="s">
        <v>89</v>
      </c>
      <c r="I162" s="6" t="s">
        <v>21</v>
      </c>
      <c r="J162" s="6" t="s">
        <v>21</v>
      </c>
      <c r="K162" s="774" t="s">
        <v>106</v>
      </c>
      <c r="L162" s="792">
        <v>44549379</v>
      </c>
      <c r="M162" s="792">
        <v>23672226</v>
      </c>
      <c r="N162" s="790">
        <v>1317165</v>
      </c>
      <c r="O162" s="791">
        <v>2.9600000000000001E-2</v>
      </c>
    </row>
    <row r="163" spans="1:15" ht="15" customHeight="1" x14ac:dyDescent="0.25">
      <c r="A163" s="779" t="s">
        <v>83</v>
      </c>
      <c r="B163" s="779" t="s">
        <v>83</v>
      </c>
      <c r="C163" s="12" t="s">
        <v>91</v>
      </c>
      <c r="D163" s="6">
        <v>356</v>
      </c>
      <c r="E163" s="781" t="s">
        <v>89</v>
      </c>
      <c r="F163" s="781" t="s">
        <v>89</v>
      </c>
      <c r="G163" s="781" t="s">
        <v>89</v>
      </c>
      <c r="H163" s="781" t="s">
        <v>89</v>
      </c>
      <c r="I163" s="6" t="s">
        <v>21</v>
      </c>
      <c r="J163" s="6" t="s">
        <v>21</v>
      </c>
      <c r="K163" s="13" t="s">
        <v>106</v>
      </c>
      <c r="L163" s="9">
        <v>121829071.45</v>
      </c>
      <c r="M163" s="9">
        <v>34535551.651398689</v>
      </c>
      <c r="N163" s="790">
        <v>2273103.2578885742</v>
      </c>
      <c r="O163" s="791">
        <v>1.8658134965934471E-2</v>
      </c>
    </row>
    <row r="164" spans="1:15" ht="15" customHeight="1" x14ac:dyDescent="0.25">
      <c r="A164" s="779" t="s">
        <v>83</v>
      </c>
      <c r="B164" s="779" t="s">
        <v>84</v>
      </c>
      <c r="C164" s="780" t="s">
        <v>92</v>
      </c>
      <c r="D164" s="773">
        <v>356</v>
      </c>
      <c r="E164" s="781" t="s">
        <v>89</v>
      </c>
      <c r="F164" s="781" t="s">
        <v>93</v>
      </c>
      <c r="G164" s="781" t="s">
        <v>89</v>
      </c>
      <c r="H164" s="781" t="s">
        <v>89</v>
      </c>
      <c r="I164" s="6" t="s">
        <v>21</v>
      </c>
      <c r="J164" s="6" t="s">
        <v>21</v>
      </c>
      <c r="K164" s="774" t="s">
        <v>107</v>
      </c>
      <c r="L164" s="792">
        <v>12038138</v>
      </c>
      <c r="M164" s="792">
        <v>8752899</v>
      </c>
      <c r="N164" s="790">
        <v>473734</v>
      </c>
      <c r="O164" s="791">
        <v>3.9399999999999998E-2</v>
      </c>
    </row>
    <row r="165" spans="1:15" ht="15" customHeight="1" x14ac:dyDescent="0.25">
      <c r="A165" s="779" t="s">
        <v>83</v>
      </c>
      <c r="B165" s="779" t="s">
        <v>84</v>
      </c>
      <c r="C165" s="780" t="s">
        <v>85</v>
      </c>
      <c r="D165" s="773">
        <v>357</v>
      </c>
      <c r="E165" s="781" t="s">
        <v>89</v>
      </c>
      <c r="F165" s="780" t="s">
        <v>85</v>
      </c>
      <c r="G165" s="781" t="s">
        <v>89</v>
      </c>
      <c r="H165" s="781" t="s">
        <v>89</v>
      </c>
      <c r="I165" s="6" t="s">
        <v>21</v>
      </c>
      <c r="J165" s="6" t="s">
        <v>21</v>
      </c>
      <c r="K165" s="774" t="s">
        <v>108</v>
      </c>
      <c r="L165" s="792">
        <v>16837950</v>
      </c>
      <c r="M165" s="792">
        <v>6968275</v>
      </c>
      <c r="N165" s="790">
        <v>378741</v>
      </c>
      <c r="O165" s="791">
        <v>2.2499999999999999E-2</v>
      </c>
    </row>
    <row r="166" spans="1:15" ht="15" customHeight="1" x14ac:dyDescent="0.25">
      <c r="A166" s="779" t="s">
        <v>83</v>
      </c>
      <c r="B166" s="779" t="s">
        <v>83</v>
      </c>
      <c r="C166" s="12" t="s">
        <v>91</v>
      </c>
      <c r="D166" s="6">
        <v>357</v>
      </c>
      <c r="E166" s="781" t="s">
        <v>89</v>
      </c>
      <c r="F166" s="781" t="s">
        <v>89</v>
      </c>
      <c r="G166" s="781" t="s">
        <v>89</v>
      </c>
      <c r="H166" s="781" t="s">
        <v>89</v>
      </c>
      <c r="I166" s="6" t="s">
        <v>21</v>
      </c>
      <c r="J166" s="6" t="s">
        <v>21</v>
      </c>
      <c r="K166" s="8" t="s">
        <v>108</v>
      </c>
      <c r="L166" s="9">
        <v>51797520.039999999</v>
      </c>
      <c r="M166" s="9">
        <v>15293661.503105365</v>
      </c>
      <c r="N166" s="790">
        <v>684202.92320931586</v>
      </c>
      <c r="O166" s="791">
        <v>1.3209183039669632E-2</v>
      </c>
    </row>
    <row r="167" spans="1:15" ht="15" customHeight="1" x14ac:dyDescent="0.25">
      <c r="A167" s="779" t="s">
        <v>83</v>
      </c>
      <c r="B167" s="779" t="s">
        <v>83</v>
      </c>
      <c r="C167" s="12" t="s">
        <v>91</v>
      </c>
      <c r="D167" s="6">
        <v>358</v>
      </c>
      <c r="E167" s="781" t="s">
        <v>89</v>
      </c>
      <c r="F167" s="781" t="s">
        <v>89</v>
      </c>
      <c r="G167" s="781" t="s">
        <v>89</v>
      </c>
      <c r="H167" s="781" t="s">
        <v>89</v>
      </c>
      <c r="I167" s="6" t="s">
        <v>21</v>
      </c>
      <c r="J167" s="6" t="s">
        <v>21</v>
      </c>
      <c r="K167" s="8" t="s">
        <v>109</v>
      </c>
      <c r="L167" s="9">
        <v>38740720.329999998</v>
      </c>
      <c r="M167" s="9">
        <v>13194701.080898531</v>
      </c>
      <c r="N167" s="790">
        <v>646909.21453980228</v>
      </c>
      <c r="O167" s="791">
        <v>1.6698430205461343E-2</v>
      </c>
    </row>
    <row r="168" spans="1:15" ht="15" customHeight="1" x14ac:dyDescent="0.25">
      <c r="A168" s="779" t="s">
        <v>83</v>
      </c>
      <c r="B168" s="779" t="s">
        <v>83</v>
      </c>
      <c r="C168" s="780" t="s">
        <v>90</v>
      </c>
      <c r="D168" s="779">
        <v>359</v>
      </c>
      <c r="E168" s="781" t="s">
        <v>89</v>
      </c>
      <c r="F168" s="780" t="s">
        <v>90</v>
      </c>
      <c r="G168" s="781" t="s">
        <v>89</v>
      </c>
      <c r="H168" s="781" t="s">
        <v>89</v>
      </c>
      <c r="I168" s="6" t="s">
        <v>21</v>
      </c>
      <c r="J168" s="6" t="s">
        <v>21</v>
      </c>
      <c r="K168" s="780" t="s">
        <v>110</v>
      </c>
      <c r="L168" s="792">
        <v>147642</v>
      </c>
      <c r="M168" s="792">
        <v>59050</v>
      </c>
      <c r="N168" s="790">
        <v>2342</v>
      </c>
      <c r="O168" s="791">
        <v>1.5900000000000001E-2</v>
      </c>
    </row>
    <row r="169" spans="1:15" ht="15" customHeight="1" x14ac:dyDescent="0.25">
      <c r="A169" s="779" t="s">
        <v>83</v>
      </c>
      <c r="B169" s="779" t="s">
        <v>83</v>
      </c>
      <c r="C169" s="780" t="s">
        <v>88</v>
      </c>
      <c r="D169" s="779">
        <v>359</v>
      </c>
      <c r="E169" s="781" t="s">
        <v>89</v>
      </c>
      <c r="F169" s="780" t="s">
        <v>88</v>
      </c>
      <c r="G169" s="781" t="s">
        <v>89</v>
      </c>
      <c r="H169" s="781" t="s">
        <v>89</v>
      </c>
      <c r="I169" s="6" t="s">
        <v>21</v>
      </c>
      <c r="J169" s="6" t="s">
        <v>21</v>
      </c>
      <c r="K169" s="780" t="s">
        <v>110</v>
      </c>
      <c r="L169" s="792">
        <v>1072443</v>
      </c>
      <c r="M169" s="792">
        <v>673857</v>
      </c>
      <c r="N169" s="790">
        <v>11123</v>
      </c>
      <c r="O169" s="791">
        <v>1.04E-2</v>
      </c>
    </row>
    <row r="170" spans="1:15" ht="15" customHeight="1" x14ac:dyDescent="0.25">
      <c r="A170" s="779" t="s">
        <v>83</v>
      </c>
      <c r="B170" s="779" t="s">
        <v>84</v>
      </c>
      <c r="C170" s="780" t="s">
        <v>85</v>
      </c>
      <c r="D170" s="773">
        <v>359</v>
      </c>
      <c r="E170" s="781" t="s">
        <v>89</v>
      </c>
      <c r="F170" s="780" t="s">
        <v>85</v>
      </c>
      <c r="G170" s="781" t="s">
        <v>89</v>
      </c>
      <c r="H170" s="781" t="s">
        <v>89</v>
      </c>
      <c r="I170" s="6" t="s">
        <v>21</v>
      </c>
      <c r="J170" s="6" t="s">
        <v>21</v>
      </c>
      <c r="K170" s="774" t="s">
        <v>110</v>
      </c>
      <c r="L170" s="792">
        <v>4051575</v>
      </c>
      <c r="M170" s="792">
        <v>3836071</v>
      </c>
      <c r="N170" s="790">
        <v>203950</v>
      </c>
      <c r="O170" s="791">
        <v>5.0299999999999997E-2</v>
      </c>
    </row>
    <row r="171" spans="1:15" ht="15" customHeight="1" x14ac:dyDescent="0.25">
      <c r="A171" s="779" t="s">
        <v>83</v>
      </c>
      <c r="B171" s="779" t="s">
        <v>83</v>
      </c>
      <c r="C171" s="12" t="s">
        <v>91</v>
      </c>
      <c r="D171" s="6">
        <v>359</v>
      </c>
      <c r="E171" s="781" t="s">
        <v>89</v>
      </c>
      <c r="F171" s="781" t="s">
        <v>89</v>
      </c>
      <c r="G171" s="781" t="s">
        <v>89</v>
      </c>
      <c r="H171" s="781" t="s">
        <v>89</v>
      </c>
      <c r="I171" s="6" t="s">
        <v>21</v>
      </c>
      <c r="J171" s="6" t="s">
        <v>21</v>
      </c>
      <c r="K171" s="8" t="s">
        <v>110</v>
      </c>
      <c r="L171" s="9">
        <v>6252834.5999999996</v>
      </c>
      <c r="M171" s="9">
        <v>4518640.3424380105</v>
      </c>
      <c r="N171" s="790">
        <v>61622.515950842411</v>
      </c>
      <c r="O171" s="791">
        <v>9.8551328945823084E-3</v>
      </c>
    </row>
    <row r="172" spans="1:15" ht="15" customHeight="1" x14ac:dyDescent="0.25">
      <c r="A172" s="779" t="s">
        <v>83</v>
      </c>
      <c r="B172" s="779" t="s">
        <v>84</v>
      </c>
      <c r="C172" s="780" t="s">
        <v>92</v>
      </c>
      <c r="D172" s="773">
        <v>359</v>
      </c>
      <c r="E172" s="781" t="s">
        <v>89</v>
      </c>
      <c r="F172" s="781" t="s">
        <v>93</v>
      </c>
      <c r="G172" s="781" t="s">
        <v>89</v>
      </c>
      <c r="H172" s="781" t="s">
        <v>89</v>
      </c>
      <c r="I172" s="6" t="s">
        <v>21</v>
      </c>
      <c r="J172" s="6" t="s">
        <v>21</v>
      </c>
      <c r="K172" s="774" t="s">
        <v>111</v>
      </c>
      <c r="L172" s="792">
        <v>1100948</v>
      </c>
      <c r="M172" s="792">
        <v>854619</v>
      </c>
      <c r="N172" s="790">
        <v>46031</v>
      </c>
      <c r="O172" s="791">
        <v>4.1799999999999997E-2</v>
      </c>
    </row>
    <row r="173" spans="1:15" x14ac:dyDescent="0.25">
      <c r="A173" s="779" t="s">
        <v>83</v>
      </c>
      <c r="B173" s="779" t="s">
        <v>84</v>
      </c>
      <c r="C173" s="780" t="s">
        <v>85</v>
      </c>
      <c r="D173" s="773">
        <v>361</v>
      </c>
      <c r="E173" s="7" t="s">
        <v>112</v>
      </c>
      <c r="F173" s="780" t="s">
        <v>85</v>
      </c>
      <c r="G173" s="7" t="s">
        <v>112</v>
      </c>
      <c r="H173" s="7" t="s">
        <v>112</v>
      </c>
      <c r="I173" s="6" t="s">
        <v>21</v>
      </c>
      <c r="J173" s="6" t="s">
        <v>21</v>
      </c>
      <c r="K173" s="774" t="s">
        <v>46</v>
      </c>
      <c r="L173" s="792">
        <v>146014667</v>
      </c>
      <c r="M173" s="792">
        <v>73313666</v>
      </c>
      <c r="N173" s="790">
        <v>4198397</v>
      </c>
      <c r="O173" s="791">
        <v>2.8799999999999999E-2</v>
      </c>
    </row>
    <row r="174" spans="1:15" ht="15" customHeight="1" x14ac:dyDescent="0.25">
      <c r="A174" s="779" t="s">
        <v>83</v>
      </c>
      <c r="B174" s="779" t="s">
        <v>83</v>
      </c>
      <c r="C174" s="780" t="s">
        <v>112</v>
      </c>
      <c r="D174" s="779">
        <v>361</v>
      </c>
      <c r="E174" s="7" t="s">
        <v>112</v>
      </c>
      <c r="F174" s="7" t="s">
        <v>112</v>
      </c>
      <c r="G174" s="7" t="s">
        <v>112</v>
      </c>
      <c r="H174" s="7" t="s">
        <v>112</v>
      </c>
      <c r="I174" s="6" t="s">
        <v>21</v>
      </c>
      <c r="J174" s="6" t="s">
        <v>21</v>
      </c>
      <c r="K174" s="780" t="s">
        <v>46</v>
      </c>
      <c r="L174" s="792">
        <v>275825075</v>
      </c>
      <c r="M174" s="792">
        <v>78419605</v>
      </c>
      <c r="N174" s="790">
        <v>6054096</v>
      </c>
      <c r="O174" s="791">
        <v>2.1899999999999999E-2</v>
      </c>
    </row>
    <row r="175" spans="1:15" ht="15" customHeight="1" x14ac:dyDescent="0.25">
      <c r="A175" s="779" t="s">
        <v>83</v>
      </c>
      <c r="B175" s="779" t="s">
        <v>84</v>
      </c>
      <c r="C175" s="780" t="s">
        <v>85</v>
      </c>
      <c r="D175" s="773">
        <v>362</v>
      </c>
      <c r="E175" s="7" t="s">
        <v>112</v>
      </c>
      <c r="F175" s="780" t="s">
        <v>85</v>
      </c>
      <c r="G175" s="7" t="s">
        <v>112</v>
      </c>
      <c r="H175" s="7" t="s">
        <v>112</v>
      </c>
      <c r="I175" s="6" t="s">
        <v>21</v>
      </c>
      <c r="J175" s="6" t="s">
        <v>21</v>
      </c>
      <c r="K175" s="774" t="s">
        <v>99</v>
      </c>
      <c r="L175" s="792">
        <v>633593712</v>
      </c>
      <c r="M175" s="792">
        <v>391720634</v>
      </c>
      <c r="N175" s="790">
        <v>23490229</v>
      </c>
      <c r="O175" s="791">
        <v>3.7100000000000001E-2</v>
      </c>
    </row>
    <row r="176" spans="1:15" ht="15" customHeight="1" x14ac:dyDescent="0.25">
      <c r="A176" s="779" t="s">
        <v>83</v>
      </c>
      <c r="B176" s="779" t="s">
        <v>83</v>
      </c>
      <c r="C176" s="780" t="s">
        <v>112</v>
      </c>
      <c r="D176" s="779">
        <v>362</v>
      </c>
      <c r="E176" s="7" t="s">
        <v>112</v>
      </c>
      <c r="F176" s="7" t="s">
        <v>112</v>
      </c>
      <c r="G176" s="7" t="s">
        <v>112</v>
      </c>
      <c r="H176" s="7" t="s">
        <v>112</v>
      </c>
      <c r="I176" s="6" t="s">
        <v>21</v>
      </c>
      <c r="J176" s="6" t="s">
        <v>21</v>
      </c>
      <c r="K176" s="780" t="s">
        <v>99</v>
      </c>
      <c r="L176" s="792">
        <v>955638529</v>
      </c>
      <c r="M176" s="792">
        <v>219959689</v>
      </c>
      <c r="N176" s="790">
        <v>26649675</v>
      </c>
      <c r="O176" s="791">
        <v>2.7900000000000001E-2</v>
      </c>
    </row>
    <row r="177" spans="1:15" ht="15" customHeight="1" x14ac:dyDescent="0.25">
      <c r="A177" s="779" t="s">
        <v>83</v>
      </c>
      <c r="B177" s="779" t="s">
        <v>83</v>
      </c>
      <c r="C177" s="780" t="s">
        <v>112</v>
      </c>
      <c r="D177" s="779">
        <v>364</v>
      </c>
      <c r="E177" s="7" t="s">
        <v>112</v>
      </c>
      <c r="F177" s="7" t="s">
        <v>112</v>
      </c>
      <c r="G177" s="7" t="s">
        <v>112</v>
      </c>
      <c r="H177" s="7" t="s">
        <v>112</v>
      </c>
      <c r="I177" s="6" t="s">
        <v>21</v>
      </c>
      <c r="J177" s="6" t="s">
        <v>21</v>
      </c>
      <c r="K177" s="780" t="s">
        <v>113</v>
      </c>
      <c r="L177" s="792">
        <v>1307951418</v>
      </c>
      <c r="M177" s="792">
        <v>478283292</v>
      </c>
      <c r="N177" s="790">
        <v>27214883</v>
      </c>
      <c r="O177" s="791">
        <v>2.0799999999999999E-2</v>
      </c>
    </row>
    <row r="178" spans="1:15" ht="15" customHeight="1" x14ac:dyDescent="0.25">
      <c r="A178" s="779" t="s">
        <v>83</v>
      </c>
      <c r="B178" s="779" t="s">
        <v>83</v>
      </c>
      <c r="C178" s="780" t="s">
        <v>112</v>
      </c>
      <c r="D178" s="779">
        <v>365</v>
      </c>
      <c r="E178" s="7" t="s">
        <v>112</v>
      </c>
      <c r="F178" s="7" t="s">
        <v>112</v>
      </c>
      <c r="G178" s="7" t="s">
        <v>112</v>
      </c>
      <c r="H178" s="7" t="s">
        <v>112</v>
      </c>
      <c r="I178" s="6" t="s">
        <v>21</v>
      </c>
      <c r="J178" s="6" t="s">
        <v>21</v>
      </c>
      <c r="K178" s="780" t="s">
        <v>106</v>
      </c>
      <c r="L178" s="792">
        <v>265197573</v>
      </c>
      <c r="M178" s="792">
        <v>146478021</v>
      </c>
      <c r="N178" s="790">
        <v>4824064</v>
      </c>
      <c r="O178" s="791">
        <v>1.8200000000000001E-2</v>
      </c>
    </row>
    <row r="179" spans="1:15" ht="15" customHeight="1" x14ac:dyDescent="0.25">
      <c r="A179" s="779" t="s">
        <v>83</v>
      </c>
      <c r="B179" s="779" t="s">
        <v>84</v>
      </c>
      <c r="C179" s="780" t="s">
        <v>85</v>
      </c>
      <c r="D179" s="773">
        <v>366</v>
      </c>
      <c r="E179" s="7" t="s">
        <v>112</v>
      </c>
      <c r="F179" s="780" t="s">
        <v>85</v>
      </c>
      <c r="G179" s="7" t="s">
        <v>112</v>
      </c>
      <c r="H179" s="7" t="s">
        <v>112</v>
      </c>
      <c r="I179" s="6" t="s">
        <v>21</v>
      </c>
      <c r="J179" s="6" t="s">
        <v>21</v>
      </c>
      <c r="K179" s="774" t="s">
        <v>108</v>
      </c>
      <c r="L179" s="792">
        <v>383253174</v>
      </c>
      <c r="M179" s="792">
        <v>224545990</v>
      </c>
      <c r="N179" s="790">
        <v>12309608</v>
      </c>
      <c r="O179" s="791">
        <v>3.2099999999999997E-2</v>
      </c>
    </row>
    <row r="180" spans="1:15" ht="15" customHeight="1" x14ac:dyDescent="0.25">
      <c r="A180" s="779" t="s">
        <v>83</v>
      </c>
      <c r="B180" s="779" t="s">
        <v>83</v>
      </c>
      <c r="C180" s="780" t="s">
        <v>112</v>
      </c>
      <c r="D180" s="779">
        <v>366</v>
      </c>
      <c r="E180" s="7" t="s">
        <v>112</v>
      </c>
      <c r="F180" s="7" t="s">
        <v>112</v>
      </c>
      <c r="G180" s="7" t="s">
        <v>112</v>
      </c>
      <c r="H180" s="7" t="s">
        <v>112</v>
      </c>
      <c r="I180" s="6" t="s">
        <v>21</v>
      </c>
      <c r="J180" s="6" t="s">
        <v>21</v>
      </c>
      <c r="K180" s="780" t="s">
        <v>108</v>
      </c>
      <c r="L180" s="792">
        <v>590059512</v>
      </c>
      <c r="M180" s="792">
        <v>110477676</v>
      </c>
      <c r="N180" s="790">
        <v>12561417</v>
      </c>
      <c r="O180" s="791">
        <v>2.1299999999999999E-2</v>
      </c>
    </row>
    <row r="181" spans="1:15" ht="15" customHeight="1" x14ac:dyDescent="0.25">
      <c r="A181" s="779" t="s">
        <v>83</v>
      </c>
      <c r="B181" s="779" t="s">
        <v>84</v>
      </c>
      <c r="C181" s="780" t="s">
        <v>85</v>
      </c>
      <c r="D181" s="773">
        <v>367</v>
      </c>
      <c r="E181" s="7" t="s">
        <v>112</v>
      </c>
      <c r="F181" s="780" t="s">
        <v>85</v>
      </c>
      <c r="G181" s="7" t="s">
        <v>112</v>
      </c>
      <c r="H181" s="7" t="s">
        <v>112</v>
      </c>
      <c r="I181" s="6" t="s">
        <v>21</v>
      </c>
      <c r="J181" s="6" t="s">
        <v>21</v>
      </c>
      <c r="K181" s="774" t="s">
        <v>109</v>
      </c>
      <c r="L181" s="792">
        <v>321613144</v>
      </c>
      <c r="M181" s="792">
        <v>269733406</v>
      </c>
      <c r="N181" s="790">
        <v>16921122</v>
      </c>
      <c r="O181" s="791">
        <v>5.2600000000000001E-2</v>
      </c>
    </row>
    <row r="182" spans="1:15" ht="15" customHeight="1" x14ac:dyDescent="0.25">
      <c r="A182" s="779" t="s">
        <v>83</v>
      </c>
      <c r="B182" s="779" t="s">
        <v>83</v>
      </c>
      <c r="C182" s="780" t="s">
        <v>112</v>
      </c>
      <c r="D182" s="779">
        <v>367</v>
      </c>
      <c r="E182" s="7" t="s">
        <v>112</v>
      </c>
      <c r="F182" s="7" t="s">
        <v>112</v>
      </c>
      <c r="G182" s="7" t="s">
        <v>112</v>
      </c>
      <c r="H182" s="7" t="s">
        <v>112</v>
      </c>
      <c r="I182" s="6" t="s">
        <v>21</v>
      </c>
      <c r="J182" s="6" t="s">
        <v>21</v>
      </c>
      <c r="K182" s="780" t="s">
        <v>109</v>
      </c>
      <c r="L182" s="792">
        <v>612670923</v>
      </c>
      <c r="M182" s="792">
        <v>185009115</v>
      </c>
      <c r="N182" s="790">
        <v>19927094</v>
      </c>
      <c r="O182" s="791">
        <v>3.2500000000000001E-2</v>
      </c>
    </row>
    <row r="183" spans="1:15" ht="15" customHeight="1" x14ac:dyDescent="0.25">
      <c r="A183" s="779" t="s">
        <v>83</v>
      </c>
      <c r="B183" s="779" t="s">
        <v>84</v>
      </c>
      <c r="C183" s="780" t="s">
        <v>85</v>
      </c>
      <c r="D183" s="773">
        <v>368</v>
      </c>
      <c r="E183" s="7" t="s">
        <v>112</v>
      </c>
      <c r="F183" s="780" t="s">
        <v>85</v>
      </c>
      <c r="G183" s="7" t="s">
        <v>112</v>
      </c>
      <c r="H183" s="7" t="s">
        <v>112</v>
      </c>
      <c r="I183" s="6" t="s">
        <v>21</v>
      </c>
      <c r="J183" s="6" t="s">
        <v>21</v>
      </c>
      <c r="K183" s="774" t="s">
        <v>114</v>
      </c>
      <c r="L183" s="792">
        <v>182177868</v>
      </c>
      <c r="M183" s="792">
        <v>140678925</v>
      </c>
      <c r="N183" s="790">
        <v>10154970</v>
      </c>
      <c r="O183" s="791">
        <v>5.57E-2</v>
      </c>
    </row>
    <row r="184" spans="1:15" ht="15" customHeight="1" x14ac:dyDescent="0.25">
      <c r="A184" s="779" t="s">
        <v>83</v>
      </c>
      <c r="B184" s="779" t="s">
        <v>83</v>
      </c>
      <c r="C184" s="780" t="s">
        <v>112</v>
      </c>
      <c r="D184" s="779">
        <v>368</v>
      </c>
      <c r="E184" s="7" t="s">
        <v>112</v>
      </c>
      <c r="F184" s="7" t="s">
        <v>112</v>
      </c>
      <c r="G184" s="7" t="s">
        <v>112</v>
      </c>
      <c r="H184" s="7" t="s">
        <v>112</v>
      </c>
      <c r="I184" s="6" t="s">
        <v>21</v>
      </c>
      <c r="J184" s="6" t="s">
        <v>21</v>
      </c>
      <c r="K184" s="780" t="s">
        <v>114</v>
      </c>
      <c r="L184" s="792">
        <v>454898775</v>
      </c>
      <c r="M184" s="792">
        <v>103275231</v>
      </c>
      <c r="N184" s="790">
        <v>20805372</v>
      </c>
      <c r="O184" s="791">
        <v>4.5699999999999998E-2</v>
      </c>
    </row>
    <row r="185" spans="1:15" ht="15" customHeight="1" x14ac:dyDescent="0.25">
      <c r="A185" s="779" t="s">
        <v>83</v>
      </c>
      <c r="B185" s="779" t="s">
        <v>83</v>
      </c>
      <c r="C185" s="780" t="s">
        <v>112</v>
      </c>
      <c r="D185" s="779">
        <v>369</v>
      </c>
      <c r="E185" s="7" t="s">
        <v>112</v>
      </c>
      <c r="F185" s="7" t="s">
        <v>112</v>
      </c>
      <c r="G185" s="7" t="s">
        <v>112</v>
      </c>
      <c r="H185" s="7" t="s">
        <v>112</v>
      </c>
      <c r="I185" s="6" t="s">
        <v>21</v>
      </c>
      <c r="J185" s="6" t="s">
        <v>21</v>
      </c>
      <c r="K185" s="780" t="s">
        <v>115</v>
      </c>
      <c r="L185" s="792">
        <v>255567447</v>
      </c>
      <c r="M185" s="792">
        <v>126646227</v>
      </c>
      <c r="N185" s="790">
        <v>6937225</v>
      </c>
      <c r="O185" s="791">
        <v>2.7099999999999999E-2</v>
      </c>
    </row>
    <row r="186" spans="1:15" ht="15" customHeight="1" x14ac:dyDescent="0.25">
      <c r="A186" s="779" t="s">
        <v>83</v>
      </c>
      <c r="B186" s="779" t="s">
        <v>84</v>
      </c>
      <c r="C186" s="780" t="s">
        <v>85</v>
      </c>
      <c r="D186" s="773">
        <v>370</v>
      </c>
      <c r="E186" s="7" t="s">
        <v>112</v>
      </c>
      <c r="F186" s="780" t="s">
        <v>85</v>
      </c>
      <c r="G186" s="7" t="s">
        <v>112</v>
      </c>
      <c r="H186" s="7" t="s">
        <v>112</v>
      </c>
      <c r="I186" s="6" t="s">
        <v>21</v>
      </c>
      <c r="J186" s="6" t="s">
        <v>21</v>
      </c>
      <c r="K186" s="774" t="s">
        <v>116</v>
      </c>
      <c r="L186" s="792">
        <v>92223878</v>
      </c>
      <c r="M186" s="792">
        <v>88737596</v>
      </c>
      <c r="N186" s="790">
        <v>6369197</v>
      </c>
      <c r="O186" s="791">
        <v>6.9099999999999995E-2</v>
      </c>
    </row>
    <row r="187" spans="1:15" ht="15" customHeight="1" x14ac:dyDescent="0.25">
      <c r="A187" s="779" t="s">
        <v>83</v>
      </c>
      <c r="B187" s="779" t="s">
        <v>83</v>
      </c>
      <c r="C187" s="780" t="s">
        <v>112</v>
      </c>
      <c r="D187" s="779">
        <v>370</v>
      </c>
      <c r="E187" s="7" t="s">
        <v>112</v>
      </c>
      <c r="F187" s="7" t="s">
        <v>112</v>
      </c>
      <c r="G187" s="7" t="s">
        <v>112</v>
      </c>
      <c r="H187" s="7" t="s">
        <v>112</v>
      </c>
      <c r="I187" s="6" t="s">
        <v>21</v>
      </c>
      <c r="J187" s="6" t="s">
        <v>21</v>
      </c>
      <c r="K187" s="780" t="s">
        <v>116</v>
      </c>
      <c r="L187" s="792">
        <v>214189786</v>
      </c>
      <c r="M187" s="792">
        <v>72626563</v>
      </c>
      <c r="N187" s="790">
        <v>7915763</v>
      </c>
      <c r="O187" s="791">
        <v>3.6999999999999998E-2</v>
      </c>
    </row>
    <row r="188" spans="1:15" x14ac:dyDescent="0.25">
      <c r="A188" s="779" t="s">
        <v>83</v>
      </c>
      <c r="B188" s="779" t="s">
        <v>84</v>
      </c>
      <c r="C188" s="780" t="s">
        <v>85</v>
      </c>
      <c r="D188" s="773">
        <v>371</v>
      </c>
      <c r="E188" s="7" t="s">
        <v>112</v>
      </c>
      <c r="F188" s="780" t="s">
        <v>85</v>
      </c>
      <c r="G188" s="7" t="s">
        <v>112</v>
      </c>
      <c r="H188" s="7" t="s">
        <v>112</v>
      </c>
      <c r="I188" s="6" t="s">
        <v>21</v>
      </c>
      <c r="J188" s="6" t="s">
        <v>21</v>
      </c>
      <c r="K188" s="774" t="s">
        <v>117</v>
      </c>
      <c r="L188" s="792">
        <v>17976</v>
      </c>
      <c r="M188" s="792">
        <v>17772</v>
      </c>
      <c r="N188" s="790">
        <v>1159</v>
      </c>
      <c r="O188" s="791">
        <v>6.4500000000000002E-2</v>
      </c>
    </row>
    <row r="189" spans="1:15" ht="15" customHeight="1" x14ac:dyDescent="0.25">
      <c r="A189" s="779" t="s">
        <v>83</v>
      </c>
      <c r="B189" s="779" t="s">
        <v>83</v>
      </c>
      <c r="C189" s="780" t="s">
        <v>112</v>
      </c>
      <c r="D189" s="779">
        <v>371</v>
      </c>
      <c r="E189" s="7" t="s">
        <v>112</v>
      </c>
      <c r="F189" s="7" t="s">
        <v>112</v>
      </c>
      <c r="G189" s="7" t="s">
        <v>112</v>
      </c>
      <c r="H189" s="7" t="s">
        <v>112</v>
      </c>
      <c r="I189" s="6" t="s">
        <v>21</v>
      </c>
      <c r="J189" s="6" t="s">
        <v>21</v>
      </c>
      <c r="K189" s="780" t="s">
        <v>117</v>
      </c>
      <c r="L189" s="792">
        <v>402493</v>
      </c>
      <c r="M189" s="792">
        <v>327377</v>
      </c>
      <c r="N189" s="790">
        <v>7962</v>
      </c>
      <c r="O189" s="791">
        <v>1.9800000000000002E-2</v>
      </c>
    </row>
    <row r="190" spans="1:15" ht="15" customHeight="1" x14ac:dyDescent="0.25">
      <c r="A190" s="779" t="s">
        <v>83</v>
      </c>
      <c r="B190" s="779" t="s">
        <v>84</v>
      </c>
      <c r="C190" s="780" t="s">
        <v>85</v>
      </c>
      <c r="D190" s="773">
        <v>373</v>
      </c>
      <c r="E190" s="7" t="s">
        <v>112</v>
      </c>
      <c r="F190" s="780" t="s">
        <v>85</v>
      </c>
      <c r="G190" s="7" t="s">
        <v>112</v>
      </c>
      <c r="H190" s="7" t="s">
        <v>112</v>
      </c>
      <c r="I190" s="6" t="s">
        <v>21</v>
      </c>
      <c r="J190" s="6" t="s">
        <v>21</v>
      </c>
      <c r="K190" s="774" t="s">
        <v>118</v>
      </c>
      <c r="L190" s="792">
        <v>6429979</v>
      </c>
      <c r="M190" s="792">
        <v>1891181</v>
      </c>
      <c r="N190" s="790">
        <v>345411</v>
      </c>
      <c r="O190" s="791">
        <v>5.3699999999999998E-2</v>
      </c>
    </row>
    <row r="191" spans="1:15" ht="15" customHeight="1" x14ac:dyDescent="0.25">
      <c r="A191" s="779" t="s">
        <v>83</v>
      </c>
      <c r="B191" s="779" t="s">
        <v>83</v>
      </c>
      <c r="C191" s="780" t="s">
        <v>112</v>
      </c>
      <c r="D191" s="779">
        <v>373</v>
      </c>
      <c r="E191" s="7" t="s">
        <v>112</v>
      </c>
      <c r="F191" s="7" t="s">
        <v>112</v>
      </c>
      <c r="G191" s="7" t="s">
        <v>112</v>
      </c>
      <c r="H191" s="7" t="s">
        <v>112</v>
      </c>
      <c r="I191" s="6" t="s">
        <v>21</v>
      </c>
      <c r="J191" s="6" t="s">
        <v>21</v>
      </c>
      <c r="K191" s="780" t="s">
        <v>118</v>
      </c>
      <c r="L191" s="792">
        <v>37175628</v>
      </c>
      <c r="M191" s="792">
        <v>16066882</v>
      </c>
      <c r="N191" s="790">
        <v>2601749</v>
      </c>
      <c r="O191" s="791">
        <v>7.0000000000000007E-2</v>
      </c>
    </row>
    <row r="192" spans="1:15" ht="15" customHeight="1" x14ac:dyDescent="0.25">
      <c r="A192" s="779" t="s">
        <v>83</v>
      </c>
      <c r="B192" s="779" t="s">
        <v>83</v>
      </c>
      <c r="C192" s="780" t="s">
        <v>119</v>
      </c>
      <c r="D192" s="6">
        <v>390</v>
      </c>
      <c r="E192" s="7" t="s">
        <v>119</v>
      </c>
      <c r="F192" s="7" t="s">
        <v>119</v>
      </c>
      <c r="G192" s="7" t="s">
        <v>119</v>
      </c>
      <c r="H192" s="7" t="s">
        <v>119</v>
      </c>
      <c r="I192" s="6" t="s">
        <v>21</v>
      </c>
      <c r="J192" s="6" t="s">
        <v>21</v>
      </c>
      <c r="K192" s="13" t="s">
        <v>46</v>
      </c>
      <c r="L192" s="9">
        <v>347125024.50000018</v>
      </c>
      <c r="M192" s="9">
        <v>188277696.37659171</v>
      </c>
      <c r="N192" s="790">
        <v>3190146.6293449658</v>
      </c>
      <c r="O192" s="791">
        <v>9.1901948986249597E-3</v>
      </c>
    </row>
    <row r="193" spans="1:15" ht="15" customHeight="1" x14ac:dyDescent="0.25">
      <c r="A193" s="779" t="s">
        <v>83</v>
      </c>
      <c r="B193" s="779" t="s">
        <v>83</v>
      </c>
      <c r="C193" s="780" t="s">
        <v>119</v>
      </c>
      <c r="D193" s="6">
        <v>391</v>
      </c>
      <c r="E193" s="7" t="s">
        <v>119</v>
      </c>
      <c r="F193" s="7" t="s">
        <v>119</v>
      </c>
      <c r="G193" s="7" t="s">
        <v>119</v>
      </c>
      <c r="H193" s="7" t="s">
        <v>119</v>
      </c>
      <c r="I193" s="6" t="s">
        <v>21</v>
      </c>
      <c r="J193" s="6" t="s">
        <v>21</v>
      </c>
      <c r="K193" s="14" t="s">
        <v>120</v>
      </c>
      <c r="L193" s="9">
        <v>23414558.250000015</v>
      </c>
      <c r="M193" s="9">
        <v>14115830.478441536</v>
      </c>
      <c r="N193" s="790">
        <v>3115953.0662476411</v>
      </c>
      <c r="O193" s="791">
        <v>0.13307759356286977</v>
      </c>
    </row>
    <row r="194" spans="1:15" ht="15" customHeight="1" x14ac:dyDescent="0.25">
      <c r="A194" s="779" t="s">
        <v>83</v>
      </c>
      <c r="B194" s="779" t="s">
        <v>83</v>
      </c>
      <c r="C194" s="780" t="s">
        <v>119</v>
      </c>
      <c r="D194" s="6">
        <v>391</v>
      </c>
      <c r="E194" s="7" t="s">
        <v>119</v>
      </c>
      <c r="F194" s="7" t="s">
        <v>119</v>
      </c>
      <c r="G194" s="7" t="s">
        <v>119</v>
      </c>
      <c r="H194" s="7" t="s">
        <v>119</v>
      </c>
      <c r="I194" s="6" t="s">
        <v>21</v>
      </c>
      <c r="J194" s="6" t="s">
        <v>21</v>
      </c>
      <c r="K194" s="14" t="s">
        <v>121</v>
      </c>
      <c r="L194" s="9">
        <v>49509487.599999994</v>
      </c>
      <c r="M194" s="9">
        <v>19161584.470651738</v>
      </c>
      <c r="N194" s="790">
        <v>2575467.1816712739</v>
      </c>
      <c r="O194" s="791">
        <v>5.2019669492020235E-2</v>
      </c>
    </row>
    <row r="195" spans="1:15" ht="15" customHeight="1" x14ac:dyDescent="0.25">
      <c r="A195" s="779" t="s">
        <v>83</v>
      </c>
      <c r="B195" s="779" t="s">
        <v>83</v>
      </c>
      <c r="C195" s="780" t="s">
        <v>119</v>
      </c>
      <c r="D195" s="6">
        <v>391</v>
      </c>
      <c r="E195" s="7" t="s">
        <v>119</v>
      </c>
      <c r="F195" s="7" t="s">
        <v>119</v>
      </c>
      <c r="G195" s="7" t="s">
        <v>119</v>
      </c>
      <c r="H195" s="7" t="s">
        <v>119</v>
      </c>
      <c r="I195" s="6" t="s">
        <v>21</v>
      </c>
      <c r="J195" s="6" t="s">
        <v>21</v>
      </c>
      <c r="K195" s="14" t="s">
        <v>122</v>
      </c>
      <c r="L195" s="9">
        <v>44523033.899999991</v>
      </c>
      <c r="M195" s="9">
        <v>25468885.052196473</v>
      </c>
      <c r="N195" s="790">
        <v>1856296.0094586099</v>
      </c>
      <c r="O195" s="791">
        <v>4.1692936146892054E-2</v>
      </c>
    </row>
    <row r="196" spans="1:15" ht="15" customHeight="1" x14ac:dyDescent="0.25">
      <c r="A196" s="779" t="s">
        <v>83</v>
      </c>
      <c r="B196" s="779" t="s">
        <v>83</v>
      </c>
      <c r="C196" s="780" t="s">
        <v>119</v>
      </c>
      <c r="D196" s="779">
        <v>392</v>
      </c>
      <c r="E196" s="781" t="s">
        <v>119</v>
      </c>
      <c r="F196" s="7" t="s">
        <v>119</v>
      </c>
      <c r="G196" s="781" t="s">
        <v>119</v>
      </c>
      <c r="H196" s="781" t="s">
        <v>119</v>
      </c>
      <c r="I196" s="6" t="s">
        <v>21</v>
      </c>
      <c r="J196" s="6" t="s">
        <v>21</v>
      </c>
      <c r="K196" s="780" t="s">
        <v>123</v>
      </c>
      <c r="L196" s="792">
        <v>17158332</v>
      </c>
      <c r="M196" s="792">
        <v>6232280</v>
      </c>
      <c r="N196" s="790">
        <v>1259560</v>
      </c>
      <c r="O196" s="791">
        <v>7.3400000000000007E-2</v>
      </c>
    </row>
    <row r="197" spans="1:15" ht="15" customHeight="1" x14ac:dyDescent="0.25">
      <c r="A197" s="779" t="s">
        <v>83</v>
      </c>
      <c r="B197" s="779" t="s">
        <v>83</v>
      </c>
      <c r="C197" s="780" t="s">
        <v>119</v>
      </c>
      <c r="D197" s="779">
        <v>393</v>
      </c>
      <c r="E197" s="781" t="s">
        <v>119</v>
      </c>
      <c r="F197" s="7" t="s">
        <v>119</v>
      </c>
      <c r="G197" s="781" t="s">
        <v>119</v>
      </c>
      <c r="H197" s="781" t="s">
        <v>119</v>
      </c>
      <c r="I197" s="6" t="s">
        <v>21</v>
      </c>
      <c r="J197" s="6" t="s">
        <v>21</v>
      </c>
      <c r="K197" s="780" t="s">
        <v>124</v>
      </c>
      <c r="L197" s="792">
        <v>794455</v>
      </c>
      <c r="M197" s="792">
        <v>711190</v>
      </c>
      <c r="N197" s="790">
        <v>33055</v>
      </c>
      <c r="O197" s="791">
        <v>4.1599999999999998E-2</v>
      </c>
    </row>
    <row r="198" spans="1:15" ht="15" customHeight="1" x14ac:dyDescent="0.25">
      <c r="A198" s="779" t="s">
        <v>83</v>
      </c>
      <c r="B198" s="779" t="s">
        <v>83</v>
      </c>
      <c r="C198" s="780" t="s">
        <v>119</v>
      </c>
      <c r="D198" s="779">
        <v>394</v>
      </c>
      <c r="E198" s="781" t="s">
        <v>119</v>
      </c>
      <c r="F198" s="7" t="s">
        <v>119</v>
      </c>
      <c r="G198" s="781" t="s">
        <v>119</v>
      </c>
      <c r="H198" s="781" t="s">
        <v>119</v>
      </c>
      <c r="I198" s="6" t="s">
        <v>21</v>
      </c>
      <c r="J198" s="6" t="s">
        <v>21</v>
      </c>
      <c r="K198" s="780" t="s">
        <v>125</v>
      </c>
      <c r="L198" s="792">
        <v>6063137</v>
      </c>
      <c r="M198" s="792">
        <v>3518928</v>
      </c>
      <c r="N198" s="790">
        <v>242813</v>
      </c>
      <c r="O198" s="791">
        <v>0.04</v>
      </c>
    </row>
    <row r="199" spans="1:15" ht="15" customHeight="1" x14ac:dyDescent="0.25">
      <c r="A199" s="779" t="s">
        <v>83</v>
      </c>
      <c r="B199" s="779" t="s">
        <v>83</v>
      </c>
      <c r="C199" s="780" t="s">
        <v>119</v>
      </c>
      <c r="D199" s="779">
        <v>395</v>
      </c>
      <c r="E199" s="781" t="s">
        <v>119</v>
      </c>
      <c r="F199" s="7" t="s">
        <v>119</v>
      </c>
      <c r="G199" s="781" t="s">
        <v>119</v>
      </c>
      <c r="H199" s="781" t="s">
        <v>119</v>
      </c>
      <c r="I199" s="6" t="s">
        <v>21</v>
      </c>
      <c r="J199" s="6" t="s">
        <v>21</v>
      </c>
      <c r="K199" s="780" t="s">
        <v>126</v>
      </c>
      <c r="L199" s="792">
        <v>17194171</v>
      </c>
      <c r="M199" s="792">
        <v>12200916</v>
      </c>
      <c r="N199" s="790">
        <v>564981</v>
      </c>
      <c r="O199" s="791">
        <v>3.2899999999999999E-2</v>
      </c>
    </row>
    <row r="200" spans="1:15" ht="15" customHeight="1" x14ac:dyDescent="0.25">
      <c r="A200" s="779" t="s">
        <v>83</v>
      </c>
      <c r="B200" s="779" t="s">
        <v>83</v>
      </c>
      <c r="C200" s="780" t="s">
        <v>119</v>
      </c>
      <c r="D200" s="779">
        <v>396</v>
      </c>
      <c r="E200" s="781" t="s">
        <v>119</v>
      </c>
      <c r="F200" s="7" t="s">
        <v>119</v>
      </c>
      <c r="G200" s="781" t="s">
        <v>119</v>
      </c>
      <c r="H200" s="781" t="s">
        <v>119</v>
      </c>
      <c r="I200" s="6" t="s">
        <v>21</v>
      </c>
      <c r="J200" s="6" t="s">
        <v>21</v>
      </c>
      <c r="K200" s="780" t="s">
        <v>127</v>
      </c>
      <c r="L200" s="792">
        <v>24312699</v>
      </c>
      <c r="M200" s="792">
        <v>9989013</v>
      </c>
      <c r="N200" s="790">
        <v>1115161</v>
      </c>
      <c r="O200" s="791">
        <v>4.5900000000000003E-2</v>
      </c>
    </row>
    <row r="201" spans="1:15" ht="15" customHeight="1" x14ac:dyDescent="0.25">
      <c r="A201" s="779" t="s">
        <v>83</v>
      </c>
      <c r="B201" s="779" t="s">
        <v>83</v>
      </c>
      <c r="C201" s="780" t="s">
        <v>88</v>
      </c>
      <c r="D201" s="779">
        <v>397</v>
      </c>
      <c r="E201" s="781" t="s">
        <v>89</v>
      </c>
      <c r="F201" s="780" t="s">
        <v>88</v>
      </c>
      <c r="G201" s="781" t="s">
        <v>89</v>
      </c>
      <c r="H201" s="781" t="s">
        <v>89</v>
      </c>
      <c r="I201" s="6" t="s">
        <v>21</v>
      </c>
      <c r="J201" s="6" t="s">
        <v>21</v>
      </c>
      <c r="K201" s="780" t="s">
        <v>128</v>
      </c>
      <c r="L201" s="792">
        <v>10183229</v>
      </c>
      <c r="M201" s="792">
        <v>917115</v>
      </c>
      <c r="N201" s="790">
        <v>222644</v>
      </c>
      <c r="O201" s="791">
        <v>2.1899999999999999E-2</v>
      </c>
    </row>
    <row r="202" spans="1:15" ht="15" customHeight="1" x14ac:dyDescent="0.25">
      <c r="A202" s="779" t="s">
        <v>83</v>
      </c>
      <c r="B202" s="779" t="s">
        <v>83</v>
      </c>
      <c r="C202" s="780" t="s">
        <v>119</v>
      </c>
      <c r="D202" s="779">
        <v>397</v>
      </c>
      <c r="E202" s="781" t="s">
        <v>119</v>
      </c>
      <c r="F202" s="7" t="s">
        <v>119</v>
      </c>
      <c r="G202" s="781" t="s">
        <v>119</v>
      </c>
      <c r="H202" s="781" t="s">
        <v>119</v>
      </c>
      <c r="I202" s="6" t="s">
        <v>21</v>
      </c>
      <c r="J202" s="6" t="s">
        <v>21</v>
      </c>
      <c r="K202" s="780" t="s">
        <v>128</v>
      </c>
      <c r="L202" s="792">
        <v>348655376</v>
      </c>
      <c r="M202" s="792">
        <v>132779330</v>
      </c>
      <c r="N202" s="790">
        <v>14848375</v>
      </c>
      <c r="O202" s="791">
        <v>4.2599999999999999E-2</v>
      </c>
    </row>
    <row r="203" spans="1:15" ht="15" customHeight="1" x14ac:dyDescent="0.25">
      <c r="A203" s="779" t="s">
        <v>83</v>
      </c>
      <c r="B203" s="779" t="s">
        <v>83</v>
      </c>
      <c r="C203" s="780" t="s">
        <v>119</v>
      </c>
      <c r="D203" s="779">
        <v>398</v>
      </c>
      <c r="E203" s="781" t="s">
        <v>119</v>
      </c>
      <c r="F203" s="7" t="s">
        <v>119</v>
      </c>
      <c r="G203" s="781" t="s">
        <v>119</v>
      </c>
      <c r="H203" s="781" t="s">
        <v>119</v>
      </c>
      <c r="I203" s="6" t="s">
        <v>21</v>
      </c>
      <c r="J203" s="6" t="s">
        <v>21</v>
      </c>
      <c r="K203" s="780" t="s">
        <v>129</v>
      </c>
      <c r="L203" s="792">
        <v>9477826</v>
      </c>
      <c r="M203" s="792">
        <v>3939317</v>
      </c>
      <c r="N203" s="790">
        <v>323613</v>
      </c>
      <c r="O203" s="791">
        <v>3.4099999999999998E-2</v>
      </c>
    </row>
    <row r="204" spans="1:15" ht="15" customHeight="1" x14ac:dyDescent="0.25">
      <c r="A204" s="779" t="s">
        <v>130</v>
      </c>
      <c r="B204" s="779" t="s">
        <v>130</v>
      </c>
      <c r="C204" s="780" t="s">
        <v>131</v>
      </c>
      <c r="D204" s="779">
        <v>303</v>
      </c>
      <c r="E204" s="781" t="s">
        <v>132</v>
      </c>
      <c r="F204" s="781" t="s">
        <v>132</v>
      </c>
      <c r="G204" s="781" t="s">
        <v>132</v>
      </c>
      <c r="H204" s="781" t="s">
        <v>132</v>
      </c>
      <c r="I204" s="779" t="s">
        <v>133</v>
      </c>
      <c r="J204" s="779" t="s">
        <v>28</v>
      </c>
      <c r="K204" s="780" t="s">
        <v>134</v>
      </c>
      <c r="L204" s="792">
        <v>1233076</v>
      </c>
      <c r="M204" s="792">
        <v>0</v>
      </c>
      <c r="N204" s="790">
        <v>0</v>
      </c>
      <c r="O204" s="791">
        <v>0</v>
      </c>
    </row>
    <row r="205" spans="1:15" ht="15" customHeight="1" x14ac:dyDescent="0.25">
      <c r="A205" s="779" t="s">
        <v>130</v>
      </c>
      <c r="B205" s="779" t="s">
        <v>130</v>
      </c>
      <c r="C205" s="780" t="s">
        <v>131</v>
      </c>
      <c r="D205" s="779">
        <v>303</v>
      </c>
      <c r="E205" s="781" t="s">
        <v>132</v>
      </c>
      <c r="F205" s="781" t="s">
        <v>132</v>
      </c>
      <c r="G205" s="781" t="s">
        <v>132</v>
      </c>
      <c r="H205" s="781" t="s">
        <v>132</v>
      </c>
      <c r="I205" s="779" t="s">
        <v>133</v>
      </c>
      <c r="J205" s="779" t="s">
        <v>28</v>
      </c>
      <c r="K205" s="780" t="s">
        <v>134</v>
      </c>
      <c r="L205" s="792">
        <v>25928692</v>
      </c>
      <c r="M205" s="792">
        <v>0</v>
      </c>
      <c r="N205" s="790">
        <v>0</v>
      </c>
      <c r="O205" s="791">
        <v>0</v>
      </c>
    </row>
    <row r="206" spans="1:15" ht="15" customHeight="1" x14ac:dyDescent="0.25">
      <c r="A206" s="779" t="s">
        <v>130</v>
      </c>
      <c r="B206" s="779" t="s">
        <v>130</v>
      </c>
      <c r="C206" s="780" t="s">
        <v>135</v>
      </c>
      <c r="D206" s="779">
        <v>303</v>
      </c>
      <c r="E206" s="781" t="s">
        <v>132</v>
      </c>
      <c r="F206" s="781" t="s">
        <v>132</v>
      </c>
      <c r="G206" s="781" t="s">
        <v>132</v>
      </c>
      <c r="H206" s="781" t="s">
        <v>132</v>
      </c>
      <c r="I206" s="779" t="s">
        <v>133</v>
      </c>
      <c r="J206" s="779" t="s">
        <v>28</v>
      </c>
      <c r="K206" s="780" t="s">
        <v>136</v>
      </c>
      <c r="L206" s="792">
        <v>221513</v>
      </c>
      <c r="M206" s="792">
        <v>0</v>
      </c>
      <c r="N206" s="790">
        <v>0</v>
      </c>
      <c r="O206" s="791">
        <v>0</v>
      </c>
    </row>
    <row r="207" spans="1:15" ht="15" customHeight="1" x14ac:dyDescent="0.25">
      <c r="A207" s="779" t="s">
        <v>130</v>
      </c>
      <c r="B207" s="779" t="s">
        <v>130</v>
      </c>
      <c r="C207" s="780" t="s">
        <v>131</v>
      </c>
      <c r="D207" s="779">
        <v>303</v>
      </c>
      <c r="E207" s="781" t="s">
        <v>132</v>
      </c>
      <c r="F207" s="781" t="s">
        <v>132</v>
      </c>
      <c r="G207" s="781" t="s">
        <v>132</v>
      </c>
      <c r="H207" s="781" t="s">
        <v>132</v>
      </c>
      <c r="I207" s="779" t="s">
        <v>133</v>
      </c>
      <c r="J207" s="779" t="s">
        <v>137</v>
      </c>
      <c r="K207" s="780" t="s">
        <v>136</v>
      </c>
      <c r="L207" s="792">
        <v>124353181</v>
      </c>
      <c r="M207" s="792">
        <v>0</v>
      </c>
      <c r="N207" s="790">
        <v>0</v>
      </c>
      <c r="O207" s="791">
        <v>0</v>
      </c>
    </row>
    <row r="208" spans="1:15" ht="15" customHeight="1" x14ac:dyDescent="0.25">
      <c r="A208" s="779" t="s">
        <v>130</v>
      </c>
      <c r="B208" s="779" t="s">
        <v>130</v>
      </c>
      <c r="C208" s="780" t="s">
        <v>135</v>
      </c>
      <c r="D208" s="779">
        <v>303</v>
      </c>
      <c r="E208" s="781" t="s">
        <v>132</v>
      </c>
      <c r="F208" s="781" t="s">
        <v>132</v>
      </c>
      <c r="G208" s="781" t="s">
        <v>132</v>
      </c>
      <c r="H208" s="781" t="s">
        <v>132</v>
      </c>
      <c r="I208" s="779" t="s">
        <v>133</v>
      </c>
      <c r="J208" s="779" t="s">
        <v>28</v>
      </c>
      <c r="K208" s="780" t="s">
        <v>138</v>
      </c>
      <c r="L208" s="792">
        <v>17406885</v>
      </c>
      <c r="M208" s="792">
        <v>0</v>
      </c>
      <c r="N208" s="790">
        <v>0</v>
      </c>
      <c r="O208" s="791">
        <v>0</v>
      </c>
    </row>
    <row r="209" spans="1:15" ht="15" customHeight="1" x14ac:dyDescent="0.25">
      <c r="A209" s="779" t="s">
        <v>130</v>
      </c>
      <c r="B209" s="779" t="s">
        <v>130</v>
      </c>
      <c r="C209" s="780" t="s">
        <v>135</v>
      </c>
      <c r="D209" s="779">
        <v>303</v>
      </c>
      <c r="E209" s="781" t="s">
        <v>132</v>
      </c>
      <c r="F209" s="781" t="s">
        <v>132</v>
      </c>
      <c r="G209" s="781" t="s">
        <v>132</v>
      </c>
      <c r="H209" s="781" t="s">
        <v>132</v>
      </c>
      <c r="I209" s="779" t="s">
        <v>133</v>
      </c>
      <c r="J209" s="779" t="s">
        <v>139</v>
      </c>
      <c r="K209" s="780" t="s">
        <v>140</v>
      </c>
      <c r="L209" s="792">
        <v>686729</v>
      </c>
      <c r="M209" s="792">
        <v>0</v>
      </c>
      <c r="N209" s="790">
        <v>0</v>
      </c>
      <c r="O209" s="791">
        <v>0</v>
      </c>
    </row>
    <row r="210" spans="1:15" ht="15" customHeight="1" x14ac:dyDescent="0.25">
      <c r="A210" s="779" t="s">
        <v>130</v>
      </c>
      <c r="B210" s="779" t="s">
        <v>130</v>
      </c>
      <c r="C210" s="780" t="s">
        <v>141</v>
      </c>
      <c r="D210" s="779">
        <v>303</v>
      </c>
      <c r="E210" s="781" t="s">
        <v>132</v>
      </c>
      <c r="F210" s="781" t="s">
        <v>132</v>
      </c>
      <c r="G210" s="781" t="s">
        <v>132</v>
      </c>
      <c r="H210" s="781" t="s">
        <v>132</v>
      </c>
      <c r="I210" s="779" t="s">
        <v>133</v>
      </c>
      <c r="J210" s="779" t="s">
        <v>28</v>
      </c>
      <c r="K210" s="780" t="s">
        <v>142</v>
      </c>
      <c r="L210" s="792">
        <v>1958045</v>
      </c>
      <c r="M210" s="792">
        <v>0</v>
      </c>
      <c r="N210" s="790">
        <v>0</v>
      </c>
      <c r="O210" s="791">
        <v>0</v>
      </c>
    </row>
    <row r="211" spans="1:15" ht="15" customHeight="1" x14ac:dyDescent="0.25">
      <c r="A211" s="779" t="s">
        <v>130</v>
      </c>
      <c r="B211" s="779" t="s">
        <v>130</v>
      </c>
      <c r="C211" s="780" t="s">
        <v>143</v>
      </c>
      <c r="D211" s="779">
        <v>303</v>
      </c>
      <c r="E211" s="781" t="s">
        <v>132</v>
      </c>
      <c r="F211" s="781" t="s">
        <v>132</v>
      </c>
      <c r="G211" s="781" t="s">
        <v>132</v>
      </c>
      <c r="H211" s="781" t="s">
        <v>132</v>
      </c>
      <c r="I211" s="779" t="s">
        <v>133</v>
      </c>
      <c r="J211" s="779" t="s">
        <v>28</v>
      </c>
      <c r="K211" s="780" t="s">
        <v>144</v>
      </c>
      <c r="L211" s="792">
        <v>25433983</v>
      </c>
      <c r="M211" s="792">
        <v>0</v>
      </c>
      <c r="N211" s="790">
        <v>0</v>
      </c>
      <c r="O211" s="791">
        <v>0</v>
      </c>
    </row>
    <row r="212" spans="1:15" ht="15" customHeight="1" x14ac:dyDescent="0.25">
      <c r="A212" s="779" t="s">
        <v>130</v>
      </c>
      <c r="B212" s="779" t="s">
        <v>130</v>
      </c>
      <c r="C212" s="780" t="s">
        <v>145</v>
      </c>
      <c r="D212" s="779">
        <v>303</v>
      </c>
      <c r="E212" s="781" t="s">
        <v>132</v>
      </c>
      <c r="F212" s="781" t="s">
        <v>132</v>
      </c>
      <c r="G212" s="7" t="s">
        <v>132</v>
      </c>
      <c r="H212" s="7" t="s">
        <v>132</v>
      </c>
      <c r="I212" s="779" t="s">
        <v>133</v>
      </c>
      <c r="J212" s="779" t="s">
        <v>146</v>
      </c>
      <c r="K212" s="780" t="s">
        <v>147</v>
      </c>
      <c r="L212" s="792">
        <v>-8215</v>
      </c>
      <c r="M212" s="792">
        <v>0</v>
      </c>
      <c r="N212" s="790">
        <v>0</v>
      </c>
      <c r="O212" s="791">
        <v>0</v>
      </c>
    </row>
    <row r="213" spans="1:15" ht="15" customHeight="1" x14ac:dyDescent="0.25">
      <c r="A213" s="779" t="s">
        <v>130</v>
      </c>
      <c r="B213" s="779" t="s">
        <v>130</v>
      </c>
      <c r="C213" s="780" t="s">
        <v>148</v>
      </c>
      <c r="D213" s="779">
        <v>310</v>
      </c>
      <c r="E213" s="7" t="s">
        <v>18</v>
      </c>
      <c r="F213" s="7" t="s">
        <v>149</v>
      </c>
      <c r="G213" s="7" t="s">
        <v>19</v>
      </c>
      <c r="H213" s="7" t="s">
        <v>20</v>
      </c>
      <c r="I213" s="779" t="s">
        <v>150</v>
      </c>
      <c r="J213" s="779" t="s">
        <v>22</v>
      </c>
      <c r="K213" s="780" t="s">
        <v>151</v>
      </c>
      <c r="L213" s="792">
        <v>1451250</v>
      </c>
      <c r="M213" s="792">
        <v>0</v>
      </c>
      <c r="N213" s="790">
        <v>0</v>
      </c>
      <c r="O213" s="791">
        <v>0</v>
      </c>
    </row>
    <row r="214" spans="1:15" ht="15" customHeight="1" x14ac:dyDescent="0.25">
      <c r="A214" s="779" t="s">
        <v>130</v>
      </c>
      <c r="B214" s="779" t="s">
        <v>130</v>
      </c>
      <c r="C214" s="780" t="s">
        <v>148</v>
      </c>
      <c r="D214" s="779">
        <v>310</v>
      </c>
      <c r="E214" s="781" t="s">
        <v>18</v>
      </c>
      <c r="F214" s="7" t="s">
        <v>149</v>
      </c>
      <c r="G214" s="7" t="s">
        <v>19</v>
      </c>
      <c r="H214" s="7" t="s">
        <v>24</v>
      </c>
      <c r="I214" s="779" t="s">
        <v>152</v>
      </c>
      <c r="J214" s="779" t="s">
        <v>25</v>
      </c>
      <c r="K214" s="780" t="s">
        <v>153</v>
      </c>
      <c r="L214" s="792">
        <v>885493</v>
      </c>
      <c r="M214" s="792">
        <v>0</v>
      </c>
      <c r="N214" s="790">
        <v>0</v>
      </c>
      <c r="O214" s="791">
        <v>0</v>
      </c>
    </row>
    <row r="215" spans="1:15" ht="15" customHeight="1" x14ac:dyDescent="0.25">
      <c r="A215" s="779" t="s">
        <v>130</v>
      </c>
      <c r="B215" s="779" t="s">
        <v>130</v>
      </c>
      <c r="C215" s="780" t="s">
        <v>148</v>
      </c>
      <c r="D215" s="779">
        <v>310</v>
      </c>
      <c r="E215" s="781" t="s">
        <v>18</v>
      </c>
      <c r="F215" s="7" t="s">
        <v>149</v>
      </c>
      <c r="G215" s="781" t="s">
        <v>19</v>
      </c>
      <c r="H215" s="781" t="s">
        <v>154</v>
      </c>
      <c r="I215" s="779" t="s">
        <v>155</v>
      </c>
      <c r="J215" s="779" t="s">
        <v>156</v>
      </c>
      <c r="K215" s="780" t="s">
        <v>157</v>
      </c>
      <c r="L215" s="792">
        <v>56171</v>
      </c>
      <c r="M215" s="792">
        <v>0</v>
      </c>
      <c r="N215" s="790">
        <v>0</v>
      </c>
      <c r="O215" s="791">
        <v>0</v>
      </c>
    </row>
    <row r="216" spans="1:15" ht="15" customHeight="1" x14ac:dyDescent="0.25">
      <c r="A216" s="779" t="s">
        <v>130</v>
      </c>
      <c r="B216" s="779" t="s">
        <v>130</v>
      </c>
      <c r="C216" s="780" t="s">
        <v>148</v>
      </c>
      <c r="D216" s="779">
        <v>310</v>
      </c>
      <c r="E216" s="781" t="s">
        <v>29</v>
      </c>
      <c r="F216" s="7" t="s">
        <v>149</v>
      </c>
      <c r="G216" s="7" t="s">
        <v>29</v>
      </c>
      <c r="H216" s="7" t="s">
        <v>32</v>
      </c>
      <c r="I216" s="779" t="s">
        <v>158</v>
      </c>
      <c r="J216" s="779" t="s">
        <v>33</v>
      </c>
      <c r="K216" s="780" t="s">
        <v>159</v>
      </c>
      <c r="L216" s="792">
        <v>54114</v>
      </c>
      <c r="M216" s="792">
        <v>0</v>
      </c>
      <c r="N216" s="790">
        <v>0</v>
      </c>
      <c r="O216" s="791">
        <v>0</v>
      </c>
    </row>
    <row r="217" spans="1:15" ht="15" customHeight="1" x14ac:dyDescent="0.25">
      <c r="A217" s="779" t="s">
        <v>130</v>
      </c>
      <c r="B217" s="779" t="s">
        <v>130</v>
      </c>
      <c r="C217" s="780" t="s">
        <v>148</v>
      </c>
      <c r="D217" s="779">
        <v>310</v>
      </c>
      <c r="E217" s="7" t="s">
        <v>18</v>
      </c>
      <c r="F217" s="7" t="s">
        <v>149</v>
      </c>
      <c r="G217" s="7" t="s">
        <v>19</v>
      </c>
      <c r="H217" s="7" t="s">
        <v>35</v>
      </c>
      <c r="I217" s="779" t="s">
        <v>160</v>
      </c>
      <c r="J217" s="779" t="s">
        <v>36</v>
      </c>
      <c r="K217" s="780" t="s">
        <v>161</v>
      </c>
      <c r="L217" s="792">
        <v>458295</v>
      </c>
      <c r="M217" s="792">
        <v>0</v>
      </c>
      <c r="N217" s="790">
        <v>0</v>
      </c>
      <c r="O217" s="791">
        <v>0</v>
      </c>
    </row>
    <row r="218" spans="1:15" ht="15" customHeight="1" x14ac:dyDescent="0.25">
      <c r="A218" s="779" t="s">
        <v>130</v>
      </c>
      <c r="B218" s="779" t="s">
        <v>130</v>
      </c>
      <c r="C218" s="780" t="s">
        <v>148</v>
      </c>
      <c r="D218" s="779">
        <v>310</v>
      </c>
      <c r="E218" s="7" t="s">
        <v>18</v>
      </c>
      <c r="F218" s="7" t="s">
        <v>149</v>
      </c>
      <c r="G218" s="7" t="s">
        <v>19</v>
      </c>
      <c r="H218" s="7" t="s">
        <v>39</v>
      </c>
      <c r="I218" s="779" t="s">
        <v>162</v>
      </c>
      <c r="J218" s="779" t="s">
        <v>40</v>
      </c>
      <c r="K218" s="780" t="s">
        <v>163</v>
      </c>
      <c r="L218" s="792">
        <v>919718</v>
      </c>
      <c r="M218" s="792">
        <v>0</v>
      </c>
      <c r="N218" s="790">
        <v>0</v>
      </c>
      <c r="O218" s="791">
        <v>0</v>
      </c>
    </row>
    <row r="219" spans="1:15" ht="15" customHeight="1" x14ac:dyDescent="0.25">
      <c r="A219" s="779" t="s">
        <v>130</v>
      </c>
      <c r="B219" s="779" t="s">
        <v>130</v>
      </c>
      <c r="C219" s="780" t="s">
        <v>148</v>
      </c>
      <c r="D219" s="779">
        <v>310</v>
      </c>
      <c r="E219" s="781" t="s">
        <v>18</v>
      </c>
      <c r="F219" s="7" t="s">
        <v>149</v>
      </c>
      <c r="G219" s="781" t="s">
        <v>51</v>
      </c>
      <c r="H219" s="786" t="s">
        <v>52</v>
      </c>
      <c r="I219" s="779" t="s">
        <v>164</v>
      </c>
      <c r="J219" s="779" t="s">
        <v>165</v>
      </c>
      <c r="K219" s="780" t="s">
        <v>166</v>
      </c>
      <c r="L219" s="792">
        <v>3615</v>
      </c>
      <c r="M219" s="792">
        <v>0</v>
      </c>
      <c r="N219" s="790">
        <v>0</v>
      </c>
      <c r="O219" s="791">
        <v>0</v>
      </c>
    </row>
    <row r="220" spans="1:15" ht="15" customHeight="1" x14ac:dyDescent="0.25">
      <c r="A220" s="779" t="s">
        <v>130</v>
      </c>
      <c r="B220" s="779" t="s">
        <v>130</v>
      </c>
      <c r="C220" s="780" t="s">
        <v>148</v>
      </c>
      <c r="D220" s="779">
        <v>310</v>
      </c>
      <c r="E220" s="7" t="s">
        <v>18</v>
      </c>
      <c r="F220" s="7" t="s">
        <v>149</v>
      </c>
      <c r="G220" s="7" t="s">
        <v>29</v>
      </c>
      <c r="H220" s="7" t="s">
        <v>167</v>
      </c>
      <c r="I220" s="779" t="s">
        <v>168</v>
      </c>
      <c r="J220" s="779" t="s">
        <v>169</v>
      </c>
      <c r="K220" s="780" t="s">
        <v>170</v>
      </c>
      <c r="L220" s="792">
        <v>232165</v>
      </c>
      <c r="M220" s="792">
        <v>0</v>
      </c>
      <c r="N220" s="790">
        <v>0</v>
      </c>
      <c r="O220" s="791">
        <v>0</v>
      </c>
    </row>
    <row r="221" spans="1:15" ht="15" customHeight="1" x14ac:dyDescent="0.25">
      <c r="A221" s="779" t="s">
        <v>130</v>
      </c>
      <c r="B221" s="779" t="s">
        <v>130</v>
      </c>
      <c r="C221" s="780" t="s">
        <v>148</v>
      </c>
      <c r="D221" s="779">
        <v>310</v>
      </c>
      <c r="E221" s="781" t="s">
        <v>18</v>
      </c>
      <c r="F221" s="7" t="s">
        <v>149</v>
      </c>
      <c r="G221" s="7" t="s">
        <v>19</v>
      </c>
      <c r="H221" s="7" t="s">
        <v>20</v>
      </c>
      <c r="I221" s="779" t="s">
        <v>150</v>
      </c>
      <c r="J221" s="779" t="s">
        <v>22</v>
      </c>
      <c r="K221" s="780" t="s">
        <v>171</v>
      </c>
      <c r="L221" s="792">
        <v>100</v>
      </c>
      <c r="M221" s="792">
        <v>0</v>
      </c>
      <c r="N221" s="790">
        <v>0</v>
      </c>
      <c r="O221" s="791">
        <v>0</v>
      </c>
    </row>
    <row r="222" spans="1:15" ht="15" customHeight="1" x14ac:dyDescent="0.25">
      <c r="A222" s="779" t="s">
        <v>130</v>
      </c>
      <c r="B222" s="779" t="s">
        <v>130</v>
      </c>
      <c r="C222" s="780" t="s">
        <v>148</v>
      </c>
      <c r="D222" s="779">
        <v>310</v>
      </c>
      <c r="E222" s="781" t="s">
        <v>18</v>
      </c>
      <c r="F222" s="7" t="s">
        <v>149</v>
      </c>
      <c r="G222" s="7" t="s">
        <v>19</v>
      </c>
      <c r="H222" s="7" t="s">
        <v>24</v>
      </c>
      <c r="I222" s="779" t="s">
        <v>152</v>
      </c>
      <c r="J222" s="779" t="s">
        <v>25</v>
      </c>
      <c r="K222" s="780" t="s">
        <v>172</v>
      </c>
      <c r="L222" s="792">
        <v>47545</v>
      </c>
      <c r="M222" s="792">
        <v>0</v>
      </c>
      <c r="N222" s="790">
        <v>0</v>
      </c>
      <c r="O222" s="791">
        <v>0</v>
      </c>
    </row>
    <row r="223" spans="1:15" ht="15" customHeight="1" x14ac:dyDescent="0.25">
      <c r="A223" s="779" t="s">
        <v>130</v>
      </c>
      <c r="B223" s="779" t="s">
        <v>130</v>
      </c>
      <c r="C223" s="780" t="s">
        <v>148</v>
      </c>
      <c r="D223" s="779">
        <v>310</v>
      </c>
      <c r="E223" s="781" t="s">
        <v>18</v>
      </c>
      <c r="F223" s="7" t="s">
        <v>149</v>
      </c>
      <c r="G223" s="781" t="s">
        <v>19</v>
      </c>
      <c r="H223" s="781" t="s">
        <v>154</v>
      </c>
      <c r="I223" s="779" t="s">
        <v>155</v>
      </c>
      <c r="J223" s="779" t="s">
        <v>156</v>
      </c>
      <c r="K223" s="780" t="s">
        <v>173</v>
      </c>
      <c r="L223" s="792">
        <v>4692</v>
      </c>
      <c r="M223" s="792">
        <v>0</v>
      </c>
      <c r="N223" s="790">
        <v>0</v>
      </c>
      <c r="O223" s="791">
        <v>0</v>
      </c>
    </row>
    <row r="224" spans="1:15" ht="15" customHeight="1" x14ac:dyDescent="0.25">
      <c r="A224" s="779" t="s">
        <v>130</v>
      </c>
      <c r="B224" s="779" t="s">
        <v>130</v>
      </c>
      <c r="C224" s="780" t="s">
        <v>148</v>
      </c>
      <c r="D224" s="779">
        <v>310</v>
      </c>
      <c r="E224" s="781" t="s">
        <v>18</v>
      </c>
      <c r="F224" s="7" t="s">
        <v>149</v>
      </c>
      <c r="G224" s="781" t="s">
        <v>19</v>
      </c>
      <c r="H224" s="781" t="s">
        <v>174</v>
      </c>
      <c r="I224" s="779" t="s">
        <v>175</v>
      </c>
      <c r="J224" s="779" t="s">
        <v>176</v>
      </c>
      <c r="K224" s="780" t="s">
        <v>177</v>
      </c>
      <c r="L224" s="792">
        <v>31870</v>
      </c>
      <c r="M224" s="792">
        <v>0</v>
      </c>
      <c r="N224" s="790">
        <v>0</v>
      </c>
      <c r="O224" s="791">
        <v>0</v>
      </c>
    </row>
    <row r="225" spans="1:15" ht="15" customHeight="1" x14ac:dyDescent="0.25">
      <c r="A225" s="779" t="s">
        <v>130</v>
      </c>
      <c r="B225" s="779" t="s">
        <v>130</v>
      </c>
      <c r="C225" s="780" t="s">
        <v>148</v>
      </c>
      <c r="D225" s="779">
        <v>310</v>
      </c>
      <c r="E225" s="781" t="s">
        <v>29</v>
      </c>
      <c r="F225" s="7" t="s">
        <v>149</v>
      </c>
      <c r="G225" s="7" t="s">
        <v>29</v>
      </c>
      <c r="H225" s="7" t="s">
        <v>32</v>
      </c>
      <c r="I225" s="779" t="s">
        <v>158</v>
      </c>
      <c r="J225" s="779" t="s">
        <v>33</v>
      </c>
      <c r="K225" s="780" t="s">
        <v>178</v>
      </c>
      <c r="L225" s="792">
        <v>234595</v>
      </c>
      <c r="M225" s="792">
        <v>0</v>
      </c>
      <c r="N225" s="790">
        <v>0</v>
      </c>
      <c r="O225" s="791">
        <v>0</v>
      </c>
    </row>
    <row r="226" spans="1:15" ht="15" customHeight="1" x14ac:dyDescent="0.25">
      <c r="A226" s="779" t="s">
        <v>130</v>
      </c>
      <c r="B226" s="779" t="s">
        <v>130</v>
      </c>
      <c r="C226" s="780" t="s">
        <v>148</v>
      </c>
      <c r="D226" s="779">
        <v>310</v>
      </c>
      <c r="E226" s="7" t="s">
        <v>18</v>
      </c>
      <c r="F226" s="7" t="s">
        <v>149</v>
      </c>
      <c r="G226" s="7" t="s">
        <v>19</v>
      </c>
      <c r="H226" s="7" t="s">
        <v>35</v>
      </c>
      <c r="I226" s="779" t="s">
        <v>160</v>
      </c>
      <c r="J226" s="779" t="s">
        <v>36</v>
      </c>
      <c r="K226" s="780" t="s">
        <v>179</v>
      </c>
      <c r="L226" s="792">
        <v>57262</v>
      </c>
      <c r="M226" s="792">
        <v>0</v>
      </c>
      <c r="N226" s="790">
        <v>0</v>
      </c>
      <c r="O226" s="791">
        <v>0</v>
      </c>
    </row>
    <row r="227" spans="1:15" ht="15" customHeight="1" x14ac:dyDescent="0.25">
      <c r="A227" s="779" t="s">
        <v>130</v>
      </c>
      <c r="B227" s="779" t="s">
        <v>130</v>
      </c>
      <c r="C227" s="780" t="s">
        <v>148</v>
      </c>
      <c r="D227" s="779">
        <v>310</v>
      </c>
      <c r="E227" s="7" t="s">
        <v>18</v>
      </c>
      <c r="F227" s="7" t="s">
        <v>149</v>
      </c>
      <c r="G227" s="7" t="s">
        <v>19</v>
      </c>
      <c r="H227" s="7" t="s">
        <v>39</v>
      </c>
      <c r="I227" s="779" t="s">
        <v>162</v>
      </c>
      <c r="J227" s="779" t="s">
        <v>40</v>
      </c>
      <c r="K227" s="780" t="s">
        <v>180</v>
      </c>
      <c r="L227" s="792">
        <v>3194</v>
      </c>
      <c r="M227" s="792">
        <v>0</v>
      </c>
      <c r="N227" s="790">
        <v>0</v>
      </c>
      <c r="O227" s="791">
        <v>0</v>
      </c>
    </row>
    <row r="228" spans="1:15" ht="15" customHeight="1" x14ac:dyDescent="0.25">
      <c r="A228" s="779" t="s">
        <v>130</v>
      </c>
      <c r="B228" s="779" t="s">
        <v>130</v>
      </c>
      <c r="C228" s="780" t="s">
        <v>148</v>
      </c>
      <c r="D228" s="779">
        <v>310</v>
      </c>
      <c r="E228" s="7" t="s">
        <v>18</v>
      </c>
      <c r="F228" s="7" t="s">
        <v>149</v>
      </c>
      <c r="G228" s="7" t="s">
        <v>29</v>
      </c>
      <c r="H228" s="7" t="s">
        <v>167</v>
      </c>
      <c r="I228" s="779" t="s">
        <v>168</v>
      </c>
      <c r="J228" s="779" t="s">
        <v>169</v>
      </c>
      <c r="K228" s="780" t="s">
        <v>181</v>
      </c>
      <c r="L228" s="792">
        <v>1192527</v>
      </c>
      <c r="M228" s="792">
        <v>0</v>
      </c>
      <c r="N228" s="790">
        <v>0</v>
      </c>
      <c r="O228" s="791">
        <v>0</v>
      </c>
    </row>
    <row r="229" spans="1:15" ht="15" customHeight="1" x14ac:dyDescent="0.25">
      <c r="A229" s="779" t="s">
        <v>130</v>
      </c>
      <c r="B229" s="779" t="s">
        <v>130</v>
      </c>
      <c r="C229" s="780" t="s">
        <v>182</v>
      </c>
      <c r="D229" s="779">
        <v>311</v>
      </c>
      <c r="E229" s="781" t="s">
        <v>18</v>
      </c>
      <c r="F229" s="7" t="s">
        <v>183</v>
      </c>
      <c r="G229" s="7" t="s">
        <v>19</v>
      </c>
      <c r="H229" s="7" t="s">
        <v>20</v>
      </c>
      <c r="I229" s="779" t="s">
        <v>150</v>
      </c>
      <c r="J229" s="779" t="s">
        <v>22</v>
      </c>
      <c r="K229" s="780" t="s">
        <v>184</v>
      </c>
      <c r="L229" s="792">
        <v>782226</v>
      </c>
      <c r="M229" s="792">
        <v>782226</v>
      </c>
      <c r="N229" s="790">
        <v>0</v>
      </c>
      <c r="O229" s="791">
        <v>0</v>
      </c>
    </row>
    <row r="230" spans="1:15" ht="15" customHeight="1" x14ac:dyDescent="0.25">
      <c r="A230" s="779" t="s">
        <v>130</v>
      </c>
      <c r="B230" s="779" t="s">
        <v>130</v>
      </c>
      <c r="C230" s="780" t="s">
        <v>185</v>
      </c>
      <c r="D230" s="779">
        <v>311</v>
      </c>
      <c r="E230" s="781" t="s">
        <v>18</v>
      </c>
      <c r="F230" s="781" t="s">
        <v>186</v>
      </c>
      <c r="G230" s="7" t="s">
        <v>19</v>
      </c>
      <c r="H230" s="7" t="s">
        <v>20</v>
      </c>
      <c r="I230" s="779" t="s">
        <v>150</v>
      </c>
      <c r="J230" s="779" t="s">
        <v>22</v>
      </c>
      <c r="K230" s="780" t="s">
        <v>187</v>
      </c>
      <c r="L230" s="792">
        <v>13472748</v>
      </c>
      <c r="M230" s="792">
        <v>13472748</v>
      </c>
      <c r="N230" s="790">
        <v>0</v>
      </c>
      <c r="O230" s="791">
        <v>0</v>
      </c>
    </row>
    <row r="231" spans="1:15" ht="15" customHeight="1" x14ac:dyDescent="0.25">
      <c r="A231" s="779" t="s">
        <v>130</v>
      </c>
      <c r="B231" s="779" t="s">
        <v>130</v>
      </c>
      <c r="C231" s="780" t="s">
        <v>185</v>
      </c>
      <c r="D231" s="779">
        <v>311</v>
      </c>
      <c r="E231" s="781" t="s">
        <v>18</v>
      </c>
      <c r="F231" s="781" t="s">
        <v>186</v>
      </c>
      <c r="G231" s="7" t="s">
        <v>19</v>
      </c>
      <c r="H231" s="7" t="s">
        <v>24</v>
      </c>
      <c r="I231" s="779" t="s">
        <v>152</v>
      </c>
      <c r="J231" s="779" t="s">
        <v>25</v>
      </c>
      <c r="K231" s="780" t="s">
        <v>188</v>
      </c>
      <c r="L231" s="792">
        <v>24981592</v>
      </c>
      <c r="M231" s="792">
        <v>25793339</v>
      </c>
      <c r="N231" s="790">
        <v>0</v>
      </c>
      <c r="O231" s="791">
        <v>0</v>
      </c>
    </row>
    <row r="232" spans="1:15" ht="15" customHeight="1" x14ac:dyDescent="0.25">
      <c r="A232" s="779" t="s">
        <v>130</v>
      </c>
      <c r="B232" s="779" t="s">
        <v>130</v>
      </c>
      <c r="C232" s="780" t="s">
        <v>182</v>
      </c>
      <c r="D232" s="779">
        <v>311</v>
      </c>
      <c r="E232" s="781" t="s">
        <v>18</v>
      </c>
      <c r="F232" s="7" t="s">
        <v>183</v>
      </c>
      <c r="G232" s="7" t="s">
        <v>19</v>
      </c>
      <c r="H232" s="7" t="s">
        <v>24</v>
      </c>
      <c r="I232" s="779" t="s">
        <v>152</v>
      </c>
      <c r="J232" s="779" t="s">
        <v>41</v>
      </c>
      <c r="K232" s="780" t="s">
        <v>189</v>
      </c>
      <c r="L232" s="792">
        <v>1168</v>
      </c>
      <c r="M232" s="792">
        <v>1168</v>
      </c>
      <c r="N232" s="790">
        <v>0</v>
      </c>
      <c r="O232" s="791">
        <v>0</v>
      </c>
    </row>
    <row r="233" spans="1:15" ht="15" customHeight="1" x14ac:dyDescent="0.25">
      <c r="A233" s="779" t="s">
        <v>130</v>
      </c>
      <c r="B233" s="779" t="s">
        <v>130</v>
      </c>
      <c r="C233" s="780" t="s">
        <v>182</v>
      </c>
      <c r="D233" s="779">
        <v>311</v>
      </c>
      <c r="E233" s="781" t="s">
        <v>18</v>
      </c>
      <c r="F233" s="7" t="s">
        <v>183</v>
      </c>
      <c r="G233" s="7" t="s">
        <v>19</v>
      </c>
      <c r="H233" s="7" t="s">
        <v>24</v>
      </c>
      <c r="I233" s="779" t="s">
        <v>152</v>
      </c>
      <c r="J233" s="779" t="s">
        <v>190</v>
      </c>
      <c r="K233" s="780" t="s">
        <v>191</v>
      </c>
      <c r="L233" s="792">
        <v>93742</v>
      </c>
      <c r="M233" s="792">
        <v>93742</v>
      </c>
      <c r="N233" s="790">
        <v>0</v>
      </c>
      <c r="O233" s="791">
        <v>0</v>
      </c>
    </row>
    <row r="234" spans="1:15" ht="15" customHeight="1" x14ac:dyDescent="0.25">
      <c r="A234" s="779" t="s">
        <v>130</v>
      </c>
      <c r="B234" s="779" t="s">
        <v>130</v>
      </c>
      <c r="C234" s="780" t="s">
        <v>192</v>
      </c>
      <c r="D234" s="779">
        <v>311</v>
      </c>
      <c r="E234" s="781" t="s">
        <v>18</v>
      </c>
      <c r="F234" s="7" t="s">
        <v>193</v>
      </c>
      <c r="G234" s="7" t="s">
        <v>19</v>
      </c>
      <c r="H234" s="7" t="s">
        <v>20</v>
      </c>
      <c r="I234" s="779" t="s">
        <v>150</v>
      </c>
      <c r="J234" s="779" t="s">
        <v>194</v>
      </c>
      <c r="K234" s="780" t="s">
        <v>195</v>
      </c>
      <c r="L234" s="792">
        <v>1072353</v>
      </c>
      <c r="M234" s="792">
        <v>41050</v>
      </c>
      <c r="N234" s="790">
        <v>0</v>
      </c>
      <c r="O234" s="791">
        <v>0</v>
      </c>
    </row>
    <row r="235" spans="1:15" ht="15" customHeight="1" x14ac:dyDescent="0.25">
      <c r="A235" s="779" t="s">
        <v>130</v>
      </c>
      <c r="B235" s="779" t="s">
        <v>130</v>
      </c>
      <c r="C235" s="780" t="s">
        <v>196</v>
      </c>
      <c r="D235" s="779">
        <v>311</v>
      </c>
      <c r="E235" s="781" t="s">
        <v>18</v>
      </c>
      <c r="F235" s="15" t="s">
        <v>197</v>
      </c>
      <c r="G235" s="781" t="s">
        <v>19</v>
      </c>
      <c r="H235" s="781" t="s">
        <v>154</v>
      </c>
      <c r="I235" s="779" t="s">
        <v>155</v>
      </c>
      <c r="J235" s="779" t="s">
        <v>156</v>
      </c>
      <c r="K235" s="780" t="s">
        <v>198</v>
      </c>
      <c r="L235" s="792">
        <v>118258</v>
      </c>
      <c r="M235" s="792">
        <v>0</v>
      </c>
      <c r="N235" s="790">
        <v>0</v>
      </c>
      <c r="O235" s="791">
        <v>0</v>
      </c>
    </row>
    <row r="236" spans="1:15" ht="15" customHeight="1" x14ac:dyDescent="0.25">
      <c r="A236" s="779" t="s">
        <v>130</v>
      </c>
      <c r="B236" s="779" t="s">
        <v>130</v>
      </c>
      <c r="C236" s="780" t="s">
        <v>182</v>
      </c>
      <c r="D236" s="779">
        <v>311</v>
      </c>
      <c r="E236" s="781" t="s">
        <v>18</v>
      </c>
      <c r="F236" s="7" t="s">
        <v>183</v>
      </c>
      <c r="G236" s="781" t="s">
        <v>19</v>
      </c>
      <c r="H236" s="781" t="s">
        <v>154</v>
      </c>
      <c r="I236" s="779" t="s">
        <v>155</v>
      </c>
      <c r="J236" s="779" t="s">
        <v>156</v>
      </c>
      <c r="K236" s="780" t="s">
        <v>198</v>
      </c>
      <c r="L236" s="792">
        <v>228874</v>
      </c>
      <c r="M236" s="792">
        <v>228874</v>
      </c>
      <c r="N236" s="790">
        <v>0</v>
      </c>
      <c r="O236" s="791">
        <v>0</v>
      </c>
    </row>
    <row r="237" spans="1:15" ht="15" customHeight="1" x14ac:dyDescent="0.25">
      <c r="A237" s="779" t="s">
        <v>130</v>
      </c>
      <c r="B237" s="779" t="s">
        <v>130</v>
      </c>
      <c r="C237" s="780" t="s">
        <v>182</v>
      </c>
      <c r="D237" s="779">
        <v>311</v>
      </c>
      <c r="E237" s="781" t="s">
        <v>18</v>
      </c>
      <c r="F237" s="7" t="s">
        <v>183</v>
      </c>
      <c r="G237" s="781" t="s">
        <v>19</v>
      </c>
      <c r="H237" s="781" t="s">
        <v>154</v>
      </c>
      <c r="I237" s="779" t="s">
        <v>155</v>
      </c>
      <c r="J237" s="779" t="s">
        <v>156</v>
      </c>
      <c r="K237" s="780" t="s">
        <v>198</v>
      </c>
      <c r="L237" s="792">
        <v>2916381</v>
      </c>
      <c r="M237" s="792">
        <v>2916381</v>
      </c>
      <c r="N237" s="790">
        <v>0</v>
      </c>
      <c r="O237" s="791">
        <v>0</v>
      </c>
    </row>
    <row r="238" spans="1:15" ht="15" customHeight="1" x14ac:dyDescent="0.25">
      <c r="A238" s="779" t="s">
        <v>130</v>
      </c>
      <c r="B238" s="779" t="s">
        <v>130</v>
      </c>
      <c r="C238" s="780" t="s">
        <v>196</v>
      </c>
      <c r="D238" s="779">
        <v>311</v>
      </c>
      <c r="E238" s="781" t="s">
        <v>18</v>
      </c>
      <c r="F238" s="15" t="s">
        <v>197</v>
      </c>
      <c r="G238" s="781" t="s">
        <v>19</v>
      </c>
      <c r="H238" s="781" t="s">
        <v>154</v>
      </c>
      <c r="I238" s="779" t="s">
        <v>155</v>
      </c>
      <c r="J238" s="779" t="s">
        <v>156</v>
      </c>
      <c r="K238" s="780" t="s">
        <v>198</v>
      </c>
      <c r="L238" s="792">
        <v>6049719</v>
      </c>
      <c r="M238" s="792">
        <v>0</v>
      </c>
      <c r="N238" s="790">
        <v>0</v>
      </c>
      <c r="O238" s="791">
        <v>0</v>
      </c>
    </row>
    <row r="239" spans="1:15" ht="15" customHeight="1" x14ac:dyDescent="0.25">
      <c r="A239" s="779" t="s">
        <v>130</v>
      </c>
      <c r="B239" s="779" t="s">
        <v>130</v>
      </c>
      <c r="C239" s="780" t="s">
        <v>185</v>
      </c>
      <c r="D239" s="779">
        <v>311</v>
      </c>
      <c r="E239" s="781" t="s">
        <v>18</v>
      </c>
      <c r="F239" s="781" t="s">
        <v>186</v>
      </c>
      <c r="G239" s="781" t="s">
        <v>19</v>
      </c>
      <c r="H239" s="781" t="s">
        <v>154</v>
      </c>
      <c r="I239" s="779" t="s">
        <v>155</v>
      </c>
      <c r="J239" s="779" t="s">
        <v>156</v>
      </c>
      <c r="K239" s="780" t="s">
        <v>199</v>
      </c>
      <c r="L239" s="792">
        <v>4794918</v>
      </c>
      <c r="M239" s="792">
        <v>4794918</v>
      </c>
      <c r="N239" s="790">
        <v>0</v>
      </c>
      <c r="O239" s="791">
        <v>0</v>
      </c>
    </row>
    <row r="240" spans="1:15" ht="15" customHeight="1" x14ac:dyDescent="0.25">
      <c r="A240" s="779" t="s">
        <v>130</v>
      </c>
      <c r="B240" s="779" t="s">
        <v>130</v>
      </c>
      <c r="C240" s="780" t="s">
        <v>192</v>
      </c>
      <c r="D240" s="779">
        <v>311</v>
      </c>
      <c r="E240" s="781" t="s">
        <v>18</v>
      </c>
      <c r="F240" s="7" t="s">
        <v>193</v>
      </c>
      <c r="G240" s="7" t="s">
        <v>19</v>
      </c>
      <c r="H240" s="7" t="s">
        <v>20</v>
      </c>
      <c r="I240" s="779" t="s">
        <v>150</v>
      </c>
      <c r="J240" s="779" t="s">
        <v>200</v>
      </c>
      <c r="K240" s="780" t="s">
        <v>201</v>
      </c>
      <c r="L240" s="792">
        <v>1075574</v>
      </c>
      <c r="M240" s="792">
        <v>41173</v>
      </c>
      <c r="N240" s="790">
        <v>0</v>
      </c>
      <c r="O240" s="791">
        <v>0</v>
      </c>
    </row>
    <row r="241" spans="1:17" ht="15" customHeight="1" x14ac:dyDescent="0.25">
      <c r="A241" s="779" t="s">
        <v>130</v>
      </c>
      <c r="B241" s="779" t="s">
        <v>130</v>
      </c>
      <c r="C241" s="780" t="s">
        <v>182</v>
      </c>
      <c r="D241" s="779">
        <v>311</v>
      </c>
      <c r="E241" s="781" t="s">
        <v>29</v>
      </c>
      <c r="F241" s="7" t="s">
        <v>183</v>
      </c>
      <c r="G241" s="7" t="s">
        <v>29</v>
      </c>
      <c r="H241" s="7" t="s">
        <v>32</v>
      </c>
      <c r="I241" s="779" t="s">
        <v>158</v>
      </c>
      <c r="J241" s="779" t="s">
        <v>33</v>
      </c>
      <c r="K241" s="780" t="s">
        <v>202</v>
      </c>
      <c r="L241" s="792">
        <v>4360416</v>
      </c>
      <c r="M241" s="792">
        <v>4392091</v>
      </c>
      <c r="N241" s="790">
        <v>0</v>
      </c>
      <c r="O241" s="791">
        <v>0</v>
      </c>
    </row>
    <row r="242" spans="1:17" ht="15" customHeight="1" x14ac:dyDescent="0.25">
      <c r="A242" s="779" t="s">
        <v>130</v>
      </c>
      <c r="B242" s="779" t="s">
        <v>130</v>
      </c>
      <c r="C242" s="780" t="s">
        <v>182</v>
      </c>
      <c r="D242" s="779">
        <v>311</v>
      </c>
      <c r="E242" s="781" t="s">
        <v>18</v>
      </c>
      <c r="F242" s="7" t="s">
        <v>183</v>
      </c>
      <c r="G242" s="781" t="s">
        <v>19</v>
      </c>
      <c r="H242" s="781" t="s">
        <v>35</v>
      </c>
      <c r="I242" s="779" t="s">
        <v>160</v>
      </c>
      <c r="J242" s="779" t="s">
        <v>36</v>
      </c>
      <c r="K242" s="780" t="s">
        <v>203</v>
      </c>
      <c r="L242" s="792">
        <v>2099455</v>
      </c>
      <c r="M242" s="792">
        <v>2099455</v>
      </c>
      <c r="N242" s="790">
        <v>0</v>
      </c>
      <c r="O242" s="791">
        <v>0</v>
      </c>
    </row>
    <row r="243" spans="1:17" ht="15" customHeight="1" x14ac:dyDescent="0.25">
      <c r="A243" s="779" t="s">
        <v>130</v>
      </c>
      <c r="B243" s="779" t="s">
        <v>130</v>
      </c>
      <c r="C243" s="780" t="s">
        <v>185</v>
      </c>
      <c r="D243" s="779">
        <v>311</v>
      </c>
      <c r="E243" s="781" t="s">
        <v>18</v>
      </c>
      <c r="F243" s="781" t="s">
        <v>186</v>
      </c>
      <c r="G243" s="781" t="s">
        <v>19</v>
      </c>
      <c r="H243" s="781" t="s">
        <v>35</v>
      </c>
      <c r="I243" s="779" t="s">
        <v>160</v>
      </c>
      <c r="J243" s="779" t="s">
        <v>36</v>
      </c>
      <c r="K243" s="780" t="s">
        <v>204</v>
      </c>
      <c r="L243" s="792">
        <v>13422005</v>
      </c>
      <c r="M243" s="792">
        <v>13422005</v>
      </c>
      <c r="N243" s="790">
        <v>0</v>
      </c>
      <c r="O243" s="791">
        <v>0</v>
      </c>
    </row>
    <row r="244" spans="1:17" ht="15" customHeight="1" x14ac:dyDescent="0.25">
      <c r="A244" s="779" t="s">
        <v>130</v>
      </c>
      <c r="B244" s="779" t="s">
        <v>130</v>
      </c>
      <c r="C244" s="780" t="s">
        <v>182</v>
      </c>
      <c r="D244" s="779">
        <v>311</v>
      </c>
      <c r="E244" s="7" t="s">
        <v>18</v>
      </c>
      <c r="F244" s="7" t="s">
        <v>183</v>
      </c>
      <c r="G244" s="7" t="s">
        <v>19</v>
      </c>
      <c r="H244" s="7" t="s">
        <v>35</v>
      </c>
      <c r="I244" s="779" t="s">
        <v>160</v>
      </c>
      <c r="J244" s="779" t="s">
        <v>205</v>
      </c>
      <c r="K244" s="780" t="s">
        <v>206</v>
      </c>
      <c r="L244" s="792">
        <v>23009537</v>
      </c>
      <c r="M244" s="792">
        <v>23009537</v>
      </c>
      <c r="N244" s="790">
        <v>0</v>
      </c>
      <c r="O244" s="791">
        <v>0</v>
      </c>
    </row>
    <row r="245" spans="1:17" ht="15" customHeight="1" x14ac:dyDescent="0.25">
      <c r="A245" s="779" t="s">
        <v>130</v>
      </c>
      <c r="B245" s="779" t="s">
        <v>130</v>
      </c>
      <c r="C245" s="780" t="s">
        <v>182</v>
      </c>
      <c r="D245" s="779">
        <v>311</v>
      </c>
      <c r="E245" s="781" t="s">
        <v>29</v>
      </c>
      <c r="F245" s="7" t="s">
        <v>183</v>
      </c>
      <c r="G245" s="781" t="s">
        <v>29</v>
      </c>
      <c r="H245" s="781" t="s">
        <v>207</v>
      </c>
      <c r="I245" s="779" t="s">
        <v>208</v>
      </c>
      <c r="J245" s="779" t="s">
        <v>209</v>
      </c>
      <c r="K245" s="780" t="s">
        <v>210</v>
      </c>
      <c r="L245" s="792">
        <v>1161971</v>
      </c>
      <c r="M245" s="792">
        <v>1161971</v>
      </c>
      <c r="N245" s="790">
        <v>0</v>
      </c>
      <c r="O245" s="791">
        <v>0</v>
      </c>
    </row>
    <row r="246" spans="1:17" ht="15" customHeight="1" x14ac:dyDescent="0.25">
      <c r="A246" s="779" t="s">
        <v>130</v>
      </c>
      <c r="B246" s="779" t="s">
        <v>130</v>
      </c>
      <c r="C246" s="780" t="s">
        <v>182</v>
      </c>
      <c r="D246" s="779">
        <v>311</v>
      </c>
      <c r="E246" s="7" t="s">
        <v>18</v>
      </c>
      <c r="F246" s="7" t="s">
        <v>183</v>
      </c>
      <c r="G246" s="7" t="s">
        <v>19</v>
      </c>
      <c r="H246" s="7" t="s">
        <v>39</v>
      </c>
      <c r="I246" s="779" t="s">
        <v>162</v>
      </c>
      <c r="J246" s="779" t="s">
        <v>40</v>
      </c>
      <c r="K246" s="780" t="s">
        <v>211</v>
      </c>
      <c r="L246" s="792">
        <v>230925</v>
      </c>
      <c r="M246" s="792">
        <v>230925</v>
      </c>
      <c r="N246" s="790">
        <v>0</v>
      </c>
      <c r="O246" s="791">
        <v>0</v>
      </c>
    </row>
    <row r="247" spans="1:17" ht="15" customHeight="1" x14ac:dyDescent="0.25">
      <c r="A247" s="779" t="s">
        <v>130</v>
      </c>
      <c r="B247" s="779" t="s">
        <v>130</v>
      </c>
      <c r="C247" s="780" t="s">
        <v>185</v>
      </c>
      <c r="D247" s="779">
        <v>311</v>
      </c>
      <c r="E247" s="7" t="s">
        <v>18</v>
      </c>
      <c r="F247" s="781" t="s">
        <v>186</v>
      </c>
      <c r="G247" s="7" t="s">
        <v>19</v>
      </c>
      <c r="H247" s="7" t="s">
        <v>39</v>
      </c>
      <c r="I247" s="779" t="s">
        <v>162</v>
      </c>
      <c r="J247" s="779" t="s">
        <v>40</v>
      </c>
      <c r="K247" s="780" t="s">
        <v>212</v>
      </c>
      <c r="L247" s="792">
        <v>12978845</v>
      </c>
      <c r="M247" s="792">
        <v>12978845</v>
      </c>
      <c r="N247" s="790">
        <v>0</v>
      </c>
      <c r="O247" s="791">
        <v>0</v>
      </c>
    </row>
    <row r="248" spans="1:17" ht="15" customHeight="1" x14ac:dyDescent="0.25">
      <c r="A248" s="779" t="s">
        <v>130</v>
      </c>
      <c r="B248" s="779" t="s">
        <v>130</v>
      </c>
      <c r="C248" s="780" t="s">
        <v>182</v>
      </c>
      <c r="D248" s="779">
        <v>311</v>
      </c>
      <c r="E248" s="7" t="s">
        <v>29</v>
      </c>
      <c r="F248" s="7" t="s">
        <v>183</v>
      </c>
      <c r="G248" s="7" t="s">
        <v>29</v>
      </c>
      <c r="H248" s="7" t="s">
        <v>213</v>
      </c>
      <c r="I248" s="779" t="s">
        <v>214</v>
      </c>
      <c r="J248" s="779" t="s">
        <v>215</v>
      </c>
      <c r="K248" s="780" t="s">
        <v>216</v>
      </c>
      <c r="L248" s="792">
        <v>812447</v>
      </c>
      <c r="M248" s="792">
        <v>812447</v>
      </c>
      <c r="N248" s="790">
        <v>0</v>
      </c>
      <c r="O248" s="791">
        <v>0</v>
      </c>
    </row>
    <row r="249" spans="1:17" ht="15" customHeight="1" x14ac:dyDescent="0.25">
      <c r="A249" s="779" t="s">
        <v>130</v>
      </c>
      <c r="B249" s="779" t="s">
        <v>130</v>
      </c>
      <c r="C249" s="780" t="s">
        <v>182</v>
      </c>
      <c r="D249" s="779">
        <v>311</v>
      </c>
      <c r="E249" s="781" t="s">
        <v>18</v>
      </c>
      <c r="F249" s="7" t="s">
        <v>183</v>
      </c>
      <c r="G249" s="7" t="s">
        <v>19</v>
      </c>
      <c r="H249" s="7" t="s">
        <v>20</v>
      </c>
      <c r="I249" s="779" t="s">
        <v>150</v>
      </c>
      <c r="J249" s="779" t="s">
        <v>22</v>
      </c>
      <c r="K249" s="780" t="s">
        <v>217</v>
      </c>
      <c r="L249" s="792">
        <v>151256</v>
      </c>
      <c r="M249" s="792">
        <v>151256</v>
      </c>
      <c r="N249" s="790">
        <v>0</v>
      </c>
      <c r="O249" s="791">
        <v>0</v>
      </c>
      <c r="Q249" s="794"/>
    </row>
    <row r="250" spans="1:17" ht="15" customHeight="1" x14ac:dyDescent="0.25">
      <c r="A250" s="779" t="s">
        <v>130</v>
      </c>
      <c r="B250" s="779" t="s">
        <v>130</v>
      </c>
      <c r="C250" s="780" t="s">
        <v>185</v>
      </c>
      <c r="D250" s="779">
        <v>311</v>
      </c>
      <c r="E250" s="781" t="s">
        <v>18</v>
      </c>
      <c r="F250" s="781" t="s">
        <v>186</v>
      </c>
      <c r="G250" s="7" t="s">
        <v>19</v>
      </c>
      <c r="H250" s="7" t="s">
        <v>20</v>
      </c>
      <c r="I250" s="779" t="s">
        <v>150</v>
      </c>
      <c r="J250" s="779" t="s">
        <v>22</v>
      </c>
      <c r="K250" s="780" t="s">
        <v>218</v>
      </c>
      <c r="L250" s="792">
        <v>3435812</v>
      </c>
      <c r="M250" s="792">
        <v>3435812</v>
      </c>
      <c r="N250" s="790">
        <v>0</v>
      </c>
      <c r="O250" s="791">
        <v>0</v>
      </c>
      <c r="Q250" s="794"/>
    </row>
    <row r="251" spans="1:17" ht="15" customHeight="1" x14ac:dyDescent="0.25">
      <c r="A251" s="779" t="s">
        <v>130</v>
      </c>
      <c r="B251" s="779" t="s">
        <v>130</v>
      </c>
      <c r="C251" s="780" t="s">
        <v>219</v>
      </c>
      <c r="D251" s="779">
        <v>341</v>
      </c>
      <c r="E251" s="781" t="s">
        <v>18</v>
      </c>
      <c r="F251" s="7" t="s">
        <v>220</v>
      </c>
      <c r="G251" s="7" t="s">
        <v>19</v>
      </c>
      <c r="H251" s="7" t="s">
        <v>20</v>
      </c>
      <c r="I251" s="779" t="s">
        <v>150</v>
      </c>
      <c r="J251" s="779" t="s">
        <v>221</v>
      </c>
      <c r="K251" s="780" t="s">
        <v>222</v>
      </c>
      <c r="L251" s="792">
        <v>187772</v>
      </c>
      <c r="M251" s="792">
        <v>46634</v>
      </c>
      <c r="N251" s="790">
        <v>0</v>
      </c>
      <c r="O251" s="791">
        <v>0</v>
      </c>
      <c r="Q251" s="794"/>
    </row>
    <row r="252" spans="1:17" ht="15" customHeight="1" x14ac:dyDescent="0.25">
      <c r="A252" s="779" t="s">
        <v>130</v>
      </c>
      <c r="B252" s="779" t="s">
        <v>130</v>
      </c>
      <c r="C252" s="780" t="s">
        <v>192</v>
      </c>
      <c r="D252" s="779">
        <v>344</v>
      </c>
      <c r="E252" s="781" t="s">
        <v>18</v>
      </c>
      <c r="F252" s="7" t="s">
        <v>193</v>
      </c>
      <c r="G252" s="7" t="s">
        <v>19</v>
      </c>
      <c r="H252" s="7" t="s">
        <v>20</v>
      </c>
      <c r="I252" s="779" t="s">
        <v>150</v>
      </c>
      <c r="J252" s="779" t="s">
        <v>223</v>
      </c>
      <c r="K252" s="780" t="s">
        <v>224</v>
      </c>
      <c r="L252" s="792">
        <v>3698</v>
      </c>
      <c r="M252" s="792">
        <v>1102</v>
      </c>
      <c r="N252" s="790">
        <v>0</v>
      </c>
      <c r="O252" s="791">
        <v>0</v>
      </c>
      <c r="Q252" s="794"/>
    </row>
    <row r="253" spans="1:17" ht="15" customHeight="1" x14ac:dyDescent="0.25">
      <c r="A253" s="779" t="s">
        <v>130</v>
      </c>
      <c r="B253" s="779" t="s">
        <v>130</v>
      </c>
      <c r="C253" s="780" t="s">
        <v>185</v>
      </c>
      <c r="D253" s="779">
        <v>311</v>
      </c>
      <c r="E253" s="781" t="s">
        <v>18</v>
      </c>
      <c r="F253" s="781" t="s">
        <v>186</v>
      </c>
      <c r="G253" s="7" t="s">
        <v>19</v>
      </c>
      <c r="H253" s="7" t="s">
        <v>24</v>
      </c>
      <c r="I253" s="779" t="s">
        <v>152</v>
      </c>
      <c r="J253" s="779" t="s">
        <v>25</v>
      </c>
      <c r="K253" s="780" t="s">
        <v>225</v>
      </c>
      <c r="L253" s="792">
        <v>10828301</v>
      </c>
      <c r="M253" s="792">
        <v>11177560</v>
      </c>
      <c r="N253" s="790">
        <v>0</v>
      </c>
      <c r="O253" s="791">
        <v>0</v>
      </c>
      <c r="Q253" s="794"/>
    </row>
    <row r="254" spans="1:17" ht="15" customHeight="1" x14ac:dyDescent="0.25">
      <c r="A254" s="779" t="s">
        <v>130</v>
      </c>
      <c r="B254" s="779" t="s">
        <v>130</v>
      </c>
      <c r="C254" s="780" t="s">
        <v>182</v>
      </c>
      <c r="D254" s="779">
        <v>311</v>
      </c>
      <c r="E254" s="781" t="s">
        <v>18</v>
      </c>
      <c r="F254" s="7" t="s">
        <v>183</v>
      </c>
      <c r="G254" s="7" t="s">
        <v>19</v>
      </c>
      <c r="H254" s="7" t="s">
        <v>24</v>
      </c>
      <c r="I254" s="779" t="s">
        <v>152</v>
      </c>
      <c r="J254" s="779" t="s">
        <v>41</v>
      </c>
      <c r="K254" s="780" t="s">
        <v>226</v>
      </c>
      <c r="L254" s="792">
        <v>-759</v>
      </c>
      <c r="M254" s="792">
        <v>-759</v>
      </c>
      <c r="N254" s="790">
        <v>0</v>
      </c>
      <c r="O254" s="791">
        <v>0</v>
      </c>
      <c r="Q254" s="794"/>
    </row>
    <row r="255" spans="1:17" ht="15" customHeight="1" x14ac:dyDescent="0.25">
      <c r="A255" s="779" t="s">
        <v>130</v>
      </c>
      <c r="B255" s="779" t="s">
        <v>130</v>
      </c>
      <c r="C255" s="780" t="s">
        <v>185</v>
      </c>
      <c r="D255" s="779">
        <v>311</v>
      </c>
      <c r="E255" s="781" t="s">
        <v>18</v>
      </c>
      <c r="F255" s="781" t="s">
        <v>186</v>
      </c>
      <c r="G255" s="781" t="s">
        <v>19</v>
      </c>
      <c r="H255" s="781" t="s">
        <v>154</v>
      </c>
      <c r="I255" s="779" t="s">
        <v>155</v>
      </c>
      <c r="J255" s="779" t="s">
        <v>156</v>
      </c>
      <c r="K255" s="780" t="s">
        <v>227</v>
      </c>
      <c r="L255" s="792">
        <v>4587720</v>
      </c>
      <c r="M255" s="792">
        <v>4587720</v>
      </c>
      <c r="N255" s="790">
        <v>0</v>
      </c>
      <c r="O255" s="791">
        <v>0</v>
      </c>
      <c r="Q255" s="794"/>
    </row>
    <row r="256" spans="1:17" ht="15" customHeight="1" x14ac:dyDescent="0.25">
      <c r="A256" s="779" t="s">
        <v>130</v>
      </c>
      <c r="B256" s="779" t="s">
        <v>130</v>
      </c>
      <c r="C256" s="780" t="s">
        <v>192</v>
      </c>
      <c r="D256" s="779">
        <v>311</v>
      </c>
      <c r="E256" s="781" t="s">
        <v>18</v>
      </c>
      <c r="F256" s="7" t="s">
        <v>193</v>
      </c>
      <c r="G256" s="7" t="s">
        <v>19</v>
      </c>
      <c r="H256" s="7" t="s">
        <v>24</v>
      </c>
      <c r="I256" s="779" t="s">
        <v>152</v>
      </c>
      <c r="J256" s="779" t="s">
        <v>228</v>
      </c>
      <c r="K256" s="780" t="s">
        <v>229</v>
      </c>
      <c r="L256" s="792">
        <v>123606</v>
      </c>
      <c r="M256" s="792">
        <v>525084</v>
      </c>
      <c r="N256" s="790">
        <v>0</v>
      </c>
      <c r="O256" s="791">
        <v>0</v>
      </c>
      <c r="Q256" s="794"/>
    </row>
    <row r="257" spans="1:17" ht="15" customHeight="1" x14ac:dyDescent="0.25">
      <c r="A257" s="779" t="s">
        <v>130</v>
      </c>
      <c r="B257" s="779" t="s">
        <v>130</v>
      </c>
      <c r="C257" s="780" t="s">
        <v>182</v>
      </c>
      <c r="D257" s="779">
        <v>311</v>
      </c>
      <c r="E257" s="781" t="s">
        <v>18</v>
      </c>
      <c r="F257" s="7" t="s">
        <v>183</v>
      </c>
      <c r="G257" s="781" t="s">
        <v>19</v>
      </c>
      <c r="H257" s="781" t="s">
        <v>35</v>
      </c>
      <c r="I257" s="779" t="s">
        <v>160</v>
      </c>
      <c r="J257" s="779" t="s">
        <v>36</v>
      </c>
      <c r="K257" s="780" t="s">
        <v>230</v>
      </c>
      <c r="L257" s="792">
        <v>681247</v>
      </c>
      <c r="M257" s="792">
        <v>681247</v>
      </c>
      <c r="N257" s="790">
        <v>0</v>
      </c>
      <c r="O257" s="791">
        <v>0</v>
      </c>
      <c r="Q257" s="794"/>
    </row>
    <row r="258" spans="1:17" ht="15" customHeight="1" x14ac:dyDescent="0.25">
      <c r="A258" s="779" t="s">
        <v>130</v>
      </c>
      <c r="B258" s="779" t="s">
        <v>130</v>
      </c>
      <c r="C258" s="780" t="s">
        <v>185</v>
      </c>
      <c r="D258" s="779">
        <v>311</v>
      </c>
      <c r="E258" s="781" t="s">
        <v>18</v>
      </c>
      <c r="F258" s="781" t="s">
        <v>186</v>
      </c>
      <c r="G258" s="781" t="s">
        <v>19</v>
      </c>
      <c r="H258" s="781" t="s">
        <v>35</v>
      </c>
      <c r="I258" s="779" t="s">
        <v>160</v>
      </c>
      <c r="J258" s="779" t="s">
        <v>36</v>
      </c>
      <c r="K258" s="780" t="s">
        <v>231</v>
      </c>
      <c r="L258" s="792">
        <v>6357653</v>
      </c>
      <c r="M258" s="792">
        <v>6357653</v>
      </c>
      <c r="N258" s="790">
        <v>0</v>
      </c>
      <c r="O258" s="791">
        <v>0</v>
      </c>
      <c r="Q258" s="794"/>
    </row>
    <row r="259" spans="1:17" ht="15" customHeight="1" x14ac:dyDescent="0.25">
      <c r="A259" s="779" t="s">
        <v>130</v>
      </c>
      <c r="B259" s="779" t="s">
        <v>130</v>
      </c>
      <c r="C259" s="780" t="s">
        <v>182</v>
      </c>
      <c r="D259" s="779">
        <v>311</v>
      </c>
      <c r="E259" s="781" t="s">
        <v>18</v>
      </c>
      <c r="F259" s="7" t="s">
        <v>183</v>
      </c>
      <c r="G259" s="781" t="s">
        <v>19</v>
      </c>
      <c r="H259" s="781" t="s">
        <v>35</v>
      </c>
      <c r="I259" s="779" t="s">
        <v>160</v>
      </c>
      <c r="J259" s="779" t="s">
        <v>37</v>
      </c>
      <c r="K259" s="780" t="s">
        <v>232</v>
      </c>
      <c r="L259" s="792">
        <v>11551</v>
      </c>
      <c r="M259" s="792">
        <v>11551</v>
      </c>
      <c r="N259" s="790">
        <v>0</v>
      </c>
      <c r="O259" s="791">
        <v>0</v>
      </c>
      <c r="Q259" s="794"/>
    </row>
    <row r="260" spans="1:17" ht="15" customHeight="1" x14ac:dyDescent="0.25">
      <c r="A260" s="779" t="s">
        <v>130</v>
      </c>
      <c r="B260" s="779" t="s">
        <v>130</v>
      </c>
      <c r="C260" s="780" t="s">
        <v>182</v>
      </c>
      <c r="D260" s="779">
        <v>311</v>
      </c>
      <c r="E260" s="7" t="s">
        <v>18</v>
      </c>
      <c r="F260" s="7" t="s">
        <v>183</v>
      </c>
      <c r="G260" s="7" t="s">
        <v>19</v>
      </c>
      <c r="H260" s="7" t="s">
        <v>35</v>
      </c>
      <c r="I260" s="779" t="s">
        <v>160</v>
      </c>
      <c r="J260" s="779" t="s">
        <v>205</v>
      </c>
      <c r="K260" s="780" t="s">
        <v>233</v>
      </c>
      <c r="L260" s="792">
        <v>2547688</v>
      </c>
      <c r="M260" s="792">
        <v>2547688</v>
      </c>
      <c r="N260" s="790">
        <v>0</v>
      </c>
      <c r="O260" s="791">
        <v>0</v>
      </c>
      <c r="Q260" s="794"/>
    </row>
    <row r="261" spans="1:17" ht="15" customHeight="1" x14ac:dyDescent="0.25">
      <c r="A261" s="779" t="s">
        <v>130</v>
      </c>
      <c r="B261" s="779" t="s">
        <v>130</v>
      </c>
      <c r="C261" s="780" t="s">
        <v>182</v>
      </c>
      <c r="D261" s="779">
        <v>311</v>
      </c>
      <c r="E261" s="781" t="s">
        <v>29</v>
      </c>
      <c r="F261" s="7" t="s">
        <v>183</v>
      </c>
      <c r="G261" s="781" t="s">
        <v>29</v>
      </c>
      <c r="H261" s="781" t="s">
        <v>207</v>
      </c>
      <c r="I261" s="779" t="s">
        <v>208</v>
      </c>
      <c r="J261" s="779" t="s">
        <v>209</v>
      </c>
      <c r="K261" s="780" t="s">
        <v>234</v>
      </c>
      <c r="L261" s="792">
        <v>493920</v>
      </c>
      <c r="M261" s="792">
        <v>493920</v>
      </c>
      <c r="N261" s="790">
        <v>0</v>
      </c>
      <c r="O261" s="791">
        <v>0</v>
      </c>
      <c r="Q261" s="794"/>
    </row>
    <row r="262" spans="1:17" ht="15" customHeight="1" x14ac:dyDescent="0.25">
      <c r="A262" s="779" t="s">
        <v>130</v>
      </c>
      <c r="B262" s="779" t="s">
        <v>130</v>
      </c>
      <c r="C262" s="780" t="s">
        <v>182</v>
      </c>
      <c r="D262" s="779">
        <v>311</v>
      </c>
      <c r="E262" s="7" t="s">
        <v>18</v>
      </c>
      <c r="F262" s="7" t="s">
        <v>183</v>
      </c>
      <c r="G262" s="7" t="s">
        <v>19</v>
      </c>
      <c r="H262" s="7" t="s">
        <v>39</v>
      </c>
      <c r="I262" s="779" t="s">
        <v>162</v>
      </c>
      <c r="J262" s="779" t="s">
        <v>40</v>
      </c>
      <c r="K262" s="780" t="s">
        <v>235</v>
      </c>
      <c r="L262" s="792">
        <v>994834</v>
      </c>
      <c r="M262" s="792">
        <v>994834</v>
      </c>
      <c r="N262" s="790">
        <v>0</v>
      </c>
      <c r="O262" s="791">
        <v>0</v>
      </c>
      <c r="Q262" s="794"/>
    </row>
    <row r="263" spans="1:17" ht="15" customHeight="1" x14ac:dyDescent="0.25">
      <c r="A263" s="779" t="s">
        <v>130</v>
      </c>
      <c r="B263" s="779" t="s">
        <v>130</v>
      </c>
      <c r="C263" s="780" t="s">
        <v>185</v>
      </c>
      <c r="D263" s="779">
        <v>311</v>
      </c>
      <c r="E263" s="7" t="s">
        <v>18</v>
      </c>
      <c r="F263" s="781" t="s">
        <v>186</v>
      </c>
      <c r="G263" s="7" t="s">
        <v>19</v>
      </c>
      <c r="H263" s="7" t="s">
        <v>39</v>
      </c>
      <c r="I263" s="779" t="s">
        <v>162</v>
      </c>
      <c r="J263" s="779" t="s">
        <v>40</v>
      </c>
      <c r="K263" s="780" t="s">
        <v>236</v>
      </c>
      <c r="L263" s="792">
        <v>5284250</v>
      </c>
      <c r="M263" s="792">
        <v>5284250</v>
      </c>
      <c r="N263" s="790">
        <v>0</v>
      </c>
      <c r="O263" s="791">
        <v>0</v>
      </c>
      <c r="Q263" s="794"/>
    </row>
    <row r="264" spans="1:17" ht="15" customHeight="1" x14ac:dyDescent="0.25">
      <c r="A264" s="779" t="s">
        <v>130</v>
      </c>
      <c r="B264" s="779" t="s">
        <v>130</v>
      </c>
      <c r="C264" s="780" t="s">
        <v>192</v>
      </c>
      <c r="D264" s="779">
        <v>312</v>
      </c>
      <c r="E264" s="781" t="s">
        <v>18</v>
      </c>
      <c r="F264" s="7" t="s">
        <v>193</v>
      </c>
      <c r="G264" s="7" t="s">
        <v>19</v>
      </c>
      <c r="H264" s="7" t="s">
        <v>24</v>
      </c>
      <c r="I264" s="779" t="s">
        <v>152</v>
      </c>
      <c r="J264" s="779" t="s">
        <v>237</v>
      </c>
      <c r="K264" s="780" t="s">
        <v>238</v>
      </c>
      <c r="L264" s="792">
        <v>42</v>
      </c>
      <c r="M264" s="792">
        <v>0</v>
      </c>
      <c r="N264" s="790">
        <v>0</v>
      </c>
      <c r="O264" s="791">
        <v>0</v>
      </c>
      <c r="Q264" s="794"/>
    </row>
    <row r="265" spans="1:17" ht="15" customHeight="1" x14ac:dyDescent="0.25">
      <c r="A265" s="779" t="s">
        <v>130</v>
      </c>
      <c r="B265" s="779" t="s">
        <v>130</v>
      </c>
      <c r="C265" s="780" t="s">
        <v>192</v>
      </c>
      <c r="D265" s="779">
        <v>312</v>
      </c>
      <c r="E265" s="781" t="s">
        <v>18</v>
      </c>
      <c r="F265" s="7" t="s">
        <v>193</v>
      </c>
      <c r="G265" s="7" t="s">
        <v>19</v>
      </c>
      <c r="H265" s="7" t="s">
        <v>24</v>
      </c>
      <c r="I265" s="779" t="s">
        <v>152</v>
      </c>
      <c r="J265" s="779" t="s">
        <v>228</v>
      </c>
      <c r="K265" s="780" t="s">
        <v>239</v>
      </c>
      <c r="L265" s="792">
        <v>2154740</v>
      </c>
      <c r="M265" s="792">
        <v>1442362</v>
      </c>
      <c r="N265" s="790">
        <v>0</v>
      </c>
      <c r="O265" s="791">
        <v>0</v>
      </c>
      <c r="Q265" s="794"/>
    </row>
    <row r="266" spans="1:17" ht="15" customHeight="1" x14ac:dyDescent="0.25">
      <c r="A266" s="779" t="s">
        <v>130</v>
      </c>
      <c r="B266" s="779" t="s">
        <v>130</v>
      </c>
      <c r="C266" s="780" t="s">
        <v>182</v>
      </c>
      <c r="D266" s="779">
        <v>312</v>
      </c>
      <c r="E266" s="781" t="s">
        <v>18</v>
      </c>
      <c r="F266" s="7" t="s">
        <v>183</v>
      </c>
      <c r="G266" s="7" t="s">
        <v>19</v>
      </c>
      <c r="H266" s="7" t="s">
        <v>24</v>
      </c>
      <c r="I266" s="779" t="s">
        <v>152</v>
      </c>
      <c r="J266" s="779" t="s">
        <v>25</v>
      </c>
      <c r="K266" s="780" t="s">
        <v>240</v>
      </c>
      <c r="L266" s="792">
        <v>5909579</v>
      </c>
      <c r="M266" s="792">
        <v>5909579</v>
      </c>
      <c r="N266" s="790">
        <v>0</v>
      </c>
      <c r="O266" s="791">
        <v>0</v>
      </c>
      <c r="Q266" s="794"/>
    </row>
    <row r="267" spans="1:17" ht="15" customHeight="1" x14ac:dyDescent="0.25">
      <c r="A267" s="779" t="s">
        <v>130</v>
      </c>
      <c r="B267" s="779" t="s">
        <v>130</v>
      </c>
      <c r="C267" s="780" t="s">
        <v>185</v>
      </c>
      <c r="D267" s="779">
        <v>312</v>
      </c>
      <c r="E267" s="781" t="s">
        <v>18</v>
      </c>
      <c r="F267" s="781" t="s">
        <v>186</v>
      </c>
      <c r="G267" s="7" t="s">
        <v>19</v>
      </c>
      <c r="H267" s="7" t="s">
        <v>24</v>
      </c>
      <c r="I267" s="779" t="s">
        <v>152</v>
      </c>
      <c r="J267" s="779" t="s">
        <v>25</v>
      </c>
      <c r="K267" s="780" t="s">
        <v>241</v>
      </c>
      <c r="L267" s="792">
        <v>157678195</v>
      </c>
      <c r="M267" s="792">
        <v>157678195</v>
      </c>
      <c r="N267" s="790">
        <v>0</v>
      </c>
      <c r="O267" s="791">
        <v>0</v>
      </c>
      <c r="Q267" s="794"/>
    </row>
    <row r="268" spans="1:17" ht="15" customHeight="1" x14ac:dyDescent="0.25">
      <c r="A268" s="779" t="s">
        <v>130</v>
      </c>
      <c r="B268" s="779" t="s">
        <v>130</v>
      </c>
      <c r="C268" s="780" t="s">
        <v>192</v>
      </c>
      <c r="D268" s="779">
        <v>312</v>
      </c>
      <c r="E268" s="781" t="s">
        <v>18</v>
      </c>
      <c r="F268" s="7" t="s">
        <v>193</v>
      </c>
      <c r="G268" s="7" t="s">
        <v>19</v>
      </c>
      <c r="H268" s="7" t="s">
        <v>24</v>
      </c>
      <c r="I268" s="779" t="s">
        <v>152</v>
      </c>
      <c r="J268" s="779" t="s">
        <v>42</v>
      </c>
      <c r="K268" s="780" t="s">
        <v>242</v>
      </c>
      <c r="L268" s="792">
        <v>-2</v>
      </c>
      <c r="M268" s="792">
        <v>513519</v>
      </c>
      <c r="N268" s="790">
        <v>0</v>
      </c>
      <c r="O268" s="791">
        <v>0</v>
      </c>
      <c r="Q268" s="794"/>
    </row>
    <row r="269" spans="1:17" ht="15" customHeight="1" x14ac:dyDescent="0.25">
      <c r="A269" s="779" t="s">
        <v>130</v>
      </c>
      <c r="B269" s="779" t="s">
        <v>130</v>
      </c>
      <c r="C269" s="780" t="s">
        <v>192</v>
      </c>
      <c r="D269" s="779">
        <v>312</v>
      </c>
      <c r="E269" s="781" t="s">
        <v>18</v>
      </c>
      <c r="F269" s="7" t="s">
        <v>193</v>
      </c>
      <c r="G269" s="7" t="s">
        <v>19</v>
      </c>
      <c r="H269" s="7" t="s">
        <v>24</v>
      </c>
      <c r="I269" s="779" t="s">
        <v>152</v>
      </c>
      <c r="J269" s="779" t="s">
        <v>237</v>
      </c>
      <c r="K269" s="780" t="s">
        <v>243</v>
      </c>
      <c r="L269" s="792">
        <v>30467</v>
      </c>
      <c r="M269" s="792">
        <v>35918</v>
      </c>
      <c r="N269" s="790">
        <v>0</v>
      </c>
      <c r="O269" s="791">
        <v>0</v>
      </c>
      <c r="Q269" s="794"/>
    </row>
    <row r="270" spans="1:17" ht="15" customHeight="1" x14ac:dyDescent="0.25">
      <c r="A270" s="779" t="s">
        <v>130</v>
      </c>
      <c r="B270" s="779" t="s">
        <v>130</v>
      </c>
      <c r="C270" s="780" t="s">
        <v>182</v>
      </c>
      <c r="D270" s="779">
        <v>312</v>
      </c>
      <c r="E270" s="781" t="s">
        <v>18</v>
      </c>
      <c r="F270" s="7" t="s">
        <v>183</v>
      </c>
      <c r="G270" s="7" t="s">
        <v>19</v>
      </c>
      <c r="H270" s="7" t="s">
        <v>24</v>
      </c>
      <c r="I270" s="779" t="s">
        <v>152</v>
      </c>
      <c r="J270" s="779" t="s">
        <v>244</v>
      </c>
      <c r="K270" s="780" t="s">
        <v>245</v>
      </c>
      <c r="L270" s="792">
        <v>478019</v>
      </c>
      <c r="M270" s="792">
        <v>478019</v>
      </c>
      <c r="N270" s="790">
        <v>0</v>
      </c>
      <c r="O270" s="791">
        <v>0</v>
      </c>
      <c r="Q270" s="794"/>
    </row>
    <row r="271" spans="1:17" ht="15" customHeight="1" x14ac:dyDescent="0.25">
      <c r="A271" s="779" t="s">
        <v>130</v>
      </c>
      <c r="B271" s="779" t="s">
        <v>130</v>
      </c>
      <c r="C271" s="780" t="s">
        <v>192</v>
      </c>
      <c r="D271" s="779">
        <v>314</v>
      </c>
      <c r="E271" s="781" t="s">
        <v>18</v>
      </c>
      <c r="F271" s="7" t="s">
        <v>193</v>
      </c>
      <c r="G271" s="7" t="s">
        <v>19</v>
      </c>
      <c r="H271" s="7" t="s">
        <v>24</v>
      </c>
      <c r="I271" s="779" t="s">
        <v>152</v>
      </c>
      <c r="J271" s="779" t="s">
        <v>237</v>
      </c>
      <c r="K271" s="780" t="s">
        <v>246</v>
      </c>
      <c r="L271" s="792">
        <v>543932</v>
      </c>
      <c r="M271" s="792">
        <v>17638</v>
      </c>
      <c r="N271" s="790">
        <v>0</v>
      </c>
      <c r="O271" s="791">
        <v>0</v>
      </c>
      <c r="Q271" s="794"/>
    </row>
    <row r="272" spans="1:17" ht="15" customHeight="1" x14ac:dyDescent="0.25">
      <c r="A272" s="779" t="s">
        <v>130</v>
      </c>
      <c r="B272" s="779" t="s">
        <v>130</v>
      </c>
      <c r="C272" s="780" t="s">
        <v>182</v>
      </c>
      <c r="D272" s="779">
        <v>312</v>
      </c>
      <c r="E272" s="781" t="s">
        <v>18</v>
      </c>
      <c r="F272" s="7" t="s">
        <v>183</v>
      </c>
      <c r="G272" s="781" t="s">
        <v>19</v>
      </c>
      <c r="H272" s="781" t="s">
        <v>154</v>
      </c>
      <c r="I272" s="779" t="s">
        <v>155</v>
      </c>
      <c r="J272" s="779" t="s">
        <v>156</v>
      </c>
      <c r="K272" s="780" t="s">
        <v>247</v>
      </c>
      <c r="L272" s="792">
        <v>12919556</v>
      </c>
      <c r="M272" s="792">
        <v>12919556</v>
      </c>
      <c r="N272" s="790">
        <v>0</v>
      </c>
      <c r="O272" s="791">
        <v>0</v>
      </c>
      <c r="Q272" s="794"/>
    </row>
    <row r="273" spans="1:17" ht="15" customHeight="1" x14ac:dyDescent="0.25">
      <c r="A273" s="779" t="s">
        <v>130</v>
      </c>
      <c r="B273" s="779" t="s">
        <v>130</v>
      </c>
      <c r="C273" s="780" t="s">
        <v>185</v>
      </c>
      <c r="D273" s="779">
        <v>312</v>
      </c>
      <c r="E273" s="781" t="s">
        <v>18</v>
      </c>
      <c r="F273" s="781" t="s">
        <v>186</v>
      </c>
      <c r="G273" s="781" t="s">
        <v>19</v>
      </c>
      <c r="H273" s="781" t="s">
        <v>154</v>
      </c>
      <c r="I273" s="779" t="s">
        <v>155</v>
      </c>
      <c r="J273" s="779" t="s">
        <v>156</v>
      </c>
      <c r="K273" s="780" t="s">
        <v>248</v>
      </c>
      <c r="L273" s="792">
        <v>17365844</v>
      </c>
      <c r="M273" s="792">
        <v>17365844</v>
      </c>
      <c r="N273" s="790">
        <v>0</v>
      </c>
      <c r="O273" s="791">
        <v>0</v>
      </c>
      <c r="Q273" s="794"/>
    </row>
    <row r="274" spans="1:17" ht="15" customHeight="1" x14ac:dyDescent="0.25">
      <c r="A274" s="779" t="s">
        <v>130</v>
      </c>
      <c r="B274" s="779" t="s">
        <v>130</v>
      </c>
      <c r="C274" s="780" t="s">
        <v>182</v>
      </c>
      <c r="D274" s="779">
        <v>312</v>
      </c>
      <c r="E274" s="781" t="s">
        <v>18</v>
      </c>
      <c r="F274" s="7" t="s">
        <v>183</v>
      </c>
      <c r="G274" s="781" t="s">
        <v>19</v>
      </c>
      <c r="H274" s="781" t="s">
        <v>154</v>
      </c>
      <c r="I274" s="779" t="s">
        <v>155</v>
      </c>
      <c r="J274" s="779" t="s">
        <v>249</v>
      </c>
      <c r="K274" s="780" t="s">
        <v>250</v>
      </c>
      <c r="L274" s="792">
        <v>284071</v>
      </c>
      <c r="M274" s="792">
        <v>284071</v>
      </c>
      <c r="N274" s="790">
        <v>0</v>
      </c>
      <c r="O274" s="791">
        <v>0</v>
      </c>
      <c r="Q274" s="794"/>
    </row>
    <row r="275" spans="1:17" ht="15" customHeight="1" x14ac:dyDescent="0.25">
      <c r="A275" s="779" t="s">
        <v>130</v>
      </c>
      <c r="B275" s="779" t="s">
        <v>130</v>
      </c>
      <c r="C275" s="780" t="s">
        <v>182</v>
      </c>
      <c r="D275" s="779">
        <v>312</v>
      </c>
      <c r="E275" s="781" t="s">
        <v>18</v>
      </c>
      <c r="F275" s="7" t="s">
        <v>183</v>
      </c>
      <c r="G275" s="781" t="s">
        <v>19</v>
      </c>
      <c r="H275" s="781" t="s">
        <v>154</v>
      </c>
      <c r="I275" s="779" t="s">
        <v>155</v>
      </c>
      <c r="J275" s="779" t="s">
        <v>251</v>
      </c>
      <c r="K275" s="780" t="s">
        <v>252</v>
      </c>
      <c r="L275" s="792">
        <v>504636</v>
      </c>
      <c r="M275" s="792">
        <v>504636</v>
      </c>
      <c r="N275" s="790">
        <v>0</v>
      </c>
      <c r="O275" s="791">
        <v>0</v>
      </c>
      <c r="Q275" s="794"/>
    </row>
    <row r="276" spans="1:17" ht="15" customHeight="1" x14ac:dyDescent="0.25">
      <c r="A276" s="779" t="s">
        <v>130</v>
      </c>
      <c r="B276" s="779" t="s">
        <v>130</v>
      </c>
      <c r="C276" s="780" t="s">
        <v>192</v>
      </c>
      <c r="D276" s="779">
        <v>314</v>
      </c>
      <c r="E276" s="781" t="s">
        <v>18</v>
      </c>
      <c r="F276" s="7" t="s">
        <v>193</v>
      </c>
      <c r="G276" s="7" t="s">
        <v>19</v>
      </c>
      <c r="H276" s="7" t="s">
        <v>24</v>
      </c>
      <c r="I276" s="779" t="s">
        <v>152</v>
      </c>
      <c r="J276" s="779" t="s">
        <v>190</v>
      </c>
      <c r="K276" s="780" t="s">
        <v>253</v>
      </c>
      <c r="L276" s="792">
        <v>543932</v>
      </c>
      <c r="M276" s="792">
        <v>17638</v>
      </c>
      <c r="N276" s="790">
        <v>0</v>
      </c>
      <c r="O276" s="791">
        <v>0</v>
      </c>
      <c r="Q276" s="794"/>
    </row>
    <row r="277" spans="1:17" ht="15" customHeight="1" x14ac:dyDescent="0.25">
      <c r="A277" s="779" t="s">
        <v>130</v>
      </c>
      <c r="B277" s="779" t="s">
        <v>130</v>
      </c>
      <c r="C277" s="780" t="s">
        <v>182</v>
      </c>
      <c r="D277" s="779">
        <v>312</v>
      </c>
      <c r="E277" s="781" t="s">
        <v>18</v>
      </c>
      <c r="F277" s="7" t="s">
        <v>183</v>
      </c>
      <c r="G277" s="781" t="s">
        <v>19</v>
      </c>
      <c r="H277" s="781" t="s">
        <v>174</v>
      </c>
      <c r="I277" s="779" t="s">
        <v>175</v>
      </c>
      <c r="J277" s="779" t="s">
        <v>176</v>
      </c>
      <c r="K277" s="780" t="s">
        <v>254</v>
      </c>
      <c r="L277" s="792">
        <v>129232717</v>
      </c>
      <c r="M277" s="792">
        <v>129232717</v>
      </c>
      <c r="N277" s="790">
        <v>0</v>
      </c>
      <c r="O277" s="791">
        <v>0</v>
      </c>
      <c r="Q277" s="794"/>
    </row>
    <row r="278" spans="1:17" ht="15" customHeight="1" x14ac:dyDescent="0.25">
      <c r="A278" s="779" t="s">
        <v>130</v>
      </c>
      <c r="B278" s="779" t="s">
        <v>130</v>
      </c>
      <c r="C278" s="780" t="s">
        <v>192</v>
      </c>
      <c r="D278" s="779">
        <v>314</v>
      </c>
      <c r="E278" s="781" t="s">
        <v>18</v>
      </c>
      <c r="F278" s="7" t="s">
        <v>193</v>
      </c>
      <c r="G278" s="7" t="s">
        <v>19</v>
      </c>
      <c r="H278" s="7" t="s">
        <v>24</v>
      </c>
      <c r="I278" s="779" t="s">
        <v>152</v>
      </c>
      <c r="J278" s="779" t="s">
        <v>228</v>
      </c>
      <c r="K278" s="780" t="s">
        <v>255</v>
      </c>
      <c r="L278" s="792">
        <v>2826513</v>
      </c>
      <c r="M278" s="792">
        <v>1013762</v>
      </c>
      <c r="N278" s="790">
        <v>0</v>
      </c>
      <c r="O278" s="791">
        <v>0</v>
      </c>
      <c r="Q278" s="794"/>
    </row>
    <row r="279" spans="1:17" ht="15" customHeight="1" x14ac:dyDescent="0.25">
      <c r="A279" s="779" t="s">
        <v>130</v>
      </c>
      <c r="B279" s="779" t="s">
        <v>130</v>
      </c>
      <c r="C279" s="780" t="s">
        <v>192</v>
      </c>
      <c r="D279" s="779">
        <v>314</v>
      </c>
      <c r="E279" s="781" t="s">
        <v>18</v>
      </c>
      <c r="F279" s="7" t="s">
        <v>193</v>
      </c>
      <c r="G279" s="7" t="s">
        <v>19</v>
      </c>
      <c r="H279" s="7" t="s">
        <v>24</v>
      </c>
      <c r="I279" s="779" t="s">
        <v>152</v>
      </c>
      <c r="J279" s="779" t="s">
        <v>244</v>
      </c>
      <c r="K279" s="780" t="s">
        <v>256</v>
      </c>
      <c r="L279" s="792">
        <v>804344</v>
      </c>
      <c r="M279" s="792">
        <v>521668</v>
      </c>
      <c r="N279" s="790">
        <v>0</v>
      </c>
      <c r="O279" s="791">
        <v>0</v>
      </c>
      <c r="Q279" s="794"/>
    </row>
    <row r="280" spans="1:17" ht="15" customHeight="1" x14ac:dyDescent="0.25">
      <c r="A280" s="779" t="s">
        <v>130</v>
      </c>
      <c r="B280" s="779" t="s">
        <v>130</v>
      </c>
      <c r="C280" s="780" t="s">
        <v>192</v>
      </c>
      <c r="D280" s="779">
        <v>315</v>
      </c>
      <c r="E280" s="781" t="s">
        <v>18</v>
      </c>
      <c r="F280" s="7" t="s">
        <v>193</v>
      </c>
      <c r="G280" s="7" t="s">
        <v>19</v>
      </c>
      <c r="H280" s="7" t="s">
        <v>24</v>
      </c>
      <c r="I280" s="779" t="s">
        <v>152</v>
      </c>
      <c r="J280" s="779" t="s">
        <v>237</v>
      </c>
      <c r="K280" s="780" t="s">
        <v>257</v>
      </c>
      <c r="L280" s="792">
        <v>336183</v>
      </c>
      <c r="M280" s="792">
        <v>24910</v>
      </c>
      <c r="N280" s="790">
        <v>0</v>
      </c>
      <c r="O280" s="791">
        <v>0</v>
      </c>
      <c r="Q280" s="794"/>
    </row>
    <row r="281" spans="1:17" ht="15" customHeight="1" x14ac:dyDescent="0.25">
      <c r="A281" s="779" t="s">
        <v>130</v>
      </c>
      <c r="B281" s="779" t="s">
        <v>130</v>
      </c>
      <c r="C281" s="780" t="s">
        <v>182</v>
      </c>
      <c r="D281" s="779">
        <v>312</v>
      </c>
      <c r="E281" s="781" t="s">
        <v>18</v>
      </c>
      <c r="F281" s="7" t="s">
        <v>183</v>
      </c>
      <c r="G281" s="781" t="s">
        <v>19</v>
      </c>
      <c r="H281" s="781" t="s">
        <v>35</v>
      </c>
      <c r="I281" s="779" t="s">
        <v>160</v>
      </c>
      <c r="J281" s="779" t="s">
        <v>36</v>
      </c>
      <c r="K281" s="780" t="s">
        <v>258</v>
      </c>
      <c r="L281" s="792">
        <v>5464264</v>
      </c>
      <c r="M281" s="792">
        <v>5464264</v>
      </c>
      <c r="N281" s="790">
        <v>0</v>
      </c>
      <c r="O281" s="791">
        <v>0</v>
      </c>
      <c r="Q281" s="794"/>
    </row>
    <row r="282" spans="1:17" ht="15" customHeight="1" x14ac:dyDescent="0.25">
      <c r="A282" s="779" t="s">
        <v>130</v>
      </c>
      <c r="B282" s="779" t="s">
        <v>130</v>
      </c>
      <c r="C282" s="780" t="s">
        <v>185</v>
      </c>
      <c r="D282" s="779">
        <v>312</v>
      </c>
      <c r="E282" s="781" t="s">
        <v>18</v>
      </c>
      <c r="F282" s="781" t="s">
        <v>186</v>
      </c>
      <c r="G282" s="781" t="s">
        <v>19</v>
      </c>
      <c r="H282" s="781" t="s">
        <v>35</v>
      </c>
      <c r="I282" s="779" t="s">
        <v>160</v>
      </c>
      <c r="J282" s="779" t="s">
        <v>36</v>
      </c>
      <c r="K282" s="780" t="s">
        <v>259</v>
      </c>
      <c r="L282" s="792">
        <v>26217995</v>
      </c>
      <c r="M282" s="792">
        <v>26217995</v>
      </c>
      <c r="N282" s="790">
        <v>0</v>
      </c>
      <c r="O282" s="791">
        <v>0</v>
      </c>
      <c r="Q282" s="794"/>
    </row>
    <row r="283" spans="1:17" ht="15" customHeight="1" x14ac:dyDescent="0.25">
      <c r="A283" s="779" t="s">
        <v>130</v>
      </c>
      <c r="B283" s="779" t="s">
        <v>130</v>
      </c>
      <c r="C283" s="780" t="s">
        <v>182</v>
      </c>
      <c r="D283" s="779">
        <v>312</v>
      </c>
      <c r="E283" s="7" t="s">
        <v>18</v>
      </c>
      <c r="F283" s="7" t="s">
        <v>183</v>
      </c>
      <c r="G283" s="7" t="s">
        <v>19</v>
      </c>
      <c r="H283" s="7" t="s">
        <v>35</v>
      </c>
      <c r="I283" s="779" t="s">
        <v>160</v>
      </c>
      <c r="J283" s="779" t="s">
        <v>38</v>
      </c>
      <c r="K283" s="780" t="s">
        <v>260</v>
      </c>
      <c r="L283" s="792">
        <v>-178</v>
      </c>
      <c r="M283" s="792">
        <v>-178</v>
      </c>
      <c r="N283" s="790">
        <v>0</v>
      </c>
      <c r="O283" s="791">
        <v>0</v>
      </c>
      <c r="Q283" s="794"/>
    </row>
    <row r="284" spans="1:17" ht="15" customHeight="1" x14ac:dyDescent="0.25">
      <c r="A284" s="779" t="s">
        <v>130</v>
      </c>
      <c r="B284" s="779" t="s">
        <v>130</v>
      </c>
      <c r="C284" s="780" t="s">
        <v>182</v>
      </c>
      <c r="D284" s="779">
        <v>312</v>
      </c>
      <c r="E284" s="7" t="s">
        <v>18</v>
      </c>
      <c r="F284" s="7" t="s">
        <v>183</v>
      </c>
      <c r="G284" s="7" t="s">
        <v>19</v>
      </c>
      <c r="H284" s="7" t="s">
        <v>35</v>
      </c>
      <c r="I284" s="779" t="s">
        <v>160</v>
      </c>
      <c r="J284" s="779" t="s">
        <v>205</v>
      </c>
      <c r="K284" s="780" t="s">
        <v>261</v>
      </c>
      <c r="L284" s="792">
        <v>56057955</v>
      </c>
      <c r="M284" s="792">
        <v>57384488</v>
      </c>
      <c r="N284" s="790">
        <v>0</v>
      </c>
      <c r="O284" s="791">
        <v>0</v>
      </c>
      <c r="Q284" s="794"/>
    </row>
    <row r="285" spans="1:17" ht="15" customHeight="1" x14ac:dyDescent="0.25">
      <c r="A285" s="779" t="s">
        <v>130</v>
      </c>
      <c r="B285" s="779" t="s">
        <v>130</v>
      </c>
      <c r="C285" s="780" t="s">
        <v>182</v>
      </c>
      <c r="D285" s="779">
        <v>312</v>
      </c>
      <c r="E285" s="781" t="s">
        <v>29</v>
      </c>
      <c r="F285" s="7" t="s">
        <v>183</v>
      </c>
      <c r="G285" s="781" t="s">
        <v>29</v>
      </c>
      <c r="H285" s="781" t="s">
        <v>207</v>
      </c>
      <c r="I285" s="779" t="s">
        <v>208</v>
      </c>
      <c r="J285" s="779" t="s">
        <v>209</v>
      </c>
      <c r="K285" s="780" t="s">
        <v>262</v>
      </c>
      <c r="L285" s="792">
        <v>2336784</v>
      </c>
      <c r="M285" s="792">
        <v>2336784</v>
      </c>
      <c r="N285" s="790">
        <v>0</v>
      </c>
      <c r="O285" s="791">
        <v>0</v>
      </c>
      <c r="Q285" s="794"/>
    </row>
    <row r="286" spans="1:17" ht="15" customHeight="1" x14ac:dyDescent="0.25">
      <c r="A286" s="779" t="s">
        <v>130</v>
      </c>
      <c r="B286" s="779" t="s">
        <v>130</v>
      </c>
      <c r="C286" s="780" t="s">
        <v>182</v>
      </c>
      <c r="D286" s="779">
        <v>312</v>
      </c>
      <c r="E286" s="7" t="s">
        <v>18</v>
      </c>
      <c r="F286" s="7" t="s">
        <v>183</v>
      </c>
      <c r="G286" s="7" t="s">
        <v>19</v>
      </c>
      <c r="H286" s="7" t="s">
        <v>39</v>
      </c>
      <c r="I286" s="779" t="s">
        <v>162</v>
      </c>
      <c r="J286" s="779" t="s">
        <v>40</v>
      </c>
      <c r="K286" s="780" t="s">
        <v>263</v>
      </c>
      <c r="L286" s="792">
        <v>33257</v>
      </c>
      <c r="M286" s="792">
        <v>24546</v>
      </c>
      <c r="N286" s="790">
        <v>0</v>
      </c>
      <c r="O286" s="791">
        <v>0</v>
      </c>
      <c r="Q286" s="794"/>
    </row>
    <row r="287" spans="1:17" ht="15" customHeight="1" x14ac:dyDescent="0.25">
      <c r="A287" s="779" t="s">
        <v>130</v>
      </c>
      <c r="B287" s="779" t="s">
        <v>130</v>
      </c>
      <c r="C287" s="780" t="s">
        <v>182</v>
      </c>
      <c r="D287" s="779">
        <v>312</v>
      </c>
      <c r="E287" s="7" t="s">
        <v>18</v>
      </c>
      <c r="F287" s="7" t="s">
        <v>183</v>
      </c>
      <c r="G287" s="7" t="s">
        <v>19</v>
      </c>
      <c r="H287" s="7" t="s">
        <v>39</v>
      </c>
      <c r="I287" s="779" t="s">
        <v>162</v>
      </c>
      <c r="J287" s="779" t="s">
        <v>40</v>
      </c>
      <c r="K287" s="780" t="s">
        <v>264</v>
      </c>
      <c r="L287" s="792">
        <v>3110683</v>
      </c>
      <c r="M287" s="792">
        <v>1306862</v>
      </c>
      <c r="N287" s="790">
        <v>0</v>
      </c>
      <c r="O287" s="791">
        <v>0</v>
      </c>
      <c r="Q287" s="794"/>
    </row>
    <row r="288" spans="1:17" ht="15" customHeight="1" x14ac:dyDescent="0.25">
      <c r="A288" s="779" t="s">
        <v>130</v>
      </c>
      <c r="B288" s="779" t="s">
        <v>130</v>
      </c>
      <c r="C288" s="780" t="s">
        <v>185</v>
      </c>
      <c r="D288" s="779">
        <v>312</v>
      </c>
      <c r="E288" s="7" t="s">
        <v>18</v>
      </c>
      <c r="F288" s="781" t="s">
        <v>186</v>
      </c>
      <c r="G288" s="7" t="s">
        <v>19</v>
      </c>
      <c r="H288" s="7" t="s">
        <v>39</v>
      </c>
      <c r="I288" s="779" t="s">
        <v>162</v>
      </c>
      <c r="J288" s="779" t="s">
        <v>40</v>
      </c>
      <c r="K288" s="780" t="s">
        <v>265</v>
      </c>
      <c r="L288" s="792">
        <v>31845866</v>
      </c>
      <c r="M288" s="792">
        <v>31845866</v>
      </c>
      <c r="N288" s="790">
        <v>0</v>
      </c>
      <c r="O288" s="791">
        <v>0</v>
      </c>
      <c r="Q288" s="794"/>
    </row>
    <row r="289" spans="1:17" ht="15" customHeight="1" x14ac:dyDescent="0.25">
      <c r="A289" s="779" t="s">
        <v>130</v>
      </c>
      <c r="B289" s="779" t="s">
        <v>130</v>
      </c>
      <c r="C289" s="780" t="s">
        <v>182</v>
      </c>
      <c r="D289" s="779">
        <v>312</v>
      </c>
      <c r="E289" s="781" t="s">
        <v>18</v>
      </c>
      <c r="F289" s="7" t="s">
        <v>183</v>
      </c>
      <c r="G289" s="7" t="s">
        <v>19</v>
      </c>
      <c r="H289" s="7" t="s">
        <v>20</v>
      </c>
      <c r="I289" s="779" t="s">
        <v>150</v>
      </c>
      <c r="J289" s="779" t="s">
        <v>22</v>
      </c>
      <c r="K289" s="780" t="s">
        <v>266</v>
      </c>
      <c r="L289" s="792">
        <v>51326</v>
      </c>
      <c r="M289" s="792">
        <v>51280</v>
      </c>
      <c r="N289" s="790">
        <v>0</v>
      </c>
      <c r="O289" s="791">
        <v>0</v>
      </c>
      <c r="Q289" s="794"/>
    </row>
    <row r="290" spans="1:17" ht="15" customHeight="1" x14ac:dyDescent="0.25">
      <c r="A290" s="779" t="s">
        <v>130</v>
      </c>
      <c r="B290" s="779" t="s">
        <v>130</v>
      </c>
      <c r="C290" s="780" t="s">
        <v>182</v>
      </c>
      <c r="D290" s="779">
        <v>312</v>
      </c>
      <c r="E290" s="781" t="s">
        <v>18</v>
      </c>
      <c r="F290" s="7" t="s">
        <v>183</v>
      </c>
      <c r="G290" s="7" t="s">
        <v>19</v>
      </c>
      <c r="H290" s="7" t="s">
        <v>20</v>
      </c>
      <c r="I290" s="779" t="s">
        <v>150</v>
      </c>
      <c r="J290" s="779" t="s">
        <v>22</v>
      </c>
      <c r="K290" s="780" t="s">
        <v>267</v>
      </c>
      <c r="L290" s="792">
        <v>433210</v>
      </c>
      <c r="M290" s="792">
        <v>433210</v>
      </c>
      <c r="N290" s="790">
        <v>0</v>
      </c>
      <c r="O290" s="791">
        <v>0</v>
      </c>
      <c r="Q290" s="794"/>
    </row>
    <row r="291" spans="1:17" ht="15" customHeight="1" x14ac:dyDescent="0.25">
      <c r="A291" s="779" t="s">
        <v>130</v>
      </c>
      <c r="B291" s="779" t="s">
        <v>130</v>
      </c>
      <c r="C291" s="780" t="s">
        <v>182</v>
      </c>
      <c r="D291" s="779">
        <v>312</v>
      </c>
      <c r="E291" s="781" t="s">
        <v>18</v>
      </c>
      <c r="F291" s="7" t="s">
        <v>183</v>
      </c>
      <c r="G291" s="7" t="s">
        <v>19</v>
      </c>
      <c r="H291" s="7" t="s">
        <v>20</v>
      </c>
      <c r="I291" s="779" t="s">
        <v>150</v>
      </c>
      <c r="J291" s="779" t="s">
        <v>23</v>
      </c>
      <c r="K291" s="780" t="s">
        <v>268</v>
      </c>
      <c r="L291" s="792">
        <v>424788</v>
      </c>
      <c r="M291" s="792">
        <v>424788</v>
      </c>
      <c r="N291" s="790">
        <v>0</v>
      </c>
      <c r="O291" s="791">
        <v>0</v>
      </c>
      <c r="Q291" s="794"/>
    </row>
    <row r="292" spans="1:17" ht="15" customHeight="1" x14ac:dyDescent="0.25">
      <c r="A292" s="779" t="s">
        <v>130</v>
      </c>
      <c r="B292" s="779" t="s">
        <v>130</v>
      </c>
      <c r="C292" s="780" t="s">
        <v>182</v>
      </c>
      <c r="D292" s="779">
        <v>312</v>
      </c>
      <c r="E292" s="781" t="s">
        <v>18</v>
      </c>
      <c r="F292" s="7" t="s">
        <v>183</v>
      </c>
      <c r="G292" s="7" t="s">
        <v>19</v>
      </c>
      <c r="H292" s="7" t="s">
        <v>24</v>
      </c>
      <c r="I292" s="779" t="s">
        <v>152</v>
      </c>
      <c r="J292" s="779" t="s">
        <v>25</v>
      </c>
      <c r="K292" s="780" t="s">
        <v>269</v>
      </c>
      <c r="L292" s="792">
        <v>55364973</v>
      </c>
      <c r="M292" s="792">
        <v>55364973</v>
      </c>
      <c r="N292" s="790">
        <v>0</v>
      </c>
      <c r="O292" s="791">
        <v>0</v>
      </c>
      <c r="Q292" s="794"/>
    </row>
    <row r="293" spans="1:17" ht="15" customHeight="1" x14ac:dyDescent="0.25">
      <c r="A293" s="779" t="s">
        <v>130</v>
      </c>
      <c r="B293" s="779" t="s">
        <v>130</v>
      </c>
      <c r="C293" s="780" t="s">
        <v>192</v>
      </c>
      <c r="D293" s="779">
        <v>315</v>
      </c>
      <c r="E293" s="781" t="s">
        <v>18</v>
      </c>
      <c r="F293" s="7" t="s">
        <v>193</v>
      </c>
      <c r="G293" s="7" t="s">
        <v>19</v>
      </c>
      <c r="H293" s="7" t="s">
        <v>24</v>
      </c>
      <c r="I293" s="779" t="s">
        <v>152</v>
      </c>
      <c r="J293" s="779" t="s">
        <v>190</v>
      </c>
      <c r="K293" s="780" t="s">
        <v>270</v>
      </c>
      <c r="L293" s="792">
        <v>337820</v>
      </c>
      <c r="M293" s="792">
        <v>66063</v>
      </c>
      <c r="N293" s="790">
        <v>0</v>
      </c>
      <c r="O293" s="791">
        <v>0</v>
      </c>
      <c r="Q293" s="794"/>
    </row>
    <row r="294" spans="1:17" ht="15" customHeight="1" x14ac:dyDescent="0.25">
      <c r="A294" s="779" t="s">
        <v>130</v>
      </c>
      <c r="B294" s="779" t="s">
        <v>130</v>
      </c>
      <c r="C294" s="780" t="s">
        <v>182</v>
      </c>
      <c r="D294" s="779">
        <v>312</v>
      </c>
      <c r="E294" s="781" t="s">
        <v>18</v>
      </c>
      <c r="F294" s="7" t="s">
        <v>183</v>
      </c>
      <c r="G294" s="7" t="s">
        <v>19</v>
      </c>
      <c r="H294" s="7" t="s">
        <v>24</v>
      </c>
      <c r="I294" s="779" t="s">
        <v>152</v>
      </c>
      <c r="J294" s="779" t="s">
        <v>190</v>
      </c>
      <c r="K294" s="780" t="s">
        <v>271</v>
      </c>
      <c r="L294" s="792">
        <v>1278508</v>
      </c>
      <c r="M294" s="792">
        <v>1278508</v>
      </c>
      <c r="N294" s="790">
        <v>0</v>
      </c>
      <c r="O294" s="791">
        <v>0</v>
      </c>
      <c r="Q294" s="794"/>
    </row>
    <row r="295" spans="1:17" ht="15" customHeight="1" x14ac:dyDescent="0.25">
      <c r="A295" s="779" t="s">
        <v>130</v>
      </c>
      <c r="B295" s="779" t="s">
        <v>130</v>
      </c>
      <c r="C295" s="780" t="s">
        <v>182</v>
      </c>
      <c r="D295" s="779">
        <v>312</v>
      </c>
      <c r="E295" s="781" t="s">
        <v>18</v>
      </c>
      <c r="F295" s="7" t="s">
        <v>183</v>
      </c>
      <c r="G295" s="7" t="s">
        <v>19</v>
      </c>
      <c r="H295" s="7" t="s">
        <v>24</v>
      </c>
      <c r="I295" s="779" t="s">
        <v>152</v>
      </c>
      <c r="J295" s="779" t="s">
        <v>244</v>
      </c>
      <c r="K295" s="780" t="s">
        <v>272</v>
      </c>
      <c r="L295" s="792">
        <v>7955774</v>
      </c>
      <c r="M295" s="792">
        <v>7955774</v>
      </c>
      <c r="N295" s="790">
        <v>0</v>
      </c>
      <c r="O295" s="791">
        <v>0</v>
      </c>
      <c r="Q295" s="794"/>
    </row>
    <row r="296" spans="1:17" ht="15" customHeight="1" x14ac:dyDescent="0.25">
      <c r="A296" s="779" t="s">
        <v>130</v>
      </c>
      <c r="B296" s="779" t="s">
        <v>130</v>
      </c>
      <c r="C296" s="780" t="s">
        <v>182</v>
      </c>
      <c r="D296" s="779">
        <v>312</v>
      </c>
      <c r="E296" s="781" t="s">
        <v>18</v>
      </c>
      <c r="F296" s="7" t="s">
        <v>183</v>
      </c>
      <c r="G296" s="781" t="s">
        <v>19</v>
      </c>
      <c r="H296" s="781" t="s">
        <v>154</v>
      </c>
      <c r="I296" s="779" t="s">
        <v>155</v>
      </c>
      <c r="J296" s="779" t="s">
        <v>156</v>
      </c>
      <c r="K296" s="780" t="s">
        <v>273</v>
      </c>
      <c r="L296" s="792">
        <v>790013</v>
      </c>
      <c r="M296" s="792">
        <v>790013</v>
      </c>
      <c r="N296" s="790">
        <v>0</v>
      </c>
      <c r="O296" s="791">
        <v>0</v>
      </c>
      <c r="Q296" s="794"/>
    </row>
    <row r="297" spans="1:17" ht="15" customHeight="1" x14ac:dyDescent="0.25">
      <c r="A297" s="779" t="s">
        <v>130</v>
      </c>
      <c r="B297" s="779" t="s">
        <v>130</v>
      </c>
      <c r="C297" s="780" t="s">
        <v>192</v>
      </c>
      <c r="D297" s="779">
        <v>315</v>
      </c>
      <c r="E297" s="781" t="s">
        <v>18</v>
      </c>
      <c r="F297" s="7" t="s">
        <v>193</v>
      </c>
      <c r="G297" s="7" t="s">
        <v>19</v>
      </c>
      <c r="H297" s="7" t="s">
        <v>24</v>
      </c>
      <c r="I297" s="779" t="s">
        <v>152</v>
      </c>
      <c r="J297" s="779" t="s">
        <v>228</v>
      </c>
      <c r="K297" s="780" t="s">
        <v>274</v>
      </c>
      <c r="L297" s="792">
        <v>4477892</v>
      </c>
      <c r="M297" s="792">
        <v>4328418</v>
      </c>
      <c r="N297" s="790">
        <v>0</v>
      </c>
      <c r="O297" s="791">
        <v>0</v>
      </c>
      <c r="Q297" s="794"/>
    </row>
    <row r="298" spans="1:17" ht="15" customHeight="1" x14ac:dyDescent="0.25">
      <c r="A298" s="779" t="s">
        <v>130</v>
      </c>
      <c r="B298" s="779" t="s">
        <v>130</v>
      </c>
      <c r="C298" s="780" t="s">
        <v>182</v>
      </c>
      <c r="D298" s="779">
        <v>312</v>
      </c>
      <c r="E298" s="7" t="s">
        <v>18</v>
      </c>
      <c r="F298" s="7" t="s">
        <v>183</v>
      </c>
      <c r="G298" s="7" t="s">
        <v>19</v>
      </c>
      <c r="H298" s="7" t="s">
        <v>35</v>
      </c>
      <c r="I298" s="779" t="s">
        <v>160</v>
      </c>
      <c r="J298" s="779" t="s">
        <v>36</v>
      </c>
      <c r="K298" s="780" t="s">
        <v>275</v>
      </c>
      <c r="L298" s="792">
        <v>2475354</v>
      </c>
      <c r="M298" s="792">
        <v>2475354</v>
      </c>
      <c r="N298" s="790">
        <v>0</v>
      </c>
      <c r="O298" s="791">
        <v>0</v>
      </c>
      <c r="Q298" s="794"/>
    </row>
    <row r="299" spans="1:17" ht="15" customHeight="1" x14ac:dyDescent="0.25">
      <c r="A299" s="779" t="s">
        <v>130</v>
      </c>
      <c r="B299" s="779" t="s">
        <v>130</v>
      </c>
      <c r="C299" s="780" t="s">
        <v>182</v>
      </c>
      <c r="D299" s="779">
        <v>312</v>
      </c>
      <c r="E299" s="7" t="s">
        <v>18</v>
      </c>
      <c r="F299" s="7" t="s">
        <v>183</v>
      </c>
      <c r="G299" s="7" t="s">
        <v>19</v>
      </c>
      <c r="H299" s="7" t="s">
        <v>35</v>
      </c>
      <c r="I299" s="779" t="s">
        <v>160</v>
      </c>
      <c r="J299" s="779" t="s">
        <v>205</v>
      </c>
      <c r="K299" s="780" t="s">
        <v>276</v>
      </c>
      <c r="L299" s="792">
        <v>20956376</v>
      </c>
      <c r="M299" s="792">
        <v>20923061</v>
      </c>
      <c r="N299" s="790">
        <v>0</v>
      </c>
      <c r="O299" s="791">
        <v>0</v>
      </c>
      <c r="Q299" s="794"/>
    </row>
    <row r="300" spans="1:17" ht="15" customHeight="1" x14ac:dyDescent="0.25">
      <c r="A300" s="779" t="s">
        <v>130</v>
      </c>
      <c r="B300" s="779" t="s">
        <v>130</v>
      </c>
      <c r="C300" s="780" t="s">
        <v>182</v>
      </c>
      <c r="D300" s="779">
        <v>312</v>
      </c>
      <c r="E300" s="7" t="s">
        <v>18</v>
      </c>
      <c r="F300" s="7" t="s">
        <v>183</v>
      </c>
      <c r="G300" s="7" t="s">
        <v>19</v>
      </c>
      <c r="H300" s="7" t="s">
        <v>39</v>
      </c>
      <c r="I300" s="779" t="s">
        <v>162</v>
      </c>
      <c r="J300" s="779" t="s">
        <v>40</v>
      </c>
      <c r="K300" s="780" t="s">
        <v>277</v>
      </c>
      <c r="L300" s="792">
        <v>472685</v>
      </c>
      <c r="M300" s="792">
        <v>472685</v>
      </c>
      <c r="N300" s="790">
        <v>0</v>
      </c>
      <c r="O300" s="791">
        <v>0</v>
      </c>
    </row>
    <row r="301" spans="1:17" ht="15" customHeight="1" x14ac:dyDescent="0.25">
      <c r="A301" s="779" t="s">
        <v>130</v>
      </c>
      <c r="B301" s="779" t="s">
        <v>130</v>
      </c>
      <c r="C301" s="780" t="s">
        <v>185</v>
      </c>
      <c r="D301" s="779">
        <v>312</v>
      </c>
      <c r="E301" s="7" t="s">
        <v>18</v>
      </c>
      <c r="F301" s="781" t="s">
        <v>186</v>
      </c>
      <c r="G301" s="7" t="s">
        <v>19</v>
      </c>
      <c r="H301" s="7" t="s">
        <v>39</v>
      </c>
      <c r="I301" s="779" t="s">
        <v>162</v>
      </c>
      <c r="J301" s="779" t="s">
        <v>40</v>
      </c>
      <c r="K301" s="780" t="s">
        <v>278</v>
      </c>
      <c r="L301" s="792">
        <v>936826</v>
      </c>
      <c r="M301" s="792">
        <v>936826</v>
      </c>
      <c r="N301" s="790">
        <v>0</v>
      </c>
      <c r="O301" s="791">
        <v>0</v>
      </c>
    </row>
    <row r="302" spans="1:17" ht="15" customHeight="1" x14ac:dyDescent="0.25">
      <c r="A302" s="779" t="s">
        <v>130</v>
      </c>
      <c r="B302" s="779" t="s">
        <v>130</v>
      </c>
      <c r="C302" s="780" t="s">
        <v>182</v>
      </c>
      <c r="D302" s="779">
        <v>312</v>
      </c>
      <c r="E302" s="781" t="s">
        <v>18</v>
      </c>
      <c r="F302" s="7" t="s">
        <v>183</v>
      </c>
      <c r="G302" s="7" t="s">
        <v>19</v>
      </c>
      <c r="H302" s="7" t="s">
        <v>20</v>
      </c>
      <c r="I302" s="779" t="s">
        <v>150</v>
      </c>
      <c r="J302" s="779" t="s">
        <v>23</v>
      </c>
      <c r="K302" s="780" t="s">
        <v>279</v>
      </c>
      <c r="L302" s="792">
        <v>31721747</v>
      </c>
      <c r="M302" s="792">
        <v>31721747</v>
      </c>
      <c r="N302" s="790">
        <v>0</v>
      </c>
      <c r="O302" s="791">
        <v>0</v>
      </c>
    </row>
    <row r="303" spans="1:17" ht="15" customHeight="1" x14ac:dyDescent="0.25">
      <c r="A303" s="779" t="s">
        <v>130</v>
      </c>
      <c r="B303" s="779" t="s">
        <v>130</v>
      </c>
      <c r="C303" s="780" t="s">
        <v>182</v>
      </c>
      <c r="D303" s="779">
        <v>314</v>
      </c>
      <c r="E303" s="781" t="s">
        <v>18</v>
      </c>
      <c r="F303" s="7" t="s">
        <v>183</v>
      </c>
      <c r="G303" s="7" t="s">
        <v>19</v>
      </c>
      <c r="H303" s="7" t="s">
        <v>20</v>
      </c>
      <c r="I303" s="779" t="s">
        <v>150</v>
      </c>
      <c r="J303" s="779" t="s">
        <v>22</v>
      </c>
      <c r="K303" s="780" t="s">
        <v>280</v>
      </c>
      <c r="L303" s="792">
        <v>2456076</v>
      </c>
      <c r="M303" s="792">
        <v>2456076</v>
      </c>
      <c r="N303" s="790">
        <v>0</v>
      </c>
      <c r="O303" s="791">
        <v>0</v>
      </c>
    </row>
    <row r="304" spans="1:17" ht="15" customHeight="1" x14ac:dyDescent="0.25">
      <c r="A304" s="779" t="s">
        <v>130</v>
      </c>
      <c r="B304" s="779" t="s">
        <v>130</v>
      </c>
      <c r="C304" s="780" t="s">
        <v>185</v>
      </c>
      <c r="D304" s="779">
        <v>314</v>
      </c>
      <c r="E304" s="781" t="s">
        <v>18</v>
      </c>
      <c r="F304" s="781" t="s">
        <v>186</v>
      </c>
      <c r="G304" s="7" t="s">
        <v>19</v>
      </c>
      <c r="H304" s="7" t="s">
        <v>20</v>
      </c>
      <c r="I304" s="779" t="s">
        <v>150</v>
      </c>
      <c r="J304" s="779" t="s">
        <v>22</v>
      </c>
      <c r="K304" s="780" t="s">
        <v>281</v>
      </c>
      <c r="L304" s="792">
        <v>2094394</v>
      </c>
      <c r="M304" s="792">
        <v>2094394</v>
      </c>
      <c r="N304" s="790">
        <v>0</v>
      </c>
      <c r="O304" s="791">
        <v>0</v>
      </c>
    </row>
    <row r="305" spans="1:15" ht="15" customHeight="1" x14ac:dyDescent="0.25">
      <c r="A305" s="779" t="s">
        <v>130</v>
      </c>
      <c r="B305" s="779" t="s">
        <v>130</v>
      </c>
      <c r="C305" s="780" t="s">
        <v>182</v>
      </c>
      <c r="D305" s="779">
        <v>314</v>
      </c>
      <c r="E305" s="781" t="s">
        <v>18</v>
      </c>
      <c r="F305" s="7" t="s">
        <v>183</v>
      </c>
      <c r="G305" s="7" t="s">
        <v>19</v>
      </c>
      <c r="H305" s="7" t="s">
        <v>24</v>
      </c>
      <c r="I305" s="779" t="s">
        <v>152</v>
      </c>
      <c r="J305" s="779" t="s">
        <v>25</v>
      </c>
      <c r="K305" s="780" t="s">
        <v>282</v>
      </c>
      <c r="L305" s="792">
        <v>477288</v>
      </c>
      <c r="M305" s="792">
        <v>500675</v>
      </c>
      <c r="N305" s="790">
        <v>0</v>
      </c>
      <c r="O305" s="791">
        <v>0</v>
      </c>
    </row>
    <row r="306" spans="1:15" ht="15" customHeight="1" x14ac:dyDescent="0.25">
      <c r="A306" s="779" t="s">
        <v>130</v>
      </c>
      <c r="B306" s="779" t="s">
        <v>130</v>
      </c>
      <c r="C306" s="780" t="s">
        <v>185</v>
      </c>
      <c r="D306" s="779">
        <v>314</v>
      </c>
      <c r="E306" s="781" t="s">
        <v>18</v>
      </c>
      <c r="F306" s="781" t="s">
        <v>186</v>
      </c>
      <c r="G306" s="7" t="s">
        <v>19</v>
      </c>
      <c r="H306" s="7" t="s">
        <v>24</v>
      </c>
      <c r="I306" s="779" t="s">
        <v>152</v>
      </c>
      <c r="J306" s="779" t="s">
        <v>25</v>
      </c>
      <c r="K306" s="780" t="s">
        <v>283</v>
      </c>
      <c r="L306" s="792">
        <v>67711548</v>
      </c>
      <c r="M306" s="792">
        <v>71029414</v>
      </c>
      <c r="N306" s="790">
        <v>0</v>
      </c>
      <c r="O306" s="791">
        <v>0</v>
      </c>
    </row>
    <row r="307" spans="1:15" ht="15" customHeight="1" x14ac:dyDescent="0.25">
      <c r="A307" s="779" t="s">
        <v>130</v>
      </c>
      <c r="B307" s="779" t="s">
        <v>130</v>
      </c>
      <c r="C307" s="780" t="s">
        <v>192</v>
      </c>
      <c r="D307" s="779">
        <v>315</v>
      </c>
      <c r="E307" s="781" t="s">
        <v>18</v>
      </c>
      <c r="F307" s="7" t="s">
        <v>193</v>
      </c>
      <c r="G307" s="7" t="s">
        <v>19</v>
      </c>
      <c r="H307" s="7" t="s">
        <v>24</v>
      </c>
      <c r="I307" s="779" t="s">
        <v>152</v>
      </c>
      <c r="J307" s="779" t="s">
        <v>244</v>
      </c>
      <c r="K307" s="780" t="s">
        <v>284</v>
      </c>
      <c r="L307" s="792">
        <v>2319384</v>
      </c>
      <c r="M307" s="792">
        <v>1887518</v>
      </c>
      <c r="N307" s="790">
        <v>0</v>
      </c>
      <c r="O307" s="791">
        <v>0</v>
      </c>
    </row>
    <row r="308" spans="1:15" ht="15" customHeight="1" x14ac:dyDescent="0.25">
      <c r="A308" s="779" t="s">
        <v>130</v>
      </c>
      <c r="B308" s="779" t="s">
        <v>130</v>
      </c>
      <c r="C308" s="780" t="s">
        <v>192</v>
      </c>
      <c r="D308" s="779">
        <v>311</v>
      </c>
      <c r="E308" s="781" t="s">
        <v>18</v>
      </c>
      <c r="F308" s="7" t="s">
        <v>193</v>
      </c>
      <c r="G308" s="781" t="s">
        <v>19</v>
      </c>
      <c r="H308" s="781" t="s">
        <v>174</v>
      </c>
      <c r="I308" s="779" t="s">
        <v>175</v>
      </c>
      <c r="J308" s="779" t="s">
        <v>176</v>
      </c>
      <c r="K308" s="780" t="s">
        <v>285</v>
      </c>
      <c r="L308" s="792">
        <v>17735050</v>
      </c>
      <c r="M308" s="792">
        <v>17738416</v>
      </c>
      <c r="N308" s="790">
        <v>0</v>
      </c>
      <c r="O308" s="791">
        <v>0</v>
      </c>
    </row>
    <row r="309" spans="1:15" ht="15" customHeight="1" x14ac:dyDescent="0.25">
      <c r="A309" s="779" t="s">
        <v>130</v>
      </c>
      <c r="B309" s="779" t="s">
        <v>130</v>
      </c>
      <c r="C309" s="780" t="s">
        <v>192</v>
      </c>
      <c r="D309" s="779">
        <v>311</v>
      </c>
      <c r="E309" s="781" t="s">
        <v>18</v>
      </c>
      <c r="F309" s="7" t="s">
        <v>193</v>
      </c>
      <c r="G309" s="781" t="s">
        <v>19</v>
      </c>
      <c r="H309" s="781" t="s">
        <v>174</v>
      </c>
      <c r="I309" s="779" t="s">
        <v>175</v>
      </c>
      <c r="J309" s="779" t="s">
        <v>176</v>
      </c>
      <c r="K309" s="780" t="s">
        <v>286</v>
      </c>
      <c r="L309" s="792">
        <v>5963926</v>
      </c>
      <c r="M309" s="792">
        <v>2415334</v>
      </c>
      <c r="N309" s="790">
        <v>0</v>
      </c>
      <c r="O309" s="791">
        <v>0</v>
      </c>
    </row>
    <row r="310" spans="1:15" ht="15" customHeight="1" x14ac:dyDescent="0.25">
      <c r="A310" s="779" t="s">
        <v>130</v>
      </c>
      <c r="B310" s="779" t="s">
        <v>130</v>
      </c>
      <c r="C310" s="780" t="s">
        <v>192</v>
      </c>
      <c r="D310" s="779">
        <v>312</v>
      </c>
      <c r="E310" s="781" t="s">
        <v>18</v>
      </c>
      <c r="F310" s="7" t="s">
        <v>193</v>
      </c>
      <c r="G310" s="781" t="s">
        <v>19</v>
      </c>
      <c r="H310" s="781" t="s">
        <v>174</v>
      </c>
      <c r="I310" s="779" t="s">
        <v>175</v>
      </c>
      <c r="J310" s="779" t="s">
        <v>176</v>
      </c>
      <c r="K310" s="780" t="s">
        <v>287</v>
      </c>
      <c r="L310" s="792">
        <v>16366434</v>
      </c>
      <c r="M310" s="792">
        <v>2772540</v>
      </c>
      <c r="N310" s="790">
        <v>0</v>
      </c>
      <c r="O310" s="791">
        <v>0</v>
      </c>
    </row>
    <row r="311" spans="1:15" ht="15" customHeight="1" x14ac:dyDescent="0.25">
      <c r="A311" s="779" t="s">
        <v>130</v>
      </c>
      <c r="B311" s="779" t="s">
        <v>130</v>
      </c>
      <c r="C311" s="780" t="s">
        <v>182</v>
      </c>
      <c r="D311" s="779">
        <v>314</v>
      </c>
      <c r="E311" s="781" t="s">
        <v>18</v>
      </c>
      <c r="F311" s="7" t="s">
        <v>183</v>
      </c>
      <c r="G311" s="781" t="s">
        <v>19</v>
      </c>
      <c r="H311" s="781" t="s">
        <v>154</v>
      </c>
      <c r="I311" s="779" t="s">
        <v>155</v>
      </c>
      <c r="J311" s="779" t="s">
        <v>156</v>
      </c>
      <c r="K311" s="780" t="s">
        <v>288</v>
      </c>
      <c r="L311" s="792">
        <v>1745598</v>
      </c>
      <c r="M311" s="792">
        <v>1745598</v>
      </c>
      <c r="N311" s="790">
        <v>0</v>
      </c>
      <c r="O311" s="791">
        <v>0</v>
      </c>
    </row>
    <row r="312" spans="1:15" ht="15" customHeight="1" x14ac:dyDescent="0.25">
      <c r="A312" s="779" t="s">
        <v>130</v>
      </c>
      <c r="B312" s="779" t="s">
        <v>130</v>
      </c>
      <c r="C312" s="780" t="s">
        <v>185</v>
      </c>
      <c r="D312" s="779">
        <v>314</v>
      </c>
      <c r="E312" s="781" t="s">
        <v>18</v>
      </c>
      <c r="F312" s="781" t="s">
        <v>186</v>
      </c>
      <c r="G312" s="781" t="s">
        <v>19</v>
      </c>
      <c r="H312" s="781" t="s">
        <v>154</v>
      </c>
      <c r="I312" s="779" t="s">
        <v>155</v>
      </c>
      <c r="J312" s="779" t="s">
        <v>156</v>
      </c>
      <c r="K312" s="780" t="s">
        <v>289</v>
      </c>
      <c r="L312" s="792">
        <v>6816313</v>
      </c>
      <c r="M312" s="792">
        <v>6816313</v>
      </c>
      <c r="N312" s="790">
        <v>0</v>
      </c>
      <c r="O312" s="791">
        <v>0</v>
      </c>
    </row>
    <row r="313" spans="1:15" ht="15" customHeight="1" x14ac:dyDescent="0.25">
      <c r="A313" s="779" t="s">
        <v>130</v>
      </c>
      <c r="B313" s="779" t="s">
        <v>130</v>
      </c>
      <c r="C313" s="780" t="s">
        <v>182</v>
      </c>
      <c r="D313" s="779">
        <v>314</v>
      </c>
      <c r="E313" s="781" t="s">
        <v>18</v>
      </c>
      <c r="F313" s="7" t="s">
        <v>183</v>
      </c>
      <c r="G313" s="781" t="s">
        <v>19</v>
      </c>
      <c r="H313" s="781" t="s">
        <v>154</v>
      </c>
      <c r="I313" s="779" t="s">
        <v>155</v>
      </c>
      <c r="J313" s="779" t="s">
        <v>249</v>
      </c>
      <c r="K313" s="780" t="s">
        <v>290</v>
      </c>
      <c r="L313" s="792">
        <v>233245</v>
      </c>
      <c r="M313" s="792">
        <v>233245</v>
      </c>
      <c r="N313" s="790">
        <v>0</v>
      </c>
      <c r="O313" s="791">
        <v>0</v>
      </c>
    </row>
    <row r="314" spans="1:15" ht="15" customHeight="1" x14ac:dyDescent="0.25">
      <c r="A314" s="779" t="s">
        <v>130</v>
      </c>
      <c r="B314" s="779" t="s">
        <v>130</v>
      </c>
      <c r="C314" s="780" t="s">
        <v>182</v>
      </c>
      <c r="D314" s="779">
        <v>314</v>
      </c>
      <c r="E314" s="781" t="s">
        <v>18</v>
      </c>
      <c r="F314" s="7" t="s">
        <v>183</v>
      </c>
      <c r="G314" s="781" t="s">
        <v>19</v>
      </c>
      <c r="H314" s="781" t="s">
        <v>154</v>
      </c>
      <c r="I314" s="779" t="s">
        <v>155</v>
      </c>
      <c r="J314" s="779" t="s">
        <v>251</v>
      </c>
      <c r="K314" s="780" t="s">
        <v>291</v>
      </c>
      <c r="L314" s="792">
        <v>240341</v>
      </c>
      <c r="M314" s="792">
        <v>240341</v>
      </c>
      <c r="N314" s="790">
        <v>0</v>
      </c>
      <c r="O314" s="791">
        <v>0</v>
      </c>
    </row>
    <row r="315" spans="1:15" ht="15" customHeight="1" x14ac:dyDescent="0.25">
      <c r="A315" s="779" t="s">
        <v>130</v>
      </c>
      <c r="B315" s="779" t="s">
        <v>130</v>
      </c>
      <c r="C315" s="780" t="s">
        <v>192</v>
      </c>
      <c r="D315" s="779">
        <v>312</v>
      </c>
      <c r="E315" s="781" t="s">
        <v>18</v>
      </c>
      <c r="F315" s="7" t="s">
        <v>193</v>
      </c>
      <c r="G315" s="781" t="s">
        <v>19</v>
      </c>
      <c r="H315" s="781" t="s">
        <v>174</v>
      </c>
      <c r="I315" s="779" t="s">
        <v>175</v>
      </c>
      <c r="J315" s="779" t="s">
        <v>292</v>
      </c>
      <c r="K315" s="780" t="s">
        <v>293</v>
      </c>
      <c r="L315" s="792">
        <v>1551335</v>
      </c>
      <c r="M315" s="792">
        <v>563450</v>
      </c>
      <c r="N315" s="790">
        <v>0</v>
      </c>
      <c r="O315" s="791">
        <v>0</v>
      </c>
    </row>
    <row r="316" spans="1:15" ht="15" customHeight="1" x14ac:dyDescent="0.25">
      <c r="A316" s="779" t="s">
        <v>130</v>
      </c>
      <c r="B316" s="779" t="s">
        <v>130</v>
      </c>
      <c r="C316" s="780" t="s">
        <v>192</v>
      </c>
      <c r="D316" s="779">
        <v>312</v>
      </c>
      <c r="E316" s="781" t="s">
        <v>18</v>
      </c>
      <c r="F316" s="7" t="s">
        <v>193</v>
      </c>
      <c r="G316" s="781" t="s">
        <v>19</v>
      </c>
      <c r="H316" s="781" t="s">
        <v>174</v>
      </c>
      <c r="I316" s="779" t="s">
        <v>175</v>
      </c>
      <c r="J316" s="779" t="s">
        <v>294</v>
      </c>
      <c r="K316" s="780" t="s">
        <v>295</v>
      </c>
      <c r="L316" s="792">
        <v>1596990</v>
      </c>
      <c r="M316" s="792">
        <v>567042</v>
      </c>
      <c r="N316" s="790">
        <v>0</v>
      </c>
      <c r="O316" s="791">
        <v>0</v>
      </c>
    </row>
    <row r="317" spans="1:15" ht="15" customHeight="1" x14ac:dyDescent="0.25">
      <c r="A317" s="779" t="s">
        <v>130</v>
      </c>
      <c r="B317" s="779" t="s">
        <v>130</v>
      </c>
      <c r="C317" s="780" t="s">
        <v>192</v>
      </c>
      <c r="D317" s="779">
        <v>312</v>
      </c>
      <c r="E317" s="781" t="s">
        <v>18</v>
      </c>
      <c r="F317" s="7" t="s">
        <v>193</v>
      </c>
      <c r="G317" s="781" t="s">
        <v>19</v>
      </c>
      <c r="H317" s="781" t="s">
        <v>174</v>
      </c>
      <c r="I317" s="779" t="s">
        <v>175</v>
      </c>
      <c r="J317" s="779" t="s">
        <v>296</v>
      </c>
      <c r="K317" s="780" t="s">
        <v>297</v>
      </c>
      <c r="L317" s="792">
        <v>1590665</v>
      </c>
      <c r="M317" s="792">
        <v>566519</v>
      </c>
      <c r="N317" s="790">
        <v>0</v>
      </c>
      <c r="O317" s="791">
        <v>0</v>
      </c>
    </row>
    <row r="318" spans="1:15" ht="15" customHeight="1" x14ac:dyDescent="0.25">
      <c r="A318" s="779" t="s">
        <v>130</v>
      </c>
      <c r="B318" s="779" t="s">
        <v>130</v>
      </c>
      <c r="C318" s="780" t="s">
        <v>192</v>
      </c>
      <c r="D318" s="779">
        <v>312</v>
      </c>
      <c r="E318" s="781" t="s">
        <v>18</v>
      </c>
      <c r="F318" s="7" t="s">
        <v>193</v>
      </c>
      <c r="G318" s="781" t="s">
        <v>19</v>
      </c>
      <c r="H318" s="781" t="s">
        <v>174</v>
      </c>
      <c r="I318" s="779" t="s">
        <v>175</v>
      </c>
      <c r="J318" s="779" t="s">
        <v>176</v>
      </c>
      <c r="K318" s="780" t="s">
        <v>298</v>
      </c>
      <c r="L318" s="792">
        <v>98391324</v>
      </c>
      <c r="M318" s="792">
        <v>98370334</v>
      </c>
      <c r="N318" s="790">
        <v>0</v>
      </c>
      <c r="O318" s="791">
        <v>0</v>
      </c>
    </row>
    <row r="319" spans="1:15" ht="15" customHeight="1" x14ac:dyDescent="0.25">
      <c r="A319" s="779" t="s">
        <v>130</v>
      </c>
      <c r="B319" s="779" t="s">
        <v>130</v>
      </c>
      <c r="C319" s="780" t="s">
        <v>182</v>
      </c>
      <c r="D319" s="779">
        <v>314</v>
      </c>
      <c r="E319" s="781" t="s">
        <v>18</v>
      </c>
      <c r="F319" s="7" t="s">
        <v>183</v>
      </c>
      <c r="G319" s="781" t="s">
        <v>19</v>
      </c>
      <c r="H319" s="781" t="s">
        <v>35</v>
      </c>
      <c r="I319" s="779" t="s">
        <v>160</v>
      </c>
      <c r="J319" s="779" t="s">
        <v>36</v>
      </c>
      <c r="K319" s="780" t="s">
        <v>299</v>
      </c>
      <c r="L319" s="792">
        <v>297839</v>
      </c>
      <c r="M319" s="792">
        <v>297839</v>
      </c>
      <c r="N319" s="790">
        <v>0</v>
      </c>
      <c r="O319" s="791">
        <v>0</v>
      </c>
    </row>
    <row r="320" spans="1:15" ht="15" customHeight="1" x14ac:dyDescent="0.25">
      <c r="A320" s="779" t="s">
        <v>130</v>
      </c>
      <c r="B320" s="779" t="s">
        <v>130</v>
      </c>
      <c r="C320" s="780" t="s">
        <v>185</v>
      </c>
      <c r="D320" s="779">
        <v>314</v>
      </c>
      <c r="E320" s="781" t="s">
        <v>18</v>
      </c>
      <c r="F320" s="781" t="s">
        <v>186</v>
      </c>
      <c r="G320" s="781" t="s">
        <v>19</v>
      </c>
      <c r="H320" s="781" t="s">
        <v>35</v>
      </c>
      <c r="I320" s="779" t="s">
        <v>160</v>
      </c>
      <c r="J320" s="779" t="s">
        <v>36</v>
      </c>
      <c r="K320" s="780" t="s">
        <v>300</v>
      </c>
      <c r="L320" s="792">
        <v>20437926</v>
      </c>
      <c r="M320" s="792">
        <v>20437926</v>
      </c>
      <c r="N320" s="790">
        <v>0</v>
      </c>
      <c r="O320" s="791">
        <v>0</v>
      </c>
    </row>
    <row r="321" spans="1:15" ht="15" customHeight="1" x14ac:dyDescent="0.25">
      <c r="A321" s="779" t="s">
        <v>130</v>
      </c>
      <c r="B321" s="779" t="s">
        <v>130</v>
      </c>
      <c r="C321" s="780" t="s">
        <v>182</v>
      </c>
      <c r="D321" s="779">
        <v>314</v>
      </c>
      <c r="E321" s="7" t="s">
        <v>18</v>
      </c>
      <c r="F321" s="7" t="s">
        <v>183</v>
      </c>
      <c r="G321" s="7" t="s">
        <v>19</v>
      </c>
      <c r="H321" s="7" t="s">
        <v>35</v>
      </c>
      <c r="I321" s="779" t="s">
        <v>160</v>
      </c>
      <c r="J321" s="779" t="s">
        <v>205</v>
      </c>
      <c r="K321" s="780" t="s">
        <v>301</v>
      </c>
      <c r="L321" s="792">
        <v>20820467</v>
      </c>
      <c r="M321" s="792">
        <v>19793674</v>
      </c>
      <c r="N321" s="790">
        <v>0</v>
      </c>
      <c r="O321" s="791">
        <v>0</v>
      </c>
    </row>
    <row r="322" spans="1:15" ht="15" customHeight="1" x14ac:dyDescent="0.25">
      <c r="A322" s="779" t="s">
        <v>130</v>
      </c>
      <c r="B322" s="779" t="s">
        <v>130</v>
      </c>
      <c r="C322" s="780" t="s">
        <v>182</v>
      </c>
      <c r="D322" s="779">
        <v>314</v>
      </c>
      <c r="E322" s="7" t="s">
        <v>18</v>
      </c>
      <c r="F322" s="7" t="s">
        <v>183</v>
      </c>
      <c r="G322" s="7" t="s">
        <v>19</v>
      </c>
      <c r="H322" s="7" t="s">
        <v>39</v>
      </c>
      <c r="I322" s="779" t="s">
        <v>162</v>
      </c>
      <c r="J322" s="779" t="s">
        <v>40</v>
      </c>
      <c r="K322" s="780" t="s">
        <v>302</v>
      </c>
      <c r="L322" s="792">
        <v>559483</v>
      </c>
      <c r="M322" s="792">
        <v>559483</v>
      </c>
      <c r="N322" s="790">
        <v>0</v>
      </c>
      <c r="O322" s="791">
        <v>0</v>
      </c>
    </row>
    <row r="323" spans="1:15" ht="15" customHeight="1" x14ac:dyDescent="0.25">
      <c r="A323" s="779" t="s">
        <v>130</v>
      </c>
      <c r="B323" s="779" t="s">
        <v>130</v>
      </c>
      <c r="C323" s="780" t="s">
        <v>185</v>
      </c>
      <c r="D323" s="779">
        <v>314</v>
      </c>
      <c r="E323" s="7" t="s">
        <v>18</v>
      </c>
      <c r="F323" s="781" t="s">
        <v>186</v>
      </c>
      <c r="G323" s="7" t="s">
        <v>19</v>
      </c>
      <c r="H323" s="7" t="s">
        <v>39</v>
      </c>
      <c r="I323" s="779" t="s">
        <v>162</v>
      </c>
      <c r="J323" s="779" t="s">
        <v>40</v>
      </c>
      <c r="K323" s="780" t="s">
        <v>303</v>
      </c>
      <c r="L323" s="792">
        <v>26575047</v>
      </c>
      <c r="M323" s="792">
        <v>26575047</v>
      </c>
      <c r="N323" s="790">
        <v>0</v>
      </c>
      <c r="O323" s="791">
        <v>0</v>
      </c>
    </row>
    <row r="324" spans="1:15" ht="15" customHeight="1" x14ac:dyDescent="0.25">
      <c r="A324" s="779" t="s">
        <v>130</v>
      </c>
      <c r="B324" s="779" t="s">
        <v>130</v>
      </c>
      <c r="C324" s="780" t="s">
        <v>182</v>
      </c>
      <c r="D324" s="779">
        <v>315</v>
      </c>
      <c r="E324" s="781" t="s">
        <v>18</v>
      </c>
      <c r="F324" s="7" t="s">
        <v>183</v>
      </c>
      <c r="G324" s="7" t="s">
        <v>19</v>
      </c>
      <c r="H324" s="7" t="s">
        <v>20</v>
      </c>
      <c r="I324" s="779" t="s">
        <v>150</v>
      </c>
      <c r="J324" s="779" t="s">
        <v>22</v>
      </c>
      <c r="K324" s="780" t="s">
        <v>304</v>
      </c>
      <c r="L324" s="792">
        <v>318104</v>
      </c>
      <c r="M324" s="792">
        <v>318104</v>
      </c>
      <c r="N324" s="790">
        <v>0</v>
      </c>
      <c r="O324" s="791">
        <v>0</v>
      </c>
    </row>
    <row r="325" spans="1:15" ht="15" customHeight="1" x14ac:dyDescent="0.25">
      <c r="A325" s="779" t="s">
        <v>130</v>
      </c>
      <c r="B325" s="779" t="s">
        <v>130</v>
      </c>
      <c r="C325" s="780" t="s">
        <v>185</v>
      </c>
      <c r="D325" s="779">
        <v>315</v>
      </c>
      <c r="E325" s="781" t="s">
        <v>18</v>
      </c>
      <c r="F325" s="781" t="s">
        <v>186</v>
      </c>
      <c r="G325" s="7" t="s">
        <v>19</v>
      </c>
      <c r="H325" s="7" t="s">
        <v>20</v>
      </c>
      <c r="I325" s="779" t="s">
        <v>150</v>
      </c>
      <c r="J325" s="779" t="s">
        <v>22</v>
      </c>
      <c r="K325" s="780" t="s">
        <v>305</v>
      </c>
      <c r="L325" s="792">
        <v>232923</v>
      </c>
      <c r="M325" s="792">
        <v>232923</v>
      </c>
      <c r="N325" s="790">
        <v>0</v>
      </c>
      <c r="O325" s="791">
        <v>0</v>
      </c>
    </row>
    <row r="326" spans="1:15" ht="15" customHeight="1" x14ac:dyDescent="0.25">
      <c r="A326" s="779" t="s">
        <v>130</v>
      </c>
      <c r="B326" s="779" t="s">
        <v>130</v>
      </c>
      <c r="C326" s="780" t="s">
        <v>182</v>
      </c>
      <c r="D326" s="779">
        <v>315</v>
      </c>
      <c r="E326" s="781" t="s">
        <v>18</v>
      </c>
      <c r="F326" s="7" t="s">
        <v>183</v>
      </c>
      <c r="G326" s="7" t="s">
        <v>19</v>
      </c>
      <c r="H326" s="7" t="s">
        <v>24</v>
      </c>
      <c r="I326" s="779" t="s">
        <v>152</v>
      </c>
      <c r="J326" s="779" t="s">
        <v>25</v>
      </c>
      <c r="K326" s="780" t="s">
        <v>306</v>
      </c>
      <c r="L326" s="792">
        <v>1018909</v>
      </c>
      <c r="M326" s="792">
        <v>1018909</v>
      </c>
      <c r="N326" s="790">
        <v>0</v>
      </c>
      <c r="O326" s="791">
        <v>0</v>
      </c>
    </row>
    <row r="327" spans="1:15" ht="15" customHeight="1" x14ac:dyDescent="0.25">
      <c r="A327" s="779" t="s">
        <v>130</v>
      </c>
      <c r="B327" s="779" t="s">
        <v>130</v>
      </c>
      <c r="C327" s="780" t="s">
        <v>185</v>
      </c>
      <c r="D327" s="779">
        <v>315</v>
      </c>
      <c r="E327" s="781" t="s">
        <v>18</v>
      </c>
      <c r="F327" s="781" t="s">
        <v>186</v>
      </c>
      <c r="G327" s="7" t="s">
        <v>19</v>
      </c>
      <c r="H327" s="7" t="s">
        <v>24</v>
      </c>
      <c r="I327" s="779" t="s">
        <v>152</v>
      </c>
      <c r="J327" s="779" t="s">
        <v>25</v>
      </c>
      <c r="K327" s="780" t="s">
        <v>307</v>
      </c>
      <c r="L327" s="792">
        <v>9019631</v>
      </c>
      <c r="M327" s="792">
        <v>9019631</v>
      </c>
      <c r="N327" s="790">
        <v>0</v>
      </c>
      <c r="O327" s="791">
        <v>0</v>
      </c>
    </row>
    <row r="328" spans="1:15" ht="15" customHeight="1" x14ac:dyDescent="0.25">
      <c r="A328" s="779" t="s">
        <v>130</v>
      </c>
      <c r="B328" s="779" t="s">
        <v>130</v>
      </c>
      <c r="C328" s="780" t="s">
        <v>192</v>
      </c>
      <c r="D328" s="779">
        <v>314</v>
      </c>
      <c r="E328" s="781" t="s">
        <v>18</v>
      </c>
      <c r="F328" s="7" t="s">
        <v>193</v>
      </c>
      <c r="G328" s="781" t="s">
        <v>19</v>
      </c>
      <c r="H328" s="781" t="s">
        <v>174</v>
      </c>
      <c r="I328" s="779" t="s">
        <v>175</v>
      </c>
      <c r="J328" s="779" t="s">
        <v>176</v>
      </c>
      <c r="K328" s="780" t="s">
        <v>308</v>
      </c>
      <c r="L328" s="792">
        <v>31429307</v>
      </c>
      <c r="M328" s="792">
        <v>31429765</v>
      </c>
      <c r="N328" s="790">
        <v>0</v>
      </c>
      <c r="O328" s="791">
        <v>0</v>
      </c>
    </row>
    <row r="329" spans="1:15" ht="15" customHeight="1" x14ac:dyDescent="0.25">
      <c r="A329" s="779" t="s">
        <v>130</v>
      </c>
      <c r="B329" s="779" t="s">
        <v>130</v>
      </c>
      <c r="C329" s="780" t="s">
        <v>192</v>
      </c>
      <c r="D329" s="779">
        <v>314</v>
      </c>
      <c r="E329" s="781" t="s">
        <v>18</v>
      </c>
      <c r="F329" s="7" t="s">
        <v>193</v>
      </c>
      <c r="G329" s="781" t="s">
        <v>19</v>
      </c>
      <c r="H329" s="781" t="s">
        <v>174</v>
      </c>
      <c r="I329" s="779" t="s">
        <v>175</v>
      </c>
      <c r="J329" s="779" t="s">
        <v>292</v>
      </c>
      <c r="K329" s="780" t="s">
        <v>309</v>
      </c>
      <c r="L329" s="792">
        <v>561882</v>
      </c>
      <c r="M329" s="792">
        <v>152666</v>
      </c>
      <c r="N329" s="790">
        <v>0</v>
      </c>
      <c r="O329" s="791">
        <v>0</v>
      </c>
    </row>
    <row r="330" spans="1:15" ht="15" customHeight="1" x14ac:dyDescent="0.25">
      <c r="A330" s="779" t="s">
        <v>130</v>
      </c>
      <c r="B330" s="779" t="s">
        <v>130</v>
      </c>
      <c r="C330" s="780" t="s">
        <v>192</v>
      </c>
      <c r="D330" s="779">
        <v>314</v>
      </c>
      <c r="E330" s="781" t="s">
        <v>18</v>
      </c>
      <c r="F330" s="7" t="s">
        <v>193</v>
      </c>
      <c r="G330" s="781" t="s">
        <v>19</v>
      </c>
      <c r="H330" s="781" t="s">
        <v>174</v>
      </c>
      <c r="I330" s="779" t="s">
        <v>175</v>
      </c>
      <c r="J330" s="779" t="s">
        <v>294</v>
      </c>
      <c r="K330" s="780" t="s">
        <v>310</v>
      </c>
      <c r="L330" s="792">
        <v>561882</v>
      </c>
      <c r="M330" s="792">
        <v>152666</v>
      </c>
      <c r="N330" s="790">
        <v>0</v>
      </c>
      <c r="O330" s="791">
        <v>0</v>
      </c>
    </row>
    <row r="331" spans="1:15" ht="15" customHeight="1" x14ac:dyDescent="0.25">
      <c r="A331" s="779" t="s">
        <v>130</v>
      </c>
      <c r="B331" s="779" t="s">
        <v>130</v>
      </c>
      <c r="C331" s="780" t="s">
        <v>192</v>
      </c>
      <c r="D331" s="779">
        <v>314</v>
      </c>
      <c r="E331" s="781" t="s">
        <v>18</v>
      </c>
      <c r="F331" s="7" t="s">
        <v>193</v>
      </c>
      <c r="G331" s="781" t="s">
        <v>19</v>
      </c>
      <c r="H331" s="781" t="s">
        <v>174</v>
      </c>
      <c r="I331" s="779" t="s">
        <v>175</v>
      </c>
      <c r="J331" s="779" t="s">
        <v>296</v>
      </c>
      <c r="K331" s="780" t="s">
        <v>311</v>
      </c>
      <c r="L331" s="792">
        <v>563570</v>
      </c>
      <c r="M331" s="792">
        <v>153123</v>
      </c>
      <c r="N331" s="790">
        <v>0</v>
      </c>
      <c r="O331" s="791">
        <v>0</v>
      </c>
    </row>
    <row r="332" spans="1:15" ht="15" customHeight="1" x14ac:dyDescent="0.25">
      <c r="A332" s="779" t="s">
        <v>130</v>
      </c>
      <c r="B332" s="779" t="s">
        <v>130</v>
      </c>
      <c r="C332" s="780" t="s">
        <v>182</v>
      </c>
      <c r="D332" s="779">
        <v>315</v>
      </c>
      <c r="E332" s="781" t="s">
        <v>18</v>
      </c>
      <c r="F332" s="7" t="s">
        <v>183</v>
      </c>
      <c r="G332" s="781" t="s">
        <v>19</v>
      </c>
      <c r="H332" s="781" t="s">
        <v>154</v>
      </c>
      <c r="I332" s="779" t="s">
        <v>155</v>
      </c>
      <c r="J332" s="779" t="s">
        <v>156</v>
      </c>
      <c r="K332" s="780" t="s">
        <v>312</v>
      </c>
      <c r="L332" s="792">
        <v>1112070</v>
      </c>
      <c r="M332" s="792">
        <v>1112071</v>
      </c>
      <c r="N332" s="790">
        <v>0</v>
      </c>
      <c r="O332" s="791">
        <v>0</v>
      </c>
    </row>
    <row r="333" spans="1:15" ht="15" customHeight="1" x14ac:dyDescent="0.25">
      <c r="A333" s="779" t="s">
        <v>130</v>
      </c>
      <c r="B333" s="779" t="s">
        <v>130</v>
      </c>
      <c r="C333" s="780" t="s">
        <v>196</v>
      </c>
      <c r="D333" s="779">
        <v>315</v>
      </c>
      <c r="E333" s="781" t="s">
        <v>18</v>
      </c>
      <c r="F333" s="15" t="s">
        <v>197</v>
      </c>
      <c r="G333" s="781" t="s">
        <v>19</v>
      </c>
      <c r="H333" s="781" t="s">
        <v>154</v>
      </c>
      <c r="I333" s="779" t="s">
        <v>155</v>
      </c>
      <c r="J333" s="779" t="s">
        <v>156</v>
      </c>
      <c r="K333" s="780" t="s">
        <v>312</v>
      </c>
      <c r="L333" s="792">
        <v>1483078</v>
      </c>
      <c r="M333" s="792">
        <v>0</v>
      </c>
      <c r="N333" s="790">
        <v>0</v>
      </c>
      <c r="O333" s="791">
        <v>0</v>
      </c>
    </row>
    <row r="334" spans="1:15" ht="15" customHeight="1" x14ac:dyDescent="0.25">
      <c r="A334" s="779" t="s">
        <v>130</v>
      </c>
      <c r="B334" s="779" t="s">
        <v>130</v>
      </c>
      <c r="C334" s="780" t="s">
        <v>182</v>
      </c>
      <c r="D334" s="779">
        <v>315</v>
      </c>
      <c r="E334" s="781" t="s">
        <v>18</v>
      </c>
      <c r="F334" s="7" t="s">
        <v>183</v>
      </c>
      <c r="G334" s="781" t="s">
        <v>19</v>
      </c>
      <c r="H334" s="781" t="s">
        <v>154</v>
      </c>
      <c r="I334" s="779" t="s">
        <v>155</v>
      </c>
      <c r="J334" s="779" t="s">
        <v>156</v>
      </c>
      <c r="K334" s="780" t="s">
        <v>313</v>
      </c>
      <c r="L334" s="792">
        <v>172833</v>
      </c>
      <c r="M334" s="792">
        <v>172833</v>
      </c>
      <c r="N334" s="790">
        <v>0</v>
      </c>
      <c r="O334" s="791">
        <v>0</v>
      </c>
    </row>
    <row r="335" spans="1:15" ht="15" customHeight="1" x14ac:dyDescent="0.25">
      <c r="A335" s="779" t="s">
        <v>130</v>
      </c>
      <c r="B335" s="779" t="s">
        <v>130</v>
      </c>
      <c r="C335" s="780" t="s">
        <v>185</v>
      </c>
      <c r="D335" s="779">
        <v>315</v>
      </c>
      <c r="E335" s="781" t="s">
        <v>18</v>
      </c>
      <c r="F335" s="781" t="s">
        <v>186</v>
      </c>
      <c r="G335" s="781" t="s">
        <v>19</v>
      </c>
      <c r="H335" s="781" t="s">
        <v>154</v>
      </c>
      <c r="I335" s="779" t="s">
        <v>155</v>
      </c>
      <c r="J335" s="779" t="s">
        <v>156</v>
      </c>
      <c r="K335" s="780" t="s">
        <v>314</v>
      </c>
      <c r="L335" s="792">
        <v>3030089</v>
      </c>
      <c r="M335" s="792">
        <v>3030087</v>
      </c>
      <c r="N335" s="790">
        <v>0</v>
      </c>
      <c r="O335" s="791">
        <v>0</v>
      </c>
    </row>
    <row r="336" spans="1:15" ht="15" customHeight="1" x14ac:dyDescent="0.25">
      <c r="A336" s="779" t="s">
        <v>130</v>
      </c>
      <c r="B336" s="779" t="s">
        <v>130</v>
      </c>
      <c r="C336" s="780" t="s">
        <v>182</v>
      </c>
      <c r="D336" s="779">
        <v>315</v>
      </c>
      <c r="E336" s="781" t="s">
        <v>18</v>
      </c>
      <c r="F336" s="7" t="s">
        <v>183</v>
      </c>
      <c r="G336" s="781" t="s">
        <v>19</v>
      </c>
      <c r="H336" s="781" t="s">
        <v>154</v>
      </c>
      <c r="I336" s="779" t="s">
        <v>155</v>
      </c>
      <c r="J336" s="779" t="s">
        <v>249</v>
      </c>
      <c r="K336" s="780" t="s">
        <v>315</v>
      </c>
      <c r="L336" s="792">
        <v>109376</v>
      </c>
      <c r="M336" s="792">
        <v>109376</v>
      </c>
      <c r="N336" s="790">
        <v>0</v>
      </c>
      <c r="O336" s="791">
        <v>0</v>
      </c>
    </row>
    <row r="337" spans="1:15" ht="15" customHeight="1" x14ac:dyDescent="0.25">
      <c r="A337" s="779" t="s">
        <v>130</v>
      </c>
      <c r="B337" s="779" t="s">
        <v>130</v>
      </c>
      <c r="C337" s="780" t="s">
        <v>192</v>
      </c>
      <c r="D337" s="779">
        <v>315</v>
      </c>
      <c r="E337" s="781" t="s">
        <v>18</v>
      </c>
      <c r="F337" s="7" t="s">
        <v>193</v>
      </c>
      <c r="G337" s="781" t="s">
        <v>19</v>
      </c>
      <c r="H337" s="781" t="s">
        <v>174</v>
      </c>
      <c r="I337" s="779" t="s">
        <v>175</v>
      </c>
      <c r="J337" s="779" t="s">
        <v>176</v>
      </c>
      <c r="K337" s="780" t="s">
        <v>316</v>
      </c>
      <c r="L337" s="792">
        <v>32794377</v>
      </c>
      <c r="M337" s="792">
        <v>26248241</v>
      </c>
      <c r="N337" s="790">
        <v>0</v>
      </c>
      <c r="O337" s="791">
        <v>0</v>
      </c>
    </row>
    <row r="338" spans="1:15" ht="15" customHeight="1" x14ac:dyDescent="0.25">
      <c r="A338" s="779" t="s">
        <v>130</v>
      </c>
      <c r="B338" s="779" t="s">
        <v>130</v>
      </c>
      <c r="C338" s="780" t="s">
        <v>192</v>
      </c>
      <c r="D338" s="779">
        <v>315</v>
      </c>
      <c r="E338" s="781" t="s">
        <v>18</v>
      </c>
      <c r="F338" s="7" t="s">
        <v>193</v>
      </c>
      <c r="G338" s="781" t="s">
        <v>19</v>
      </c>
      <c r="H338" s="781" t="s">
        <v>174</v>
      </c>
      <c r="I338" s="779" t="s">
        <v>175</v>
      </c>
      <c r="J338" s="779" t="s">
        <v>292</v>
      </c>
      <c r="K338" s="780" t="s">
        <v>317</v>
      </c>
      <c r="L338" s="792">
        <v>20831</v>
      </c>
      <c r="M338" s="792">
        <v>2022</v>
      </c>
      <c r="N338" s="790">
        <v>0</v>
      </c>
      <c r="O338" s="791">
        <v>0</v>
      </c>
    </row>
    <row r="339" spans="1:15" ht="15" customHeight="1" x14ac:dyDescent="0.25">
      <c r="A339" s="779" t="s">
        <v>130</v>
      </c>
      <c r="B339" s="779" t="s">
        <v>130</v>
      </c>
      <c r="C339" s="780" t="s">
        <v>182</v>
      </c>
      <c r="D339" s="779">
        <v>315</v>
      </c>
      <c r="E339" s="781" t="s">
        <v>18</v>
      </c>
      <c r="F339" s="7" t="s">
        <v>183</v>
      </c>
      <c r="G339" s="781" t="s">
        <v>19</v>
      </c>
      <c r="H339" s="781" t="s">
        <v>174</v>
      </c>
      <c r="I339" s="779" t="s">
        <v>175</v>
      </c>
      <c r="J339" s="779" t="s">
        <v>294</v>
      </c>
      <c r="K339" s="780" t="s">
        <v>318</v>
      </c>
      <c r="L339" s="792">
        <v>97971</v>
      </c>
      <c r="M339" s="792">
        <v>97971</v>
      </c>
      <c r="N339" s="790">
        <v>0</v>
      </c>
      <c r="O339" s="791">
        <v>0</v>
      </c>
    </row>
    <row r="340" spans="1:15" ht="15" customHeight="1" x14ac:dyDescent="0.25">
      <c r="A340" s="779" t="s">
        <v>130</v>
      </c>
      <c r="B340" s="779" t="s">
        <v>130</v>
      </c>
      <c r="C340" s="780" t="s">
        <v>182</v>
      </c>
      <c r="D340" s="779">
        <v>315</v>
      </c>
      <c r="E340" s="781" t="s">
        <v>18</v>
      </c>
      <c r="F340" s="7" t="s">
        <v>183</v>
      </c>
      <c r="G340" s="781" t="s">
        <v>19</v>
      </c>
      <c r="H340" s="781" t="s">
        <v>35</v>
      </c>
      <c r="I340" s="779" t="s">
        <v>160</v>
      </c>
      <c r="J340" s="779" t="s">
        <v>36</v>
      </c>
      <c r="K340" s="780" t="s">
        <v>319</v>
      </c>
      <c r="L340" s="792">
        <v>258279</v>
      </c>
      <c r="M340" s="792">
        <v>258279</v>
      </c>
      <c r="N340" s="790">
        <v>0</v>
      </c>
      <c r="O340" s="791">
        <v>0</v>
      </c>
    </row>
    <row r="341" spans="1:15" ht="15" customHeight="1" x14ac:dyDescent="0.25">
      <c r="A341" s="779" t="s">
        <v>130</v>
      </c>
      <c r="B341" s="779" t="s">
        <v>130</v>
      </c>
      <c r="C341" s="780" t="s">
        <v>185</v>
      </c>
      <c r="D341" s="779">
        <v>315</v>
      </c>
      <c r="E341" s="781" t="s">
        <v>18</v>
      </c>
      <c r="F341" s="781" t="s">
        <v>186</v>
      </c>
      <c r="G341" s="781" t="s">
        <v>19</v>
      </c>
      <c r="H341" s="781" t="s">
        <v>35</v>
      </c>
      <c r="I341" s="779" t="s">
        <v>160</v>
      </c>
      <c r="J341" s="779" t="s">
        <v>36</v>
      </c>
      <c r="K341" s="780" t="s">
        <v>320</v>
      </c>
      <c r="L341" s="792">
        <v>4447632</v>
      </c>
      <c r="M341" s="792">
        <v>4447632</v>
      </c>
      <c r="N341" s="790">
        <v>0</v>
      </c>
      <c r="O341" s="791">
        <v>0</v>
      </c>
    </row>
    <row r="342" spans="1:15" ht="15" customHeight="1" x14ac:dyDescent="0.25">
      <c r="A342" s="779" t="s">
        <v>130</v>
      </c>
      <c r="B342" s="779" t="s">
        <v>130</v>
      </c>
      <c r="C342" s="780" t="s">
        <v>182</v>
      </c>
      <c r="D342" s="779">
        <v>315</v>
      </c>
      <c r="E342" s="7" t="s">
        <v>18</v>
      </c>
      <c r="F342" s="7" t="s">
        <v>183</v>
      </c>
      <c r="G342" s="7" t="s">
        <v>19</v>
      </c>
      <c r="H342" s="7" t="s">
        <v>35</v>
      </c>
      <c r="I342" s="779" t="s">
        <v>160</v>
      </c>
      <c r="J342" s="779" t="s">
        <v>205</v>
      </c>
      <c r="K342" s="780" t="s">
        <v>321</v>
      </c>
      <c r="L342" s="792">
        <v>10582334</v>
      </c>
      <c r="M342" s="792">
        <v>10655403</v>
      </c>
      <c r="N342" s="790">
        <v>0</v>
      </c>
      <c r="O342" s="791">
        <v>0</v>
      </c>
    </row>
    <row r="343" spans="1:15" ht="15" customHeight="1" x14ac:dyDescent="0.25">
      <c r="A343" s="779" t="s">
        <v>130</v>
      </c>
      <c r="B343" s="779" t="s">
        <v>130</v>
      </c>
      <c r="C343" s="780" t="s">
        <v>182</v>
      </c>
      <c r="D343" s="779">
        <v>315</v>
      </c>
      <c r="E343" s="781" t="s">
        <v>18</v>
      </c>
      <c r="F343" s="7" t="s">
        <v>183</v>
      </c>
      <c r="G343" s="781" t="s">
        <v>19</v>
      </c>
      <c r="H343" s="781" t="s">
        <v>35</v>
      </c>
      <c r="I343" s="779" t="s">
        <v>160</v>
      </c>
      <c r="J343" s="779" t="s">
        <v>205</v>
      </c>
      <c r="K343" s="780" t="s">
        <v>322</v>
      </c>
      <c r="L343" s="792">
        <v>5676</v>
      </c>
      <c r="M343" s="792">
        <v>5676</v>
      </c>
      <c r="N343" s="790">
        <v>0</v>
      </c>
      <c r="O343" s="791">
        <v>0</v>
      </c>
    </row>
    <row r="344" spans="1:15" ht="15" customHeight="1" x14ac:dyDescent="0.25">
      <c r="A344" s="779" t="s">
        <v>130</v>
      </c>
      <c r="B344" s="779" t="s">
        <v>130</v>
      </c>
      <c r="C344" s="780" t="s">
        <v>182</v>
      </c>
      <c r="D344" s="779">
        <v>315</v>
      </c>
      <c r="E344" s="7" t="s">
        <v>18</v>
      </c>
      <c r="F344" s="7" t="s">
        <v>183</v>
      </c>
      <c r="G344" s="7" t="s">
        <v>19</v>
      </c>
      <c r="H344" s="7" t="s">
        <v>39</v>
      </c>
      <c r="I344" s="779" t="s">
        <v>162</v>
      </c>
      <c r="J344" s="779" t="s">
        <v>40</v>
      </c>
      <c r="K344" s="780" t="s">
        <v>323</v>
      </c>
      <c r="L344" s="792">
        <v>529055</v>
      </c>
      <c r="M344" s="792">
        <v>529055</v>
      </c>
      <c r="N344" s="790">
        <v>0</v>
      </c>
      <c r="O344" s="791">
        <v>0</v>
      </c>
    </row>
    <row r="345" spans="1:15" ht="15" customHeight="1" x14ac:dyDescent="0.25">
      <c r="A345" s="779" t="s">
        <v>130</v>
      </c>
      <c r="B345" s="779" t="s">
        <v>130</v>
      </c>
      <c r="C345" s="780" t="s">
        <v>185</v>
      </c>
      <c r="D345" s="779">
        <v>315</v>
      </c>
      <c r="E345" s="7" t="s">
        <v>18</v>
      </c>
      <c r="F345" s="781" t="s">
        <v>186</v>
      </c>
      <c r="G345" s="7" t="s">
        <v>19</v>
      </c>
      <c r="H345" s="7" t="s">
        <v>39</v>
      </c>
      <c r="I345" s="779" t="s">
        <v>162</v>
      </c>
      <c r="J345" s="779" t="s">
        <v>40</v>
      </c>
      <c r="K345" s="780" t="s">
        <v>324</v>
      </c>
      <c r="L345" s="792">
        <v>5483005</v>
      </c>
      <c r="M345" s="792">
        <v>5482316</v>
      </c>
      <c r="N345" s="790">
        <v>0</v>
      </c>
      <c r="O345" s="791">
        <v>0</v>
      </c>
    </row>
    <row r="346" spans="1:15" ht="15" customHeight="1" x14ac:dyDescent="0.25">
      <c r="A346" s="779" t="s">
        <v>130</v>
      </c>
      <c r="B346" s="779" t="s">
        <v>130</v>
      </c>
      <c r="C346" s="780" t="s">
        <v>182</v>
      </c>
      <c r="D346" s="779">
        <v>316</v>
      </c>
      <c r="E346" s="781" t="s">
        <v>18</v>
      </c>
      <c r="F346" s="7" t="s">
        <v>183</v>
      </c>
      <c r="G346" s="7" t="s">
        <v>19</v>
      </c>
      <c r="H346" s="7" t="s">
        <v>20</v>
      </c>
      <c r="I346" s="779" t="s">
        <v>150</v>
      </c>
      <c r="J346" s="779" t="s">
        <v>22</v>
      </c>
      <c r="K346" s="780" t="s">
        <v>325</v>
      </c>
      <c r="L346" s="792">
        <v>172466</v>
      </c>
      <c r="M346" s="792">
        <v>172466</v>
      </c>
      <c r="N346" s="790">
        <v>0</v>
      </c>
      <c r="O346" s="791">
        <v>0</v>
      </c>
    </row>
    <row r="347" spans="1:15" ht="15" customHeight="1" x14ac:dyDescent="0.25">
      <c r="A347" s="779" t="s">
        <v>130</v>
      </c>
      <c r="B347" s="779" t="s">
        <v>130</v>
      </c>
      <c r="C347" s="780" t="s">
        <v>185</v>
      </c>
      <c r="D347" s="779">
        <v>316</v>
      </c>
      <c r="E347" s="781" t="s">
        <v>18</v>
      </c>
      <c r="F347" s="781" t="s">
        <v>186</v>
      </c>
      <c r="G347" s="7" t="s">
        <v>19</v>
      </c>
      <c r="H347" s="7" t="s">
        <v>24</v>
      </c>
      <c r="I347" s="779" t="s">
        <v>152</v>
      </c>
      <c r="J347" s="779" t="s">
        <v>25</v>
      </c>
      <c r="K347" s="780" t="s">
        <v>326</v>
      </c>
      <c r="L347" s="792">
        <v>6799551</v>
      </c>
      <c r="M347" s="792">
        <v>6799551</v>
      </c>
      <c r="N347" s="790">
        <v>0</v>
      </c>
      <c r="O347" s="791">
        <v>0</v>
      </c>
    </row>
    <row r="348" spans="1:15" ht="15" customHeight="1" x14ac:dyDescent="0.25">
      <c r="A348" s="779" t="s">
        <v>130</v>
      </c>
      <c r="B348" s="779" t="s">
        <v>130</v>
      </c>
      <c r="C348" s="780" t="s">
        <v>182</v>
      </c>
      <c r="D348" s="779">
        <v>316</v>
      </c>
      <c r="E348" s="781" t="s">
        <v>18</v>
      </c>
      <c r="F348" s="7" t="s">
        <v>183</v>
      </c>
      <c r="G348" s="7" t="s">
        <v>19</v>
      </c>
      <c r="H348" s="7" t="s">
        <v>24</v>
      </c>
      <c r="I348" s="779" t="s">
        <v>152</v>
      </c>
      <c r="J348" s="779" t="s">
        <v>41</v>
      </c>
      <c r="K348" s="780" t="s">
        <v>327</v>
      </c>
      <c r="L348" s="792">
        <v>1288</v>
      </c>
      <c r="M348" s="792">
        <v>1288</v>
      </c>
      <c r="N348" s="790">
        <v>0</v>
      </c>
      <c r="O348" s="791">
        <v>0</v>
      </c>
    </row>
    <row r="349" spans="1:15" ht="15" customHeight="1" x14ac:dyDescent="0.25">
      <c r="A349" s="779" t="s">
        <v>130</v>
      </c>
      <c r="B349" s="779" t="s">
        <v>130</v>
      </c>
      <c r="C349" s="780" t="s">
        <v>192</v>
      </c>
      <c r="D349" s="779">
        <v>316</v>
      </c>
      <c r="E349" s="781" t="s">
        <v>18</v>
      </c>
      <c r="F349" s="7" t="s">
        <v>193</v>
      </c>
      <c r="G349" s="781" t="s">
        <v>19</v>
      </c>
      <c r="H349" s="781" t="s">
        <v>174</v>
      </c>
      <c r="I349" s="779" t="s">
        <v>175</v>
      </c>
      <c r="J349" s="779" t="s">
        <v>176</v>
      </c>
      <c r="K349" s="780" t="s">
        <v>328</v>
      </c>
      <c r="L349" s="792">
        <v>7971941</v>
      </c>
      <c r="M349" s="792">
        <v>7887618</v>
      </c>
      <c r="N349" s="790">
        <v>0</v>
      </c>
      <c r="O349" s="791">
        <v>0</v>
      </c>
    </row>
    <row r="350" spans="1:15" ht="15" customHeight="1" x14ac:dyDescent="0.25">
      <c r="A350" s="779" t="s">
        <v>130</v>
      </c>
      <c r="B350" s="779" t="s">
        <v>130</v>
      </c>
      <c r="C350" s="780" t="s">
        <v>182</v>
      </c>
      <c r="D350" s="779">
        <v>316</v>
      </c>
      <c r="E350" s="781" t="s">
        <v>18</v>
      </c>
      <c r="F350" s="7" t="s">
        <v>183</v>
      </c>
      <c r="G350" s="781" t="s">
        <v>19</v>
      </c>
      <c r="H350" s="781" t="s">
        <v>35</v>
      </c>
      <c r="I350" s="779" t="s">
        <v>160</v>
      </c>
      <c r="J350" s="779" t="s">
        <v>36</v>
      </c>
      <c r="K350" s="780" t="s">
        <v>329</v>
      </c>
      <c r="L350" s="792">
        <v>1289097</v>
      </c>
      <c r="M350" s="792">
        <v>1289097</v>
      </c>
      <c r="N350" s="790">
        <v>0</v>
      </c>
      <c r="O350" s="791">
        <v>0</v>
      </c>
    </row>
    <row r="351" spans="1:15" ht="15" customHeight="1" x14ac:dyDescent="0.25">
      <c r="A351" s="779" t="s">
        <v>130</v>
      </c>
      <c r="B351" s="779" t="s">
        <v>130</v>
      </c>
      <c r="C351" s="780" t="s">
        <v>185</v>
      </c>
      <c r="D351" s="779">
        <v>316</v>
      </c>
      <c r="E351" s="781" t="s">
        <v>18</v>
      </c>
      <c r="F351" s="781" t="s">
        <v>186</v>
      </c>
      <c r="G351" s="781" t="s">
        <v>19</v>
      </c>
      <c r="H351" s="781" t="s">
        <v>35</v>
      </c>
      <c r="I351" s="779" t="s">
        <v>160</v>
      </c>
      <c r="J351" s="779" t="s">
        <v>36</v>
      </c>
      <c r="K351" s="780" t="s">
        <v>330</v>
      </c>
      <c r="L351" s="792">
        <v>3734396</v>
      </c>
      <c r="M351" s="792">
        <v>3734396</v>
      </c>
      <c r="N351" s="790">
        <v>0</v>
      </c>
      <c r="O351" s="791">
        <v>0</v>
      </c>
    </row>
    <row r="352" spans="1:15" ht="15" customHeight="1" x14ac:dyDescent="0.25">
      <c r="A352" s="779" t="s">
        <v>130</v>
      </c>
      <c r="B352" s="779" t="s">
        <v>130</v>
      </c>
      <c r="C352" s="780" t="s">
        <v>192</v>
      </c>
      <c r="D352" s="779">
        <v>316</v>
      </c>
      <c r="E352" s="781" t="s">
        <v>18</v>
      </c>
      <c r="F352" s="7" t="s">
        <v>193</v>
      </c>
      <c r="G352" s="781" t="s">
        <v>19</v>
      </c>
      <c r="H352" s="781" t="s">
        <v>35</v>
      </c>
      <c r="I352" s="779" t="s">
        <v>160</v>
      </c>
      <c r="J352" s="779" t="s">
        <v>205</v>
      </c>
      <c r="K352" s="780" t="s">
        <v>331</v>
      </c>
      <c r="L352" s="792">
        <v>539020</v>
      </c>
      <c r="M352" s="792">
        <v>77975</v>
      </c>
      <c r="N352" s="790">
        <v>0</v>
      </c>
      <c r="O352" s="791">
        <v>0</v>
      </c>
    </row>
    <row r="353" spans="1:15" ht="15" customHeight="1" x14ac:dyDescent="0.25">
      <c r="A353" s="779" t="s">
        <v>130</v>
      </c>
      <c r="B353" s="779" t="s">
        <v>130</v>
      </c>
      <c r="C353" s="780" t="s">
        <v>182</v>
      </c>
      <c r="D353" s="779">
        <v>316</v>
      </c>
      <c r="E353" s="781" t="s">
        <v>18</v>
      </c>
      <c r="F353" s="7" t="s">
        <v>183</v>
      </c>
      <c r="G353" s="781" t="s">
        <v>19</v>
      </c>
      <c r="H353" s="781" t="s">
        <v>35</v>
      </c>
      <c r="I353" s="779" t="s">
        <v>160</v>
      </c>
      <c r="J353" s="779" t="s">
        <v>205</v>
      </c>
      <c r="K353" s="780" t="s">
        <v>332</v>
      </c>
      <c r="L353" s="792">
        <v>3333504</v>
      </c>
      <c r="M353" s="792">
        <v>3376871</v>
      </c>
      <c r="N353" s="790">
        <v>0</v>
      </c>
      <c r="O353" s="791">
        <v>0</v>
      </c>
    </row>
    <row r="354" spans="1:15" ht="15" customHeight="1" x14ac:dyDescent="0.25">
      <c r="A354" s="779" t="s">
        <v>130</v>
      </c>
      <c r="B354" s="779" t="s">
        <v>130</v>
      </c>
      <c r="C354" s="780" t="s">
        <v>182</v>
      </c>
      <c r="D354" s="779">
        <v>316</v>
      </c>
      <c r="E354" s="7" t="s">
        <v>18</v>
      </c>
      <c r="F354" s="7" t="s">
        <v>183</v>
      </c>
      <c r="G354" s="7" t="s">
        <v>19</v>
      </c>
      <c r="H354" s="7" t="s">
        <v>39</v>
      </c>
      <c r="I354" s="779" t="s">
        <v>162</v>
      </c>
      <c r="J354" s="779" t="s">
        <v>40</v>
      </c>
      <c r="K354" s="780" t="s">
        <v>333</v>
      </c>
      <c r="L354" s="792">
        <v>1337553</v>
      </c>
      <c r="M354" s="792">
        <v>1337553</v>
      </c>
      <c r="N354" s="790">
        <v>0</v>
      </c>
      <c r="O354" s="791">
        <v>0</v>
      </c>
    </row>
    <row r="355" spans="1:15" ht="15" customHeight="1" x14ac:dyDescent="0.25">
      <c r="A355" s="779" t="s">
        <v>130</v>
      </c>
      <c r="B355" s="779" t="s">
        <v>130</v>
      </c>
      <c r="C355" s="780" t="s">
        <v>185</v>
      </c>
      <c r="D355" s="779">
        <v>316</v>
      </c>
      <c r="E355" s="7" t="s">
        <v>18</v>
      </c>
      <c r="F355" s="781" t="s">
        <v>186</v>
      </c>
      <c r="G355" s="7" t="s">
        <v>19</v>
      </c>
      <c r="H355" s="7" t="s">
        <v>39</v>
      </c>
      <c r="I355" s="779" t="s">
        <v>162</v>
      </c>
      <c r="J355" s="779" t="s">
        <v>40</v>
      </c>
      <c r="K355" s="780" t="s">
        <v>334</v>
      </c>
      <c r="L355" s="792">
        <v>1043338</v>
      </c>
      <c r="M355" s="792">
        <v>1043338</v>
      </c>
      <c r="N355" s="790">
        <v>0</v>
      </c>
      <c r="O355" s="791">
        <v>0</v>
      </c>
    </row>
    <row r="356" spans="1:15" ht="15" customHeight="1" x14ac:dyDescent="0.25">
      <c r="A356" s="779" t="s">
        <v>130</v>
      </c>
      <c r="B356" s="779" t="s">
        <v>130</v>
      </c>
      <c r="C356" s="780" t="s">
        <v>182</v>
      </c>
      <c r="D356" s="779">
        <v>316</v>
      </c>
      <c r="E356" s="7" t="s">
        <v>18</v>
      </c>
      <c r="F356" s="7" t="s">
        <v>183</v>
      </c>
      <c r="G356" s="781" t="s">
        <v>19</v>
      </c>
      <c r="H356" s="781" t="s">
        <v>27</v>
      </c>
      <c r="I356" s="779" t="s">
        <v>335</v>
      </c>
      <c r="J356" s="779" t="s">
        <v>43</v>
      </c>
      <c r="K356" s="780" t="s">
        <v>336</v>
      </c>
      <c r="L356" s="792">
        <v>1705403</v>
      </c>
      <c r="M356" s="792">
        <v>1705403</v>
      </c>
      <c r="N356" s="790">
        <v>0</v>
      </c>
      <c r="O356" s="791">
        <v>0</v>
      </c>
    </row>
    <row r="357" spans="1:15" ht="15" customHeight="1" x14ac:dyDescent="0.25">
      <c r="A357" s="779" t="s">
        <v>130</v>
      </c>
      <c r="B357" s="779" t="s">
        <v>130</v>
      </c>
      <c r="C357" s="780" t="s">
        <v>182</v>
      </c>
      <c r="D357" s="779">
        <v>316</v>
      </c>
      <c r="E357" s="7" t="s">
        <v>18</v>
      </c>
      <c r="F357" s="7" t="s">
        <v>183</v>
      </c>
      <c r="G357" s="781" t="s">
        <v>19</v>
      </c>
      <c r="H357" s="781" t="s">
        <v>27</v>
      </c>
      <c r="I357" s="779" t="s">
        <v>335</v>
      </c>
      <c r="J357" s="779" t="s">
        <v>28</v>
      </c>
      <c r="K357" s="780" t="s">
        <v>337</v>
      </c>
      <c r="L357" s="792">
        <v>1597684</v>
      </c>
      <c r="M357" s="792">
        <v>1597684</v>
      </c>
      <c r="N357" s="790">
        <v>0</v>
      </c>
      <c r="O357" s="791">
        <v>0</v>
      </c>
    </row>
    <row r="358" spans="1:15" ht="15" customHeight="1" x14ac:dyDescent="0.25">
      <c r="A358" s="779" t="s">
        <v>130</v>
      </c>
      <c r="B358" s="779" t="s">
        <v>130</v>
      </c>
      <c r="C358" s="780" t="s">
        <v>182</v>
      </c>
      <c r="D358" s="779">
        <v>316</v>
      </c>
      <c r="E358" s="781" t="s">
        <v>18</v>
      </c>
      <c r="F358" s="7" t="s">
        <v>183</v>
      </c>
      <c r="G358" s="7" t="s">
        <v>19</v>
      </c>
      <c r="H358" s="7" t="s">
        <v>20</v>
      </c>
      <c r="I358" s="779" t="s">
        <v>150</v>
      </c>
      <c r="J358" s="779" t="s">
        <v>22</v>
      </c>
      <c r="K358" s="780" t="s">
        <v>338</v>
      </c>
      <c r="L358" s="792">
        <v>13253</v>
      </c>
      <c r="M358" s="792">
        <v>13253</v>
      </c>
      <c r="N358" s="790">
        <v>0</v>
      </c>
      <c r="O358" s="791">
        <v>0</v>
      </c>
    </row>
    <row r="359" spans="1:15" ht="15" customHeight="1" x14ac:dyDescent="0.25">
      <c r="A359" s="779" t="s">
        <v>130</v>
      </c>
      <c r="B359" s="779" t="s">
        <v>130</v>
      </c>
      <c r="C359" s="780" t="s">
        <v>182</v>
      </c>
      <c r="D359" s="779">
        <v>316</v>
      </c>
      <c r="E359" s="781" t="s">
        <v>18</v>
      </c>
      <c r="F359" s="7" t="s">
        <v>183</v>
      </c>
      <c r="G359" s="7" t="s">
        <v>19</v>
      </c>
      <c r="H359" s="7" t="s">
        <v>24</v>
      </c>
      <c r="I359" s="779" t="s">
        <v>152</v>
      </c>
      <c r="J359" s="779" t="s">
        <v>25</v>
      </c>
      <c r="K359" s="780" t="s">
        <v>339</v>
      </c>
      <c r="L359" s="792">
        <v>45436</v>
      </c>
      <c r="M359" s="792">
        <v>45436</v>
      </c>
      <c r="N359" s="790">
        <v>0</v>
      </c>
      <c r="O359" s="791">
        <v>0</v>
      </c>
    </row>
    <row r="360" spans="1:15" ht="15" customHeight="1" x14ac:dyDescent="0.25">
      <c r="A360" s="779" t="s">
        <v>130</v>
      </c>
      <c r="B360" s="779" t="s">
        <v>130</v>
      </c>
      <c r="C360" s="780" t="s">
        <v>182</v>
      </c>
      <c r="D360" s="779">
        <v>316</v>
      </c>
      <c r="E360" s="781" t="s">
        <v>18</v>
      </c>
      <c r="F360" s="7" t="s">
        <v>183</v>
      </c>
      <c r="G360" s="7" t="s">
        <v>19</v>
      </c>
      <c r="H360" s="7" t="s">
        <v>24</v>
      </c>
      <c r="I360" s="779" t="s">
        <v>152</v>
      </c>
      <c r="J360" s="779" t="s">
        <v>237</v>
      </c>
      <c r="K360" s="780" t="s">
        <v>340</v>
      </c>
      <c r="L360" s="792">
        <v>25678</v>
      </c>
      <c r="M360" s="792">
        <v>25678</v>
      </c>
      <c r="N360" s="790">
        <v>0</v>
      </c>
      <c r="O360" s="791">
        <v>0</v>
      </c>
    </row>
    <row r="361" spans="1:15" ht="15" customHeight="1" x14ac:dyDescent="0.25">
      <c r="A361" s="779" t="s">
        <v>130</v>
      </c>
      <c r="B361" s="779" t="s">
        <v>130</v>
      </c>
      <c r="C361" s="780" t="s">
        <v>182</v>
      </c>
      <c r="D361" s="779">
        <v>316</v>
      </c>
      <c r="E361" s="781" t="s">
        <v>18</v>
      </c>
      <c r="F361" s="7" t="s">
        <v>183</v>
      </c>
      <c r="G361" s="7" t="s">
        <v>19</v>
      </c>
      <c r="H361" s="7" t="s">
        <v>24</v>
      </c>
      <c r="I361" s="779" t="s">
        <v>152</v>
      </c>
      <c r="J361" s="779" t="s">
        <v>190</v>
      </c>
      <c r="K361" s="780" t="s">
        <v>341</v>
      </c>
      <c r="L361" s="792">
        <v>25678</v>
      </c>
      <c r="M361" s="792">
        <v>25678</v>
      </c>
      <c r="N361" s="790">
        <v>0</v>
      </c>
      <c r="O361" s="791">
        <v>0</v>
      </c>
    </row>
    <row r="362" spans="1:15" ht="15" customHeight="1" x14ac:dyDescent="0.25">
      <c r="A362" s="779" t="s">
        <v>130</v>
      </c>
      <c r="B362" s="779" t="s">
        <v>130</v>
      </c>
      <c r="C362" s="780" t="s">
        <v>182</v>
      </c>
      <c r="D362" s="779">
        <v>316</v>
      </c>
      <c r="E362" s="7" t="s">
        <v>18</v>
      </c>
      <c r="F362" s="7" t="s">
        <v>183</v>
      </c>
      <c r="G362" s="7" t="s">
        <v>19</v>
      </c>
      <c r="H362" s="7" t="s">
        <v>35</v>
      </c>
      <c r="I362" s="779" t="s">
        <v>160</v>
      </c>
      <c r="J362" s="779" t="s">
        <v>36</v>
      </c>
      <c r="K362" s="780" t="s">
        <v>342</v>
      </c>
      <c r="L362" s="792">
        <v>420974</v>
      </c>
      <c r="M362" s="792">
        <v>420974</v>
      </c>
      <c r="N362" s="790">
        <v>0</v>
      </c>
      <c r="O362" s="791">
        <v>0</v>
      </c>
    </row>
    <row r="363" spans="1:15" ht="15" customHeight="1" x14ac:dyDescent="0.25">
      <c r="A363" s="779" t="s">
        <v>130</v>
      </c>
      <c r="B363" s="779" t="s">
        <v>130</v>
      </c>
      <c r="C363" s="780" t="s">
        <v>182</v>
      </c>
      <c r="D363" s="779">
        <v>316</v>
      </c>
      <c r="E363" s="7" t="s">
        <v>18</v>
      </c>
      <c r="F363" s="7" t="s">
        <v>183</v>
      </c>
      <c r="G363" s="7" t="s">
        <v>19</v>
      </c>
      <c r="H363" s="7" t="s">
        <v>39</v>
      </c>
      <c r="I363" s="779" t="s">
        <v>162</v>
      </c>
      <c r="J363" s="779" t="s">
        <v>40</v>
      </c>
      <c r="K363" s="780" t="s">
        <v>343</v>
      </c>
      <c r="L363" s="792">
        <v>963</v>
      </c>
      <c r="M363" s="792">
        <v>1557</v>
      </c>
      <c r="N363" s="790">
        <v>0</v>
      </c>
      <c r="O363" s="791">
        <v>0</v>
      </c>
    </row>
    <row r="364" spans="1:15" ht="15" customHeight="1" x14ac:dyDescent="0.25">
      <c r="A364" s="779" t="s">
        <v>130</v>
      </c>
      <c r="B364" s="779" t="s">
        <v>130</v>
      </c>
      <c r="C364" s="780" t="s">
        <v>344</v>
      </c>
      <c r="D364" s="779">
        <v>320</v>
      </c>
      <c r="E364" s="7" t="s">
        <v>29</v>
      </c>
      <c r="F364" s="7" t="s">
        <v>149</v>
      </c>
      <c r="G364" s="7" t="s">
        <v>29</v>
      </c>
      <c r="H364" s="7" t="s">
        <v>345</v>
      </c>
      <c r="I364" s="779" t="s">
        <v>346</v>
      </c>
      <c r="J364" s="779" t="s">
        <v>346</v>
      </c>
      <c r="K364" s="780" t="s">
        <v>347</v>
      </c>
      <c r="L364" s="792">
        <v>614894</v>
      </c>
      <c r="M364" s="792">
        <v>0</v>
      </c>
      <c r="N364" s="790">
        <v>0</v>
      </c>
      <c r="O364" s="791">
        <v>0</v>
      </c>
    </row>
    <row r="365" spans="1:15" ht="15" customHeight="1" x14ac:dyDescent="0.25">
      <c r="A365" s="779" t="s">
        <v>130</v>
      </c>
      <c r="B365" s="779" t="s">
        <v>130</v>
      </c>
      <c r="C365" s="780" t="s">
        <v>344</v>
      </c>
      <c r="D365" s="779">
        <v>320</v>
      </c>
      <c r="E365" s="781" t="s">
        <v>18</v>
      </c>
      <c r="F365" s="7" t="s">
        <v>149</v>
      </c>
      <c r="G365" s="781" t="s">
        <v>44</v>
      </c>
      <c r="H365" s="781" t="s">
        <v>45</v>
      </c>
      <c r="I365" s="779" t="s">
        <v>348</v>
      </c>
      <c r="J365" s="779" t="s">
        <v>139</v>
      </c>
      <c r="K365" s="780" t="s">
        <v>347</v>
      </c>
      <c r="L365" s="792">
        <v>821391</v>
      </c>
      <c r="M365" s="792">
        <v>0</v>
      </c>
      <c r="N365" s="790">
        <v>0</v>
      </c>
      <c r="O365" s="791">
        <v>0</v>
      </c>
    </row>
    <row r="366" spans="1:15" ht="15" customHeight="1" x14ac:dyDescent="0.25">
      <c r="A366" s="779" t="s">
        <v>130</v>
      </c>
      <c r="B366" s="779" t="s">
        <v>130</v>
      </c>
      <c r="C366" s="780" t="s">
        <v>349</v>
      </c>
      <c r="D366" s="779">
        <v>330</v>
      </c>
      <c r="E366" s="7" t="s">
        <v>18</v>
      </c>
      <c r="F366" s="7" t="s">
        <v>149</v>
      </c>
      <c r="G366" s="7" t="s">
        <v>51</v>
      </c>
      <c r="H366" s="7" t="s">
        <v>350</v>
      </c>
      <c r="I366" s="779" t="s">
        <v>351</v>
      </c>
      <c r="J366" s="779" t="s">
        <v>352</v>
      </c>
      <c r="K366" s="780" t="s">
        <v>353</v>
      </c>
      <c r="L366" s="792">
        <v>38901</v>
      </c>
      <c r="M366" s="792">
        <v>0</v>
      </c>
      <c r="N366" s="790">
        <v>0</v>
      </c>
      <c r="O366" s="791">
        <v>0</v>
      </c>
    </row>
    <row r="367" spans="1:15" ht="15" customHeight="1" x14ac:dyDescent="0.25">
      <c r="A367" s="779" t="s">
        <v>130</v>
      </c>
      <c r="B367" s="779" t="s">
        <v>130</v>
      </c>
      <c r="C367" s="780" t="s">
        <v>349</v>
      </c>
      <c r="D367" s="779">
        <v>330</v>
      </c>
      <c r="E367" s="7" t="s">
        <v>18</v>
      </c>
      <c r="F367" s="7" t="s">
        <v>149</v>
      </c>
      <c r="G367" s="7" t="s">
        <v>51</v>
      </c>
      <c r="H367" s="7" t="s">
        <v>354</v>
      </c>
      <c r="I367" s="779" t="s">
        <v>355</v>
      </c>
      <c r="J367" s="779" t="s">
        <v>356</v>
      </c>
      <c r="K367" s="780" t="s">
        <v>357</v>
      </c>
      <c r="L367" s="792">
        <v>345550</v>
      </c>
      <c r="M367" s="792">
        <v>0</v>
      </c>
      <c r="N367" s="790">
        <v>0</v>
      </c>
      <c r="O367" s="791">
        <v>0</v>
      </c>
    </row>
    <row r="368" spans="1:15" ht="15" customHeight="1" x14ac:dyDescent="0.25">
      <c r="A368" s="779" t="s">
        <v>130</v>
      </c>
      <c r="B368" s="779" t="s">
        <v>130</v>
      </c>
      <c r="C368" s="780" t="s">
        <v>349</v>
      </c>
      <c r="D368" s="779">
        <v>330</v>
      </c>
      <c r="E368" s="7" t="s">
        <v>18</v>
      </c>
      <c r="F368" s="7" t="s">
        <v>149</v>
      </c>
      <c r="G368" s="7" t="s">
        <v>51</v>
      </c>
      <c r="H368" s="7" t="s">
        <v>52</v>
      </c>
      <c r="I368" s="779" t="s">
        <v>358</v>
      </c>
      <c r="J368" s="779" t="s">
        <v>57</v>
      </c>
      <c r="K368" s="780" t="s">
        <v>359</v>
      </c>
      <c r="L368" s="792">
        <v>1055</v>
      </c>
      <c r="M368" s="792">
        <v>0</v>
      </c>
      <c r="N368" s="790">
        <v>0</v>
      </c>
      <c r="O368" s="791">
        <v>0</v>
      </c>
    </row>
    <row r="369" spans="1:15" ht="15" customHeight="1" x14ac:dyDescent="0.25">
      <c r="A369" s="779" t="s">
        <v>130</v>
      </c>
      <c r="B369" s="779" t="s">
        <v>130</v>
      </c>
      <c r="C369" s="780" t="s">
        <v>349</v>
      </c>
      <c r="D369" s="779">
        <v>330</v>
      </c>
      <c r="E369" s="7" t="s">
        <v>18</v>
      </c>
      <c r="F369" s="7" t="s">
        <v>149</v>
      </c>
      <c r="G369" s="7" t="s">
        <v>51</v>
      </c>
      <c r="H369" s="7" t="s">
        <v>52</v>
      </c>
      <c r="I369" s="779" t="s">
        <v>358</v>
      </c>
      <c r="J369" s="779" t="s">
        <v>53</v>
      </c>
      <c r="K369" s="780" t="s">
        <v>359</v>
      </c>
      <c r="L369" s="792">
        <v>27380</v>
      </c>
      <c r="M369" s="792">
        <v>0</v>
      </c>
      <c r="N369" s="790">
        <v>0</v>
      </c>
      <c r="O369" s="791">
        <v>0</v>
      </c>
    </row>
    <row r="370" spans="1:15" ht="15" customHeight="1" x14ac:dyDescent="0.25">
      <c r="A370" s="779" t="s">
        <v>130</v>
      </c>
      <c r="B370" s="779" t="s">
        <v>130</v>
      </c>
      <c r="C370" s="780" t="s">
        <v>349</v>
      </c>
      <c r="D370" s="779">
        <v>330</v>
      </c>
      <c r="E370" s="7" t="s">
        <v>18</v>
      </c>
      <c r="F370" s="7" t="s">
        <v>149</v>
      </c>
      <c r="G370" s="7" t="s">
        <v>51</v>
      </c>
      <c r="H370" s="7" t="s">
        <v>354</v>
      </c>
      <c r="I370" s="779" t="s">
        <v>360</v>
      </c>
      <c r="J370" s="779" t="s">
        <v>361</v>
      </c>
      <c r="K370" s="780" t="s">
        <v>362</v>
      </c>
      <c r="L370" s="792">
        <v>1619</v>
      </c>
      <c r="M370" s="792">
        <v>0</v>
      </c>
      <c r="N370" s="790">
        <v>0</v>
      </c>
      <c r="O370" s="791">
        <v>0</v>
      </c>
    </row>
    <row r="371" spans="1:15" ht="15" customHeight="1" x14ac:dyDescent="0.25">
      <c r="A371" s="779" t="s">
        <v>130</v>
      </c>
      <c r="B371" s="779" t="s">
        <v>130</v>
      </c>
      <c r="C371" s="780" t="s">
        <v>363</v>
      </c>
      <c r="D371" s="779">
        <v>330</v>
      </c>
      <c r="E371" s="781" t="s">
        <v>18</v>
      </c>
      <c r="F371" s="781" t="s">
        <v>364</v>
      </c>
      <c r="G371" s="781" t="s">
        <v>51</v>
      </c>
      <c r="H371" s="781" t="s">
        <v>98</v>
      </c>
      <c r="I371" s="779" t="s">
        <v>365</v>
      </c>
      <c r="J371" s="779" t="s">
        <v>366</v>
      </c>
      <c r="K371" s="780" t="s">
        <v>367</v>
      </c>
      <c r="L371" s="792">
        <v>4518</v>
      </c>
      <c r="M371" s="792">
        <v>0</v>
      </c>
      <c r="N371" s="790">
        <v>0</v>
      </c>
      <c r="O371" s="791">
        <v>0</v>
      </c>
    </row>
    <row r="372" spans="1:15" ht="15" customHeight="1" x14ac:dyDescent="0.25">
      <c r="A372" s="779" t="s">
        <v>130</v>
      </c>
      <c r="B372" s="779" t="s">
        <v>130</v>
      </c>
      <c r="C372" s="780" t="s">
        <v>363</v>
      </c>
      <c r="D372" s="779">
        <v>330</v>
      </c>
      <c r="E372" s="781" t="s">
        <v>18</v>
      </c>
      <c r="F372" s="781" t="s">
        <v>364</v>
      </c>
      <c r="G372" s="781" t="s">
        <v>51</v>
      </c>
      <c r="H372" s="781" t="s">
        <v>98</v>
      </c>
      <c r="I372" s="779" t="s">
        <v>365</v>
      </c>
      <c r="J372" s="779" t="s">
        <v>366</v>
      </c>
      <c r="K372" s="780" t="s">
        <v>367</v>
      </c>
      <c r="L372" s="792">
        <v>34279</v>
      </c>
      <c r="M372" s="792">
        <v>0</v>
      </c>
      <c r="N372" s="790">
        <v>0</v>
      </c>
      <c r="O372" s="791">
        <v>0</v>
      </c>
    </row>
    <row r="373" spans="1:15" ht="15" customHeight="1" x14ac:dyDescent="0.25">
      <c r="A373" s="779" t="s">
        <v>130</v>
      </c>
      <c r="B373" s="779" t="s">
        <v>130</v>
      </c>
      <c r="C373" s="780" t="s">
        <v>349</v>
      </c>
      <c r="D373" s="779">
        <v>330</v>
      </c>
      <c r="E373" s="7" t="s">
        <v>18</v>
      </c>
      <c r="F373" s="7" t="s">
        <v>149</v>
      </c>
      <c r="G373" s="7" t="s">
        <v>51</v>
      </c>
      <c r="H373" s="793" t="s">
        <v>368</v>
      </c>
      <c r="I373" s="779" t="s">
        <v>369</v>
      </c>
      <c r="J373" s="779" t="s">
        <v>370</v>
      </c>
      <c r="K373" s="780" t="s">
        <v>371</v>
      </c>
      <c r="L373" s="792">
        <v>114651</v>
      </c>
      <c r="M373" s="792">
        <v>0</v>
      </c>
      <c r="N373" s="790">
        <v>0</v>
      </c>
      <c r="O373" s="791">
        <v>0</v>
      </c>
    </row>
    <row r="374" spans="1:15" ht="15" customHeight="1" x14ac:dyDescent="0.25">
      <c r="A374" s="779" t="s">
        <v>130</v>
      </c>
      <c r="B374" s="779" t="s">
        <v>130</v>
      </c>
      <c r="C374" s="780" t="s">
        <v>349</v>
      </c>
      <c r="D374" s="779">
        <v>330</v>
      </c>
      <c r="E374" s="7" t="s">
        <v>18</v>
      </c>
      <c r="F374" s="7" t="s">
        <v>149</v>
      </c>
      <c r="G374" s="7" t="s">
        <v>51</v>
      </c>
      <c r="H374" s="7" t="s">
        <v>372</v>
      </c>
      <c r="I374" s="779" t="s">
        <v>373</v>
      </c>
      <c r="J374" s="779" t="s">
        <v>374</v>
      </c>
      <c r="K374" s="780" t="s">
        <v>375</v>
      </c>
      <c r="L374" s="792">
        <v>130</v>
      </c>
      <c r="M374" s="792">
        <v>0</v>
      </c>
      <c r="N374" s="790">
        <v>0</v>
      </c>
      <c r="O374" s="791">
        <v>0</v>
      </c>
    </row>
    <row r="375" spans="1:15" ht="15" customHeight="1" x14ac:dyDescent="0.25">
      <c r="A375" s="779" t="s">
        <v>130</v>
      </c>
      <c r="B375" s="779" t="s">
        <v>130</v>
      </c>
      <c r="C375" s="780" t="s">
        <v>349</v>
      </c>
      <c r="D375" s="779">
        <v>330</v>
      </c>
      <c r="E375" s="7" t="s">
        <v>18</v>
      </c>
      <c r="F375" s="7" t="s">
        <v>149</v>
      </c>
      <c r="G375" s="7" t="s">
        <v>51</v>
      </c>
      <c r="H375" s="7" t="s">
        <v>350</v>
      </c>
      <c r="I375" s="779" t="s">
        <v>351</v>
      </c>
      <c r="J375" s="779" t="s">
        <v>352</v>
      </c>
      <c r="K375" s="780" t="s">
        <v>376</v>
      </c>
      <c r="L375" s="792">
        <v>26636</v>
      </c>
      <c r="M375" s="792">
        <v>0</v>
      </c>
      <c r="N375" s="790">
        <v>0</v>
      </c>
      <c r="O375" s="791">
        <v>0</v>
      </c>
    </row>
    <row r="376" spans="1:15" ht="15" customHeight="1" x14ac:dyDescent="0.25">
      <c r="A376" s="779" t="s">
        <v>130</v>
      </c>
      <c r="B376" s="779" t="s">
        <v>130</v>
      </c>
      <c r="C376" s="780" t="s">
        <v>349</v>
      </c>
      <c r="D376" s="779">
        <v>330</v>
      </c>
      <c r="E376" s="7" t="s">
        <v>18</v>
      </c>
      <c r="F376" s="7" t="s">
        <v>149</v>
      </c>
      <c r="G376" s="7" t="s">
        <v>51</v>
      </c>
      <c r="H376" s="7" t="s">
        <v>52</v>
      </c>
      <c r="I376" s="779" t="s">
        <v>358</v>
      </c>
      <c r="J376" s="779" t="s">
        <v>53</v>
      </c>
      <c r="K376" s="780" t="s">
        <v>377</v>
      </c>
      <c r="L376" s="792">
        <v>73108</v>
      </c>
      <c r="M376" s="792">
        <v>0</v>
      </c>
      <c r="N376" s="790">
        <v>0</v>
      </c>
      <c r="O376" s="791">
        <v>0</v>
      </c>
    </row>
    <row r="377" spans="1:15" ht="15" customHeight="1" x14ac:dyDescent="0.25">
      <c r="A377" s="779" t="s">
        <v>130</v>
      </c>
      <c r="B377" s="779" t="s">
        <v>130</v>
      </c>
      <c r="C377" s="780" t="s">
        <v>349</v>
      </c>
      <c r="D377" s="779">
        <v>330</v>
      </c>
      <c r="E377" s="7" t="s">
        <v>18</v>
      </c>
      <c r="F377" s="7" t="s">
        <v>149</v>
      </c>
      <c r="G377" s="7" t="s">
        <v>51</v>
      </c>
      <c r="H377" s="7" t="s">
        <v>354</v>
      </c>
      <c r="I377" s="779" t="s">
        <v>360</v>
      </c>
      <c r="J377" s="779" t="s">
        <v>361</v>
      </c>
      <c r="K377" s="780" t="s">
        <v>378</v>
      </c>
      <c r="L377" s="792">
        <v>952</v>
      </c>
      <c r="M377" s="792">
        <v>0</v>
      </c>
      <c r="N377" s="790">
        <v>0</v>
      </c>
      <c r="O377" s="791">
        <v>0</v>
      </c>
    </row>
    <row r="378" spans="1:15" ht="15" customHeight="1" x14ac:dyDescent="0.25">
      <c r="A378" s="779" t="s">
        <v>130</v>
      </c>
      <c r="B378" s="779" t="s">
        <v>130</v>
      </c>
      <c r="C378" s="780" t="s">
        <v>349</v>
      </c>
      <c r="D378" s="779">
        <v>330</v>
      </c>
      <c r="E378" s="7" t="s">
        <v>18</v>
      </c>
      <c r="F378" s="7" t="s">
        <v>149</v>
      </c>
      <c r="G378" s="7" t="s">
        <v>51</v>
      </c>
      <c r="H378" s="7" t="s">
        <v>379</v>
      </c>
      <c r="I378" s="779" t="s">
        <v>380</v>
      </c>
      <c r="J378" s="779" t="s">
        <v>381</v>
      </c>
      <c r="K378" s="780" t="s">
        <v>382</v>
      </c>
      <c r="L378" s="792">
        <v>439589</v>
      </c>
      <c r="M378" s="792">
        <v>0</v>
      </c>
      <c r="N378" s="790">
        <v>0</v>
      </c>
      <c r="O378" s="791">
        <v>0</v>
      </c>
    </row>
    <row r="379" spans="1:15" ht="15" customHeight="1" x14ac:dyDescent="0.25">
      <c r="A379" s="779" t="s">
        <v>130</v>
      </c>
      <c r="B379" s="779" t="s">
        <v>130</v>
      </c>
      <c r="C379" s="780" t="s">
        <v>349</v>
      </c>
      <c r="D379" s="779">
        <v>330</v>
      </c>
      <c r="E379" s="7" t="s">
        <v>18</v>
      </c>
      <c r="F379" s="7" t="s">
        <v>149</v>
      </c>
      <c r="G379" s="7" t="s">
        <v>51</v>
      </c>
      <c r="H379" s="793" t="s">
        <v>368</v>
      </c>
      <c r="I379" s="779" t="s">
        <v>369</v>
      </c>
      <c r="J379" s="779" t="s">
        <v>370</v>
      </c>
      <c r="K379" s="780" t="s">
        <v>383</v>
      </c>
      <c r="L379" s="792">
        <v>17554</v>
      </c>
      <c r="M379" s="792">
        <v>0</v>
      </c>
      <c r="N379" s="790">
        <v>0</v>
      </c>
      <c r="O379" s="791">
        <v>0</v>
      </c>
    </row>
    <row r="380" spans="1:15" ht="15" customHeight="1" x14ac:dyDescent="0.25">
      <c r="A380" s="779" t="s">
        <v>130</v>
      </c>
      <c r="B380" s="779" t="s">
        <v>130</v>
      </c>
      <c r="C380" s="780" t="s">
        <v>349</v>
      </c>
      <c r="D380" s="779">
        <v>330</v>
      </c>
      <c r="E380" s="7" t="s">
        <v>18</v>
      </c>
      <c r="F380" s="7" t="s">
        <v>149</v>
      </c>
      <c r="G380" s="7" t="s">
        <v>51</v>
      </c>
      <c r="H380" s="7" t="s">
        <v>354</v>
      </c>
      <c r="I380" s="779" t="s">
        <v>384</v>
      </c>
      <c r="J380" s="779" t="s">
        <v>385</v>
      </c>
      <c r="K380" s="780" t="s">
        <v>386</v>
      </c>
      <c r="L380" s="792">
        <v>150</v>
      </c>
      <c r="M380" s="792">
        <v>0</v>
      </c>
      <c r="N380" s="790">
        <v>0</v>
      </c>
      <c r="O380" s="791">
        <v>0</v>
      </c>
    </row>
    <row r="381" spans="1:15" ht="15" customHeight="1" x14ac:dyDescent="0.25">
      <c r="A381" s="779" t="s">
        <v>130</v>
      </c>
      <c r="B381" s="779" t="s">
        <v>130</v>
      </c>
      <c r="C381" s="780" t="s">
        <v>349</v>
      </c>
      <c r="D381" s="779">
        <v>330</v>
      </c>
      <c r="E381" s="7" t="s">
        <v>18</v>
      </c>
      <c r="F381" s="7" t="s">
        <v>149</v>
      </c>
      <c r="G381" s="7" t="s">
        <v>51</v>
      </c>
      <c r="H381" s="7" t="s">
        <v>387</v>
      </c>
      <c r="I381" s="779" t="s">
        <v>388</v>
      </c>
      <c r="J381" s="779" t="s">
        <v>389</v>
      </c>
      <c r="K381" s="780" t="s">
        <v>390</v>
      </c>
      <c r="L381" s="792">
        <v>100</v>
      </c>
      <c r="M381" s="792">
        <v>0</v>
      </c>
      <c r="N381" s="790">
        <v>0</v>
      </c>
      <c r="O381" s="791">
        <v>0</v>
      </c>
    </row>
    <row r="382" spans="1:15" ht="15" customHeight="1" x14ac:dyDescent="0.25">
      <c r="A382" s="779" t="s">
        <v>130</v>
      </c>
      <c r="B382" s="779" t="s">
        <v>130</v>
      </c>
      <c r="C382" s="780" t="s">
        <v>185</v>
      </c>
      <c r="D382" s="779">
        <v>331</v>
      </c>
      <c r="E382" s="7" t="s">
        <v>18</v>
      </c>
      <c r="F382" s="7" t="s">
        <v>186</v>
      </c>
      <c r="G382" s="7" t="s">
        <v>51</v>
      </c>
      <c r="H382" s="7" t="s">
        <v>368</v>
      </c>
      <c r="I382" s="779" t="s">
        <v>391</v>
      </c>
      <c r="J382" s="779" t="s">
        <v>392</v>
      </c>
      <c r="K382" s="780" t="s">
        <v>393</v>
      </c>
      <c r="L382" s="792">
        <v>1430511</v>
      </c>
      <c r="M382" s="792">
        <v>1430511</v>
      </c>
      <c r="N382" s="790">
        <v>0</v>
      </c>
      <c r="O382" s="791">
        <v>0</v>
      </c>
    </row>
    <row r="383" spans="1:15" ht="15" customHeight="1" x14ac:dyDescent="0.25">
      <c r="A383" s="779" t="s">
        <v>130</v>
      </c>
      <c r="B383" s="779" t="s">
        <v>130</v>
      </c>
      <c r="C383" s="780" t="s">
        <v>185</v>
      </c>
      <c r="D383" s="779">
        <v>331</v>
      </c>
      <c r="E383" s="7" t="s">
        <v>18</v>
      </c>
      <c r="F383" s="7" t="s">
        <v>186</v>
      </c>
      <c r="G383" s="7" t="s">
        <v>51</v>
      </c>
      <c r="H383" s="7" t="s">
        <v>394</v>
      </c>
      <c r="I383" s="779" t="s">
        <v>395</v>
      </c>
      <c r="J383" s="779" t="s">
        <v>396</v>
      </c>
      <c r="K383" s="780" t="s">
        <v>397</v>
      </c>
      <c r="L383" s="792">
        <v>94516</v>
      </c>
      <c r="M383" s="792">
        <v>94516</v>
      </c>
      <c r="N383" s="790">
        <v>0</v>
      </c>
      <c r="O383" s="791">
        <v>0</v>
      </c>
    </row>
    <row r="384" spans="1:15" ht="15" customHeight="1" x14ac:dyDescent="0.25">
      <c r="A384" s="779" t="s">
        <v>130</v>
      </c>
      <c r="B384" s="779" t="s">
        <v>130</v>
      </c>
      <c r="C384" s="780" t="s">
        <v>363</v>
      </c>
      <c r="D384" s="779">
        <v>331</v>
      </c>
      <c r="E384" s="781" t="s">
        <v>18</v>
      </c>
      <c r="F384" s="781" t="s">
        <v>364</v>
      </c>
      <c r="G384" s="781" t="s">
        <v>51</v>
      </c>
      <c r="H384" s="781" t="s">
        <v>98</v>
      </c>
      <c r="I384" s="779" t="s">
        <v>365</v>
      </c>
      <c r="J384" s="779" t="s">
        <v>366</v>
      </c>
      <c r="K384" s="780" t="s">
        <v>398</v>
      </c>
      <c r="L384" s="792">
        <v>44894</v>
      </c>
      <c r="M384" s="792">
        <v>38985</v>
      </c>
      <c r="N384" s="790">
        <v>0</v>
      </c>
      <c r="O384" s="791">
        <v>0</v>
      </c>
    </row>
    <row r="385" spans="1:15" ht="15" customHeight="1" x14ac:dyDescent="0.25">
      <c r="A385" s="779" t="s">
        <v>130</v>
      </c>
      <c r="B385" s="779" t="s">
        <v>130</v>
      </c>
      <c r="C385" s="780" t="s">
        <v>363</v>
      </c>
      <c r="D385" s="779">
        <v>331</v>
      </c>
      <c r="E385" s="781" t="s">
        <v>18</v>
      </c>
      <c r="F385" s="781" t="s">
        <v>364</v>
      </c>
      <c r="G385" s="781" t="s">
        <v>51</v>
      </c>
      <c r="H385" s="781" t="s">
        <v>98</v>
      </c>
      <c r="I385" s="779" t="s">
        <v>365</v>
      </c>
      <c r="J385" s="779" t="s">
        <v>366</v>
      </c>
      <c r="K385" s="780" t="s">
        <v>398</v>
      </c>
      <c r="L385" s="792">
        <v>215222</v>
      </c>
      <c r="M385" s="792">
        <v>176237</v>
      </c>
      <c r="N385" s="790">
        <v>0</v>
      </c>
      <c r="O385" s="791">
        <v>0</v>
      </c>
    </row>
    <row r="386" spans="1:15" ht="15" customHeight="1" x14ac:dyDescent="0.25">
      <c r="A386" s="779" t="s">
        <v>130</v>
      </c>
      <c r="B386" s="779" t="s">
        <v>130</v>
      </c>
      <c r="C386" s="780" t="s">
        <v>185</v>
      </c>
      <c r="D386" s="779">
        <v>331</v>
      </c>
      <c r="E386" s="7" t="s">
        <v>18</v>
      </c>
      <c r="F386" s="7" t="s">
        <v>186</v>
      </c>
      <c r="G386" s="7" t="s">
        <v>51</v>
      </c>
      <c r="H386" s="7" t="s">
        <v>399</v>
      </c>
      <c r="I386" s="779" t="s">
        <v>400</v>
      </c>
      <c r="J386" s="779" t="s">
        <v>401</v>
      </c>
      <c r="K386" s="780" t="s">
        <v>402</v>
      </c>
      <c r="L386" s="792">
        <v>1982506</v>
      </c>
      <c r="M386" s="792">
        <v>1982506</v>
      </c>
      <c r="N386" s="790">
        <v>0</v>
      </c>
      <c r="O386" s="791">
        <v>0</v>
      </c>
    </row>
    <row r="387" spans="1:15" ht="15" customHeight="1" x14ac:dyDescent="0.25">
      <c r="A387" s="779" t="s">
        <v>130</v>
      </c>
      <c r="B387" s="779" t="s">
        <v>130</v>
      </c>
      <c r="C387" s="780" t="s">
        <v>185</v>
      </c>
      <c r="D387" s="779">
        <v>331</v>
      </c>
      <c r="E387" s="781" t="s">
        <v>18</v>
      </c>
      <c r="F387" s="7" t="s">
        <v>186</v>
      </c>
      <c r="G387" s="7" t="s">
        <v>51</v>
      </c>
      <c r="H387" s="7" t="s">
        <v>403</v>
      </c>
      <c r="I387" s="779" t="s">
        <v>404</v>
      </c>
      <c r="J387" s="779" t="s">
        <v>405</v>
      </c>
      <c r="K387" s="780" t="s">
        <v>406</v>
      </c>
      <c r="L387" s="792">
        <v>555748</v>
      </c>
      <c r="M387" s="792">
        <v>555748</v>
      </c>
      <c r="N387" s="790">
        <v>0</v>
      </c>
      <c r="O387" s="791">
        <v>0</v>
      </c>
    </row>
    <row r="388" spans="1:15" ht="15" customHeight="1" x14ac:dyDescent="0.25">
      <c r="A388" s="779" t="s">
        <v>130</v>
      </c>
      <c r="B388" s="779" t="s">
        <v>130</v>
      </c>
      <c r="C388" s="780" t="s">
        <v>185</v>
      </c>
      <c r="D388" s="779">
        <v>331</v>
      </c>
      <c r="E388" s="7" t="s">
        <v>18</v>
      </c>
      <c r="F388" s="7" t="s">
        <v>186</v>
      </c>
      <c r="G388" s="7" t="s">
        <v>51</v>
      </c>
      <c r="H388" s="7" t="s">
        <v>372</v>
      </c>
      <c r="I388" s="779" t="s">
        <v>373</v>
      </c>
      <c r="J388" s="779" t="s">
        <v>374</v>
      </c>
      <c r="K388" s="780" t="s">
        <v>407</v>
      </c>
      <c r="L388" s="792">
        <v>175054</v>
      </c>
      <c r="M388" s="792">
        <v>175054</v>
      </c>
      <c r="N388" s="790">
        <v>0</v>
      </c>
      <c r="O388" s="791">
        <v>0</v>
      </c>
    </row>
    <row r="389" spans="1:15" ht="15" customHeight="1" x14ac:dyDescent="0.25">
      <c r="A389" s="779" t="s">
        <v>130</v>
      </c>
      <c r="B389" s="779" t="s">
        <v>130</v>
      </c>
      <c r="C389" s="780" t="s">
        <v>185</v>
      </c>
      <c r="D389" s="779">
        <v>331</v>
      </c>
      <c r="E389" s="7" t="s">
        <v>18</v>
      </c>
      <c r="F389" s="7" t="s">
        <v>186</v>
      </c>
      <c r="G389" s="7" t="s">
        <v>51</v>
      </c>
      <c r="H389" s="7" t="s">
        <v>408</v>
      </c>
      <c r="I389" s="779" t="s">
        <v>409</v>
      </c>
      <c r="J389" s="779" t="s">
        <v>410</v>
      </c>
      <c r="K389" s="780" t="s">
        <v>411</v>
      </c>
      <c r="L389" s="792">
        <v>2493946</v>
      </c>
      <c r="M389" s="792">
        <v>2493946</v>
      </c>
      <c r="N389" s="790">
        <v>0</v>
      </c>
      <c r="O389" s="791">
        <v>0</v>
      </c>
    </row>
    <row r="390" spans="1:15" ht="15" customHeight="1" x14ac:dyDescent="0.25">
      <c r="A390" s="779" t="s">
        <v>130</v>
      </c>
      <c r="B390" s="779" t="s">
        <v>130</v>
      </c>
      <c r="C390" s="780" t="s">
        <v>182</v>
      </c>
      <c r="D390" s="779">
        <v>331</v>
      </c>
      <c r="E390" s="7" t="s">
        <v>18</v>
      </c>
      <c r="F390" s="7" t="s">
        <v>183</v>
      </c>
      <c r="G390" s="7" t="s">
        <v>51</v>
      </c>
      <c r="H390" s="7" t="s">
        <v>350</v>
      </c>
      <c r="I390" s="779" t="s">
        <v>351</v>
      </c>
      <c r="J390" s="779" t="s">
        <v>352</v>
      </c>
      <c r="K390" s="780" t="s">
        <v>412</v>
      </c>
      <c r="L390" s="792">
        <v>5183</v>
      </c>
      <c r="M390" s="792">
        <v>5183</v>
      </c>
      <c r="N390" s="790">
        <v>0</v>
      </c>
      <c r="O390" s="791">
        <v>0</v>
      </c>
    </row>
    <row r="391" spans="1:15" ht="15" customHeight="1" x14ac:dyDescent="0.25">
      <c r="A391" s="779" t="s">
        <v>130</v>
      </c>
      <c r="B391" s="779" t="s">
        <v>130</v>
      </c>
      <c r="C391" s="780" t="s">
        <v>185</v>
      </c>
      <c r="D391" s="779">
        <v>331</v>
      </c>
      <c r="E391" s="7" t="s">
        <v>18</v>
      </c>
      <c r="F391" s="7" t="s">
        <v>186</v>
      </c>
      <c r="G391" s="7" t="s">
        <v>51</v>
      </c>
      <c r="H391" s="7" t="s">
        <v>350</v>
      </c>
      <c r="I391" s="779" t="s">
        <v>351</v>
      </c>
      <c r="J391" s="779" t="s">
        <v>352</v>
      </c>
      <c r="K391" s="780" t="s">
        <v>413</v>
      </c>
      <c r="L391" s="792">
        <v>36581</v>
      </c>
      <c r="M391" s="792">
        <v>36581</v>
      </c>
      <c r="N391" s="790">
        <v>0</v>
      </c>
      <c r="O391" s="791">
        <v>0</v>
      </c>
    </row>
    <row r="392" spans="1:15" ht="15" customHeight="1" x14ac:dyDescent="0.25">
      <c r="A392" s="779" t="s">
        <v>130</v>
      </c>
      <c r="B392" s="779" t="s">
        <v>130</v>
      </c>
      <c r="C392" s="780" t="s">
        <v>182</v>
      </c>
      <c r="D392" s="779">
        <v>331</v>
      </c>
      <c r="E392" s="7" t="s">
        <v>18</v>
      </c>
      <c r="F392" s="7" t="s">
        <v>183</v>
      </c>
      <c r="G392" s="7" t="s">
        <v>51</v>
      </c>
      <c r="H392" s="7" t="s">
        <v>414</v>
      </c>
      <c r="I392" s="779" t="s">
        <v>415</v>
      </c>
      <c r="J392" s="779" t="s">
        <v>416</v>
      </c>
      <c r="K392" s="780" t="s">
        <v>417</v>
      </c>
      <c r="L392" s="792">
        <v>5952</v>
      </c>
      <c r="M392" s="792">
        <v>5952</v>
      </c>
      <c r="N392" s="790">
        <v>0</v>
      </c>
      <c r="O392" s="791">
        <v>0</v>
      </c>
    </row>
    <row r="393" spans="1:15" ht="15" customHeight="1" x14ac:dyDescent="0.25">
      <c r="A393" s="779" t="s">
        <v>130</v>
      </c>
      <c r="B393" s="779" t="s">
        <v>130</v>
      </c>
      <c r="C393" s="780" t="s">
        <v>185</v>
      </c>
      <c r="D393" s="779">
        <v>331</v>
      </c>
      <c r="E393" s="7" t="s">
        <v>18</v>
      </c>
      <c r="F393" s="7" t="s">
        <v>186</v>
      </c>
      <c r="G393" s="7" t="s">
        <v>51</v>
      </c>
      <c r="H393" s="7" t="s">
        <v>414</v>
      </c>
      <c r="I393" s="779" t="s">
        <v>415</v>
      </c>
      <c r="J393" s="779" t="s">
        <v>416</v>
      </c>
      <c r="K393" s="780" t="s">
        <v>418</v>
      </c>
      <c r="L393" s="792">
        <v>42877</v>
      </c>
      <c r="M393" s="792">
        <v>42877</v>
      </c>
      <c r="N393" s="790">
        <v>0</v>
      </c>
      <c r="O393" s="791">
        <v>0</v>
      </c>
    </row>
    <row r="394" spans="1:15" ht="15" customHeight="1" x14ac:dyDescent="0.25">
      <c r="A394" s="779" t="s">
        <v>130</v>
      </c>
      <c r="B394" s="779" t="s">
        <v>130</v>
      </c>
      <c r="C394" s="780" t="s">
        <v>182</v>
      </c>
      <c r="D394" s="779">
        <v>331</v>
      </c>
      <c r="E394" s="7" t="s">
        <v>18</v>
      </c>
      <c r="F394" s="7" t="s">
        <v>183</v>
      </c>
      <c r="G394" s="7" t="s">
        <v>51</v>
      </c>
      <c r="H394" s="7" t="s">
        <v>368</v>
      </c>
      <c r="I394" s="779" t="s">
        <v>391</v>
      </c>
      <c r="J394" s="779" t="s">
        <v>392</v>
      </c>
      <c r="K394" s="780" t="s">
        <v>419</v>
      </c>
      <c r="L394" s="792">
        <v>52235</v>
      </c>
      <c r="M394" s="792">
        <v>52235</v>
      </c>
      <c r="N394" s="790">
        <v>0</v>
      </c>
      <c r="O394" s="791">
        <v>0</v>
      </c>
    </row>
    <row r="395" spans="1:15" ht="15" customHeight="1" x14ac:dyDescent="0.25">
      <c r="A395" s="779" t="s">
        <v>130</v>
      </c>
      <c r="B395" s="779" t="s">
        <v>130</v>
      </c>
      <c r="C395" s="780" t="s">
        <v>185</v>
      </c>
      <c r="D395" s="779">
        <v>331</v>
      </c>
      <c r="E395" s="7" t="s">
        <v>18</v>
      </c>
      <c r="F395" s="7" t="s">
        <v>186</v>
      </c>
      <c r="G395" s="7" t="s">
        <v>51</v>
      </c>
      <c r="H395" s="7" t="s">
        <v>368</v>
      </c>
      <c r="I395" s="779" t="s">
        <v>391</v>
      </c>
      <c r="J395" s="779" t="s">
        <v>392</v>
      </c>
      <c r="K395" s="780" t="s">
        <v>420</v>
      </c>
      <c r="L395" s="792">
        <v>376276</v>
      </c>
      <c r="M395" s="792">
        <v>376276</v>
      </c>
      <c r="N395" s="790">
        <v>0</v>
      </c>
      <c r="O395" s="791">
        <v>0</v>
      </c>
    </row>
    <row r="396" spans="1:15" ht="15" customHeight="1" x14ac:dyDescent="0.25">
      <c r="A396" s="779" t="s">
        <v>130</v>
      </c>
      <c r="B396" s="779" t="s">
        <v>130</v>
      </c>
      <c r="C396" s="780" t="s">
        <v>182</v>
      </c>
      <c r="D396" s="779">
        <v>331</v>
      </c>
      <c r="E396" s="7" t="s">
        <v>18</v>
      </c>
      <c r="F396" s="7" t="s">
        <v>183</v>
      </c>
      <c r="G396" s="7" t="s">
        <v>51</v>
      </c>
      <c r="H396" s="7" t="s">
        <v>421</v>
      </c>
      <c r="I396" s="779" t="s">
        <v>422</v>
      </c>
      <c r="J396" s="779" t="s">
        <v>423</v>
      </c>
      <c r="K396" s="780" t="s">
        <v>424</v>
      </c>
      <c r="L396" s="792">
        <v>2105</v>
      </c>
      <c r="M396" s="792">
        <v>2105</v>
      </c>
      <c r="N396" s="790">
        <v>0</v>
      </c>
      <c r="O396" s="791">
        <v>0</v>
      </c>
    </row>
    <row r="397" spans="1:15" ht="15" customHeight="1" x14ac:dyDescent="0.25">
      <c r="A397" s="779" t="s">
        <v>130</v>
      </c>
      <c r="B397" s="779" t="s">
        <v>130</v>
      </c>
      <c r="C397" s="780" t="s">
        <v>185</v>
      </c>
      <c r="D397" s="779">
        <v>331</v>
      </c>
      <c r="E397" s="7" t="s">
        <v>18</v>
      </c>
      <c r="F397" s="7" t="s">
        <v>186</v>
      </c>
      <c r="G397" s="7" t="s">
        <v>51</v>
      </c>
      <c r="H397" s="7" t="s">
        <v>421</v>
      </c>
      <c r="I397" s="779" t="s">
        <v>422</v>
      </c>
      <c r="J397" s="779" t="s">
        <v>423</v>
      </c>
      <c r="K397" s="780" t="s">
        <v>425</v>
      </c>
      <c r="L397" s="792">
        <v>14283</v>
      </c>
      <c r="M397" s="792">
        <v>14283</v>
      </c>
      <c r="N397" s="790">
        <v>0</v>
      </c>
      <c r="O397" s="791">
        <v>0</v>
      </c>
    </row>
    <row r="398" spans="1:15" ht="15" customHeight="1" x14ac:dyDescent="0.25">
      <c r="A398" s="779" t="s">
        <v>130</v>
      </c>
      <c r="B398" s="779" t="s">
        <v>130</v>
      </c>
      <c r="C398" s="780" t="s">
        <v>182</v>
      </c>
      <c r="D398" s="779">
        <v>331</v>
      </c>
      <c r="E398" s="7" t="s">
        <v>18</v>
      </c>
      <c r="F398" s="7" t="s">
        <v>183</v>
      </c>
      <c r="G398" s="7" t="s">
        <v>51</v>
      </c>
      <c r="H398" s="7" t="s">
        <v>379</v>
      </c>
      <c r="I398" s="779" t="s">
        <v>380</v>
      </c>
      <c r="J398" s="779" t="s">
        <v>381</v>
      </c>
      <c r="K398" s="780" t="s">
        <v>426</v>
      </c>
      <c r="L398" s="792">
        <v>14092</v>
      </c>
      <c r="M398" s="792">
        <v>14092</v>
      </c>
      <c r="N398" s="790">
        <v>0</v>
      </c>
      <c r="O398" s="791">
        <v>0</v>
      </c>
    </row>
    <row r="399" spans="1:15" ht="15" customHeight="1" x14ac:dyDescent="0.25">
      <c r="A399" s="779" t="s">
        <v>130</v>
      </c>
      <c r="B399" s="779" t="s">
        <v>130</v>
      </c>
      <c r="C399" s="780" t="s">
        <v>185</v>
      </c>
      <c r="D399" s="779">
        <v>331</v>
      </c>
      <c r="E399" s="7" t="s">
        <v>18</v>
      </c>
      <c r="F399" s="7" t="s">
        <v>186</v>
      </c>
      <c r="G399" s="7" t="s">
        <v>51</v>
      </c>
      <c r="H399" s="7" t="s">
        <v>379</v>
      </c>
      <c r="I399" s="779" t="s">
        <v>380</v>
      </c>
      <c r="J399" s="779" t="s">
        <v>381</v>
      </c>
      <c r="K399" s="780" t="s">
        <v>427</v>
      </c>
      <c r="L399" s="792">
        <v>101208</v>
      </c>
      <c r="M399" s="792">
        <v>101208</v>
      </c>
      <c r="N399" s="790">
        <v>0</v>
      </c>
      <c r="O399" s="791">
        <v>0</v>
      </c>
    </row>
    <row r="400" spans="1:15" ht="15" customHeight="1" x14ac:dyDescent="0.25">
      <c r="A400" s="779" t="s">
        <v>130</v>
      </c>
      <c r="B400" s="779" t="s">
        <v>130</v>
      </c>
      <c r="C400" s="780" t="s">
        <v>182</v>
      </c>
      <c r="D400" s="779">
        <v>331</v>
      </c>
      <c r="E400" s="7" t="s">
        <v>18</v>
      </c>
      <c r="F400" s="7" t="s">
        <v>183</v>
      </c>
      <c r="G400" s="7" t="s">
        <v>51</v>
      </c>
      <c r="H400" s="7" t="s">
        <v>428</v>
      </c>
      <c r="I400" s="779" t="s">
        <v>429</v>
      </c>
      <c r="J400" s="779" t="s">
        <v>430</v>
      </c>
      <c r="K400" s="780" t="s">
        <v>431</v>
      </c>
      <c r="L400" s="792">
        <v>1308</v>
      </c>
      <c r="M400" s="792">
        <v>1308</v>
      </c>
      <c r="N400" s="790">
        <v>0</v>
      </c>
      <c r="O400" s="791">
        <v>0</v>
      </c>
    </row>
    <row r="401" spans="1:15" ht="15" customHeight="1" x14ac:dyDescent="0.25">
      <c r="A401" s="779" t="s">
        <v>130</v>
      </c>
      <c r="B401" s="779" t="s">
        <v>130</v>
      </c>
      <c r="C401" s="780" t="s">
        <v>185</v>
      </c>
      <c r="D401" s="779">
        <v>331</v>
      </c>
      <c r="E401" s="7" t="s">
        <v>18</v>
      </c>
      <c r="F401" s="7" t="s">
        <v>186</v>
      </c>
      <c r="G401" s="7" t="s">
        <v>51</v>
      </c>
      <c r="H401" s="7" t="s">
        <v>428</v>
      </c>
      <c r="I401" s="779" t="s">
        <v>429</v>
      </c>
      <c r="J401" s="779" t="s">
        <v>430</v>
      </c>
      <c r="K401" s="780" t="s">
        <v>432</v>
      </c>
      <c r="L401" s="792">
        <v>9351</v>
      </c>
      <c r="M401" s="792">
        <v>9351</v>
      </c>
      <c r="N401" s="790">
        <v>0</v>
      </c>
      <c r="O401" s="791">
        <v>0</v>
      </c>
    </row>
    <row r="402" spans="1:15" ht="15" customHeight="1" x14ac:dyDescent="0.25">
      <c r="A402" s="779" t="s">
        <v>130</v>
      </c>
      <c r="B402" s="779" t="s">
        <v>130</v>
      </c>
      <c r="C402" s="780" t="s">
        <v>182</v>
      </c>
      <c r="D402" s="779">
        <v>331</v>
      </c>
      <c r="E402" s="7" t="s">
        <v>18</v>
      </c>
      <c r="F402" s="7" t="s">
        <v>183</v>
      </c>
      <c r="G402" s="7" t="s">
        <v>51</v>
      </c>
      <c r="H402" s="7" t="s">
        <v>394</v>
      </c>
      <c r="I402" s="779" t="s">
        <v>395</v>
      </c>
      <c r="J402" s="779" t="s">
        <v>396</v>
      </c>
      <c r="K402" s="780" t="s">
        <v>433</v>
      </c>
      <c r="L402" s="792">
        <v>5824</v>
      </c>
      <c r="M402" s="792">
        <v>5824</v>
      </c>
      <c r="N402" s="790">
        <v>0</v>
      </c>
      <c r="O402" s="791">
        <v>0</v>
      </c>
    </row>
    <row r="403" spans="1:15" ht="15" customHeight="1" x14ac:dyDescent="0.25">
      <c r="A403" s="779" t="s">
        <v>130</v>
      </c>
      <c r="B403" s="779" t="s">
        <v>130</v>
      </c>
      <c r="C403" s="780" t="s">
        <v>185</v>
      </c>
      <c r="D403" s="779">
        <v>331</v>
      </c>
      <c r="E403" s="7" t="s">
        <v>18</v>
      </c>
      <c r="F403" s="7" t="s">
        <v>186</v>
      </c>
      <c r="G403" s="7" t="s">
        <v>51</v>
      </c>
      <c r="H403" s="7" t="s">
        <v>394</v>
      </c>
      <c r="I403" s="779" t="s">
        <v>395</v>
      </c>
      <c r="J403" s="779" t="s">
        <v>396</v>
      </c>
      <c r="K403" s="780" t="s">
        <v>434</v>
      </c>
      <c r="L403" s="792">
        <v>44894</v>
      </c>
      <c r="M403" s="792">
        <v>44894</v>
      </c>
      <c r="N403" s="790">
        <v>0</v>
      </c>
      <c r="O403" s="791">
        <v>0</v>
      </c>
    </row>
    <row r="404" spans="1:15" ht="15" customHeight="1" x14ac:dyDescent="0.25">
      <c r="A404" s="779" t="s">
        <v>130</v>
      </c>
      <c r="B404" s="779" t="s">
        <v>130</v>
      </c>
      <c r="C404" s="780" t="s">
        <v>363</v>
      </c>
      <c r="D404" s="779">
        <v>331</v>
      </c>
      <c r="E404" s="781" t="s">
        <v>18</v>
      </c>
      <c r="F404" s="781" t="s">
        <v>364</v>
      </c>
      <c r="G404" s="781" t="s">
        <v>51</v>
      </c>
      <c r="H404" s="781" t="s">
        <v>98</v>
      </c>
      <c r="I404" s="779" t="s">
        <v>365</v>
      </c>
      <c r="J404" s="779" t="s">
        <v>366</v>
      </c>
      <c r="K404" s="780" t="s">
        <v>435</v>
      </c>
      <c r="L404" s="792">
        <v>15495</v>
      </c>
      <c r="M404" s="792">
        <v>0</v>
      </c>
      <c r="N404" s="790">
        <v>0</v>
      </c>
      <c r="O404" s="791">
        <v>0</v>
      </c>
    </row>
    <row r="405" spans="1:15" ht="15" customHeight="1" x14ac:dyDescent="0.25">
      <c r="A405" s="779" t="s">
        <v>130</v>
      </c>
      <c r="B405" s="779" t="s">
        <v>130</v>
      </c>
      <c r="C405" s="780" t="s">
        <v>363</v>
      </c>
      <c r="D405" s="779">
        <v>331</v>
      </c>
      <c r="E405" s="781" t="s">
        <v>18</v>
      </c>
      <c r="F405" s="781" t="s">
        <v>364</v>
      </c>
      <c r="G405" s="781" t="s">
        <v>51</v>
      </c>
      <c r="H405" s="781" t="s">
        <v>98</v>
      </c>
      <c r="I405" s="779" t="s">
        <v>365</v>
      </c>
      <c r="J405" s="779" t="s">
        <v>366</v>
      </c>
      <c r="K405" s="780" t="s">
        <v>436</v>
      </c>
      <c r="L405" s="792">
        <v>87570</v>
      </c>
      <c r="M405" s="792">
        <v>87570</v>
      </c>
      <c r="N405" s="790">
        <v>0</v>
      </c>
      <c r="O405" s="791">
        <v>0</v>
      </c>
    </row>
    <row r="406" spans="1:15" ht="15" customHeight="1" x14ac:dyDescent="0.25">
      <c r="A406" s="779" t="s">
        <v>130</v>
      </c>
      <c r="B406" s="779" t="s">
        <v>130</v>
      </c>
      <c r="C406" s="780" t="s">
        <v>182</v>
      </c>
      <c r="D406" s="779">
        <v>331</v>
      </c>
      <c r="E406" s="7" t="s">
        <v>18</v>
      </c>
      <c r="F406" s="7" t="s">
        <v>183</v>
      </c>
      <c r="G406" s="7" t="s">
        <v>51</v>
      </c>
      <c r="H406" s="7" t="s">
        <v>408</v>
      </c>
      <c r="I406" s="779" t="s">
        <v>369</v>
      </c>
      <c r="J406" s="779" t="s">
        <v>437</v>
      </c>
      <c r="K406" s="780" t="s">
        <v>438</v>
      </c>
      <c r="L406" s="792">
        <v>1218</v>
      </c>
      <c r="M406" s="792">
        <v>1218</v>
      </c>
      <c r="N406" s="790">
        <v>0</v>
      </c>
      <c r="O406" s="791">
        <v>0</v>
      </c>
    </row>
    <row r="407" spans="1:15" ht="15" customHeight="1" x14ac:dyDescent="0.25">
      <c r="A407" s="779" t="s">
        <v>130</v>
      </c>
      <c r="B407" s="779" t="s">
        <v>130</v>
      </c>
      <c r="C407" s="780" t="s">
        <v>185</v>
      </c>
      <c r="D407" s="779">
        <v>331</v>
      </c>
      <c r="E407" s="7" t="s">
        <v>18</v>
      </c>
      <c r="F407" s="7" t="s">
        <v>186</v>
      </c>
      <c r="G407" s="7" t="s">
        <v>51</v>
      </c>
      <c r="H407" s="7" t="s">
        <v>408</v>
      </c>
      <c r="I407" s="779" t="s">
        <v>369</v>
      </c>
      <c r="J407" s="779" t="s">
        <v>437</v>
      </c>
      <c r="K407" s="780" t="s">
        <v>439</v>
      </c>
      <c r="L407" s="792">
        <v>8770</v>
      </c>
      <c r="M407" s="792">
        <v>8770</v>
      </c>
      <c r="N407" s="790">
        <v>0</v>
      </c>
      <c r="O407" s="791">
        <v>0</v>
      </c>
    </row>
    <row r="408" spans="1:15" ht="15" customHeight="1" x14ac:dyDescent="0.25">
      <c r="A408" s="779" t="s">
        <v>130</v>
      </c>
      <c r="B408" s="779" t="s">
        <v>130</v>
      </c>
      <c r="C408" s="780" t="s">
        <v>182</v>
      </c>
      <c r="D408" s="779">
        <v>331</v>
      </c>
      <c r="E408" s="781" t="s">
        <v>18</v>
      </c>
      <c r="F408" s="7" t="s">
        <v>183</v>
      </c>
      <c r="G408" s="781" t="s">
        <v>51</v>
      </c>
      <c r="H408" s="781" t="s">
        <v>399</v>
      </c>
      <c r="I408" s="779" t="s">
        <v>400</v>
      </c>
      <c r="J408" s="779" t="s">
        <v>401</v>
      </c>
      <c r="K408" s="780" t="s">
        <v>440</v>
      </c>
      <c r="L408" s="792">
        <v>6467</v>
      </c>
      <c r="M408" s="792">
        <v>6467</v>
      </c>
      <c r="N408" s="790">
        <v>0</v>
      </c>
      <c r="O408" s="791">
        <v>0</v>
      </c>
    </row>
    <row r="409" spans="1:15" ht="15" customHeight="1" x14ac:dyDescent="0.25">
      <c r="A409" s="779" t="s">
        <v>130</v>
      </c>
      <c r="B409" s="779" t="s">
        <v>130</v>
      </c>
      <c r="C409" s="780" t="s">
        <v>185</v>
      </c>
      <c r="D409" s="779">
        <v>331</v>
      </c>
      <c r="E409" s="781" t="s">
        <v>18</v>
      </c>
      <c r="F409" s="7" t="s">
        <v>186</v>
      </c>
      <c r="G409" s="781" t="s">
        <v>51</v>
      </c>
      <c r="H409" s="781" t="s">
        <v>399</v>
      </c>
      <c r="I409" s="779" t="s">
        <v>400</v>
      </c>
      <c r="J409" s="779" t="s">
        <v>401</v>
      </c>
      <c r="K409" s="780" t="s">
        <v>441</v>
      </c>
      <c r="L409" s="792">
        <v>46581</v>
      </c>
      <c r="M409" s="792">
        <v>46581</v>
      </c>
      <c r="N409" s="790">
        <v>0</v>
      </c>
      <c r="O409" s="791">
        <v>0</v>
      </c>
    </row>
    <row r="410" spans="1:15" ht="15" customHeight="1" x14ac:dyDescent="0.25">
      <c r="A410" s="779" t="s">
        <v>130</v>
      </c>
      <c r="B410" s="779" t="s">
        <v>130</v>
      </c>
      <c r="C410" s="780" t="s">
        <v>182</v>
      </c>
      <c r="D410" s="779">
        <v>331</v>
      </c>
      <c r="E410" s="781" t="s">
        <v>18</v>
      </c>
      <c r="F410" s="7" t="s">
        <v>183</v>
      </c>
      <c r="G410" s="7" t="s">
        <v>51</v>
      </c>
      <c r="H410" s="7" t="s">
        <v>403</v>
      </c>
      <c r="I410" s="779" t="s">
        <v>404</v>
      </c>
      <c r="J410" s="779" t="s">
        <v>442</v>
      </c>
      <c r="K410" s="780" t="s">
        <v>443</v>
      </c>
      <c r="L410" s="792">
        <v>17434</v>
      </c>
      <c r="M410" s="792">
        <v>18347</v>
      </c>
      <c r="N410" s="790">
        <v>0</v>
      </c>
      <c r="O410" s="791">
        <v>0</v>
      </c>
    </row>
    <row r="411" spans="1:15" ht="15" customHeight="1" x14ac:dyDescent="0.25">
      <c r="A411" s="779" t="s">
        <v>130</v>
      </c>
      <c r="B411" s="779" t="s">
        <v>130</v>
      </c>
      <c r="C411" s="780" t="s">
        <v>185</v>
      </c>
      <c r="D411" s="779">
        <v>331</v>
      </c>
      <c r="E411" s="781" t="s">
        <v>18</v>
      </c>
      <c r="F411" s="7" t="s">
        <v>186</v>
      </c>
      <c r="G411" s="7" t="s">
        <v>51</v>
      </c>
      <c r="H411" s="7" t="s">
        <v>403</v>
      </c>
      <c r="I411" s="779" t="s">
        <v>404</v>
      </c>
      <c r="J411" s="779" t="s">
        <v>442</v>
      </c>
      <c r="K411" s="780" t="s">
        <v>444</v>
      </c>
      <c r="L411" s="792">
        <v>125586</v>
      </c>
      <c r="M411" s="792">
        <v>125586</v>
      </c>
      <c r="N411" s="790">
        <v>0</v>
      </c>
      <c r="O411" s="791">
        <v>0</v>
      </c>
    </row>
    <row r="412" spans="1:15" ht="15" customHeight="1" x14ac:dyDescent="0.25">
      <c r="A412" s="779" t="s">
        <v>130</v>
      </c>
      <c r="B412" s="779" t="s">
        <v>130</v>
      </c>
      <c r="C412" s="780" t="s">
        <v>182</v>
      </c>
      <c r="D412" s="779">
        <v>331</v>
      </c>
      <c r="E412" s="781" t="s">
        <v>18</v>
      </c>
      <c r="F412" s="7" t="s">
        <v>183</v>
      </c>
      <c r="G412" s="7" t="s">
        <v>51</v>
      </c>
      <c r="H412" s="7" t="s">
        <v>403</v>
      </c>
      <c r="I412" s="779" t="s">
        <v>404</v>
      </c>
      <c r="J412" s="779" t="s">
        <v>405</v>
      </c>
      <c r="K412" s="780" t="s">
        <v>445</v>
      </c>
      <c r="L412" s="792">
        <v>3459</v>
      </c>
      <c r="M412" s="792">
        <v>3459</v>
      </c>
      <c r="N412" s="790">
        <v>0</v>
      </c>
      <c r="O412" s="791">
        <v>0</v>
      </c>
    </row>
    <row r="413" spans="1:15" ht="15" customHeight="1" x14ac:dyDescent="0.25">
      <c r="A413" s="779" t="s">
        <v>130</v>
      </c>
      <c r="B413" s="779" t="s">
        <v>130</v>
      </c>
      <c r="C413" s="780" t="s">
        <v>185</v>
      </c>
      <c r="D413" s="779">
        <v>331</v>
      </c>
      <c r="E413" s="781" t="s">
        <v>18</v>
      </c>
      <c r="F413" s="7" t="s">
        <v>186</v>
      </c>
      <c r="G413" s="7" t="s">
        <v>51</v>
      </c>
      <c r="H413" s="7" t="s">
        <v>403</v>
      </c>
      <c r="I413" s="779" t="s">
        <v>404</v>
      </c>
      <c r="J413" s="779" t="s">
        <v>405</v>
      </c>
      <c r="K413" s="780" t="s">
        <v>446</v>
      </c>
      <c r="L413" s="792">
        <v>24919</v>
      </c>
      <c r="M413" s="792">
        <v>24919</v>
      </c>
      <c r="N413" s="790">
        <v>0</v>
      </c>
      <c r="O413" s="791">
        <v>0</v>
      </c>
    </row>
    <row r="414" spans="1:15" ht="15" customHeight="1" x14ac:dyDescent="0.25">
      <c r="A414" s="779" t="s">
        <v>130</v>
      </c>
      <c r="B414" s="779" t="s">
        <v>130</v>
      </c>
      <c r="C414" s="780" t="s">
        <v>182</v>
      </c>
      <c r="D414" s="779">
        <v>331</v>
      </c>
      <c r="E414" s="7" t="s">
        <v>18</v>
      </c>
      <c r="F414" s="7" t="s">
        <v>183</v>
      </c>
      <c r="G414" s="7" t="s">
        <v>51</v>
      </c>
      <c r="H414" s="7" t="s">
        <v>372</v>
      </c>
      <c r="I414" s="779" t="s">
        <v>373</v>
      </c>
      <c r="J414" s="779" t="s">
        <v>374</v>
      </c>
      <c r="K414" s="780" t="s">
        <v>447</v>
      </c>
      <c r="L414" s="792">
        <v>4009</v>
      </c>
      <c r="M414" s="792">
        <v>4009</v>
      </c>
      <c r="N414" s="790">
        <v>0</v>
      </c>
      <c r="O414" s="791">
        <v>0</v>
      </c>
    </row>
    <row r="415" spans="1:15" ht="15" customHeight="1" x14ac:dyDescent="0.25">
      <c r="A415" s="779" t="s">
        <v>130</v>
      </c>
      <c r="B415" s="779" t="s">
        <v>130</v>
      </c>
      <c r="C415" s="780" t="s">
        <v>185</v>
      </c>
      <c r="D415" s="779">
        <v>331</v>
      </c>
      <c r="E415" s="7" t="s">
        <v>18</v>
      </c>
      <c r="F415" s="7" t="s">
        <v>186</v>
      </c>
      <c r="G415" s="7" t="s">
        <v>51</v>
      </c>
      <c r="H415" s="7" t="s">
        <v>372</v>
      </c>
      <c r="I415" s="779" t="s">
        <v>373</v>
      </c>
      <c r="J415" s="779" t="s">
        <v>374</v>
      </c>
      <c r="K415" s="780" t="s">
        <v>448</v>
      </c>
      <c r="L415" s="792">
        <v>28882</v>
      </c>
      <c r="M415" s="792">
        <v>28882</v>
      </c>
      <c r="N415" s="790">
        <v>0</v>
      </c>
      <c r="O415" s="791">
        <v>0</v>
      </c>
    </row>
    <row r="416" spans="1:15" ht="15" customHeight="1" x14ac:dyDescent="0.25">
      <c r="A416" s="779" t="s">
        <v>130</v>
      </c>
      <c r="B416" s="779" t="s">
        <v>130</v>
      </c>
      <c r="C416" s="780" t="s">
        <v>182</v>
      </c>
      <c r="D416" s="779">
        <v>331</v>
      </c>
      <c r="E416" s="7" t="s">
        <v>18</v>
      </c>
      <c r="F416" s="7" t="s">
        <v>183</v>
      </c>
      <c r="G416" s="7" t="s">
        <v>51</v>
      </c>
      <c r="H416" s="7" t="s">
        <v>354</v>
      </c>
      <c r="I416" s="779" t="s">
        <v>384</v>
      </c>
      <c r="J416" s="779" t="s">
        <v>385</v>
      </c>
      <c r="K416" s="780" t="s">
        <v>449</v>
      </c>
      <c r="L416" s="792">
        <v>137925</v>
      </c>
      <c r="M416" s="792">
        <v>137925</v>
      </c>
      <c r="N416" s="790">
        <v>0</v>
      </c>
      <c r="O416" s="791">
        <v>0</v>
      </c>
    </row>
    <row r="417" spans="1:15" ht="15" customHeight="1" x14ac:dyDescent="0.25">
      <c r="A417" s="779" t="s">
        <v>130</v>
      </c>
      <c r="B417" s="779" t="s">
        <v>130</v>
      </c>
      <c r="C417" s="780" t="s">
        <v>185</v>
      </c>
      <c r="D417" s="779">
        <v>331</v>
      </c>
      <c r="E417" s="7" t="s">
        <v>18</v>
      </c>
      <c r="F417" s="7" t="s">
        <v>186</v>
      </c>
      <c r="G417" s="7" t="s">
        <v>51</v>
      </c>
      <c r="H417" s="7" t="s">
        <v>354</v>
      </c>
      <c r="I417" s="779" t="s">
        <v>384</v>
      </c>
      <c r="J417" s="779" t="s">
        <v>385</v>
      </c>
      <c r="K417" s="780" t="s">
        <v>450</v>
      </c>
      <c r="L417" s="792">
        <v>1030425</v>
      </c>
      <c r="M417" s="792">
        <v>1030425</v>
      </c>
      <c r="N417" s="790">
        <v>0</v>
      </c>
      <c r="O417" s="791">
        <v>0</v>
      </c>
    </row>
    <row r="418" spans="1:15" ht="15" customHeight="1" x14ac:dyDescent="0.25">
      <c r="A418" s="779" t="s">
        <v>130</v>
      </c>
      <c r="B418" s="779" t="s">
        <v>130</v>
      </c>
      <c r="C418" s="780" t="s">
        <v>182</v>
      </c>
      <c r="D418" s="779">
        <v>331</v>
      </c>
      <c r="E418" s="7" t="s">
        <v>18</v>
      </c>
      <c r="F418" s="7" t="s">
        <v>183</v>
      </c>
      <c r="G418" s="7" t="s">
        <v>51</v>
      </c>
      <c r="H418" s="7" t="s">
        <v>387</v>
      </c>
      <c r="I418" s="779" t="s">
        <v>388</v>
      </c>
      <c r="J418" s="779" t="s">
        <v>389</v>
      </c>
      <c r="K418" s="780" t="s">
        <v>451</v>
      </c>
      <c r="L418" s="792">
        <v>31827</v>
      </c>
      <c r="M418" s="792">
        <v>31827</v>
      </c>
      <c r="N418" s="790">
        <v>0</v>
      </c>
      <c r="O418" s="791">
        <v>0</v>
      </c>
    </row>
    <row r="419" spans="1:15" ht="15" customHeight="1" x14ac:dyDescent="0.25">
      <c r="A419" s="779" t="s">
        <v>130</v>
      </c>
      <c r="B419" s="779" t="s">
        <v>130</v>
      </c>
      <c r="C419" s="780" t="s">
        <v>185</v>
      </c>
      <c r="D419" s="779">
        <v>331</v>
      </c>
      <c r="E419" s="7" t="s">
        <v>18</v>
      </c>
      <c r="F419" s="7" t="s">
        <v>186</v>
      </c>
      <c r="G419" s="7" t="s">
        <v>51</v>
      </c>
      <c r="H419" s="7" t="s">
        <v>387</v>
      </c>
      <c r="I419" s="779" t="s">
        <v>388</v>
      </c>
      <c r="J419" s="779" t="s">
        <v>389</v>
      </c>
      <c r="K419" s="780" t="s">
        <v>452</v>
      </c>
      <c r="L419" s="792">
        <v>220100</v>
      </c>
      <c r="M419" s="792">
        <v>220100</v>
      </c>
      <c r="N419" s="790">
        <v>0</v>
      </c>
      <c r="O419" s="791">
        <v>0</v>
      </c>
    </row>
    <row r="420" spans="1:15" ht="15" customHeight="1" x14ac:dyDescent="0.25">
      <c r="A420" s="779" t="s">
        <v>130</v>
      </c>
      <c r="B420" s="779" t="s">
        <v>130</v>
      </c>
      <c r="C420" s="780" t="s">
        <v>182</v>
      </c>
      <c r="D420" s="779">
        <v>331</v>
      </c>
      <c r="E420" s="781" t="s">
        <v>18</v>
      </c>
      <c r="F420" s="7" t="s">
        <v>183</v>
      </c>
      <c r="G420" s="781" t="s">
        <v>51</v>
      </c>
      <c r="H420" s="7" t="s">
        <v>408</v>
      </c>
      <c r="I420" s="779" t="s">
        <v>409</v>
      </c>
      <c r="J420" s="779" t="s">
        <v>410</v>
      </c>
      <c r="K420" s="780" t="s">
        <v>453</v>
      </c>
      <c r="L420" s="792">
        <v>8711</v>
      </c>
      <c r="M420" s="792">
        <v>8711</v>
      </c>
      <c r="N420" s="790">
        <v>0</v>
      </c>
      <c r="O420" s="791">
        <v>0</v>
      </c>
    </row>
    <row r="421" spans="1:15" ht="15" customHeight="1" x14ac:dyDescent="0.25">
      <c r="A421" s="779" t="s">
        <v>130</v>
      </c>
      <c r="B421" s="779" t="s">
        <v>130</v>
      </c>
      <c r="C421" s="780" t="s">
        <v>185</v>
      </c>
      <c r="D421" s="779">
        <v>331</v>
      </c>
      <c r="E421" s="781" t="s">
        <v>18</v>
      </c>
      <c r="F421" s="7" t="s">
        <v>186</v>
      </c>
      <c r="G421" s="781" t="s">
        <v>51</v>
      </c>
      <c r="H421" s="7" t="s">
        <v>408</v>
      </c>
      <c r="I421" s="779" t="s">
        <v>409</v>
      </c>
      <c r="J421" s="779" t="s">
        <v>410</v>
      </c>
      <c r="K421" s="780" t="s">
        <v>454</v>
      </c>
      <c r="L421" s="792">
        <v>62751</v>
      </c>
      <c r="M421" s="792">
        <v>62751</v>
      </c>
      <c r="N421" s="790">
        <v>0</v>
      </c>
      <c r="O421" s="791">
        <v>0</v>
      </c>
    </row>
    <row r="422" spans="1:15" ht="15" customHeight="1" x14ac:dyDescent="0.25">
      <c r="A422" s="779" t="s">
        <v>130</v>
      </c>
      <c r="B422" s="779" t="s">
        <v>130</v>
      </c>
      <c r="C422" s="780" t="s">
        <v>185</v>
      </c>
      <c r="D422" s="779">
        <v>332</v>
      </c>
      <c r="E422" s="7" t="s">
        <v>18</v>
      </c>
      <c r="F422" s="7" t="s">
        <v>186</v>
      </c>
      <c r="G422" s="7" t="s">
        <v>51</v>
      </c>
      <c r="H422" s="7" t="s">
        <v>354</v>
      </c>
      <c r="I422" s="779" t="s">
        <v>360</v>
      </c>
      <c r="J422" s="779" t="s">
        <v>361</v>
      </c>
      <c r="K422" s="780" t="s">
        <v>455</v>
      </c>
      <c r="L422" s="792">
        <v>415146</v>
      </c>
      <c r="M422" s="792">
        <v>415146</v>
      </c>
      <c r="N422" s="790">
        <v>0</v>
      </c>
      <c r="O422" s="791">
        <v>0</v>
      </c>
    </row>
    <row r="423" spans="1:15" ht="15" customHeight="1" x14ac:dyDescent="0.25">
      <c r="A423" s="779" t="s">
        <v>130</v>
      </c>
      <c r="B423" s="779" t="s">
        <v>130</v>
      </c>
      <c r="C423" s="780" t="s">
        <v>185</v>
      </c>
      <c r="D423" s="779">
        <v>332</v>
      </c>
      <c r="E423" s="781" t="s">
        <v>18</v>
      </c>
      <c r="F423" s="7" t="s">
        <v>186</v>
      </c>
      <c r="G423" s="7" t="s">
        <v>51</v>
      </c>
      <c r="H423" s="793" t="s">
        <v>368</v>
      </c>
      <c r="I423" s="784" t="s">
        <v>369</v>
      </c>
      <c r="J423" s="779" t="s">
        <v>456</v>
      </c>
      <c r="K423" s="780" t="s">
        <v>457</v>
      </c>
      <c r="L423" s="792">
        <v>717754</v>
      </c>
      <c r="M423" s="792">
        <v>717754</v>
      </c>
      <c r="N423" s="790">
        <v>0</v>
      </c>
      <c r="O423" s="791">
        <v>0</v>
      </c>
    </row>
    <row r="424" spans="1:15" ht="15" customHeight="1" x14ac:dyDescent="0.25">
      <c r="A424" s="779" t="s">
        <v>130</v>
      </c>
      <c r="B424" s="779" t="s">
        <v>130</v>
      </c>
      <c r="C424" s="780" t="s">
        <v>185</v>
      </c>
      <c r="D424" s="779">
        <v>332</v>
      </c>
      <c r="E424" s="781" t="s">
        <v>18</v>
      </c>
      <c r="F424" s="7" t="s">
        <v>186</v>
      </c>
      <c r="G424" s="7" t="s">
        <v>51</v>
      </c>
      <c r="H424" s="7" t="s">
        <v>403</v>
      </c>
      <c r="I424" s="779" t="s">
        <v>404</v>
      </c>
      <c r="J424" s="779" t="s">
        <v>442</v>
      </c>
      <c r="K424" s="780" t="s">
        <v>458</v>
      </c>
      <c r="L424" s="792">
        <v>2745617</v>
      </c>
      <c r="M424" s="792">
        <v>2745617</v>
      </c>
      <c r="N424" s="790">
        <v>0</v>
      </c>
      <c r="O424" s="791">
        <v>0</v>
      </c>
    </row>
    <row r="425" spans="1:15" ht="15" customHeight="1" x14ac:dyDescent="0.25">
      <c r="A425" s="779" t="s">
        <v>130</v>
      </c>
      <c r="B425" s="779" t="s">
        <v>130</v>
      </c>
      <c r="C425" s="780" t="s">
        <v>185</v>
      </c>
      <c r="D425" s="779">
        <v>332</v>
      </c>
      <c r="E425" s="7" t="s">
        <v>18</v>
      </c>
      <c r="F425" s="7" t="s">
        <v>186</v>
      </c>
      <c r="G425" s="7" t="s">
        <v>51</v>
      </c>
      <c r="H425" s="7" t="s">
        <v>368</v>
      </c>
      <c r="I425" s="779" t="s">
        <v>391</v>
      </c>
      <c r="J425" s="779" t="s">
        <v>392</v>
      </c>
      <c r="K425" s="780" t="s">
        <v>459</v>
      </c>
      <c r="L425" s="792">
        <v>4246752</v>
      </c>
      <c r="M425" s="792">
        <v>4246752</v>
      </c>
      <c r="N425" s="790">
        <v>0</v>
      </c>
      <c r="O425" s="791">
        <v>0</v>
      </c>
    </row>
    <row r="426" spans="1:15" ht="15" customHeight="1" x14ac:dyDescent="0.25">
      <c r="A426" s="779" t="s">
        <v>130</v>
      </c>
      <c r="B426" s="779" t="s">
        <v>130</v>
      </c>
      <c r="C426" s="780" t="s">
        <v>185</v>
      </c>
      <c r="D426" s="779">
        <v>332</v>
      </c>
      <c r="E426" s="7" t="s">
        <v>18</v>
      </c>
      <c r="F426" s="7" t="s">
        <v>186</v>
      </c>
      <c r="G426" s="7" t="s">
        <v>51</v>
      </c>
      <c r="H426" s="7" t="s">
        <v>399</v>
      </c>
      <c r="I426" s="779" t="s">
        <v>400</v>
      </c>
      <c r="J426" s="779" t="s">
        <v>401</v>
      </c>
      <c r="K426" s="780" t="s">
        <v>460</v>
      </c>
      <c r="L426" s="792">
        <v>2913552</v>
      </c>
      <c r="M426" s="792">
        <v>2913552</v>
      </c>
      <c r="N426" s="790">
        <v>0</v>
      </c>
      <c r="O426" s="791">
        <v>0</v>
      </c>
    </row>
    <row r="427" spans="1:15" ht="15" customHeight="1" x14ac:dyDescent="0.25">
      <c r="A427" s="779" t="s">
        <v>130</v>
      </c>
      <c r="B427" s="779" t="s">
        <v>130</v>
      </c>
      <c r="C427" s="780" t="s">
        <v>185</v>
      </c>
      <c r="D427" s="779">
        <v>332</v>
      </c>
      <c r="E427" s="781" t="s">
        <v>18</v>
      </c>
      <c r="F427" s="7" t="s">
        <v>186</v>
      </c>
      <c r="G427" s="7" t="s">
        <v>51</v>
      </c>
      <c r="H427" s="7" t="s">
        <v>403</v>
      </c>
      <c r="I427" s="779" t="s">
        <v>404</v>
      </c>
      <c r="J427" s="779" t="s">
        <v>405</v>
      </c>
      <c r="K427" s="780" t="s">
        <v>461</v>
      </c>
      <c r="L427" s="792">
        <v>62576</v>
      </c>
      <c r="M427" s="792">
        <v>62576</v>
      </c>
      <c r="N427" s="790">
        <v>0</v>
      </c>
      <c r="O427" s="791">
        <v>0</v>
      </c>
    </row>
    <row r="428" spans="1:15" ht="15" customHeight="1" x14ac:dyDescent="0.25">
      <c r="A428" s="779" t="s">
        <v>130</v>
      </c>
      <c r="B428" s="779" t="s">
        <v>130</v>
      </c>
      <c r="C428" s="780" t="s">
        <v>185</v>
      </c>
      <c r="D428" s="779">
        <v>332</v>
      </c>
      <c r="E428" s="7" t="s">
        <v>18</v>
      </c>
      <c r="F428" s="7" t="s">
        <v>186</v>
      </c>
      <c r="G428" s="7" t="s">
        <v>51</v>
      </c>
      <c r="H428" s="7" t="s">
        <v>368</v>
      </c>
      <c r="I428" s="779" t="s">
        <v>369</v>
      </c>
      <c r="J428" s="779" t="s">
        <v>370</v>
      </c>
      <c r="K428" s="780" t="s">
        <v>462</v>
      </c>
      <c r="L428" s="792">
        <v>178843</v>
      </c>
      <c r="M428" s="792">
        <v>178843</v>
      </c>
      <c r="N428" s="790">
        <v>0</v>
      </c>
      <c r="O428" s="791">
        <v>0</v>
      </c>
    </row>
    <row r="429" spans="1:15" ht="15" customHeight="1" x14ac:dyDescent="0.25">
      <c r="A429" s="779" t="s">
        <v>130</v>
      </c>
      <c r="B429" s="779" t="s">
        <v>130</v>
      </c>
      <c r="C429" s="780" t="s">
        <v>185</v>
      </c>
      <c r="D429" s="779">
        <v>332</v>
      </c>
      <c r="E429" s="781" t="s">
        <v>18</v>
      </c>
      <c r="F429" s="7" t="s">
        <v>186</v>
      </c>
      <c r="G429" s="781" t="s">
        <v>51</v>
      </c>
      <c r="H429" s="781" t="s">
        <v>354</v>
      </c>
      <c r="I429" s="779" t="s">
        <v>384</v>
      </c>
      <c r="J429" s="779" t="s">
        <v>385</v>
      </c>
      <c r="K429" s="780" t="s">
        <v>463</v>
      </c>
      <c r="L429" s="792">
        <v>866919</v>
      </c>
      <c r="M429" s="792">
        <v>866919</v>
      </c>
      <c r="N429" s="790">
        <v>0</v>
      </c>
      <c r="O429" s="791">
        <v>0</v>
      </c>
    </row>
    <row r="430" spans="1:15" ht="15" customHeight="1" x14ac:dyDescent="0.25">
      <c r="A430" s="779" t="s">
        <v>130</v>
      </c>
      <c r="B430" s="779" t="s">
        <v>130</v>
      </c>
      <c r="C430" s="780" t="s">
        <v>185</v>
      </c>
      <c r="D430" s="779">
        <v>332</v>
      </c>
      <c r="E430" s="781" t="s">
        <v>18</v>
      </c>
      <c r="F430" s="7" t="s">
        <v>186</v>
      </c>
      <c r="G430" s="781" t="s">
        <v>51</v>
      </c>
      <c r="H430" s="781" t="s">
        <v>387</v>
      </c>
      <c r="I430" s="779" t="s">
        <v>388</v>
      </c>
      <c r="J430" s="779" t="s">
        <v>389</v>
      </c>
      <c r="K430" s="780" t="s">
        <v>464</v>
      </c>
      <c r="L430" s="792">
        <v>2780114</v>
      </c>
      <c r="M430" s="792">
        <v>2780114</v>
      </c>
      <c r="N430" s="790">
        <v>0</v>
      </c>
      <c r="O430" s="791">
        <v>0</v>
      </c>
    </row>
    <row r="431" spans="1:15" ht="15" customHeight="1" x14ac:dyDescent="0.25">
      <c r="A431" s="779" t="s">
        <v>130</v>
      </c>
      <c r="B431" s="779" t="s">
        <v>130</v>
      </c>
      <c r="C431" s="780" t="s">
        <v>185</v>
      </c>
      <c r="D431" s="779">
        <v>332</v>
      </c>
      <c r="E431" s="7" t="s">
        <v>18</v>
      </c>
      <c r="F431" s="7" t="s">
        <v>186</v>
      </c>
      <c r="G431" s="7" t="s">
        <v>51</v>
      </c>
      <c r="H431" s="7" t="s">
        <v>408</v>
      </c>
      <c r="I431" s="779" t="s">
        <v>409</v>
      </c>
      <c r="J431" s="779" t="s">
        <v>410</v>
      </c>
      <c r="K431" s="780" t="s">
        <v>465</v>
      </c>
      <c r="L431" s="792">
        <v>13825674</v>
      </c>
      <c r="M431" s="792">
        <v>13825674</v>
      </c>
      <c r="N431" s="790">
        <v>0</v>
      </c>
      <c r="O431" s="791">
        <v>0</v>
      </c>
    </row>
    <row r="432" spans="1:15" ht="15" customHeight="1" x14ac:dyDescent="0.25">
      <c r="A432" s="779" t="s">
        <v>130</v>
      </c>
      <c r="B432" s="779" t="s">
        <v>130</v>
      </c>
      <c r="C432" s="780" t="s">
        <v>185</v>
      </c>
      <c r="D432" s="779">
        <v>332</v>
      </c>
      <c r="E432" s="7" t="s">
        <v>18</v>
      </c>
      <c r="F432" s="7" t="s">
        <v>186</v>
      </c>
      <c r="G432" s="7" t="s">
        <v>51</v>
      </c>
      <c r="H432" s="7" t="s">
        <v>350</v>
      </c>
      <c r="I432" s="779" t="s">
        <v>351</v>
      </c>
      <c r="J432" s="779" t="s">
        <v>352</v>
      </c>
      <c r="K432" s="780" t="s">
        <v>466</v>
      </c>
      <c r="L432" s="792">
        <v>142188</v>
      </c>
      <c r="M432" s="792">
        <v>142188</v>
      </c>
      <c r="N432" s="790">
        <v>0</v>
      </c>
      <c r="O432" s="791">
        <v>0</v>
      </c>
    </row>
    <row r="433" spans="1:15" ht="15" customHeight="1" x14ac:dyDescent="0.25">
      <c r="A433" s="779" t="s">
        <v>130</v>
      </c>
      <c r="B433" s="779" t="s">
        <v>130</v>
      </c>
      <c r="C433" s="780" t="s">
        <v>185</v>
      </c>
      <c r="D433" s="779">
        <v>332</v>
      </c>
      <c r="E433" s="7" t="s">
        <v>18</v>
      </c>
      <c r="F433" s="7" t="s">
        <v>186</v>
      </c>
      <c r="G433" s="7" t="s">
        <v>51</v>
      </c>
      <c r="H433" s="7" t="s">
        <v>414</v>
      </c>
      <c r="I433" s="779" t="s">
        <v>415</v>
      </c>
      <c r="J433" s="779" t="s">
        <v>416</v>
      </c>
      <c r="K433" s="780" t="s">
        <v>467</v>
      </c>
      <c r="L433" s="792">
        <v>152615</v>
      </c>
      <c r="M433" s="792">
        <v>152615</v>
      </c>
      <c r="N433" s="790">
        <v>0</v>
      </c>
      <c r="O433" s="791">
        <v>0</v>
      </c>
    </row>
    <row r="434" spans="1:15" ht="15" customHeight="1" x14ac:dyDescent="0.25">
      <c r="A434" s="779" t="s">
        <v>130</v>
      </c>
      <c r="B434" s="779" t="s">
        <v>130</v>
      </c>
      <c r="C434" s="780" t="s">
        <v>363</v>
      </c>
      <c r="D434" s="779">
        <v>332</v>
      </c>
      <c r="E434" s="781" t="s">
        <v>18</v>
      </c>
      <c r="F434" s="781" t="s">
        <v>364</v>
      </c>
      <c r="G434" s="781" t="s">
        <v>51</v>
      </c>
      <c r="H434" s="781" t="s">
        <v>98</v>
      </c>
      <c r="I434" s="779" t="s">
        <v>365</v>
      </c>
      <c r="J434" s="779" t="s">
        <v>366</v>
      </c>
      <c r="K434" s="780" t="s">
        <v>468</v>
      </c>
      <c r="L434" s="792">
        <v>10</v>
      </c>
      <c r="M434" s="792">
        <v>10</v>
      </c>
      <c r="N434" s="790">
        <v>0</v>
      </c>
      <c r="O434" s="791">
        <v>0</v>
      </c>
    </row>
    <row r="435" spans="1:15" ht="15" customHeight="1" x14ac:dyDescent="0.25">
      <c r="A435" s="779" t="s">
        <v>130</v>
      </c>
      <c r="B435" s="779" t="s">
        <v>130</v>
      </c>
      <c r="C435" s="780" t="s">
        <v>185</v>
      </c>
      <c r="D435" s="779">
        <v>332</v>
      </c>
      <c r="E435" s="781" t="s">
        <v>18</v>
      </c>
      <c r="F435" s="780" t="s">
        <v>469</v>
      </c>
      <c r="G435" s="781" t="s">
        <v>51</v>
      </c>
      <c r="H435" s="781" t="s">
        <v>98</v>
      </c>
      <c r="I435" s="779" t="s">
        <v>365</v>
      </c>
      <c r="J435" s="779" t="s">
        <v>366</v>
      </c>
      <c r="K435" s="780" t="s">
        <v>470</v>
      </c>
      <c r="L435" s="792">
        <v>30</v>
      </c>
      <c r="M435" s="792">
        <v>32</v>
      </c>
      <c r="N435" s="790">
        <v>0</v>
      </c>
      <c r="O435" s="791">
        <v>0</v>
      </c>
    </row>
    <row r="436" spans="1:15" ht="15" customHeight="1" x14ac:dyDescent="0.25">
      <c r="A436" s="779" t="s">
        <v>130</v>
      </c>
      <c r="B436" s="779" t="s">
        <v>130</v>
      </c>
      <c r="C436" s="780" t="s">
        <v>185</v>
      </c>
      <c r="D436" s="779">
        <v>332</v>
      </c>
      <c r="E436" s="7" t="s">
        <v>18</v>
      </c>
      <c r="F436" s="7" t="s">
        <v>186</v>
      </c>
      <c r="G436" s="7" t="s">
        <v>51</v>
      </c>
      <c r="H436" s="7" t="s">
        <v>372</v>
      </c>
      <c r="I436" s="779" t="s">
        <v>373</v>
      </c>
      <c r="J436" s="779" t="s">
        <v>374</v>
      </c>
      <c r="K436" s="780" t="s">
        <v>471</v>
      </c>
      <c r="L436" s="792">
        <v>380457</v>
      </c>
      <c r="M436" s="792">
        <v>380457</v>
      </c>
      <c r="N436" s="790">
        <v>0</v>
      </c>
      <c r="O436" s="791">
        <v>0</v>
      </c>
    </row>
    <row r="437" spans="1:15" ht="15" customHeight="1" x14ac:dyDescent="0.25">
      <c r="A437" s="779" t="s">
        <v>130</v>
      </c>
      <c r="B437" s="779" t="s">
        <v>130</v>
      </c>
      <c r="C437" s="780" t="s">
        <v>185</v>
      </c>
      <c r="D437" s="779">
        <v>332</v>
      </c>
      <c r="E437" s="7" t="s">
        <v>18</v>
      </c>
      <c r="F437" s="7" t="s">
        <v>186</v>
      </c>
      <c r="G437" s="7" t="s">
        <v>51</v>
      </c>
      <c r="H437" s="7" t="s">
        <v>387</v>
      </c>
      <c r="I437" s="779" t="s">
        <v>388</v>
      </c>
      <c r="J437" s="779" t="s">
        <v>389</v>
      </c>
      <c r="K437" s="780" t="s">
        <v>472</v>
      </c>
      <c r="L437" s="792">
        <v>424321</v>
      </c>
      <c r="M437" s="792">
        <v>424321</v>
      </c>
      <c r="N437" s="790">
        <v>0</v>
      </c>
      <c r="O437" s="791">
        <v>0</v>
      </c>
    </row>
    <row r="438" spans="1:15" ht="15" customHeight="1" x14ac:dyDescent="0.25">
      <c r="A438" s="779" t="s">
        <v>130</v>
      </c>
      <c r="B438" s="779" t="s">
        <v>130</v>
      </c>
      <c r="C438" s="780" t="s">
        <v>182</v>
      </c>
      <c r="D438" s="779">
        <v>332</v>
      </c>
      <c r="E438" s="7" t="s">
        <v>18</v>
      </c>
      <c r="F438" s="7" t="s">
        <v>183</v>
      </c>
      <c r="G438" s="7" t="s">
        <v>51</v>
      </c>
      <c r="H438" s="7" t="s">
        <v>350</v>
      </c>
      <c r="I438" s="779" t="s">
        <v>351</v>
      </c>
      <c r="J438" s="779" t="s">
        <v>352</v>
      </c>
      <c r="K438" s="780" t="s">
        <v>473</v>
      </c>
      <c r="L438" s="792">
        <v>22967</v>
      </c>
      <c r="M438" s="792">
        <v>22967</v>
      </c>
      <c r="N438" s="790">
        <v>0</v>
      </c>
      <c r="O438" s="791">
        <v>0</v>
      </c>
    </row>
    <row r="439" spans="1:15" ht="15" customHeight="1" x14ac:dyDescent="0.25">
      <c r="A439" s="779" t="s">
        <v>130</v>
      </c>
      <c r="B439" s="779" t="s">
        <v>130</v>
      </c>
      <c r="C439" s="780" t="s">
        <v>182</v>
      </c>
      <c r="D439" s="779">
        <v>332</v>
      </c>
      <c r="E439" s="7" t="s">
        <v>18</v>
      </c>
      <c r="F439" s="7" t="s">
        <v>183</v>
      </c>
      <c r="G439" s="7" t="s">
        <v>51</v>
      </c>
      <c r="H439" s="7" t="s">
        <v>354</v>
      </c>
      <c r="I439" s="779" t="s">
        <v>355</v>
      </c>
      <c r="J439" s="779" t="s">
        <v>356</v>
      </c>
      <c r="K439" s="780" t="s">
        <v>474</v>
      </c>
      <c r="L439" s="792">
        <v>6208</v>
      </c>
      <c r="M439" s="792">
        <v>6208</v>
      </c>
      <c r="N439" s="790">
        <v>0</v>
      </c>
      <c r="O439" s="791">
        <v>0</v>
      </c>
    </row>
    <row r="440" spans="1:15" ht="15" customHeight="1" x14ac:dyDescent="0.25">
      <c r="A440" s="779" t="s">
        <v>130</v>
      </c>
      <c r="B440" s="779" t="s">
        <v>130</v>
      </c>
      <c r="C440" s="780" t="s">
        <v>182</v>
      </c>
      <c r="D440" s="779">
        <v>332</v>
      </c>
      <c r="E440" s="7" t="s">
        <v>18</v>
      </c>
      <c r="F440" s="7" t="s">
        <v>183</v>
      </c>
      <c r="G440" s="7" t="s">
        <v>51</v>
      </c>
      <c r="H440" s="7" t="s">
        <v>414</v>
      </c>
      <c r="I440" s="779" t="s">
        <v>415</v>
      </c>
      <c r="J440" s="779" t="s">
        <v>416</v>
      </c>
      <c r="K440" s="780" t="s">
        <v>475</v>
      </c>
      <c r="L440" s="792">
        <v>9836</v>
      </c>
      <c r="M440" s="792">
        <v>9836</v>
      </c>
      <c r="N440" s="790">
        <v>0</v>
      </c>
      <c r="O440" s="791">
        <v>0</v>
      </c>
    </row>
    <row r="441" spans="1:15" ht="15" customHeight="1" x14ac:dyDescent="0.25">
      <c r="A441" s="779" t="s">
        <v>130</v>
      </c>
      <c r="B441" s="779" t="s">
        <v>130</v>
      </c>
      <c r="C441" s="780" t="s">
        <v>182</v>
      </c>
      <c r="D441" s="779">
        <v>332</v>
      </c>
      <c r="E441" s="7" t="s">
        <v>18</v>
      </c>
      <c r="F441" s="7" t="s">
        <v>183</v>
      </c>
      <c r="G441" s="7" t="s">
        <v>51</v>
      </c>
      <c r="H441" s="7" t="s">
        <v>368</v>
      </c>
      <c r="I441" s="779" t="s">
        <v>391</v>
      </c>
      <c r="J441" s="779" t="s">
        <v>392</v>
      </c>
      <c r="K441" s="780" t="s">
        <v>476</v>
      </c>
      <c r="L441" s="792">
        <v>12117</v>
      </c>
      <c r="M441" s="792">
        <v>12117</v>
      </c>
      <c r="N441" s="790">
        <v>0</v>
      </c>
      <c r="O441" s="791">
        <v>0</v>
      </c>
    </row>
    <row r="442" spans="1:15" ht="15" customHeight="1" x14ac:dyDescent="0.25">
      <c r="A442" s="779" t="s">
        <v>130</v>
      </c>
      <c r="B442" s="779" t="s">
        <v>130</v>
      </c>
      <c r="C442" s="780" t="s">
        <v>182</v>
      </c>
      <c r="D442" s="779">
        <v>332</v>
      </c>
      <c r="E442" s="781" t="s">
        <v>18</v>
      </c>
      <c r="F442" s="7" t="s">
        <v>183</v>
      </c>
      <c r="G442" s="781" t="s">
        <v>51</v>
      </c>
      <c r="H442" s="781" t="s">
        <v>399</v>
      </c>
      <c r="I442" s="779" t="s">
        <v>400</v>
      </c>
      <c r="J442" s="779" t="s">
        <v>401</v>
      </c>
      <c r="K442" s="780" t="s">
        <v>477</v>
      </c>
      <c r="L442" s="792">
        <v>8741</v>
      </c>
      <c r="M442" s="792">
        <v>8741</v>
      </c>
      <c r="N442" s="790">
        <v>0</v>
      </c>
      <c r="O442" s="791">
        <v>0</v>
      </c>
    </row>
    <row r="443" spans="1:15" ht="15" customHeight="1" x14ac:dyDescent="0.25">
      <c r="A443" s="779" t="s">
        <v>130</v>
      </c>
      <c r="B443" s="779" t="s">
        <v>130</v>
      </c>
      <c r="C443" s="780" t="s">
        <v>182</v>
      </c>
      <c r="D443" s="779">
        <v>332</v>
      </c>
      <c r="E443" s="7" t="s">
        <v>18</v>
      </c>
      <c r="F443" s="7" t="s">
        <v>183</v>
      </c>
      <c r="G443" s="7" t="s">
        <v>51</v>
      </c>
      <c r="H443" s="7" t="s">
        <v>372</v>
      </c>
      <c r="I443" s="779" t="s">
        <v>373</v>
      </c>
      <c r="J443" s="779" t="s">
        <v>374</v>
      </c>
      <c r="K443" s="780" t="s">
        <v>478</v>
      </c>
      <c r="L443" s="792">
        <v>16517</v>
      </c>
      <c r="M443" s="792">
        <v>16517</v>
      </c>
      <c r="N443" s="790">
        <v>0</v>
      </c>
      <c r="O443" s="791">
        <v>0</v>
      </c>
    </row>
    <row r="444" spans="1:15" ht="15" customHeight="1" x14ac:dyDescent="0.25">
      <c r="A444" s="779" t="s">
        <v>130</v>
      </c>
      <c r="B444" s="779" t="s">
        <v>130</v>
      </c>
      <c r="C444" s="780" t="s">
        <v>182</v>
      </c>
      <c r="D444" s="779">
        <v>332</v>
      </c>
      <c r="E444" s="7" t="s">
        <v>18</v>
      </c>
      <c r="F444" s="7" t="s">
        <v>183</v>
      </c>
      <c r="G444" s="7" t="s">
        <v>51</v>
      </c>
      <c r="H444" s="7" t="s">
        <v>354</v>
      </c>
      <c r="I444" s="779" t="s">
        <v>384</v>
      </c>
      <c r="J444" s="779" t="s">
        <v>385</v>
      </c>
      <c r="K444" s="780" t="s">
        <v>479</v>
      </c>
      <c r="L444" s="792">
        <v>32372</v>
      </c>
      <c r="M444" s="792">
        <v>32372</v>
      </c>
      <c r="N444" s="790">
        <v>0</v>
      </c>
      <c r="O444" s="791">
        <v>0</v>
      </c>
    </row>
    <row r="445" spans="1:15" ht="15" customHeight="1" x14ac:dyDescent="0.25">
      <c r="A445" s="779" t="s">
        <v>130</v>
      </c>
      <c r="B445" s="779" t="s">
        <v>130</v>
      </c>
      <c r="C445" s="780" t="s">
        <v>182</v>
      </c>
      <c r="D445" s="779">
        <v>332</v>
      </c>
      <c r="E445" s="7" t="s">
        <v>18</v>
      </c>
      <c r="F445" s="7" t="s">
        <v>183</v>
      </c>
      <c r="G445" s="7" t="s">
        <v>51</v>
      </c>
      <c r="H445" s="7" t="s">
        <v>387</v>
      </c>
      <c r="I445" s="779" t="s">
        <v>388</v>
      </c>
      <c r="J445" s="779" t="s">
        <v>389</v>
      </c>
      <c r="K445" s="780" t="s">
        <v>480</v>
      </c>
      <c r="L445" s="792">
        <v>3117</v>
      </c>
      <c r="M445" s="792">
        <v>3117</v>
      </c>
      <c r="N445" s="790">
        <v>0</v>
      </c>
      <c r="O445" s="791">
        <v>0</v>
      </c>
    </row>
    <row r="446" spans="1:15" ht="15" customHeight="1" x14ac:dyDescent="0.25">
      <c r="A446" s="779" t="s">
        <v>130</v>
      </c>
      <c r="B446" s="779" t="s">
        <v>130</v>
      </c>
      <c r="C446" s="780" t="s">
        <v>182</v>
      </c>
      <c r="D446" s="779">
        <v>332</v>
      </c>
      <c r="E446" s="781" t="s">
        <v>18</v>
      </c>
      <c r="F446" s="7" t="s">
        <v>183</v>
      </c>
      <c r="G446" s="781" t="s">
        <v>51</v>
      </c>
      <c r="H446" s="7" t="s">
        <v>408</v>
      </c>
      <c r="I446" s="779" t="s">
        <v>409</v>
      </c>
      <c r="J446" s="779" t="s">
        <v>410</v>
      </c>
      <c r="K446" s="780" t="s">
        <v>481</v>
      </c>
      <c r="L446" s="792">
        <v>70802</v>
      </c>
      <c r="M446" s="792">
        <v>70802</v>
      </c>
      <c r="N446" s="790">
        <v>0</v>
      </c>
      <c r="O446" s="791">
        <v>0</v>
      </c>
    </row>
    <row r="447" spans="1:15" ht="15" customHeight="1" x14ac:dyDescent="0.25">
      <c r="A447" s="779" t="s">
        <v>130</v>
      </c>
      <c r="B447" s="779" t="s">
        <v>130</v>
      </c>
      <c r="C447" s="780" t="s">
        <v>182</v>
      </c>
      <c r="D447" s="779">
        <v>333</v>
      </c>
      <c r="E447" s="7" t="s">
        <v>18</v>
      </c>
      <c r="F447" s="7" t="s">
        <v>183</v>
      </c>
      <c r="G447" s="7" t="s">
        <v>51</v>
      </c>
      <c r="H447" s="7" t="s">
        <v>350</v>
      </c>
      <c r="I447" s="779" t="s">
        <v>351</v>
      </c>
      <c r="J447" s="779" t="s">
        <v>352</v>
      </c>
      <c r="K447" s="780" t="s">
        <v>482</v>
      </c>
      <c r="L447" s="792">
        <v>22101</v>
      </c>
      <c r="M447" s="792">
        <v>22101</v>
      </c>
      <c r="N447" s="790">
        <v>0</v>
      </c>
      <c r="O447" s="791">
        <v>0</v>
      </c>
    </row>
    <row r="448" spans="1:15" ht="15" customHeight="1" x14ac:dyDescent="0.25">
      <c r="A448" s="779" t="s">
        <v>130</v>
      </c>
      <c r="B448" s="779" t="s">
        <v>130</v>
      </c>
      <c r="C448" s="780" t="s">
        <v>185</v>
      </c>
      <c r="D448" s="779">
        <v>333</v>
      </c>
      <c r="E448" s="7" t="s">
        <v>18</v>
      </c>
      <c r="F448" s="7" t="s">
        <v>186</v>
      </c>
      <c r="G448" s="7" t="s">
        <v>51</v>
      </c>
      <c r="H448" s="7" t="s">
        <v>350</v>
      </c>
      <c r="I448" s="779" t="s">
        <v>351</v>
      </c>
      <c r="J448" s="779" t="s">
        <v>352</v>
      </c>
      <c r="K448" s="780" t="s">
        <v>483</v>
      </c>
      <c r="L448" s="792">
        <v>42591</v>
      </c>
      <c r="M448" s="792">
        <v>42591</v>
      </c>
      <c r="N448" s="790">
        <v>0</v>
      </c>
      <c r="O448" s="791">
        <v>0</v>
      </c>
    </row>
    <row r="449" spans="1:15" ht="15" customHeight="1" x14ac:dyDescent="0.25">
      <c r="A449" s="779" t="s">
        <v>130</v>
      </c>
      <c r="B449" s="779" t="s">
        <v>130</v>
      </c>
      <c r="C449" s="780" t="s">
        <v>182</v>
      </c>
      <c r="D449" s="779">
        <v>333</v>
      </c>
      <c r="E449" s="7" t="s">
        <v>18</v>
      </c>
      <c r="F449" s="7" t="s">
        <v>183</v>
      </c>
      <c r="G449" s="7" t="s">
        <v>51</v>
      </c>
      <c r="H449" s="7" t="s">
        <v>414</v>
      </c>
      <c r="I449" s="779" t="s">
        <v>415</v>
      </c>
      <c r="J449" s="779" t="s">
        <v>416</v>
      </c>
      <c r="K449" s="780" t="s">
        <v>484</v>
      </c>
      <c r="L449" s="792">
        <v>10304</v>
      </c>
      <c r="M449" s="792">
        <v>10304</v>
      </c>
      <c r="N449" s="790">
        <v>0</v>
      </c>
      <c r="O449" s="791">
        <v>0</v>
      </c>
    </row>
    <row r="450" spans="1:15" ht="15" customHeight="1" x14ac:dyDescent="0.25">
      <c r="A450" s="779" t="s">
        <v>130</v>
      </c>
      <c r="B450" s="779" t="s">
        <v>130</v>
      </c>
      <c r="C450" s="780" t="s">
        <v>185</v>
      </c>
      <c r="D450" s="779">
        <v>333</v>
      </c>
      <c r="E450" s="7" t="s">
        <v>18</v>
      </c>
      <c r="F450" s="7" t="s">
        <v>186</v>
      </c>
      <c r="G450" s="7" t="s">
        <v>51</v>
      </c>
      <c r="H450" s="7" t="s">
        <v>414</v>
      </c>
      <c r="I450" s="779" t="s">
        <v>415</v>
      </c>
      <c r="J450" s="779" t="s">
        <v>416</v>
      </c>
      <c r="K450" s="780" t="s">
        <v>485</v>
      </c>
      <c r="L450" s="792">
        <v>19856</v>
      </c>
      <c r="M450" s="792">
        <v>19856</v>
      </c>
      <c r="N450" s="790">
        <v>0</v>
      </c>
      <c r="O450" s="791">
        <v>0</v>
      </c>
    </row>
    <row r="451" spans="1:15" ht="15" customHeight="1" x14ac:dyDescent="0.25">
      <c r="A451" s="779" t="s">
        <v>130</v>
      </c>
      <c r="B451" s="779" t="s">
        <v>130</v>
      </c>
      <c r="C451" s="780" t="s">
        <v>182</v>
      </c>
      <c r="D451" s="779">
        <v>333</v>
      </c>
      <c r="E451" s="7" t="s">
        <v>18</v>
      </c>
      <c r="F451" s="7" t="s">
        <v>183</v>
      </c>
      <c r="G451" s="7" t="s">
        <v>51</v>
      </c>
      <c r="H451" s="7" t="s">
        <v>368</v>
      </c>
      <c r="I451" s="779" t="s">
        <v>391</v>
      </c>
      <c r="J451" s="779" t="s">
        <v>392</v>
      </c>
      <c r="K451" s="780" t="s">
        <v>486</v>
      </c>
      <c r="L451" s="792">
        <v>293461</v>
      </c>
      <c r="M451" s="792">
        <v>293461</v>
      </c>
      <c r="N451" s="790">
        <v>0</v>
      </c>
      <c r="O451" s="791">
        <v>0</v>
      </c>
    </row>
    <row r="452" spans="1:15" ht="15" customHeight="1" x14ac:dyDescent="0.25">
      <c r="A452" s="779" t="s">
        <v>130</v>
      </c>
      <c r="B452" s="779" t="s">
        <v>130</v>
      </c>
      <c r="C452" s="780" t="s">
        <v>185</v>
      </c>
      <c r="D452" s="779">
        <v>333</v>
      </c>
      <c r="E452" s="7" t="s">
        <v>18</v>
      </c>
      <c r="F452" s="7" t="s">
        <v>186</v>
      </c>
      <c r="G452" s="7" t="s">
        <v>51</v>
      </c>
      <c r="H452" s="7" t="s">
        <v>368</v>
      </c>
      <c r="I452" s="779" t="s">
        <v>391</v>
      </c>
      <c r="J452" s="779" t="s">
        <v>392</v>
      </c>
      <c r="K452" s="780" t="s">
        <v>487</v>
      </c>
      <c r="L452" s="792">
        <v>565522</v>
      </c>
      <c r="M452" s="792">
        <v>565522</v>
      </c>
      <c r="N452" s="790">
        <v>0</v>
      </c>
      <c r="O452" s="791">
        <v>0</v>
      </c>
    </row>
    <row r="453" spans="1:15" ht="15" customHeight="1" x14ac:dyDescent="0.25">
      <c r="A453" s="779" t="s">
        <v>130</v>
      </c>
      <c r="B453" s="779" t="s">
        <v>130</v>
      </c>
      <c r="C453" s="780" t="s">
        <v>182</v>
      </c>
      <c r="D453" s="779">
        <v>333</v>
      </c>
      <c r="E453" s="7" t="s">
        <v>18</v>
      </c>
      <c r="F453" s="7" t="s">
        <v>183</v>
      </c>
      <c r="G453" s="7" t="s">
        <v>51</v>
      </c>
      <c r="H453" s="7" t="s">
        <v>421</v>
      </c>
      <c r="I453" s="779" t="s">
        <v>422</v>
      </c>
      <c r="J453" s="779" t="s">
        <v>423</v>
      </c>
      <c r="K453" s="780" t="s">
        <v>488</v>
      </c>
      <c r="L453" s="792">
        <v>2520</v>
      </c>
      <c r="M453" s="792">
        <v>2520</v>
      </c>
      <c r="N453" s="790">
        <v>0</v>
      </c>
      <c r="O453" s="791">
        <v>0</v>
      </c>
    </row>
    <row r="454" spans="1:15" ht="15" customHeight="1" x14ac:dyDescent="0.25">
      <c r="A454" s="779" t="s">
        <v>130</v>
      </c>
      <c r="B454" s="779" t="s">
        <v>130</v>
      </c>
      <c r="C454" s="780" t="s">
        <v>185</v>
      </c>
      <c r="D454" s="779">
        <v>333</v>
      </c>
      <c r="E454" s="7" t="s">
        <v>18</v>
      </c>
      <c r="F454" s="7" t="s">
        <v>186</v>
      </c>
      <c r="G454" s="7" t="s">
        <v>51</v>
      </c>
      <c r="H454" s="7" t="s">
        <v>421</v>
      </c>
      <c r="I454" s="779" t="s">
        <v>422</v>
      </c>
      <c r="J454" s="779" t="s">
        <v>423</v>
      </c>
      <c r="K454" s="780" t="s">
        <v>489</v>
      </c>
      <c r="L454" s="792">
        <v>4856</v>
      </c>
      <c r="M454" s="792">
        <v>4856</v>
      </c>
      <c r="N454" s="790">
        <v>0</v>
      </c>
      <c r="O454" s="791">
        <v>0</v>
      </c>
    </row>
    <row r="455" spans="1:15" ht="15" customHeight="1" x14ac:dyDescent="0.25">
      <c r="A455" s="779" t="s">
        <v>130</v>
      </c>
      <c r="B455" s="779" t="s">
        <v>130</v>
      </c>
      <c r="C455" s="780" t="s">
        <v>182</v>
      </c>
      <c r="D455" s="779">
        <v>333</v>
      </c>
      <c r="E455" s="7" t="s">
        <v>18</v>
      </c>
      <c r="F455" s="7" t="s">
        <v>183</v>
      </c>
      <c r="G455" s="7" t="s">
        <v>51</v>
      </c>
      <c r="H455" s="7" t="s">
        <v>379</v>
      </c>
      <c r="I455" s="779" t="s">
        <v>380</v>
      </c>
      <c r="J455" s="779" t="s">
        <v>381</v>
      </c>
      <c r="K455" s="780" t="s">
        <v>490</v>
      </c>
      <c r="L455" s="792">
        <v>380644</v>
      </c>
      <c r="M455" s="792">
        <v>380644</v>
      </c>
      <c r="N455" s="790">
        <v>0</v>
      </c>
      <c r="O455" s="791">
        <v>0</v>
      </c>
    </row>
    <row r="456" spans="1:15" ht="15" customHeight="1" x14ac:dyDescent="0.25">
      <c r="A456" s="779" t="s">
        <v>130</v>
      </c>
      <c r="B456" s="779" t="s">
        <v>130</v>
      </c>
      <c r="C456" s="780" t="s">
        <v>185</v>
      </c>
      <c r="D456" s="779">
        <v>333</v>
      </c>
      <c r="E456" s="7" t="s">
        <v>18</v>
      </c>
      <c r="F456" s="7" t="s">
        <v>186</v>
      </c>
      <c r="G456" s="7" t="s">
        <v>51</v>
      </c>
      <c r="H456" s="7" t="s">
        <v>379</v>
      </c>
      <c r="I456" s="779" t="s">
        <v>380</v>
      </c>
      <c r="J456" s="779" t="s">
        <v>381</v>
      </c>
      <c r="K456" s="780" t="s">
        <v>491</v>
      </c>
      <c r="L456" s="792">
        <v>733530</v>
      </c>
      <c r="M456" s="792">
        <v>733530</v>
      </c>
      <c r="N456" s="790">
        <v>0</v>
      </c>
      <c r="O456" s="791">
        <v>0</v>
      </c>
    </row>
    <row r="457" spans="1:15" ht="15" customHeight="1" x14ac:dyDescent="0.25">
      <c r="A457" s="779" t="s">
        <v>130</v>
      </c>
      <c r="B457" s="779" t="s">
        <v>130</v>
      </c>
      <c r="C457" s="780" t="s">
        <v>182</v>
      </c>
      <c r="D457" s="779">
        <v>333</v>
      </c>
      <c r="E457" s="7" t="s">
        <v>18</v>
      </c>
      <c r="F457" s="7" t="s">
        <v>183</v>
      </c>
      <c r="G457" s="7" t="s">
        <v>51</v>
      </c>
      <c r="H457" s="7" t="s">
        <v>428</v>
      </c>
      <c r="I457" s="779" t="s">
        <v>429</v>
      </c>
      <c r="J457" s="779" t="s">
        <v>430</v>
      </c>
      <c r="K457" s="780" t="s">
        <v>492</v>
      </c>
      <c r="L457" s="792">
        <v>13504</v>
      </c>
      <c r="M457" s="792">
        <v>13504</v>
      </c>
      <c r="N457" s="790">
        <v>0</v>
      </c>
      <c r="O457" s="791">
        <v>0</v>
      </c>
    </row>
    <row r="458" spans="1:15" ht="15" customHeight="1" x14ac:dyDescent="0.25">
      <c r="A458" s="779" t="s">
        <v>130</v>
      </c>
      <c r="B458" s="779" t="s">
        <v>130</v>
      </c>
      <c r="C458" s="780" t="s">
        <v>185</v>
      </c>
      <c r="D458" s="779">
        <v>333</v>
      </c>
      <c r="E458" s="7" t="s">
        <v>18</v>
      </c>
      <c r="F458" s="7" t="s">
        <v>186</v>
      </c>
      <c r="G458" s="7" t="s">
        <v>51</v>
      </c>
      <c r="H458" s="7" t="s">
        <v>428</v>
      </c>
      <c r="I458" s="779" t="s">
        <v>429</v>
      </c>
      <c r="J458" s="779" t="s">
        <v>430</v>
      </c>
      <c r="K458" s="780" t="s">
        <v>493</v>
      </c>
      <c r="L458" s="792">
        <v>26023</v>
      </c>
      <c r="M458" s="792">
        <v>26023</v>
      </c>
      <c r="N458" s="790">
        <v>0</v>
      </c>
      <c r="O458" s="791">
        <v>0</v>
      </c>
    </row>
    <row r="459" spans="1:15" ht="15" customHeight="1" x14ac:dyDescent="0.25">
      <c r="A459" s="779" t="s">
        <v>130</v>
      </c>
      <c r="B459" s="779" t="s">
        <v>130</v>
      </c>
      <c r="C459" s="780" t="s">
        <v>182</v>
      </c>
      <c r="D459" s="779">
        <v>333</v>
      </c>
      <c r="E459" s="7" t="s">
        <v>18</v>
      </c>
      <c r="F459" s="7" t="s">
        <v>183</v>
      </c>
      <c r="G459" s="7" t="s">
        <v>51</v>
      </c>
      <c r="H459" s="7" t="s">
        <v>394</v>
      </c>
      <c r="I459" s="779" t="s">
        <v>395</v>
      </c>
      <c r="J459" s="779" t="s">
        <v>396</v>
      </c>
      <c r="K459" s="780" t="s">
        <v>494</v>
      </c>
      <c r="L459" s="792">
        <v>25748</v>
      </c>
      <c r="M459" s="792">
        <v>25748</v>
      </c>
      <c r="N459" s="790">
        <v>0</v>
      </c>
      <c r="O459" s="791">
        <v>0</v>
      </c>
    </row>
    <row r="460" spans="1:15" ht="15" customHeight="1" x14ac:dyDescent="0.25">
      <c r="A460" s="779" t="s">
        <v>130</v>
      </c>
      <c r="B460" s="779" t="s">
        <v>130</v>
      </c>
      <c r="C460" s="780" t="s">
        <v>185</v>
      </c>
      <c r="D460" s="779">
        <v>333</v>
      </c>
      <c r="E460" s="7" t="s">
        <v>18</v>
      </c>
      <c r="F460" s="7" t="s">
        <v>186</v>
      </c>
      <c r="G460" s="7" t="s">
        <v>51</v>
      </c>
      <c r="H460" s="7" t="s">
        <v>394</v>
      </c>
      <c r="I460" s="779" t="s">
        <v>395</v>
      </c>
      <c r="J460" s="779" t="s">
        <v>396</v>
      </c>
      <c r="K460" s="780" t="s">
        <v>495</v>
      </c>
      <c r="L460" s="792">
        <v>49619</v>
      </c>
      <c r="M460" s="792">
        <v>49619</v>
      </c>
      <c r="N460" s="790">
        <v>0</v>
      </c>
      <c r="O460" s="791">
        <v>0</v>
      </c>
    </row>
    <row r="461" spans="1:15" ht="15" customHeight="1" x14ac:dyDescent="0.25">
      <c r="A461" s="779" t="s">
        <v>130</v>
      </c>
      <c r="B461" s="779" t="s">
        <v>130</v>
      </c>
      <c r="C461" s="780" t="s">
        <v>182</v>
      </c>
      <c r="D461" s="779">
        <v>333</v>
      </c>
      <c r="E461" s="781" t="s">
        <v>18</v>
      </c>
      <c r="F461" s="7" t="s">
        <v>183</v>
      </c>
      <c r="G461" s="781" t="s">
        <v>51</v>
      </c>
      <c r="H461" s="781" t="s">
        <v>399</v>
      </c>
      <c r="I461" s="779" t="s">
        <v>400</v>
      </c>
      <c r="J461" s="779" t="s">
        <v>401</v>
      </c>
      <c r="K461" s="780" t="s">
        <v>496</v>
      </c>
      <c r="L461" s="792">
        <v>240521</v>
      </c>
      <c r="M461" s="792">
        <v>240521</v>
      </c>
      <c r="N461" s="790">
        <v>0</v>
      </c>
      <c r="O461" s="791">
        <v>0</v>
      </c>
    </row>
    <row r="462" spans="1:15" ht="15" customHeight="1" x14ac:dyDescent="0.25">
      <c r="A462" s="779" t="s">
        <v>130</v>
      </c>
      <c r="B462" s="779" t="s">
        <v>130</v>
      </c>
      <c r="C462" s="780" t="s">
        <v>185</v>
      </c>
      <c r="D462" s="779">
        <v>333</v>
      </c>
      <c r="E462" s="781" t="s">
        <v>18</v>
      </c>
      <c r="F462" s="7" t="s">
        <v>186</v>
      </c>
      <c r="G462" s="781" t="s">
        <v>51</v>
      </c>
      <c r="H462" s="781" t="s">
        <v>399</v>
      </c>
      <c r="I462" s="779" t="s">
        <v>400</v>
      </c>
      <c r="J462" s="779" t="s">
        <v>401</v>
      </c>
      <c r="K462" s="780" t="s">
        <v>497</v>
      </c>
      <c r="L462" s="792">
        <v>466897</v>
      </c>
      <c r="M462" s="792">
        <v>466897</v>
      </c>
      <c r="N462" s="790">
        <v>0</v>
      </c>
      <c r="O462" s="791">
        <v>0</v>
      </c>
    </row>
    <row r="463" spans="1:15" ht="15" customHeight="1" x14ac:dyDescent="0.25">
      <c r="A463" s="779" t="s">
        <v>130</v>
      </c>
      <c r="B463" s="779" t="s">
        <v>130</v>
      </c>
      <c r="C463" s="780" t="s">
        <v>182</v>
      </c>
      <c r="D463" s="779">
        <v>333</v>
      </c>
      <c r="E463" s="781" t="s">
        <v>18</v>
      </c>
      <c r="F463" s="7" t="s">
        <v>183</v>
      </c>
      <c r="G463" s="7" t="s">
        <v>51</v>
      </c>
      <c r="H463" s="7" t="s">
        <v>403</v>
      </c>
      <c r="I463" s="779" t="s">
        <v>404</v>
      </c>
      <c r="J463" s="779" t="s">
        <v>405</v>
      </c>
      <c r="K463" s="780" t="s">
        <v>498</v>
      </c>
      <c r="L463" s="792">
        <v>206661</v>
      </c>
      <c r="M463" s="792">
        <v>206661</v>
      </c>
      <c r="N463" s="790">
        <v>0</v>
      </c>
      <c r="O463" s="791">
        <v>0</v>
      </c>
    </row>
    <row r="464" spans="1:15" ht="15" customHeight="1" x14ac:dyDescent="0.25">
      <c r="A464" s="779" t="s">
        <v>130</v>
      </c>
      <c r="B464" s="779" t="s">
        <v>130</v>
      </c>
      <c r="C464" s="780" t="s">
        <v>185</v>
      </c>
      <c r="D464" s="779">
        <v>333</v>
      </c>
      <c r="E464" s="781" t="s">
        <v>18</v>
      </c>
      <c r="F464" s="7" t="s">
        <v>186</v>
      </c>
      <c r="G464" s="7" t="s">
        <v>51</v>
      </c>
      <c r="H464" s="7" t="s">
        <v>403</v>
      </c>
      <c r="I464" s="779" t="s">
        <v>404</v>
      </c>
      <c r="J464" s="779" t="s">
        <v>405</v>
      </c>
      <c r="K464" s="780" t="s">
        <v>499</v>
      </c>
      <c r="L464" s="792">
        <v>398253</v>
      </c>
      <c r="M464" s="792">
        <v>398253</v>
      </c>
      <c r="N464" s="790">
        <v>0</v>
      </c>
      <c r="O464" s="791">
        <v>0</v>
      </c>
    </row>
    <row r="465" spans="1:15" ht="15" customHeight="1" x14ac:dyDescent="0.25">
      <c r="A465" s="779" t="s">
        <v>130</v>
      </c>
      <c r="B465" s="779" t="s">
        <v>130</v>
      </c>
      <c r="C465" s="780" t="s">
        <v>182</v>
      </c>
      <c r="D465" s="779">
        <v>333</v>
      </c>
      <c r="E465" s="7" t="s">
        <v>18</v>
      </c>
      <c r="F465" s="7" t="s">
        <v>183</v>
      </c>
      <c r="G465" s="7" t="s">
        <v>51</v>
      </c>
      <c r="H465" s="7" t="s">
        <v>372</v>
      </c>
      <c r="I465" s="779" t="s">
        <v>373</v>
      </c>
      <c r="J465" s="779" t="s">
        <v>374</v>
      </c>
      <c r="K465" s="780" t="s">
        <v>500</v>
      </c>
      <c r="L465" s="792">
        <v>30119</v>
      </c>
      <c r="M465" s="792">
        <v>30119</v>
      </c>
      <c r="N465" s="790">
        <v>0</v>
      </c>
      <c r="O465" s="791">
        <v>0</v>
      </c>
    </row>
    <row r="466" spans="1:15" ht="15" customHeight="1" x14ac:dyDescent="0.25">
      <c r="A466" s="779" t="s">
        <v>130</v>
      </c>
      <c r="B466" s="779" t="s">
        <v>130</v>
      </c>
      <c r="C466" s="780" t="s">
        <v>185</v>
      </c>
      <c r="D466" s="779">
        <v>333</v>
      </c>
      <c r="E466" s="7" t="s">
        <v>18</v>
      </c>
      <c r="F466" s="7" t="s">
        <v>186</v>
      </c>
      <c r="G466" s="7" t="s">
        <v>51</v>
      </c>
      <c r="H466" s="7" t="s">
        <v>372</v>
      </c>
      <c r="I466" s="779" t="s">
        <v>373</v>
      </c>
      <c r="J466" s="779" t="s">
        <v>374</v>
      </c>
      <c r="K466" s="780" t="s">
        <v>501</v>
      </c>
      <c r="L466" s="792">
        <v>47750</v>
      </c>
      <c r="M466" s="792">
        <v>47750</v>
      </c>
      <c r="N466" s="790">
        <v>0</v>
      </c>
      <c r="O466" s="791">
        <v>0</v>
      </c>
    </row>
    <row r="467" spans="1:15" ht="15" customHeight="1" x14ac:dyDescent="0.25">
      <c r="A467" s="779" t="s">
        <v>130</v>
      </c>
      <c r="B467" s="779" t="s">
        <v>130</v>
      </c>
      <c r="C467" s="780" t="s">
        <v>182</v>
      </c>
      <c r="D467" s="779">
        <v>333</v>
      </c>
      <c r="E467" s="7" t="s">
        <v>18</v>
      </c>
      <c r="F467" s="7" t="s">
        <v>183</v>
      </c>
      <c r="G467" s="7" t="s">
        <v>51</v>
      </c>
      <c r="H467" s="7" t="s">
        <v>354</v>
      </c>
      <c r="I467" s="779" t="s">
        <v>384</v>
      </c>
      <c r="J467" s="779" t="s">
        <v>385</v>
      </c>
      <c r="K467" s="780" t="s">
        <v>502</v>
      </c>
      <c r="L467" s="792">
        <v>4048989</v>
      </c>
      <c r="M467" s="792">
        <v>4048989</v>
      </c>
      <c r="N467" s="790">
        <v>0</v>
      </c>
      <c r="O467" s="791">
        <v>0</v>
      </c>
    </row>
    <row r="468" spans="1:15" ht="15" customHeight="1" x14ac:dyDescent="0.25">
      <c r="A468" s="779" t="s">
        <v>130</v>
      </c>
      <c r="B468" s="779" t="s">
        <v>130</v>
      </c>
      <c r="C468" s="780" t="s">
        <v>185</v>
      </c>
      <c r="D468" s="779">
        <v>333</v>
      </c>
      <c r="E468" s="7" t="s">
        <v>18</v>
      </c>
      <c r="F468" s="7" t="s">
        <v>186</v>
      </c>
      <c r="G468" s="7" t="s">
        <v>51</v>
      </c>
      <c r="H468" s="7" t="s">
        <v>354</v>
      </c>
      <c r="I468" s="779" t="s">
        <v>384</v>
      </c>
      <c r="J468" s="779" t="s">
        <v>385</v>
      </c>
      <c r="K468" s="780" t="s">
        <v>503</v>
      </c>
      <c r="L468" s="792">
        <v>7673720</v>
      </c>
      <c r="M468" s="792">
        <v>7673720</v>
      </c>
      <c r="N468" s="790">
        <v>0</v>
      </c>
      <c r="O468" s="791">
        <v>0</v>
      </c>
    </row>
    <row r="469" spans="1:15" ht="15" customHeight="1" x14ac:dyDescent="0.25">
      <c r="A469" s="779" t="s">
        <v>130</v>
      </c>
      <c r="B469" s="779" t="s">
        <v>130</v>
      </c>
      <c r="C469" s="780" t="s">
        <v>182</v>
      </c>
      <c r="D469" s="779">
        <v>333</v>
      </c>
      <c r="E469" s="7" t="s">
        <v>18</v>
      </c>
      <c r="F469" s="7" t="s">
        <v>183</v>
      </c>
      <c r="G469" s="7" t="s">
        <v>51</v>
      </c>
      <c r="H469" s="7" t="s">
        <v>387</v>
      </c>
      <c r="I469" s="779" t="s">
        <v>388</v>
      </c>
      <c r="J469" s="779" t="s">
        <v>389</v>
      </c>
      <c r="K469" s="780" t="s">
        <v>504</v>
      </c>
      <c r="L469" s="792">
        <v>221568</v>
      </c>
      <c r="M469" s="792">
        <v>221568</v>
      </c>
      <c r="N469" s="790">
        <v>0</v>
      </c>
      <c r="O469" s="791">
        <v>0</v>
      </c>
    </row>
    <row r="470" spans="1:15" ht="15" customHeight="1" x14ac:dyDescent="0.25">
      <c r="A470" s="779" t="s">
        <v>130</v>
      </c>
      <c r="B470" s="779" t="s">
        <v>130</v>
      </c>
      <c r="C470" s="780" t="s">
        <v>185</v>
      </c>
      <c r="D470" s="779">
        <v>333</v>
      </c>
      <c r="E470" s="7" t="s">
        <v>18</v>
      </c>
      <c r="F470" s="7" t="s">
        <v>186</v>
      </c>
      <c r="G470" s="7" t="s">
        <v>51</v>
      </c>
      <c r="H470" s="7" t="s">
        <v>387</v>
      </c>
      <c r="I470" s="779" t="s">
        <v>388</v>
      </c>
      <c r="J470" s="779" t="s">
        <v>389</v>
      </c>
      <c r="K470" s="780" t="s">
        <v>505</v>
      </c>
      <c r="L470" s="792">
        <v>210079</v>
      </c>
      <c r="M470" s="792">
        <v>210079</v>
      </c>
      <c r="N470" s="790">
        <v>0</v>
      </c>
      <c r="O470" s="791">
        <v>0</v>
      </c>
    </row>
    <row r="471" spans="1:15" ht="15" customHeight="1" x14ac:dyDescent="0.25">
      <c r="A471" s="779" t="s">
        <v>130</v>
      </c>
      <c r="B471" s="779" t="s">
        <v>130</v>
      </c>
      <c r="C471" s="780" t="s">
        <v>182</v>
      </c>
      <c r="D471" s="779">
        <v>333</v>
      </c>
      <c r="E471" s="781" t="s">
        <v>18</v>
      </c>
      <c r="F471" s="7" t="s">
        <v>183</v>
      </c>
      <c r="G471" s="781" t="s">
        <v>51</v>
      </c>
      <c r="H471" s="7" t="s">
        <v>408</v>
      </c>
      <c r="I471" s="779" t="s">
        <v>409</v>
      </c>
      <c r="J471" s="779" t="s">
        <v>410</v>
      </c>
      <c r="K471" s="780" t="s">
        <v>506</v>
      </c>
      <c r="L471" s="792">
        <v>255069</v>
      </c>
      <c r="M471" s="792">
        <v>255069</v>
      </c>
      <c r="N471" s="790">
        <v>0</v>
      </c>
      <c r="O471" s="791">
        <v>0</v>
      </c>
    </row>
    <row r="472" spans="1:15" ht="15" customHeight="1" x14ac:dyDescent="0.25">
      <c r="A472" s="779" t="s">
        <v>130</v>
      </c>
      <c r="B472" s="779" t="s">
        <v>130</v>
      </c>
      <c r="C472" s="780" t="s">
        <v>185</v>
      </c>
      <c r="D472" s="779">
        <v>333</v>
      </c>
      <c r="E472" s="781" t="s">
        <v>18</v>
      </c>
      <c r="F472" s="7" t="s">
        <v>186</v>
      </c>
      <c r="G472" s="781" t="s">
        <v>51</v>
      </c>
      <c r="H472" s="7" t="s">
        <v>408</v>
      </c>
      <c r="I472" s="779" t="s">
        <v>409</v>
      </c>
      <c r="J472" s="779" t="s">
        <v>410</v>
      </c>
      <c r="K472" s="780" t="s">
        <v>507</v>
      </c>
      <c r="L472" s="792">
        <v>491539</v>
      </c>
      <c r="M472" s="792">
        <v>491539</v>
      </c>
      <c r="N472" s="790">
        <v>0</v>
      </c>
      <c r="O472" s="791">
        <v>0</v>
      </c>
    </row>
    <row r="473" spans="1:15" ht="15" customHeight="1" x14ac:dyDescent="0.25">
      <c r="A473" s="779" t="s">
        <v>130</v>
      </c>
      <c r="B473" s="779" t="s">
        <v>130</v>
      </c>
      <c r="C473" s="780" t="s">
        <v>182</v>
      </c>
      <c r="D473" s="779">
        <v>333</v>
      </c>
      <c r="E473" s="7" t="s">
        <v>18</v>
      </c>
      <c r="F473" s="7" t="s">
        <v>183</v>
      </c>
      <c r="G473" s="7" t="s">
        <v>51</v>
      </c>
      <c r="H473" s="7" t="s">
        <v>350</v>
      </c>
      <c r="I473" s="779" t="s">
        <v>351</v>
      </c>
      <c r="J473" s="779" t="s">
        <v>352</v>
      </c>
      <c r="K473" s="780" t="s">
        <v>508</v>
      </c>
      <c r="L473" s="792">
        <v>24095</v>
      </c>
      <c r="M473" s="792">
        <v>24095</v>
      </c>
      <c r="N473" s="790">
        <v>0</v>
      </c>
      <c r="O473" s="791">
        <v>0</v>
      </c>
    </row>
    <row r="474" spans="1:15" ht="15" customHeight="1" x14ac:dyDescent="0.25">
      <c r="A474" s="779" t="s">
        <v>130</v>
      </c>
      <c r="B474" s="779" t="s">
        <v>130</v>
      </c>
      <c r="C474" s="780" t="s">
        <v>185</v>
      </c>
      <c r="D474" s="779">
        <v>333</v>
      </c>
      <c r="E474" s="7" t="s">
        <v>18</v>
      </c>
      <c r="F474" s="7" t="s">
        <v>186</v>
      </c>
      <c r="G474" s="7" t="s">
        <v>51</v>
      </c>
      <c r="H474" s="7" t="s">
        <v>350</v>
      </c>
      <c r="I474" s="779" t="s">
        <v>351</v>
      </c>
      <c r="J474" s="779" t="s">
        <v>352</v>
      </c>
      <c r="K474" s="780" t="s">
        <v>509</v>
      </c>
      <c r="L474" s="792">
        <v>46432</v>
      </c>
      <c r="M474" s="792">
        <v>46432</v>
      </c>
      <c r="N474" s="790">
        <v>0</v>
      </c>
      <c r="O474" s="791">
        <v>0</v>
      </c>
    </row>
    <row r="475" spans="1:15" ht="15" customHeight="1" x14ac:dyDescent="0.25">
      <c r="A475" s="779" t="s">
        <v>130</v>
      </c>
      <c r="B475" s="779" t="s">
        <v>130</v>
      </c>
      <c r="C475" s="780" t="s">
        <v>182</v>
      </c>
      <c r="D475" s="779">
        <v>333</v>
      </c>
      <c r="E475" s="7" t="s">
        <v>18</v>
      </c>
      <c r="F475" s="7" t="s">
        <v>183</v>
      </c>
      <c r="G475" s="7" t="s">
        <v>51</v>
      </c>
      <c r="H475" s="7" t="s">
        <v>414</v>
      </c>
      <c r="I475" s="779" t="s">
        <v>415</v>
      </c>
      <c r="J475" s="779" t="s">
        <v>416</v>
      </c>
      <c r="K475" s="780" t="s">
        <v>510</v>
      </c>
      <c r="L475" s="792">
        <v>26129</v>
      </c>
      <c r="M475" s="792">
        <v>26129</v>
      </c>
      <c r="N475" s="790">
        <v>0</v>
      </c>
      <c r="O475" s="791">
        <v>0</v>
      </c>
    </row>
    <row r="476" spans="1:15" ht="15" customHeight="1" x14ac:dyDescent="0.25">
      <c r="A476" s="779" t="s">
        <v>130</v>
      </c>
      <c r="B476" s="779" t="s">
        <v>130</v>
      </c>
      <c r="C476" s="780" t="s">
        <v>185</v>
      </c>
      <c r="D476" s="779">
        <v>333</v>
      </c>
      <c r="E476" s="7" t="s">
        <v>18</v>
      </c>
      <c r="F476" s="7" t="s">
        <v>186</v>
      </c>
      <c r="G476" s="7" t="s">
        <v>51</v>
      </c>
      <c r="H476" s="7" t="s">
        <v>414</v>
      </c>
      <c r="I476" s="779" t="s">
        <v>415</v>
      </c>
      <c r="J476" s="779" t="s">
        <v>416</v>
      </c>
      <c r="K476" s="780" t="s">
        <v>511</v>
      </c>
      <c r="L476" s="792">
        <v>50354</v>
      </c>
      <c r="M476" s="792">
        <v>50354</v>
      </c>
      <c r="N476" s="790">
        <v>0</v>
      </c>
      <c r="O476" s="791">
        <v>0</v>
      </c>
    </row>
    <row r="477" spans="1:15" ht="15" customHeight="1" x14ac:dyDescent="0.25">
      <c r="A477" s="779" t="s">
        <v>130</v>
      </c>
      <c r="B477" s="779" t="s">
        <v>130</v>
      </c>
      <c r="C477" s="780" t="s">
        <v>182</v>
      </c>
      <c r="D477" s="779">
        <v>333</v>
      </c>
      <c r="E477" s="7" t="s">
        <v>18</v>
      </c>
      <c r="F477" s="7" t="s">
        <v>183</v>
      </c>
      <c r="G477" s="7" t="s">
        <v>51</v>
      </c>
      <c r="H477" s="7" t="s">
        <v>368</v>
      </c>
      <c r="I477" s="779" t="s">
        <v>391</v>
      </c>
      <c r="J477" s="779" t="s">
        <v>392</v>
      </c>
      <c r="K477" s="780" t="s">
        <v>512</v>
      </c>
      <c r="L477" s="792">
        <v>316871</v>
      </c>
      <c r="M477" s="792">
        <v>316871</v>
      </c>
      <c r="N477" s="790">
        <v>0</v>
      </c>
      <c r="O477" s="791">
        <v>0</v>
      </c>
    </row>
    <row r="478" spans="1:15" ht="15" customHeight="1" x14ac:dyDescent="0.25">
      <c r="A478" s="779" t="s">
        <v>130</v>
      </c>
      <c r="B478" s="779" t="s">
        <v>130</v>
      </c>
      <c r="C478" s="780" t="s">
        <v>185</v>
      </c>
      <c r="D478" s="779">
        <v>333</v>
      </c>
      <c r="E478" s="7" t="s">
        <v>18</v>
      </c>
      <c r="F478" s="7" t="s">
        <v>186</v>
      </c>
      <c r="G478" s="7" t="s">
        <v>51</v>
      </c>
      <c r="H478" s="7" t="s">
        <v>368</v>
      </c>
      <c r="I478" s="779" t="s">
        <v>391</v>
      </c>
      <c r="J478" s="779" t="s">
        <v>392</v>
      </c>
      <c r="K478" s="780" t="s">
        <v>513</v>
      </c>
      <c r="L478" s="792">
        <v>610636</v>
      </c>
      <c r="M478" s="792">
        <v>610636</v>
      </c>
      <c r="N478" s="790">
        <v>0</v>
      </c>
      <c r="O478" s="791">
        <v>0</v>
      </c>
    </row>
    <row r="479" spans="1:15" ht="15" customHeight="1" x14ac:dyDescent="0.25">
      <c r="A479" s="779" t="s">
        <v>130</v>
      </c>
      <c r="B479" s="779" t="s">
        <v>130</v>
      </c>
      <c r="C479" s="780" t="s">
        <v>182</v>
      </c>
      <c r="D479" s="779">
        <v>333</v>
      </c>
      <c r="E479" s="7" t="s">
        <v>18</v>
      </c>
      <c r="F479" s="7" t="s">
        <v>183</v>
      </c>
      <c r="G479" s="7" t="s">
        <v>51</v>
      </c>
      <c r="H479" s="7" t="s">
        <v>421</v>
      </c>
      <c r="I479" s="779" t="s">
        <v>422</v>
      </c>
      <c r="J479" s="779" t="s">
        <v>423</v>
      </c>
      <c r="K479" s="780" t="s">
        <v>514</v>
      </c>
      <c r="L479" s="792">
        <v>16566</v>
      </c>
      <c r="M479" s="792">
        <v>16566</v>
      </c>
      <c r="N479" s="790">
        <v>0</v>
      </c>
      <c r="O479" s="791">
        <v>0</v>
      </c>
    </row>
    <row r="480" spans="1:15" ht="15" customHeight="1" x14ac:dyDescent="0.25">
      <c r="A480" s="779" t="s">
        <v>130</v>
      </c>
      <c r="B480" s="779" t="s">
        <v>130</v>
      </c>
      <c r="C480" s="780" t="s">
        <v>185</v>
      </c>
      <c r="D480" s="779">
        <v>333</v>
      </c>
      <c r="E480" s="7" t="s">
        <v>18</v>
      </c>
      <c r="F480" s="7" t="s">
        <v>186</v>
      </c>
      <c r="G480" s="7" t="s">
        <v>51</v>
      </c>
      <c r="H480" s="7" t="s">
        <v>421</v>
      </c>
      <c r="I480" s="779" t="s">
        <v>422</v>
      </c>
      <c r="J480" s="779" t="s">
        <v>423</v>
      </c>
      <c r="K480" s="780" t="s">
        <v>515</v>
      </c>
      <c r="L480" s="792">
        <v>31924</v>
      </c>
      <c r="M480" s="792">
        <v>31924</v>
      </c>
      <c r="N480" s="790">
        <v>0</v>
      </c>
      <c r="O480" s="791">
        <v>0</v>
      </c>
    </row>
    <row r="481" spans="1:15" ht="15" customHeight="1" x14ac:dyDescent="0.25">
      <c r="A481" s="779" t="s">
        <v>130</v>
      </c>
      <c r="B481" s="779" t="s">
        <v>130</v>
      </c>
      <c r="C481" s="780" t="s">
        <v>182</v>
      </c>
      <c r="D481" s="779">
        <v>333</v>
      </c>
      <c r="E481" s="7" t="s">
        <v>18</v>
      </c>
      <c r="F481" s="7" t="s">
        <v>183</v>
      </c>
      <c r="G481" s="7" t="s">
        <v>51</v>
      </c>
      <c r="H481" s="7" t="s">
        <v>379</v>
      </c>
      <c r="I481" s="779" t="s">
        <v>380</v>
      </c>
      <c r="J481" s="779" t="s">
        <v>381</v>
      </c>
      <c r="K481" s="780" t="s">
        <v>516</v>
      </c>
      <c r="L481" s="792">
        <v>108199</v>
      </c>
      <c r="M481" s="792">
        <v>108199</v>
      </c>
      <c r="N481" s="790">
        <v>0</v>
      </c>
      <c r="O481" s="791">
        <v>0</v>
      </c>
    </row>
    <row r="482" spans="1:15" ht="15" customHeight="1" x14ac:dyDescent="0.25">
      <c r="A482" s="779" t="s">
        <v>130</v>
      </c>
      <c r="B482" s="779" t="s">
        <v>130</v>
      </c>
      <c r="C482" s="780" t="s">
        <v>185</v>
      </c>
      <c r="D482" s="779">
        <v>333</v>
      </c>
      <c r="E482" s="7" t="s">
        <v>18</v>
      </c>
      <c r="F482" s="7" t="s">
        <v>186</v>
      </c>
      <c r="G482" s="7" t="s">
        <v>51</v>
      </c>
      <c r="H482" s="7" t="s">
        <v>379</v>
      </c>
      <c r="I482" s="779" t="s">
        <v>380</v>
      </c>
      <c r="J482" s="779" t="s">
        <v>381</v>
      </c>
      <c r="K482" s="780" t="s">
        <v>517</v>
      </c>
      <c r="L482" s="792">
        <v>208508</v>
      </c>
      <c r="M482" s="792">
        <v>208508</v>
      </c>
      <c r="N482" s="790">
        <v>0</v>
      </c>
      <c r="O482" s="791">
        <v>0</v>
      </c>
    </row>
    <row r="483" spans="1:15" ht="15" customHeight="1" x14ac:dyDescent="0.25">
      <c r="A483" s="779" t="s">
        <v>130</v>
      </c>
      <c r="B483" s="779" t="s">
        <v>130</v>
      </c>
      <c r="C483" s="780" t="s">
        <v>182</v>
      </c>
      <c r="D483" s="779">
        <v>333</v>
      </c>
      <c r="E483" s="7" t="s">
        <v>18</v>
      </c>
      <c r="F483" s="7" t="s">
        <v>183</v>
      </c>
      <c r="G483" s="7" t="s">
        <v>51</v>
      </c>
      <c r="H483" s="7" t="s">
        <v>428</v>
      </c>
      <c r="I483" s="779" t="s">
        <v>429</v>
      </c>
      <c r="J483" s="779" t="s">
        <v>430</v>
      </c>
      <c r="K483" s="780" t="s">
        <v>518</v>
      </c>
      <c r="L483" s="792">
        <v>39624</v>
      </c>
      <c r="M483" s="792">
        <v>39624</v>
      </c>
      <c r="N483" s="790">
        <v>0</v>
      </c>
      <c r="O483" s="791">
        <v>0</v>
      </c>
    </row>
    <row r="484" spans="1:15" ht="15" customHeight="1" x14ac:dyDescent="0.25">
      <c r="A484" s="779" t="s">
        <v>130</v>
      </c>
      <c r="B484" s="779" t="s">
        <v>130</v>
      </c>
      <c r="C484" s="780" t="s">
        <v>185</v>
      </c>
      <c r="D484" s="779">
        <v>333</v>
      </c>
      <c r="E484" s="7" t="s">
        <v>18</v>
      </c>
      <c r="F484" s="7" t="s">
        <v>186</v>
      </c>
      <c r="G484" s="7" t="s">
        <v>51</v>
      </c>
      <c r="H484" s="7" t="s">
        <v>428</v>
      </c>
      <c r="I484" s="779" t="s">
        <v>429</v>
      </c>
      <c r="J484" s="779" t="s">
        <v>430</v>
      </c>
      <c r="K484" s="780" t="s">
        <v>519</v>
      </c>
      <c r="L484" s="792">
        <v>74232</v>
      </c>
      <c r="M484" s="792">
        <v>74232</v>
      </c>
      <c r="N484" s="790">
        <v>0</v>
      </c>
      <c r="O484" s="791">
        <v>0</v>
      </c>
    </row>
    <row r="485" spans="1:15" ht="15" customHeight="1" x14ac:dyDescent="0.25">
      <c r="A485" s="779" t="s">
        <v>130</v>
      </c>
      <c r="B485" s="779" t="s">
        <v>130</v>
      </c>
      <c r="C485" s="780" t="s">
        <v>182</v>
      </c>
      <c r="D485" s="779">
        <v>333</v>
      </c>
      <c r="E485" s="7" t="s">
        <v>18</v>
      </c>
      <c r="F485" s="7" t="s">
        <v>183</v>
      </c>
      <c r="G485" s="7" t="s">
        <v>51</v>
      </c>
      <c r="H485" s="7" t="s">
        <v>394</v>
      </c>
      <c r="I485" s="779" t="s">
        <v>395</v>
      </c>
      <c r="J485" s="779" t="s">
        <v>396</v>
      </c>
      <c r="K485" s="780" t="s">
        <v>520</v>
      </c>
      <c r="L485" s="792">
        <v>77594</v>
      </c>
      <c r="M485" s="792">
        <v>77594</v>
      </c>
      <c r="N485" s="790">
        <v>0</v>
      </c>
      <c r="O485" s="791">
        <v>0</v>
      </c>
    </row>
    <row r="486" spans="1:15" ht="15" customHeight="1" x14ac:dyDescent="0.25">
      <c r="A486" s="779" t="s">
        <v>130</v>
      </c>
      <c r="B486" s="779" t="s">
        <v>130</v>
      </c>
      <c r="C486" s="780" t="s">
        <v>185</v>
      </c>
      <c r="D486" s="779">
        <v>333</v>
      </c>
      <c r="E486" s="7" t="s">
        <v>18</v>
      </c>
      <c r="F486" s="7" t="s">
        <v>186</v>
      </c>
      <c r="G486" s="7" t="s">
        <v>51</v>
      </c>
      <c r="H486" s="7" t="s">
        <v>394</v>
      </c>
      <c r="I486" s="779" t="s">
        <v>395</v>
      </c>
      <c r="J486" s="779" t="s">
        <v>396</v>
      </c>
      <c r="K486" s="780" t="s">
        <v>521</v>
      </c>
      <c r="L486" s="792">
        <v>149531</v>
      </c>
      <c r="M486" s="792">
        <v>149531</v>
      </c>
      <c r="N486" s="790">
        <v>0</v>
      </c>
      <c r="O486" s="791">
        <v>0</v>
      </c>
    </row>
    <row r="487" spans="1:15" ht="15" customHeight="1" x14ac:dyDescent="0.25">
      <c r="A487" s="779" t="s">
        <v>130</v>
      </c>
      <c r="B487" s="779" t="s">
        <v>130</v>
      </c>
      <c r="C487" s="780" t="s">
        <v>182</v>
      </c>
      <c r="D487" s="779">
        <v>333</v>
      </c>
      <c r="E487" s="781" t="s">
        <v>18</v>
      </c>
      <c r="F487" s="7" t="s">
        <v>183</v>
      </c>
      <c r="G487" s="781" t="s">
        <v>51</v>
      </c>
      <c r="H487" s="781" t="s">
        <v>399</v>
      </c>
      <c r="I487" s="779" t="s">
        <v>400</v>
      </c>
      <c r="J487" s="779" t="s">
        <v>401</v>
      </c>
      <c r="K487" s="780" t="s">
        <v>522</v>
      </c>
      <c r="L487" s="792">
        <v>273715</v>
      </c>
      <c r="M487" s="792">
        <v>273715</v>
      </c>
      <c r="N487" s="790">
        <v>0</v>
      </c>
      <c r="O487" s="791">
        <v>0</v>
      </c>
    </row>
    <row r="488" spans="1:15" ht="15" customHeight="1" x14ac:dyDescent="0.25">
      <c r="A488" s="779" t="s">
        <v>130</v>
      </c>
      <c r="B488" s="779" t="s">
        <v>130</v>
      </c>
      <c r="C488" s="780" t="s">
        <v>185</v>
      </c>
      <c r="D488" s="779">
        <v>333</v>
      </c>
      <c r="E488" s="781" t="s">
        <v>18</v>
      </c>
      <c r="F488" s="7" t="s">
        <v>186</v>
      </c>
      <c r="G488" s="781" t="s">
        <v>51</v>
      </c>
      <c r="H488" s="781" t="s">
        <v>399</v>
      </c>
      <c r="I488" s="779" t="s">
        <v>400</v>
      </c>
      <c r="J488" s="779" t="s">
        <v>401</v>
      </c>
      <c r="K488" s="780" t="s">
        <v>523</v>
      </c>
      <c r="L488" s="792">
        <v>525298</v>
      </c>
      <c r="M488" s="792">
        <v>525298</v>
      </c>
      <c r="N488" s="790">
        <v>0</v>
      </c>
      <c r="O488" s="791">
        <v>0</v>
      </c>
    </row>
    <row r="489" spans="1:15" ht="15" customHeight="1" x14ac:dyDescent="0.25">
      <c r="A489" s="779" t="s">
        <v>130</v>
      </c>
      <c r="B489" s="779" t="s">
        <v>130</v>
      </c>
      <c r="C489" s="780" t="s">
        <v>182</v>
      </c>
      <c r="D489" s="779">
        <v>333</v>
      </c>
      <c r="E489" s="781" t="s">
        <v>18</v>
      </c>
      <c r="F489" s="7" t="s">
        <v>183</v>
      </c>
      <c r="G489" s="7" t="s">
        <v>51</v>
      </c>
      <c r="H489" s="7" t="s">
        <v>403</v>
      </c>
      <c r="I489" s="779" t="s">
        <v>404</v>
      </c>
      <c r="J489" s="779" t="s">
        <v>405</v>
      </c>
      <c r="K489" s="780" t="s">
        <v>524</v>
      </c>
      <c r="L489" s="792">
        <v>54512</v>
      </c>
      <c r="M489" s="792">
        <v>54512</v>
      </c>
      <c r="N489" s="790">
        <v>0</v>
      </c>
      <c r="O489" s="791">
        <v>0</v>
      </c>
    </row>
    <row r="490" spans="1:15" ht="15" customHeight="1" x14ac:dyDescent="0.25">
      <c r="A490" s="779" t="s">
        <v>130</v>
      </c>
      <c r="B490" s="779" t="s">
        <v>130</v>
      </c>
      <c r="C490" s="780" t="s">
        <v>185</v>
      </c>
      <c r="D490" s="779">
        <v>333</v>
      </c>
      <c r="E490" s="781" t="s">
        <v>18</v>
      </c>
      <c r="F490" s="7" t="s">
        <v>186</v>
      </c>
      <c r="G490" s="7" t="s">
        <v>51</v>
      </c>
      <c r="H490" s="7" t="s">
        <v>403</v>
      </c>
      <c r="I490" s="779" t="s">
        <v>404</v>
      </c>
      <c r="J490" s="779" t="s">
        <v>405</v>
      </c>
      <c r="K490" s="780" t="s">
        <v>525</v>
      </c>
      <c r="L490" s="792">
        <v>105049</v>
      </c>
      <c r="M490" s="792">
        <v>105049</v>
      </c>
      <c r="N490" s="790">
        <v>0</v>
      </c>
      <c r="O490" s="791">
        <v>0</v>
      </c>
    </row>
    <row r="491" spans="1:15" ht="15" customHeight="1" x14ac:dyDescent="0.25">
      <c r="A491" s="779" t="s">
        <v>130</v>
      </c>
      <c r="B491" s="779" t="s">
        <v>130</v>
      </c>
      <c r="C491" s="780" t="s">
        <v>182</v>
      </c>
      <c r="D491" s="779">
        <v>333</v>
      </c>
      <c r="E491" s="7" t="s">
        <v>18</v>
      </c>
      <c r="F491" s="7" t="s">
        <v>183</v>
      </c>
      <c r="G491" s="7" t="s">
        <v>51</v>
      </c>
      <c r="H491" s="7" t="s">
        <v>372</v>
      </c>
      <c r="I491" s="779" t="s">
        <v>373</v>
      </c>
      <c r="J491" s="779" t="s">
        <v>374</v>
      </c>
      <c r="K491" s="780" t="s">
        <v>526</v>
      </c>
      <c r="L491" s="792">
        <v>46477</v>
      </c>
      <c r="M491" s="792">
        <v>46477</v>
      </c>
      <c r="N491" s="790">
        <v>0</v>
      </c>
      <c r="O491" s="791">
        <v>0</v>
      </c>
    </row>
    <row r="492" spans="1:15" ht="15" customHeight="1" x14ac:dyDescent="0.25">
      <c r="A492" s="779" t="s">
        <v>130</v>
      </c>
      <c r="B492" s="779" t="s">
        <v>130</v>
      </c>
      <c r="C492" s="780" t="s">
        <v>185</v>
      </c>
      <c r="D492" s="779">
        <v>333</v>
      </c>
      <c r="E492" s="7" t="s">
        <v>18</v>
      </c>
      <c r="F492" s="7" t="s">
        <v>186</v>
      </c>
      <c r="G492" s="7" t="s">
        <v>51</v>
      </c>
      <c r="H492" s="7" t="s">
        <v>372</v>
      </c>
      <c r="I492" s="779" t="s">
        <v>373</v>
      </c>
      <c r="J492" s="779" t="s">
        <v>374</v>
      </c>
      <c r="K492" s="780" t="s">
        <v>527</v>
      </c>
      <c r="L492" s="792">
        <v>75215</v>
      </c>
      <c r="M492" s="792">
        <v>75215</v>
      </c>
      <c r="N492" s="790">
        <v>0</v>
      </c>
      <c r="O492" s="791">
        <v>0</v>
      </c>
    </row>
    <row r="493" spans="1:15" ht="15" customHeight="1" x14ac:dyDescent="0.25">
      <c r="A493" s="779" t="s">
        <v>130</v>
      </c>
      <c r="B493" s="779" t="s">
        <v>130</v>
      </c>
      <c r="C493" s="780" t="s">
        <v>182</v>
      </c>
      <c r="D493" s="779">
        <v>333</v>
      </c>
      <c r="E493" s="7" t="s">
        <v>18</v>
      </c>
      <c r="F493" s="7" t="s">
        <v>183</v>
      </c>
      <c r="G493" s="7" t="s">
        <v>51</v>
      </c>
      <c r="H493" s="7" t="s">
        <v>354</v>
      </c>
      <c r="I493" s="779" t="s">
        <v>384</v>
      </c>
      <c r="J493" s="779" t="s">
        <v>385</v>
      </c>
      <c r="K493" s="780" t="s">
        <v>528</v>
      </c>
      <c r="L493" s="792">
        <v>4561809</v>
      </c>
      <c r="M493" s="792">
        <v>4561809</v>
      </c>
      <c r="N493" s="790">
        <v>0</v>
      </c>
      <c r="O493" s="791">
        <v>0</v>
      </c>
    </row>
    <row r="494" spans="1:15" ht="15" customHeight="1" x14ac:dyDescent="0.25">
      <c r="A494" s="779" t="s">
        <v>130</v>
      </c>
      <c r="B494" s="779" t="s">
        <v>130</v>
      </c>
      <c r="C494" s="780" t="s">
        <v>185</v>
      </c>
      <c r="D494" s="779">
        <v>333</v>
      </c>
      <c r="E494" s="7" t="s">
        <v>18</v>
      </c>
      <c r="F494" s="7" t="s">
        <v>186</v>
      </c>
      <c r="G494" s="7" t="s">
        <v>51</v>
      </c>
      <c r="H494" s="7" t="s">
        <v>354</v>
      </c>
      <c r="I494" s="779" t="s">
        <v>384</v>
      </c>
      <c r="J494" s="779" t="s">
        <v>385</v>
      </c>
      <c r="K494" s="780" t="s">
        <v>529</v>
      </c>
      <c r="L494" s="792">
        <v>8790960</v>
      </c>
      <c r="M494" s="792">
        <v>8790960</v>
      </c>
      <c r="N494" s="790">
        <v>0</v>
      </c>
      <c r="O494" s="791">
        <v>0</v>
      </c>
    </row>
    <row r="495" spans="1:15" ht="15" customHeight="1" x14ac:dyDescent="0.25">
      <c r="A495" s="779" t="s">
        <v>130</v>
      </c>
      <c r="B495" s="779" t="s">
        <v>130</v>
      </c>
      <c r="C495" s="780" t="s">
        <v>182</v>
      </c>
      <c r="D495" s="779">
        <v>333</v>
      </c>
      <c r="E495" s="7" t="s">
        <v>18</v>
      </c>
      <c r="F495" s="7" t="s">
        <v>183</v>
      </c>
      <c r="G495" s="7" t="s">
        <v>51</v>
      </c>
      <c r="H495" s="7" t="s">
        <v>387</v>
      </c>
      <c r="I495" s="779" t="s">
        <v>388</v>
      </c>
      <c r="J495" s="779" t="s">
        <v>389</v>
      </c>
      <c r="K495" s="780" t="s">
        <v>530</v>
      </c>
      <c r="L495" s="792">
        <v>200687</v>
      </c>
      <c r="M495" s="792">
        <v>200687</v>
      </c>
      <c r="N495" s="790">
        <v>0</v>
      </c>
      <c r="O495" s="791">
        <v>0</v>
      </c>
    </row>
    <row r="496" spans="1:15" ht="15" customHeight="1" x14ac:dyDescent="0.25">
      <c r="A496" s="779" t="s">
        <v>130</v>
      </c>
      <c r="B496" s="779" t="s">
        <v>130</v>
      </c>
      <c r="C496" s="780" t="s">
        <v>185</v>
      </c>
      <c r="D496" s="779">
        <v>333</v>
      </c>
      <c r="E496" s="7" t="s">
        <v>18</v>
      </c>
      <c r="F496" s="7" t="s">
        <v>186</v>
      </c>
      <c r="G496" s="7" t="s">
        <v>51</v>
      </c>
      <c r="H496" s="7" t="s">
        <v>387</v>
      </c>
      <c r="I496" s="779" t="s">
        <v>388</v>
      </c>
      <c r="J496" s="779" t="s">
        <v>389</v>
      </c>
      <c r="K496" s="780" t="s">
        <v>531</v>
      </c>
      <c r="L496" s="792">
        <v>161910</v>
      </c>
      <c r="M496" s="792">
        <v>161910</v>
      </c>
      <c r="N496" s="790">
        <v>0</v>
      </c>
      <c r="O496" s="791">
        <v>0</v>
      </c>
    </row>
    <row r="497" spans="1:15" ht="15" customHeight="1" x14ac:dyDescent="0.25">
      <c r="A497" s="779" t="s">
        <v>130</v>
      </c>
      <c r="B497" s="779" t="s">
        <v>130</v>
      </c>
      <c r="C497" s="780" t="s">
        <v>182</v>
      </c>
      <c r="D497" s="779">
        <v>333</v>
      </c>
      <c r="E497" s="781" t="s">
        <v>18</v>
      </c>
      <c r="F497" s="7" t="s">
        <v>183</v>
      </c>
      <c r="G497" s="781" t="s">
        <v>51</v>
      </c>
      <c r="H497" s="7" t="s">
        <v>408</v>
      </c>
      <c r="I497" s="779" t="s">
        <v>409</v>
      </c>
      <c r="J497" s="779" t="s">
        <v>410</v>
      </c>
      <c r="K497" s="780" t="s">
        <v>532</v>
      </c>
      <c r="L497" s="792">
        <v>329803</v>
      </c>
      <c r="M497" s="792">
        <v>329803</v>
      </c>
      <c r="N497" s="790">
        <v>0</v>
      </c>
      <c r="O497" s="791">
        <v>0</v>
      </c>
    </row>
    <row r="498" spans="1:15" ht="15" customHeight="1" x14ac:dyDescent="0.25">
      <c r="A498" s="779" t="s">
        <v>130</v>
      </c>
      <c r="B498" s="779" t="s">
        <v>130</v>
      </c>
      <c r="C498" s="780" t="s">
        <v>185</v>
      </c>
      <c r="D498" s="779">
        <v>333</v>
      </c>
      <c r="E498" s="781" t="s">
        <v>18</v>
      </c>
      <c r="F498" s="7" t="s">
        <v>186</v>
      </c>
      <c r="G498" s="781" t="s">
        <v>51</v>
      </c>
      <c r="H498" s="7" t="s">
        <v>408</v>
      </c>
      <c r="I498" s="779" t="s">
        <v>409</v>
      </c>
      <c r="J498" s="779" t="s">
        <v>410</v>
      </c>
      <c r="K498" s="780" t="s">
        <v>533</v>
      </c>
      <c r="L498" s="792">
        <v>633566</v>
      </c>
      <c r="M498" s="792">
        <v>633566</v>
      </c>
      <c r="N498" s="790">
        <v>0</v>
      </c>
      <c r="O498" s="791">
        <v>0</v>
      </c>
    </row>
    <row r="499" spans="1:15" ht="15" customHeight="1" x14ac:dyDescent="0.25">
      <c r="A499" s="779" t="s">
        <v>130</v>
      </c>
      <c r="B499" s="779" t="s">
        <v>130</v>
      </c>
      <c r="C499" s="780" t="s">
        <v>185</v>
      </c>
      <c r="D499" s="779">
        <v>334</v>
      </c>
      <c r="E499" s="7" t="s">
        <v>18</v>
      </c>
      <c r="F499" s="7" t="s">
        <v>186</v>
      </c>
      <c r="G499" s="7" t="s">
        <v>51</v>
      </c>
      <c r="H499" s="7" t="s">
        <v>350</v>
      </c>
      <c r="I499" s="779" t="s">
        <v>351</v>
      </c>
      <c r="J499" s="779" t="s">
        <v>352</v>
      </c>
      <c r="K499" s="780" t="s">
        <v>534</v>
      </c>
      <c r="L499" s="792">
        <v>24372</v>
      </c>
      <c r="M499" s="792">
        <v>24372</v>
      </c>
      <c r="N499" s="790">
        <v>0</v>
      </c>
      <c r="O499" s="791">
        <v>0</v>
      </c>
    </row>
    <row r="500" spans="1:15" ht="15" customHeight="1" x14ac:dyDescent="0.25">
      <c r="A500" s="779" t="s">
        <v>130</v>
      </c>
      <c r="B500" s="779" t="s">
        <v>130</v>
      </c>
      <c r="C500" s="780" t="s">
        <v>185</v>
      </c>
      <c r="D500" s="779">
        <v>334</v>
      </c>
      <c r="E500" s="7" t="s">
        <v>18</v>
      </c>
      <c r="F500" s="7" t="s">
        <v>186</v>
      </c>
      <c r="G500" s="7" t="s">
        <v>51</v>
      </c>
      <c r="H500" s="7" t="s">
        <v>379</v>
      </c>
      <c r="I500" s="779" t="s">
        <v>380</v>
      </c>
      <c r="J500" s="779" t="s">
        <v>381</v>
      </c>
      <c r="K500" s="780" t="s">
        <v>535</v>
      </c>
      <c r="L500" s="792">
        <v>148446</v>
      </c>
      <c r="M500" s="792">
        <v>148446</v>
      </c>
      <c r="N500" s="790">
        <v>0</v>
      </c>
      <c r="O500" s="791">
        <v>0</v>
      </c>
    </row>
    <row r="501" spans="1:15" ht="15" customHeight="1" x14ac:dyDescent="0.25">
      <c r="A501" s="779" t="s">
        <v>130</v>
      </c>
      <c r="B501" s="779" t="s">
        <v>130</v>
      </c>
      <c r="C501" s="780" t="s">
        <v>185</v>
      </c>
      <c r="D501" s="779">
        <v>334</v>
      </c>
      <c r="E501" s="781" t="s">
        <v>18</v>
      </c>
      <c r="F501" s="7" t="s">
        <v>186</v>
      </c>
      <c r="G501" s="7" t="s">
        <v>51</v>
      </c>
      <c r="H501" s="7" t="s">
        <v>403</v>
      </c>
      <c r="I501" s="779" t="s">
        <v>404</v>
      </c>
      <c r="J501" s="779" t="s">
        <v>405</v>
      </c>
      <c r="K501" s="780" t="s">
        <v>536</v>
      </c>
      <c r="L501" s="792">
        <v>40064</v>
      </c>
      <c r="M501" s="792">
        <v>40064</v>
      </c>
      <c r="N501" s="790">
        <v>0</v>
      </c>
      <c r="O501" s="791">
        <v>0</v>
      </c>
    </row>
    <row r="502" spans="1:15" ht="15" customHeight="1" x14ac:dyDescent="0.25">
      <c r="A502" s="779" t="s">
        <v>130</v>
      </c>
      <c r="B502" s="779" t="s">
        <v>130</v>
      </c>
      <c r="C502" s="780" t="s">
        <v>182</v>
      </c>
      <c r="D502" s="779">
        <v>334</v>
      </c>
      <c r="E502" s="7" t="s">
        <v>18</v>
      </c>
      <c r="F502" s="7" t="s">
        <v>183</v>
      </c>
      <c r="G502" s="7" t="s">
        <v>51</v>
      </c>
      <c r="H502" s="7" t="s">
        <v>372</v>
      </c>
      <c r="I502" s="779" t="s">
        <v>373</v>
      </c>
      <c r="J502" s="779" t="s">
        <v>374</v>
      </c>
      <c r="K502" s="780" t="s">
        <v>537</v>
      </c>
      <c r="L502" s="792">
        <v>121420</v>
      </c>
      <c r="M502" s="792">
        <v>121420</v>
      </c>
      <c r="N502" s="790">
        <v>0</v>
      </c>
      <c r="O502" s="791">
        <v>0</v>
      </c>
    </row>
    <row r="503" spans="1:15" ht="15" customHeight="1" x14ac:dyDescent="0.25">
      <c r="A503" s="779" t="s">
        <v>130</v>
      </c>
      <c r="B503" s="779" t="s">
        <v>130</v>
      </c>
      <c r="C503" s="780" t="s">
        <v>185</v>
      </c>
      <c r="D503" s="779">
        <v>334</v>
      </c>
      <c r="E503" s="7" t="s">
        <v>18</v>
      </c>
      <c r="F503" s="7" t="s">
        <v>186</v>
      </c>
      <c r="G503" s="7" t="s">
        <v>51</v>
      </c>
      <c r="H503" s="7" t="s">
        <v>372</v>
      </c>
      <c r="I503" s="779" t="s">
        <v>373</v>
      </c>
      <c r="J503" s="779" t="s">
        <v>374</v>
      </c>
      <c r="K503" s="780" t="s">
        <v>538</v>
      </c>
      <c r="L503" s="792">
        <v>112724</v>
      </c>
      <c r="M503" s="792">
        <v>112724</v>
      </c>
      <c r="N503" s="790">
        <v>0</v>
      </c>
      <c r="O503" s="791">
        <v>0</v>
      </c>
    </row>
    <row r="504" spans="1:15" ht="15" customHeight="1" x14ac:dyDescent="0.25">
      <c r="A504" s="779" t="s">
        <v>130</v>
      </c>
      <c r="B504" s="779" t="s">
        <v>130</v>
      </c>
      <c r="C504" s="780" t="s">
        <v>182</v>
      </c>
      <c r="D504" s="779">
        <v>335</v>
      </c>
      <c r="E504" s="7" t="s">
        <v>18</v>
      </c>
      <c r="F504" s="7" t="s">
        <v>183</v>
      </c>
      <c r="G504" s="7" t="s">
        <v>51</v>
      </c>
      <c r="H504" s="7" t="s">
        <v>428</v>
      </c>
      <c r="I504" s="779" t="s">
        <v>429</v>
      </c>
      <c r="J504" s="779" t="s">
        <v>430</v>
      </c>
      <c r="K504" s="780" t="s">
        <v>539</v>
      </c>
      <c r="L504" s="792">
        <v>4051</v>
      </c>
      <c r="M504" s="792">
        <v>4051</v>
      </c>
      <c r="N504" s="790">
        <v>0</v>
      </c>
      <c r="O504" s="791">
        <v>0</v>
      </c>
    </row>
    <row r="505" spans="1:15" ht="15" customHeight="1" x14ac:dyDescent="0.25">
      <c r="A505" s="779" t="s">
        <v>130</v>
      </c>
      <c r="B505" s="779" t="s">
        <v>130</v>
      </c>
      <c r="C505" s="780" t="s">
        <v>182</v>
      </c>
      <c r="D505" s="779">
        <v>335</v>
      </c>
      <c r="E505" s="7" t="s">
        <v>18</v>
      </c>
      <c r="F505" s="7" t="s">
        <v>183</v>
      </c>
      <c r="G505" s="7" t="s">
        <v>51</v>
      </c>
      <c r="H505" s="7" t="s">
        <v>394</v>
      </c>
      <c r="I505" s="779" t="s">
        <v>395</v>
      </c>
      <c r="J505" s="779" t="s">
        <v>396</v>
      </c>
      <c r="K505" s="780" t="s">
        <v>540</v>
      </c>
      <c r="L505" s="792">
        <v>13222</v>
      </c>
      <c r="M505" s="792">
        <v>13222</v>
      </c>
      <c r="N505" s="790">
        <v>0</v>
      </c>
      <c r="O505" s="791">
        <v>0</v>
      </c>
    </row>
    <row r="506" spans="1:15" ht="15" customHeight="1" x14ac:dyDescent="0.25">
      <c r="A506" s="779" t="s">
        <v>130</v>
      </c>
      <c r="B506" s="779" t="s">
        <v>130</v>
      </c>
      <c r="C506" s="780" t="s">
        <v>363</v>
      </c>
      <c r="D506" s="779">
        <v>335</v>
      </c>
      <c r="E506" s="781" t="s">
        <v>18</v>
      </c>
      <c r="F506" s="781" t="s">
        <v>364</v>
      </c>
      <c r="G506" s="781" t="s">
        <v>51</v>
      </c>
      <c r="H506" s="781" t="s">
        <v>98</v>
      </c>
      <c r="I506" s="779" t="s">
        <v>365</v>
      </c>
      <c r="J506" s="779" t="s">
        <v>366</v>
      </c>
      <c r="K506" s="780" t="s">
        <v>541</v>
      </c>
      <c r="L506" s="792">
        <v>32044</v>
      </c>
      <c r="M506" s="792">
        <v>14220</v>
      </c>
      <c r="N506" s="790">
        <v>0</v>
      </c>
      <c r="O506" s="791">
        <v>0</v>
      </c>
    </row>
    <row r="507" spans="1:15" ht="15" customHeight="1" x14ac:dyDescent="0.25">
      <c r="A507" s="779" t="s">
        <v>130</v>
      </c>
      <c r="B507" s="779" t="s">
        <v>130</v>
      </c>
      <c r="C507" s="780" t="s">
        <v>363</v>
      </c>
      <c r="D507" s="779">
        <v>335</v>
      </c>
      <c r="E507" s="781" t="s">
        <v>18</v>
      </c>
      <c r="F507" s="781" t="s">
        <v>364</v>
      </c>
      <c r="G507" s="781" t="s">
        <v>51</v>
      </c>
      <c r="H507" s="781" t="s">
        <v>98</v>
      </c>
      <c r="I507" s="779" t="s">
        <v>365</v>
      </c>
      <c r="J507" s="779" t="s">
        <v>366</v>
      </c>
      <c r="K507" s="780" t="s">
        <v>541</v>
      </c>
      <c r="L507" s="792">
        <v>34601</v>
      </c>
      <c r="M507" s="792">
        <v>17824</v>
      </c>
      <c r="N507" s="790">
        <v>0</v>
      </c>
      <c r="O507" s="791">
        <v>0</v>
      </c>
    </row>
    <row r="508" spans="1:15" ht="15" customHeight="1" x14ac:dyDescent="0.25">
      <c r="A508" s="779" t="s">
        <v>130</v>
      </c>
      <c r="B508" s="779" t="s">
        <v>130</v>
      </c>
      <c r="C508" s="780" t="s">
        <v>185</v>
      </c>
      <c r="D508" s="779">
        <v>335</v>
      </c>
      <c r="E508" s="7" t="s">
        <v>18</v>
      </c>
      <c r="F508" s="7" t="s">
        <v>186</v>
      </c>
      <c r="G508" s="7" t="s">
        <v>51</v>
      </c>
      <c r="H508" s="781" t="s">
        <v>52</v>
      </c>
      <c r="I508" s="779" t="s">
        <v>542</v>
      </c>
      <c r="J508" s="779" t="s">
        <v>543</v>
      </c>
      <c r="K508" s="780" t="s">
        <v>544</v>
      </c>
      <c r="L508" s="792">
        <v>679</v>
      </c>
      <c r="M508" s="792">
        <v>3136</v>
      </c>
      <c r="N508" s="790">
        <v>0</v>
      </c>
      <c r="O508" s="791">
        <v>0</v>
      </c>
    </row>
    <row r="509" spans="1:15" ht="15" customHeight="1" x14ac:dyDescent="0.25">
      <c r="A509" s="779" t="s">
        <v>130</v>
      </c>
      <c r="B509" s="779" t="s">
        <v>130</v>
      </c>
      <c r="C509" s="780" t="s">
        <v>182</v>
      </c>
      <c r="D509" s="779">
        <v>335</v>
      </c>
      <c r="E509" s="7" t="s">
        <v>18</v>
      </c>
      <c r="F509" s="7" t="s">
        <v>183</v>
      </c>
      <c r="G509" s="7" t="s">
        <v>51</v>
      </c>
      <c r="H509" s="7" t="s">
        <v>372</v>
      </c>
      <c r="I509" s="779" t="s">
        <v>373</v>
      </c>
      <c r="J509" s="779" t="s">
        <v>374</v>
      </c>
      <c r="K509" s="780" t="s">
        <v>545</v>
      </c>
      <c r="L509" s="792">
        <v>3111</v>
      </c>
      <c r="M509" s="792">
        <v>3111</v>
      </c>
      <c r="N509" s="790">
        <v>0</v>
      </c>
      <c r="O509" s="791">
        <v>0</v>
      </c>
    </row>
    <row r="510" spans="1:15" ht="15" customHeight="1" x14ac:dyDescent="0.25">
      <c r="A510" s="779" t="s">
        <v>130</v>
      </c>
      <c r="B510" s="779" t="s">
        <v>130</v>
      </c>
      <c r="C510" s="780" t="s">
        <v>185</v>
      </c>
      <c r="D510" s="779">
        <v>335</v>
      </c>
      <c r="E510" s="7" t="s">
        <v>18</v>
      </c>
      <c r="F510" s="7" t="s">
        <v>186</v>
      </c>
      <c r="G510" s="7" t="s">
        <v>51</v>
      </c>
      <c r="H510" s="7" t="s">
        <v>350</v>
      </c>
      <c r="I510" s="779" t="s">
        <v>351</v>
      </c>
      <c r="J510" s="779" t="s">
        <v>352</v>
      </c>
      <c r="K510" s="780" t="s">
        <v>546</v>
      </c>
      <c r="L510" s="792">
        <v>20169</v>
      </c>
      <c r="M510" s="792">
        <v>20169</v>
      </c>
      <c r="N510" s="790">
        <v>0</v>
      </c>
      <c r="O510" s="791">
        <v>0</v>
      </c>
    </row>
    <row r="511" spans="1:15" ht="15" customHeight="1" x14ac:dyDescent="0.25">
      <c r="A511" s="779" t="s">
        <v>130</v>
      </c>
      <c r="B511" s="779" t="s">
        <v>130</v>
      </c>
      <c r="C511" s="780" t="s">
        <v>185</v>
      </c>
      <c r="D511" s="779">
        <v>335</v>
      </c>
      <c r="E511" s="7" t="s">
        <v>18</v>
      </c>
      <c r="F511" s="7" t="s">
        <v>186</v>
      </c>
      <c r="G511" s="7" t="s">
        <v>51</v>
      </c>
      <c r="H511" s="7" t="s">
        <v>368</v>
      </c>
      <c r="I511" s="779" t="s">
        <v>391</v>
      </c>
      <c r="J511" s="779" t="s">
        <v>392</v>
      </c>
      <c r="K511" s="780" t="s">
        <v>547</v>
      </c>
      <c r="L511" s="792">
        <v>5675</v>
      </c>
      <c r="M511" s="792">
        <v>5675</v>
      </c>
      <c r="N511" s="790">
        <v>0</v>
      </c>
      <c r="O511" s="791">
        <v>0</v>
      </c>
    </row>
    <row r="512" spans="1:15" ht="15" customHeight="1" x14ac:dyDescent="0.25">
      <c r="A512" s="779" t="s">
        <v>130</v>
      </c>
      <c r="B512" s="779" t="s">
        <v>130</v>
      </c>
      <c r="C512" s="780" t="s">
        <v>185</v>
      </c>
      <c r="D512" s="779">
        <v>335</v>
      </c>
      <c r="E512" s="7" t="s">
        <v>18</v>
      </c>
      <c r="F512" s="7" t="s">
        <v>186</v>
      </c>
      <c r="G512" s="7" t="s">
        <v>51</v>
      </c>
      <c r="H512" s="7" t="s">
        <v>421</v>
      </c>
      <c r="I512" s="779" t="s">
        <v>422</v>
      </c>
      <c r="J512" s="779" t="s">
        <v>423</v>
      </c>
      <c r="K512" s="780" t="s">
        <v>548</v>
      </c>
      <c r="L512" s="792">
        <v>397</v>
      </c>
      <c r="M512" s="792">
        <v>397</v>
      </c>
      <c r="N512" s="790">
        <v>0</v>
      </c>
      <c r="O512" s="791">
        <v>0</v>
      </c>
    </row>
    <row r="513" spans="1:15" ht="15" customHeight="1" x14ac:dyDescent="0.25">
      <c r="A513" s="779" t="s">
        <v>130</v>
      </c>
      <c r="B513" s="779" t="s">
        <v>130</v>
      </c>
      <c r="C513" s="780" t="s">
        <v>185</v>
      </c>
      <c r="D513" s="779">
        <v>335</v>
      </c>
      <c r="E513" s="7" t="s">
        <v>18</v>
      </c>
      <c r="F513" s="7" t="s">
        <v>186</v>
      </c>
      <c r="G513" s="7" t="s">
        <v>51</v>
      </c>
      <c r="H513" s="7" t="s">
        <v>428</v>
      </c>
      <c r="I513" s="779" t="s">
        <v>429</v>
      </c>
      <c r="J513" s="779" t="s">
        <v>430</v>
      </c>
      <c r="K513" s="780" t="s">
        <v>549</v>
      </c>
      <c r="L513" s="792">
        <v>187</v>
      </c>
      <c r="M513" s="792">
        <v>187</v>
      </c>
      <c r="N513" s="790">
        <v>0</v>
      </c>
      <c r="O513" s="791">
        <v>0</v>
      </c>
    </row>
    <row r="514" spans="1:15" ht="15" customHeight="1" x14ac:dyDescent="0.25">
      <c r="A514" s="779" t="s">
        <v>130</v>
      </c>
      <c r="B514" s="779" t="s">
        <v>130</v>
      </c>
      <c r="C514" s="780" t="s">
        <v>363</v>
      </c>
      <c r="D514" s="779">
        <v>335</v>
      </c>
      <c r="E514" s="781" t="s">
        <v>18</v>
      </c>
      <c r="F514" s="781" t="s">
        <v>364</v>
      </c>
      <c r="G514" s="781" t="s">
        <v>51</v>
      </c>
      <c r="H514" s="781" t="s">
        <v>98</v>
      </c>
      <c r="I514" s="779" t="s">
        <v>365</v>
      </c>
      <c r="J514" s="779" t="s">
        <v>366</v>
      </c>
      <c r="K514" s="780" t="s">
        <v>550</v>
      </c>
      <c r="L514" s="792">
        <v>1581</v>
      </c>
      <c r="M514" s="792">
        <v>543</v>
      </c>
      <c r="N514" s="790">
        <v>0</v>
      </c>
      <c r="O514" s="791">
        <v>0</v>
      </c>
    </row>
    <row r="515" spans="1:15" ht="15" customHeight="1" x14ac:dyDescent="0.25">
      <c r="A515" s="779" t="s">
        <v>130</v>
      </c>
      <c r="B515" s="779" t="s">
        <v>130</v>
      </c>
      <c r="C515" s="780" t="s">
        <v>363</v>
      </c>
      <c r="D515" s="779">
        <v>335</v>
      </c>
      <c r="E515" s="781" t="s">
        <v>18</v>
      </c>
      <c r="F515" s="781" t="s">
        <v>364</v>
      </c>
      <c r="G515" s="781" t="s">
        <v>51</v>
      </c>
      <c r="H515" s="781" t="s">
        <v>98</v>
      </c>
      <c r="I515" s="779" t="s">
        <v>365</v>
      </c>
      <c r="J515" s="779" t="s">
        <v>366</v>
      </c>
      <c r="K515" s="780" t="s">
        <v>551</v>
      </c>
      <c r="L515" s="792">
        <v>55540</v>
      </c>
      <c r="M515" s="792">
        <v>55540</v>
      </c>
      <c r="N515" s="790">
        <v>0</v>
      </c>
      <c r="O515" s="791">
        <v>0</v>
      </c>
    </row>
    <row r="516" spans="1:15" ht="15" customHeight="1" x14ac:dyDescent="0.25">
      <c r="A516" s="779" t="s">
        <v>130</v>
      </c>
      <c r="B516" s="779" t="s">
        <v>130</v>
      </c>
      <c r="C516" s="780" t="s">
        <v>185</v>
      </c>
      <c r="D516" s="779">
        <v>335</v>
      </c>
      <c r="E516" s="7" t="s">
        <v>18</v>
      </c>
      <c r="F516" s="7" t="s">
        <v>186</v>
      </c>
      <c r="G516" s="7" t="s">
        <v>51</v>
      </c>
      <c r="H516" s="7" t="s">
        <v>354</v>
      </c>
      <c r="I516" s="779" t="s">
        <v>384</v>
      </c>
      <c r="J516" s="779" t="s">
        <v>385</v>
      </c>
      <c r="K516" s="780" t="s">
        <v>552</v>
      </c>
      <c r="L516" s="792">
        <v>34417</v>
      </c>
      <c r="M516" s="792">
        <v>34417</v>
      </c>
      <c r="N516" s="790">
        <v>0</v>
      </c>
      <c r="O516" s="791">
        <v>0</v>
      </c>
    </row>
    <row r="517" spans="1:15" ht="15" customHeight="1" x14ac:dyDescent="0.25">
      <c r="A517" s="779" t="s">
        <v>130</v>
      </c>
      <c r="B517" s="779" t="s">
        <v>130</v>
      </c>
      <c r="C517" s="780" t="s">
        <v>185</v>
      </c>
      <c r="D517" s="779">
        <v>335</v>
      </c>
      <c r="E517" s="7" t="s">
        <v>18</v>
      </c>
      <c r="F517" s="7" t="s">
        <v>186</v>
      </c>
      <c r="G517" s="7" t="s">
        <v>51</v>
      </c>
      <c r="H517" s="7" t="s">
        <v>387</v>
      </c>
      <c r="I517" s="779" t="s">
        <v>388</v>
      </c>
      <c r="J517" s="779" t="s">
        <v>389</v>
      </c>
      <c r="K517" s="780" t="s">
        <v>553</v>
      </c>
      <c r="L517" s="792">
        <v>44917</v>
      </c>
      <c r="M517" s="792">
        <v>44917</v>
      </c>
      <c r="N517" s="790">
        <v>0</v>
      </c>
      <c r="O517" s="791">
        <v>0</v>
      </c>
    </row>
    <row r="518" spans="1:15" ht="15" customHeight="1" x14ac:dyDescent="0.25">
      <c r="A518" s="779" t="s">
        <v>130</v>
      </c>
      <c r="B518" s="779" t="s">
        <v>130</v>
      </c>
      <c r="C518" s="780" t="s">
        <v>182</v>
      </c>
      <c r="D518" s="779">
        <v>336</v>
      </c>
      <c r="E518" s="7" t="s">
        <v>18</v>
      </c>
      <c r="F518" s="7" t="s">
        <v>183</v>
      </c>
      <c r="G518" s="7" t="s">
        <v>51</v>
      </c>
      <c r="H518" s="781" t="s">
        <v>52</v>
      </c>
      <c r="I518" s="779" t="s">
        <v>542</v>
      </c>
      <c r="J518" s="779" t="s">
        <v>543</v>
      </c>
      <c r="K518" s="780" t="s">
        <v>554</v>
      </c>
      <c r="L518" s="792">
        <v>28276</v>
      </c>
      <c r="M518" s="792">
        <v>28276</v>
      </c>
      <c r="N518" s="790">
        <v>0</v>
      </c>
      <c r="O518" s="791">
        <v>0</v>
      </c>
    </row>
    <row r="519" spans="1:15" ht="15" customHeight="1" x14ac:dyDescent="0.25">
      <c r="A519" s="779" t="s">
        <v>130</v>
      </c>
      <c r="B519" s="779" t="s">
        <v>130</v>
      </c>
      <c r="C519" s="780" t="s">
        <v>185</v>
      </c>
      <c r="D519" s="779">
        <v>336</v>
      </c>
      <c r="E519" s="7" t="s">
        <v>18</v>
      </c>
      <c r="F519" s="7" t="s">
        <v>186</v>
      </c>
      <c r="G519" s="7" t="s">
        <v>51</v>
      </c>
      <c r="H519" s="781" t="s">
        <v>52</v>
      </c>
      <c r="I519" s="779" t="s">
        <v>542</v>
      </c>
      <c r="J519" s="779" t="s">
        <v>543</v>
      </c>
      <c r="K519" s="780" t="s">
        <v>555</v>
      </c>
      <c r="L519" s="792">
        <v>226218</v>
      </c>
      <c r="M519" s="792">
        <v>226218</v>
      </c>
      <c r="N519" s="790">
        <v>0</v>
      </c>
      <c r="O519" s="791">
        <v>0</v>
      </c>
    </row>
    <row r="520" spans="1:15" ht="15" customHeight="1" x14ac:dyDescent="0.25">
      <c r="A520" s="779" t="s">
        <v>130</v>
      </c>
      <c r="B520" s="779" t="s">
        <v>130</v>
      </c>
      <c r="C520" s="780" t="s">
        <v>182</v>
      </c>
      <c r="D520" s="779">
        <v>336</v>
      </c>
      <c r="E520" s="781" t="s">
        <v>18</v>
      </c>
      <c r="F520" s="7" t="s">
        <v>183</v>
      </c>
      <c r="G520" s="7" t="s">
        <v>51</v>
      </c>
      <c r="H520" s="7" t="s">
        <v>556</v>
      </c>
      <c r="I520" s="779" t="s">
        <v>369</v>
      </c>
      <c r="J520" s="779" t="s">
        <v>557</v>
      </c>
      <c r="K520" s="780" t="s">
        <v>558</v>
      </c>
      <c r="L520" s="792">
        <v>173227</v>
      </c>
      <c r="M520" s="792">
        <v>173227</v>
      </c>
      <c r="N520" s="790">
        <v>0</v>
      </c>
      <c r="O520" s="791">
        <v>0</v>
      </c>
    </row>
    <row r="521" spans="1:15" ht="15" customHeight="1" x14ac:dyDescent="0.25">
      <c r="A521" s="779" t="s">
        <v>130</v>
      </c>
      <c r="B521" s="779" t="s">
        <v>130</v>
      </c>
      <c r="C521" s="780" t="s">
        <v>185</v>
      </c>
      <c r="D521" s="779">
        <v>336</v>
      </c>
      <c r="E521" s="781" t="s">
        <v>18</v>
      </c>
      <c r="F521" s="7" t="s">
        <v>186</v>
      </c>
      <c r="G521" s="7" t="s">
        <v>51</v>
      </c>
      <c r="H521" s="7" t="s">
        <v>556</v>
      </c>
      <c r="I521" s="779" t="s">
        <v>369</v>
      </c>
      <c r="J521" s="779" t="s">
        <v>557</v>
      </c>
      <c r="K521" s="780" t="s">
        <v>559</v>
      </c>
      <c r="L521" s="792">
        <v>1385868</v>
      </c>
      <c r="M521" s="792">
        <v>1385868</v>
      </c>
      <c r="N521" s="790">
        <v>0</v>
      </c>
      <c r="O521" s="791">
        <v>0</v>
      </c>
    </row>
    <row r="522" spans="1:15" ht="15" customHeight="1" x14ac:dyDescent="0.25">
      <c r="A522" s="779" t="s">
        <v>130</v>
      </c>
      <c r="B522" s="779" t="s">
        <v>130</v>
      </c>
      <c r="C522" s="780" t="s">
        <v>182</v>
      </c>
      <c r="D522" s="779">
        <v>337</v>
      </c>
      <c r="E522" s="7" t="s">
        <v>18</v>
      </c>
      <c r="F522" s="7" t="s">
        <v>183</v>
      </c>
      <c r="G522" s="7" t="s">
        <v>51</v>
      </c>
      <c r="H522" s="781" t="s">
        <v>52</v>
      </c>
      <c r="I522" s="779" t="s">
        <v>542</v>
      </c>
      <c r="J522" s="779" t="s">
        <v>543</v>
      </c>
      <c r="K522" s="780" t="s">
        <v>560</v>
      </c>
      <c r="L522" s="792">
        <v>-33251</v>
      </c>
      <c r="M522" s="792">
        <v>-33251</v>
      </c>
      <c r="N522" s="790">
        <v>0</v>
      </c>
      <c r="O522" s="791">
        <v>0</v>
      </c>
    </row>
    <row r="523" spans="1:15" ht="15" customHeight="1" x14ac:dyDescent="0.25">
      <c r="A523" s="779" t="s">
        <v>130</v>
      </c>
      <c r="B523" s="779" t="s">
        <v>130</v>
      </c>
      <c r="C523" s="780" t="s">
        <v>185</v>
      </c>
      <c r="D523" s="779">
        <v>337</v>
      </c>
      <c r="E523" s="7" t="s">
        <v>18</v>
      </c>
      <c r="F523" s="7" t="s">
        <v>186</v>
      </c>
      <c r="G523" s="7" t="s">
        <v>51</v>
      </c>
      <c r="H523" s="781" t="s">
        <v>52</v>
      </c>
      <c r="I523" s="779" t="s">
        <v>542</v>
      </c>
      <c r="J523" s="779" t="s">
        <v>543</v>
      </c>
      <c r="K523" s="780" t="s">
        <v>561</v>
      </c>
      <c r="L523" s="792">
        <v>-761749</v>
      </c>
      <c r="M523" s="792">
        <v>-810241</v>
      </c>
      <c r="N523" s="790">
        <v>0</v>
      </c>
      <c r="O523" s="791">
        <v>0</v>
      </c>
    </row>
    <row r="524" spans="1:15" ht="15" customHeight="1" x14ac:dyDescent="0.25">
      <c r="A524" s="779" t="s">
        <v>130</v>
      </c>
      <c r="B524" s="779" t="s">
        <v>130</v>
      </c>
      <c r="C524" s="780" t="s">
        <v>182</v>
      </c>
      <c r="D524" s="779">
        <v>337</v>
      </c>
      <c r="E524" s="781" t="s">
        <v>18</v>
      </c>
      <c r="F524" s="7" t="s">
        <v>183</v>
      </c>
      <c r="G524" s="7" t="s">
        <v>51</v>
      </c>
      <c r="H524" s="7" t="s">
        <v>556</v>
      </c>
      <c r="I524" s="779" t="s">
        <v>369</v>
      </c>
      <c r="J524" s="779" t="s">
        <v>557</v>
      </c>
      <c r="K524" s="780" t="s">
        <v>562</v>
      </c>
      <c r="L524" s="792">
        <v>63395</v>
      </c>
      <c r="M524" s="792">
        <v>91860</v>
      </c>
      <c r="N524" s="790">
        <v>0</v>
      </c>
      <c r="O524" s="791">
        <v>0</v>
      </c>
    </row>
    <row r="525" spans="1:15" ht="15" customHeight="1" x14ac:dyDescent="0.25">
      <c r="A525" s="779" t="s">
        <v>130</v>
      </c>
      <c r="B525" s="779" t="s">
        <v>130</v>
      </c>
      <c r="C525" s="780" t="s">
        <v>563</v>
      </c>
      <c r="D525" s="779">
        <v>337</v>
      </c>
      <c r="E525" s="7" t="s">
        <v>18</v>
      </c>
      <c r="F525" s="7" t="s">
        <v>149</v>
      </c>
      <c r="G525" s="7" t="s">
        <v>51</v>
      </c>
      <c r="H525" s="7" t="s">
        <v>354</v>
      </c>
      <c r="I525" s="779" t="s">
        <v>355</v>
      </c>
      <c r="J525" s="779" t="s">
        <v>356</v>
      </c>
      <c r="K525" s="780" t="s">
        <v>564</v>
      </c>
      <c r="L525" s="792">
        <v>-172775</v>
      </c>
      <c r="M525" s="792">
        <v>0</v>
      </c>
      <c r="N525" s="790">
        <v>0</v>
      </c>
      <c r="O525" s="791">
        <v>0</v>
      </c>
    </row>
    <row r="526" spans="1:15" ht="15" customHeight="1" x14ac:dyDescent="0.25">
      <c r="A526" s="779" t="s">
        <v>130</v>
      </c>
      <c r="B526" s="779" t="s">
        <v>130</v>
      </c>
      <c r="C526" s="780" t="s">
        <v>563</v>
      </c>
      <c r="D526" s="779">
        <v>337</v>
      </c>
      <c r="E526" s="781" t="s">
        <v>18</v>
      </c>
      <c r="F526" s="7" t="s">
        <v>149</v>
      </c>
      <c r="G526" s="7" t="s">
        <v>51</v>
      </c>
      <c r="H526" s="7" t="s">
        <v>556</v>
      </c>
      <c r="I526" s="779" t="s">
        <v>369</v>
      </c>
      <c r="J526" s="779" t="s">
        <v>557</v>
      </c>
      <c r="K526" s="780" t="s">
        <v>565</v>
      </c>
      <c r="L526" s="792">
        <v>1241830</v>
      </c>
      <c r="M526" s="792">
        <v>0</v>
      </c>
      <c r="N526" s="790">
        <v>0</v>
      </c>
      <c r="O526" s="791">
        <v>0</v>
      </c>
    </row>
    <row r="527" spans="1:15" ht="15" customHeight="1" x14ac:dyDescent="0.25">
      <c r="A527" s="779" t="s">
        <v>130</v>
      </c>
      <c r="B527" s="779" t="s">
        <v>130</v>
      </c>
      <c r="C527" s="780" t="s">
        <v>566</v>
      </c>
      <c r="D527" s="779">
        <v>340</v>
      </c>
      <c r="E527" s="7" t="s">
        <v>18</v>
      </c>
      <c r="F527" s="7" t="s">
        <v>149</v>
      </c>
      <c r="G527" s="7" t="s">
        <v>61</v>
      </c>
      <c r="H527" s="781" t="s">
        <v>62</v>
      </c>
      <c r="I527" s="779" t="s">
        <v>567</v>
      </c>
      <c r="J527" s="779" t="s">
        <v>63</v>
      </c>
      <c r="K527" s="780" t="s">
        <v>568</v>
      </c>
      <c r="L527" s="792">
        <v>30935306</v>
      </c>
      <c r="M527" s="792">
        <v>0</v>
      </c>
      <c r="N527" s="790">
        <v>0</v>
      </c>
      <c r="O527" s="791">
        <v>0</v>
      </c>
    </row>
    <row r="528" spans="1:15" ht="15" customHeight="1" x14ac:dyDescent="0.25">
      <c r="A528" s="779" t="s">
        <v>130</v>
      </c>
      <c r="B528" s="779" t="s">
        <v>130</v>
      </c>
      <c r="C528" s="780" t="s">
        <v>566</v>
      </c>
      <c r="D528" s="779">
        <v>340</v>
      </c>
      <c r="E528" s="781" t="s">
        <v>18</v>
      </c>
      <c r="F528" s="7" t="s">
        <v>149</v>
      </c>
      <c r="G528" s="781" t="s">
        <v>61</v>
      </c>
      <c r="H528" s="781" t="s">
        <v>73</v>
      </c>
      <c r="I528" s="779" t="s">
        <v>569</v>
      </c>
      <c r="J528" s="779" t="s">
        <v>570</v>
      </c>
      <c r="K528" s="780" t="s">
        <v>571</v>
      </c>
      <c r="L528" s="792">
        <v>12195558</v>
      </c>
      <c r="M528" s="792">
        <v>0</v>
      </c>
      <c r="N528" s="790">
        <v>0</v>
      </c>
      <c r="O528" s="791">
        <v>0</v>
      </c>
    </row>
    <row r="529" spans="1:15" ht="15" customHeight="1" x14ac:dyDescent="0.25">
      <c r="A529" s="779" t="s">
        <v>130</v>
      </c>
      <c r="B529" s="779" t="s">
        <v>130</v>
      </c>
      <c r="C529" s="780" t="s">
        <v>566</v>
      </c>
      <c r="D529" s="779">
        <v>340</v>
      </c>
      <c r="E529" s="7" t="s">
        <v>18</v>
      </c>
      <c r="F529" s="7" t="s">
        <v>149</v>
      </c>
      <c r="G529" s="7" t="s">
        <v>64</v>
      </c>
      <c r="H529" s="7" t="s">
        <v>64</v>
      </c>
      <c r="I529" s="779" t="s">
        <v>572</v>
      </c>
      <c r="J529" s="779" t="s">
        <v>65</v>
      </c>
      <c r="K529" s="780" t="s">
        <v>573</v>
      </c>
      <c r="L529" s="792">
        <v>5512500</v>
      </c>
      <c r="M529" s="792">
        <v>0</v>
      </c>
      <c r="N529" s="790">
        <v>0</v>
      </c>
      <c r="O529" s="791">
        <v>0</v>
      </c>
    </row>
    <row r="530" spans="1:15" ht="15" customHeight="1" x14ac:dyDescent="0.25">
      <c r="A530" s="779" t="s">
        <v>130</v>
      </c>
      <c r="B530" s="779" t="s">
        <v>130</v>
      </c>
      <c r="C530" s="780" t="s">
        <v>566</v>
      </c>
      <c r="D530" s="779">
        <v>340</v>
      </c>
      <c r="E530" s="7" t="s">
        <v>18</v>
      </c>
      <c r="F530" s="7" t="s">
        <v>149</v>
      </c>
      <c r="G530" s="7" t="s">
        <v>61</v>
      </c>
      <c r="H530" s="781" t="s">
        <v>62</v>
      </c>
      <c r="I530" s="779" t="s">
        <v>574</v>
      </c>
      <c r="J530" s="779" t="s">
        <v>28</v>
      </c>
      <c r="K530" s="780" t="s">
        <v>575</v>
      </c>
      <c r="L530" s="792">
        <v>404566</v>
      </c>
      <c r="M530" s="792">
        <v>0</v>
      </c>
      <c r="N530" s="790">
        <v>0</v>
      </c>
      <c r="O530" s="791">
        <v>0</v>
      </c>
    </row>
    <row r="531" spans="1:15" ht="15" customHeight="1" x14ac:dyDescent="0.25">
      <c r="A531" s="779" t="s">
        <v>130</v>
      </c>
      <c r="B531" s="779" t="s">
        <v>130</v>
      </c>
      <c r="C531" s="780" t="s">
        <v>566</v>
      </c>
      <c r="D531" s="779">
        <v>340</v>
      </c>
      <c r="E531" s="7" t="s">
        <v>18</v>
      </c>
      <c r="F531" s="7" t="s">
        <v>149</v>
      </c>
      <c r="G531" s="793" t="s">
        <v>61</v>
      </c>
      <c r="H531" s="7" t="s">
        <v>73</v>
      </c>
      <c r="I531" s="779" t="s">
        <v>569</v>
      </c>
      <c r="J531" s="779" t="s">
        <v>75</v>
      </c>
      <c r="K531" s="780" t="s">
        <v>576</v>
      </c>
      <c r="L531" s="792">
        <v>10073993</v>
      </c>
      <c r="M531" s="792">
        <v>0</v>
      </c>
      <c r="N531" s="790">
        <v>0</v>
      </c>
      <c r="O531" s="791">
        <v>0</v>
      </c>
    </row>
    <row r="532" spans="1:15" ht="15" customHeight="1" x14ac:dyDescent="0.25">
      <c r="A532" s="779" t="s">
        <v>130</v>
      </c>
      <c r="B532" s="779" t="s">
        <v>130</v>
      </c>
      <c r="C532" s="780" t="s">
        <v>566</v>
      </c>
      <c r="D532" s="779">
        <v>340</v>
      </c>
      <c r="E532" s="7" t="s">
        <v>18</v>
      </c>
      <c r="F532" s="7" t="s">
        <v>149</v>
      </c>
      <c r="G532" s="793" t="s">
        <v>61</v>
      </c>
      <c r="H532" s="7" t="s">
        <v>73</v>
      </c>
      <c r="I532" s="779" t="s">
        <v>569</v>
      </c>
      <c r="J532" s="779" t="s">
        <v>75</v>
      </c>
      <c r="K532" s="780" t="s">
        <v>577</v>
      </c>
      <c r="L532" s="792">
        <v>2277</v>
      </c>
      <c r="M532" s="792">
        <v>0</v>
      </c>
      <c r="N532" s="790">
        <v>0</v>
      </c>
      <c r="O532" s="791">
        <v>0</v>
      </c>
    </row>
    <row r="533" spans="1:15" ht="15" customHeight="1" x14ac:dyDescent="0.25">
      <c r="A533" s="779" t="s">
        <v>130</v>
      </c>
      <c r="B533" s="779" t="s">
        <v>130</v>
      </c>
      <c r="C533" s="780" t="s">
        <v>192</v>
      </c>
      <c r="D533" s="779">
        <v>311</v>
      </c>
      <c r="E533" s="7" t="s">
        <v>18</v>
      </c>
      <c r="F533" s="7" t="s">
        <v>193</v>
      </c>
      <c r="G533" s="7" t="s">
        <v>19</v>
      </c>
      <c r="H533" s="7" t="s">
        <v>39</v>
      </c>
      <c r="I533" s="779" t="s">
        <v>162</v>
      </c>
      <c r="J533" s="779" t="s">
        <v>578</v>
      </c>
      <c r="K533" s="780" t="s">
        <v>579</v>
      </c>
      <c r="L533" s="792">
        <v>1750000</v>
      </c>
      <c r="M533" s="792">
        <v>2056854</v>
      </c>
      <c r="N533" s="790">
        <v>0</v>
      </c>
      <c r="O533" s="791">
        <v>0</v>
      </c>
    </row>
    <row r="534" spans="1:15" ht="15" customHeight="1" x14ac:dyDescent="0.25">
      <c r="A534" s="779" t="s">
        <v>130</v>
      </c>
      <c r="B534" s="779" t="s">
        <v>130</v>
      </c>
      <c r="C534" s="780" t="s">
        <v>182</v>
      </c>
      <c r="D534" s="779">
        <v>342</v>
      </c>
      <c r="E534" s="781" t="s">
        <v>18</v>
      </c>
      <c r="F534" s="7" t="s">
        <v>183</v>
      </c>
      <c r="G534" s="7" t="s">
        <v>19</v>
      </c>
      <c r="H534" s="7" t="s">
        <v>20</v>
      </c>
      <c r="I534" s="779" t="s">
        <v>150</v>
      </c>
      <c r="J534" s="779" t="s">
        <v>66</v>
      </c>
      <c r="K534" s="780" t="s">
        <v>580</v>
      </c>
      <c r="L534" s="792">
        <v>64146857</v>
      </c>
      <c r="M534" s="792">
        <v>64146857</v>
      </c>
      <c r="N534" s="790">
        <v>0</v>
      </c>
      <c r="O534" s="791">
        <v>0</v>
      </c>
    </row>
    <row r="535" spans="1:15" ht="15" customHeight="1" x14ac:dyDescent="0.25">
      <c r="A535" s="779" t="s">
        <v>130</v>
      </c>
      <c r="B535" s="779" t="s">
        <v>130</v>
      </c>
      <c r="C535" s="780" t="s">
        <v>192</v>
      </c>
      <c r="D535" s="779">
        <v>311</v>
      </c>
      <c r="E535" s="7" t="s">
        <v>18</v>
      </c>
      <c r="F535" s="7" t="s">
        <v>193</v>
      </c>
      <c r="G535" s="7" t="s">
        <v>19</v>
      </c>
      <c r="H535" s="7" t="s">
        <v>39</v>
      </c>
      <c r="I535" s="779" t="s">
        <v>162</v>
      </c>
      <c r="J535" s="779" t="s">
        <v>581</v>
      </c>
      <c r="K535" s="780" t="s">
        <v>579</v>
      </c>
      <c r="L535" s="792">
        <v>1750000</v>
      </c>
      <c r="M535" s="792">
        <v>1269240</v>
      </c>
      <c r="N535" s="790">
        <v>0</v>
      </c>
      <c r="O535" s="791">
        <v>0</v>
      </c>
    </row>
    <row r="536" spans="1:15" ht="15" customHeight="1" x14ac:dyDescent="0.25">
      <c r="A536" s="779" t="s">
        <v>130</v>
      </c>
      <c r="B536" s="779" t="s">
        <v>130</v>
      </c>
      <c r="C536" s="780" t="s">
        <v>182</v>
      </c>
      <c r="D536" s="779">
        <v>345</v>
      </c>
      <c r="E536" s="781" t="s">
        <v>18</v>
      </c>
      <c r="F536" s="7" t="s">
        <v>183</v>
      </c>
      <c r="G536" s="7" t="s">
        <v>19</v>
      </c>
      <c r="H536" s="7" t="s">
        <v>20</v>
      </c>
      <c r="I536" s="779" t="s">
        <v>150</v>
      </c>
      <c r="J536" s="779" t="s">
        <v>66</v>
      </c>
      <c r="K536" s="780" t="s">
        <v>582</v>
      </c>
      <c r="L536" s="792">
        <v>18832003</v>
      </c>
      <c r="M536" s="792">
        <v>18832003</v>
      </c>
      <c r="N536" s="790">
        <v>0</v>
      </c>
      <c r="O536" s="791">
        <v>0</v>
      </c>
    </row>
    <row r="537" spans="1:15" ht="15" customHeight="1" x14ac:dyDescent="0.25">
      <c r="A537" s="779" t="s">
        <v>130</v>
      </c>
      <c r="B537" s="779" t="s">
        <v>130</v>
      </c>
      <c r="C537" s="780" t="s">
        <v>583</v>
      </c>
      <c r="D537" s="779">
        <v>350</v>
      </c>
      <c r="E537" s="781" t="s">
        <v>89</v>
      </c>
      <c r="F537" s="7" t="s">
        <v>149</v>
      </c>
      <c r="G537" s="781" t="s">
        <v>89</v>
      </c>
      <c r="H537" s="781" t="s">
        <v>89</v>
      </c>
      <c r="I537" s="779" t="s">
        <v>584</v>
      </c>
      <c r="J537" s="779" t="s">
        <v>585</v>
      </c>
      <c r="K537" s="780" t="s">
        <v>586</v>
      </c>
      <c r="L537" s="792">
        <v>-399948</v>
      </c>
      <c r="M537" s="792">
        <v>0</v>
      </c>
      <c r="N537" s="790">
        <v>0</v>
      </c>
      <c r="O537" s="791">
        <v>0</v>
      </c>
    </row>
    <row r="538" spans="1:15" ht="15" customHeight="1" x14ac:dyDescent="0.25">
      <c r="A538" s="779" t="s">
        <v>130</v>
      </c>
      <c r="B538" s="779" t="s">
        <v>130</v>
      </c>
      <c r="C538" s="780" t="s">
        <v>583</v>
      </c>
      <c r="D538" s="779">
        <v>350</v>
      </c>
      <c r="E538" s="781" t="s">
        <v>89</v>
      </c>
      <c r="F538" s="7" t="s">
        <v>149</v>
      </c>
      <c r="G538" s="781" t="s">
        <v>89</v>
      </c>
      <c r="H538" s="781" t="s">
        <v>89</v>
      </c>
      <c r="I538" s="779" t="s">
        <v>584</v>
      </c>
      <c r="J538" s="779" t="s">
        <v>587</v>
      </c>
      <c r="K538" s="780" t="s">
        <v>586</v>
      </c>
      <c r="L538" s="792">
        <v>-1927</v>
      </c>
      <c r="M538" s="792">
        <v>0</v>
      </c>
      <c r="N538" s="790">
        <v>0</v>
      </c>
      <c r="O538" s="791">
        <v>0</v>
      </c>
    </row>
    <row r="539" spans="1:15" ht="15" customHeight="1" x14ac:dyDescent="0.25">
      <c r="A539" s="779" t="s">
        <v>130</v>
      </c>
      <c r="B539" s="779" t="s">
        <v>130</v>
      </c>
      <c r="C539" s="780" t="s">
        <v>583</v>
      </c>
      <c r="D539" s="779">
        <v>350</v>
      </c>
      <c r="E539" s="781" t="s">
        <v>89</v>
      </c>
      <c r="F539" s="7" t="s">
        <v>149</v>
      </c>
      <c r="G539" s="781" t="s">
        <v>89</v>
      </c>
      <c r="H539" s="781" t="s">
        <v>89</v>
      </c>
      <c r="I539" s="779" t="s">
        <v>584</v>
      </c>
      <c r="J539" s="779" t="s">
        <v>588</v>
      </c>
      <c r="K539" s="780" t="s">
        <v>586</v>
      </c>
      <c r="L539" s="792">
        <v>81</v>
      </c>
      <c r="M539" s="792">
        <v>0</v>
      </c>
      <c r="N539" s="790">
        <v>0</v>
      </c>
      <c r="O539" s="791">
        <v>0</v>
      </c>
    </row>
    <row r="540" spans="1:15" ht="15" customHeight="1" x14ac:dyDescent="0.25">
      <c r="A540" s="779" t="s">
        <v>130</v>
      </c>
      <c r="B540" s="779" t="s">
        <v>130</v>
      </c>
      <c r="C540" s="780" t="s">
        <v>583</v>
      </c>
      <c r="D540" s="779">
        <v>350</v>
      </c>
      <c r="E540" s="781" t="s">
        <v>89</v>
      </c>
      <c r="F540" s="7" t="s">
        <v>149</v>
      </c>
      <c r="G540" s="781" t="s">
        <v>89</v>
      </c>
      <c r="H540" s="781" t="s">
        <v>89</v>
      </c>
      <c r="I540" s="779" t="s">
        <v>584</v>
      </c>
      <c r="J540" s="779" t="s">
        <v>589</v>
      </c>
      <c r="K540" s="780" t="s">
        <v>586</v>
      </c>
      <c r="L540" s="792">
        <v>294</v>
      </c>
      <c r="M540" s="792">
        <v>0</v>
      </c>
      <c r="N540" s="790">
        <v>0</v>
      </c>
      <c r="O540" s="791">
        <v>0</v>
      </c>
    </row>
    <row r="541" spans="1:15" ht="15" customHeight="1" x14ac:dyDescent="0.25">
      <c r="A541" s="779" t="s">
        <v>130</v>
      </c>
      <c r="B541" s="779" t="s">
        <v>130</v>
      </c>
      <c r="C541" s="780" t="s">
        <v>583</v>
      </c>
      <c r="D541" s="779">
        <v>350</v>
      </c>
      <c r="E541" s="781" t="s">
        <v>89</v>
      </c>
      <c r="F541" s="7" t="s">
        <v>149</v>
      </c>
      <c r="G541" s="781" t="s">
        <v>89</v>
      </c>
      <c r="H541" s="781" t="s">
        <v>89</v>
      </c>
      <c r="I541" s="779" t="s">
        <v>584</v>
      </c>
      <c r="J541" s="779" t="s">
        <v>590</v>
      </c>
      <c r="K541" s="780" t="s">
        <v>586</v>
      </c>
      <c r="L541" s="792">
        <v>322</v>
      </c>
      <c r="M541" s="792">
        <v>0</v>
      </c>
      <c r="N541" s="790">
        <v>0</v>
      </c>
      <c r="O541" s="791">
        <v>0</v>
      </c>
    </row>
    <row r="542" spans="1:15" ht="15" customHeight="1" x14ac:dyDescent="0.25">
      <c r="A542" s="779" t="s">
        <v>130</v>
      </c>
      <c r="B542" s="779" t="s">
        <v>130</v>
      </c>
      <c r="C542" s="780" t="s">
        <v>583</v>
      </c>
      <c r="D542" s="779">
        <v>350</v>
      </c>
      <c r="E542" s="781" t="s">
        <v>89</v>
      </c>
      <c r="F542" s="7" t="s">
        <v>149</v>
      </c>
      <c r="G542" s="781" t="s">
        <v>89</v>
      </c>
      <c r="H542" s="781" t="s">
        <v>89</v>
      </c>
      <c r="I542" s="779" t="s">
        <v>584</v>
      </c>
      <c r="J542" s="779" t="s">
        <v>591</v>
      </c>
      <c r="K542" s="780" t="s">
        <v>586</v>
      </c>
      <c r="L542" s="792">
        <v>906</v>
      </c>
      <c r="M542" s="792">
        <v>0</v>
      </c>
      <c r="N542" s="790">
        <v>0</v>
      </c>
      <c r="O542" s="791">
        <v>0</v>
      </c>
    </row>
    <row r="543" spans="1:15" ht="15" customHeight="1" x14ac:dyDescent="0.25">
      <c r="A543" s="779" t="s">
        <v>130</v>
      </c>
      <c r="B543" s="779" t="s">
        <v>130</v>
      </c>
      <c r="C543" s="780" t="s">
        <v>583</v>
      </c>
      <c r="D543" s="779">
        <v>350</v>
      </c>
      <c r="E543" s="781" t="s">
        <v>89</v>
      </c>
      <c r="F543" s="7" t="s">
        <v>149</v>
      </c>
      <c r="G543" s="781" t="s">
        <v>89</v>
      </c>
      <c r="H543" s="781" t="s">
        <v>89</v>
      </c>
      <c r="I543" s="779" t="s">
        <v>584</v>
      </c>
      <c r="J543" s="779" t="s">
        <v>592</v>
      </c>
      <c r="K543" s="780" t="s">
        <v>586</v>
      </c>
      <c r="L543" s="792">
        <v>1423</v>
      </c>
      <c r="M543" s="792">
        <v>0</v>
      </c>
      <c r="N543" s="790">
        <v>0</v>
      </c>
      <c r="O543" s="791">
        <v>0</v>
      </c>
    </row>
    <row r="544" spans="1:15" ht="15" customHeight="1" x14ac:dyDescent="0.25">
      <c r="A544" s="779" t="s">
        <v>130</v>
      </c>
      <c r="B544" s="779" t="s">
        <v>130</v>
      </c>
      <c r="C544" s="780" t="s">
        <v>583</v>
      </c>
      <c r="D544" s="779">
        <v>350</v>
      </c>
      <c r="E544" s="781" t="s">
        <v>89</v>
      </c>
      <c r="F544" s="7" t="s">
        <v>149</v>
      </c>
      <c r="G544" s="781" t="s">
        <v>89</v>
      </c>
      <c r="H544" s="781" t="s">
        <v>89</v>
      </c>
      <c r="I544" s="779" t="s">
        <v>584</v>
      </c>
      <c r="J544" s="779" t="s">
        <v>593</v>
      </c>
      <c r="K544" s="780" t="s">
        <v>586</v>
      </c>
      <c r="L544" s="792">
        <v>2323</v>
      </c>
      <c r="M544" s="792">
        <v>0</v>
      </c>
      <c r="N544" s="790">
        <v>0</v>
      </c>
      <c r="O544" s="791">
        <v>0</v>
      </c>
    </row>
    <row r="545" spans="1:15" ht="15" customHeight="1" x14ac:dyDescent="0.25">
      <c r="A545" s="779" t="s">
        <v>130</v>
      </c>
      <c r="B545" s="779" t="s">
        <v>130</v>
      </c>
      <c r="C545" s="780" t="s">
        <v>583</v>
      </c>
      <c r="D545" s="779">
        <v>350</v>
      </c>
      <c r="E545" s="781" t="s">
        <v>89</v>
      </c>
      <c r="F545" s="7" t="s">
        <v>149</v>
      </c>
      <c r="G545" s="781" t="s">
        <v>89</v>
      </c>
      <c r="H545" s="781" t="s">
        <v>89</v>
      </c>
      <c r="I545" s="779" t="s">
        <v>584</v>
      </c>
      <c r="J545" s="779" t="s">
        <v>594</v>
      </c>
      <c r="K545" s="780" t="s">
        <v>586</v>
      </c>
      <c r="L545" s="792">
        <v>2614</v>
      </c>
      <c r="M545" s="792">
        <v>0</v>
      </c>
      <c r="N545" s="790">
        <v>0</v>
      </c>
      <c r="O545" s="791">
        <v>0</v>
      </c>
    </row>
    <row r="546" spans="1:15" ht="15" customHeight="1" x14ac:dyDescent="0.25">
      <c r="A546" s="779" t="s">
        <v>130</v>
      </c>
      <c r="B546" s="779" t="s">
        <v>130</v>
      </c>
      <c r="C546" s="780" t="s">
        <v>583</v>
      </c>
      <c r="D546" s="779">
        <v>350</v>
      </c>
      <c r="E546" s="781" t="s">
        <v>89</v>
      </c>
      <c r="F546" s="7" t="s">
        <v>149</v>
      </c>
      <c r="G546" s="781" t="s">
        <v>89</v>
      </c>
      <c r="H546" s="781" t="s">
        <v>89</v>
      </c>
      <c r="I546" s="779" t="s">
        <v>584</v>
      </c>
      <c r="J546" s="779" t="s">
        <v>595</v>
      </c>
      <c r="K546" s="780" t="s">
        <v>586</v>
      </c>
      <c r="L546" s="792">
        <v>3432</v>
      </c>
      <c r="M546" s="792">
        <v>0</v>
      </c>
      <c r="N546" s="790">
        <v>0</v>
      </c>
      <c r="O546" s="791">
        <v>0</v>
      </c>
    </row>
    <row r="547" spans="1:15" ht="15" customHeight="1" x14ac:dyDescent="0.25">
      <c r="A547" s="779" t="s">
        <v>130</v>
      </c>
      <c r="B547" s="779" t="s">
        <v>130</v>
      </c>
      <c r="C547" s="780" t="s">
        <v>583</v>
      </c>
      <c r="D547" s="779">
        <v>350</v>
      </c>
      <c r="E547" s="781" t="s">
        <v>89</v>
      </c>
      <c r="F547" s="7" t="s">
        <v>149</v>
      </c>
      <c r="G547" s="781" t="s">
        <v>89</v>
      </c>
      <c r="H547" s="781" t="s">
        <v>89</v>
      </c>
      <c r="I547" s="779" t="s">
        <v>584</v>
      </c>
      <c r="J547" s="779" t="s">
        <v>596</v>
      </c>
      <c r="K547" s="780" t="s">
        <v>586</v>
      </c>
      <c r="L547" s="792">
        <v>5477</v>
      </c>
      <c r="M547" s="792">
        <v>0</v>
      </c>
      <c r="N547" s="790">
        <v>0</v>
      </c>
      <c r="O547" s="791">
        <v>0</v>
      </c>
    </row>
    <row r="548" spans="1:15" ht="15" customHeight="1" x14ac:dyDescent="0.25">
      <c r="A548" s="779" t="s">
        <v>130</v>
      </c>
      <c r="B548" s="779" t="s">
        <v>130</v>
      </c>
      <c r="C548" s="780" t="s">
        <v>583</v>
      </c>
      <c r="D548" s="779">
        <v>350</v>
      </c>
      <c r="E548" s="781" t="s">
        <v>89</v>
      </c>
      <c r="F548" s="7" t="s">
        <v>149</v>
      </c>
      <c r="G548" s="781" t="s">
        <v>89</v>
      </c>
      <c r="H548" s="781" t="s">
        <v>89</v>
      </c>
      <c r="I548" s="779" t="s">
        <v>584</v>
      </c>
      <c r="J548" s="779" t="s">
        <v>597</v>
      </c>
      <c r="K548" s="780" t="s">
        <v>586</v>
      </c>
      <c r="L548" s="792">
        <v>6804</v>
      </c>
      <c r="M548" s="792">
        <v>0</v>
      </c>
      <c r="N548" s="790">
        <v>0</v>
      </c>
      <c r="O548" s="791">
        <v>0</v>
      </c>
    </row>
    <row r="549" spans="1:15" ht="15" customHeight="1" x14ac:dyDescent="0.25">
      <c r="A549" s="779" t="s">
        <v>130</v>
      </c>
      <c r="B549" s="779" t="s">
        <v>130</v>
      </c>
      <c r="C549" s="780" t="s">
        <v>583</v>
      </c>
      <c r="D549" s="779">
        <v>350</v>
      </c>
      <c r="E549" s="781" t="s">
        <v>89</v>
      </c>
      <c r="F549" s="7" t="s">
        <v>149</v>
      </c>
      <c r="G549" s="781" t="s">
        <v>89</v>
      </c>
      <c r="H549" s="781" t="s">
        <v>89</v>
      </c>
      <c r="I549" s="779" t="s">
        <v>584</v>
      </c>
      <c r="J549" s="779" t="s">
        <v>598</v>
      </c>
      <c r="K549" s="780" t="s">
        <v>586</v>
      </c>
      <c r="L549" s="792">
        <v>7212</v>
      </c>
      <c r="M549" s="792">
        <v>0</v>
      </c>
      <c r="N549" s="790">
        <v>0</v>
      </c>
      <c r="O549" s="791">
        <v>0</v>
      </c>
    </row>
    <row r="550" spans="1:15" ht="15" customHeight="1" x14ac:dyDescent="0.25">
      <c r="A550" s="779" t="s">
        <v>130</v>
      </c>
      <c r="B550" s="779" t="s">
        <v>130</v>
      </c>
      <c r="C550" s="780" t="s">
        <v>583</v>
      </c>
      <c r="D550" s="779">
        <v>350</v>
      </c>
      <c r="E550" s="781" t="s">
        <v>89</v>
      </c>
      <c r="F550" s="7" t="s">
        <v>149</v>
      </c>
      <c r="G550" s="781" t="s">
        <v>89</v>
      </c>
      <c r="H550" s="781" t="s">
        <v>89</v>
      </c>
      <c r="I550" s="779" t="s">
        <v>584</v>
      </c>
      <c r="J550" s="779" t="s">
        <v>599</v>
      </c>
      <c r="K550" s="780" t="s">
        <v>586</v>
      </c>
      <c r="L550" s="792">
        <v>8997</v>
      </c>
      <c r="M550" s="792">
        <v>0</v>
      </c>
      <c r="N550" s="790">
        <v>0</v>
      </c>
      <c r="O550" s="791">
        <v>0</v>
      </c>
    </row>
    <row r="551" spans="1:15" ht="15" customHeight="1" x14ac:dyDescent="0.25">
      <c r="A551" s="779" t="s">
        <v>130</v>
      </c>
      <c r="B551" s="779" t="s">
        <v>130</v>
      </c>
      <c r="C551" s="780" t="s">
        <v>583</v>
      </c>
      <c r="D551" s="779">
        <v>350</v>
      </c>
      <c r="E551" s="781" t="s">
        <v>89</v>
      </c>
      <c r="F551" s="7" t="s">
        <v>149</v>
      </c>
      <c r="G551" s="781" t="s">
        <v>89</v>
      </c>
      <c r="H551" s="781" t="s">
        <v>89</v>
      </c>
      <c r="I551" s="779" t="s">
        <v>584</v>
      </c>
      <c r="J551" s="779" t="s">
        <v>600</v>
      </c>
      <c r="K551" s="780" t="s">
        <v>586</v>
      </c>
      <c r="L551" s="792">
        <v>10982</v>
      </c>
      <c r="M551" s="792">
        <v>0</v>
      </c>
      <c r="N551" s="790">
        <v>0</v>
      </c>
      <c r="O551" s="791">
        <v>0</v>
      </c>
    </row>
    <row r="552" spans="1:15" ht="15" customHeight="1" x14ac:dyDescent="0.25">
      <c r="A552" s="779" t="s">
        <v>130</v>
      </c>
      <c r="B552" s="779" t="s">
        <v>130</v>
      </c>
      <c r="C552" s="780" t="s">
        <v>583</v>
      </c>
      <c r="D552" s="779">
        <v>350</v>
      </c>
      <c r="E552" s="781" t="s">
        <v>89</v>
      </c>
      <c r="F552" s="7" t="s">
        <v>149</v>
      </c>
      <c r="G552" s="781" t="s">
        <v>89</v>
      </c>
      <c r="H552" s="781" t="s">
        <v>89</v>
      </c>
      <c r="I552" s="779" t="s">
        <v>584</v>
      </c>
      <c r="J552" s="779" t="s">
        <v>139</v>
      </c>
      <c r="K552" s="780" t="s">
        <v>586</v>
      </c>
      <c r="L552" s="792">
        <v>27799</v>
      </c>
      <c r="M552" s="792">
        <v>0</v>
      </c>
      <c r="N552" s="790">
        <v>0</v>
      </c>
      <c r="O552" s="791">
        <v>0</v>
      </c>
    </row>
    <row r="553" spans="1:15" ht="15" customHeight="1" x14ac:dyDescent="0.25">
      <c r="A553" s="779" t="s">
        <v>130</v>
      </c>
      <c r="B553" s="779" t="s">
        <v>130</v>
      </c>
      <c r="C553" s="780" t="s">
        <v>583</v>
      </c>
      <c r="D553" s="779">
        <v>350</v>
      </c>
      <c r="E553" s="781" t="s">
        <v>89</v>
      </c>
      <c r="F553" s="7" t="s">
        <v>149</v>
      </c>
      <c r="G553" s="781" t="s">
        <v>89</v>
      </c>
      <c r="H553" s="781" t="s">
        <v>89</v>
      </c>
      <c r="I553" s="779" t="s">
        <v>601</v>
      </c>
      <c r="J553" s="779" t="s">
        <v>602</v>
      </c>
      <c r="K553" s="780" t="s">
        <v>586</v>
      </c>
      <c r="L553" s="792">
        <v>58114</v>
      </c>
      <c r="M553" s="792">
        <v>0</v>
      </c>
      <c r="N553" s="790">
        <v>0</v>
      </c>
      <c r="O553" s="791">
        <v>0</v>
      </c>
    </row>
    <row r="554" spans="1:15" ht="15" customHeight="1" x14ac:dyDescent="0.25">
      <c r="A554" s="779" t="s">
        <v>130</v>
      </c>
      <c r="B554" s="779" t="s">
        <v>130</v>
      </c>
      <c r="C554" s="780" t="s">
        <v>583</v>
      </c>
      <c r="D554" s="779">
        <v>350</v>
      </c>
      <c r="E554" s="781" t="s">
        <v>89</v>
      </c>
      <c r="F554" s="7" t="s">
        <v>149</v>
      </c>
      <c r="G554" s="781" t="s">
        <v>89</v>
      </c>
      <c r="H554" s="781" t="s">
        <v>89</v>
      </c>
      <c r="I554" s="779" t="s">
        <v>584</v>
      </c>
      <c r="J554" s="779" t="s">
        <v>603</v>
      </c>
      <c r="K554" s="780" t="s">
        <v>586</v>
      </c>
      <c r="L554" s="792">
        <v>63599</v>
      </c>
      <c r="M554" s="792">
        <v>0</v>
      </c>
      <c r="N554" s="790">
        <v>0</v>
      </c>
      <c r="O554" s="791">
        <v>0</v>
      </c>
    </row>
    <row r="555" spans="1:15" ht="15" customHeight="1" x14ac:dyDescent="0.25">
      <c r="A555" s="779" t="s">
        <v>130</v>
      </c>
      <c r="B555" s="779" t="s">
        <v>130</v>
      </c>
      <c r="C555" s="780" t="s">
        <v>583</v>
      </c>
      <c r="D555" s="779">
        <v>350</v>
      </c>
      <c r="E555" s="781" t="s">
        <v>89</v>
      </c>
      <c r="F555" s="7" t="s">
        <v>149</v>
      </c>
      <c r="G555" s="781" t="s">
        <v>89</v>
      </c>
      <c r="H555" s="781" t="s">
        <v>89</v>
      </c>
      <c r="I555" s="779" t="s">
        <v>584</v>
      </c>
      <c r="J555" s="779" t="s">
        <v>604</v>
      </c>
      <c r="K555" s="780" t="s">
        <v>586</v>
      </c>
      <c r="L555" s="792">
        <v>99915</v>
      </c>
      <c r="M555" s="792">
        <v>0</v>
      </c>
      <c r="N555" s="790">
        <v>0</v>
      </c>
      <c r="O555" s="791">
        <v>0</v>
      </c>
    </row>
    <row r="556" spans="1:15" ht="15" customHeight="1" x14ac:dyDescent="0.25">
      <c r="A556" s="779" t="s">
        <v>130</v>
      </c>
      <c r="B556" s="779" t="s">
        <v>130</v>
      </c>
      <c r="C556" s="780" t="s">
        <v>583</v>
      </c>
      <c r="D556" s="779">
        <v>350</v>
      </c>
      <c r="E556" s="781" t="s">
        <v>89</v>
      </c>
      <c r="F556" s="7" t="s">
        <v>149</v>
      </c>
      <c r="G556" s="781" t="s">
        <v>89</v>
      </c>
      <c r="H556" s="781" t="s">
        <v>89</v>
      </c>
      <c r="I556" s="779" t="s">
        <v>584</v>
      </c>
      <c r="J556" s="779" t="s">
        <v>605</v>
      </c>
      <c r="K556" s="780" t="s">
        <v>586</v>
      </c>
      <c r="L556" s="792">
        <v>113859</v>
      </c>
      <c r="M556" s="792">
        <v>0</v>
      </c>
      <c r="N556" s="790">
        <v>0</v>
      </c>
      <c r="O556" s="791">
        <v>0</v>
      </c>
    </row>
    <row r="557" spans="1:15" ht="15" customHeight="1" x14ac:dyDescent="0.25">
      <c r="A557" s="779" t="s">
        <v>130</v>
      </c>
      <c r="B557" s="779" t="s">
        <v>130</v>
      </c>
      <c r="C557" s="780" t="s">
        <v>583</v>
      </c>
      <c r="D557" s="779">
        <v>350</v>
      </c>
      <c r="E557" s="781" t="s">
        <v>89</v>
      </c>
      <c r="F557" s="7" t="s">
        <v>149</v>
      </c>
      <c r="G557" s="781" t="s">
        <v>89</v>
      </c>
      <c r="H557" s="781" t="s">
        <v>89</v>
      </c>
      <c r="I557" s="779" t="s">
        <v>584</v>
      </c>
      <c r="J557" s="779" t="s">
        <v>606</v>
      </c>
      <c r="K557" s="780" t="s">
        <v>586</v>
      </c>
      <c r="L557" s="792">
        <v>182817</v>
      </c>
      <c r="M557" s="792">
        <v>0</v>
      </c>
      <c r="N557" s="790">
        <v>0</v>
      </c>
      <c r="O557" s="791">
        <v>0</v>
      </c>
    </row>
    <row r="558" spans="1:15" ht="15" customHeight="1" x14ac:dyDescent="0.25">
      <c r="A558" s="779" t="s">
        <v>130</v>
      </c>
      <c r="B558" s="779" t="s">
        <v>130</v>
      </c>
      <c r="C558" s="780" t="s">
        <v>583</v>
      </c>
      <c r="D558" s="779">
        <v>350</v>
      </c>
      <c r="E558" s="781" t="s">
        <v>89</v>
      </c>
      <c r="F558" s="7" t="s">
        <v>149</v>
      </c>
      <c r="G558" s="781" t="s">
        <v>89</v>
      </c>
      <c r="H558" s="781" t="s">
        <v>89</v>
      </c>
      <c r="I558" s="779" t="s">
        <v>584</v>
      </c>
      <c r="J558" s="779" t="s">
        <v>607</v>
      </c>
      <c r="K558" s="780" t="s">
        <v>586</v>
      </c>
      <c r="L558" s="792">
        <v>286117</v>
      </c>
      <c r="M558" s="792">
        <v>0</v>
      </c>
      <c r="N558" s="790">
        <v>0</v>
      </c>
      <c r="O558" s="791">
        <v>0</v>
      </c>
    </row>
    <row r="559" spans="1:15" ht="15" customHeight="1" x14ac:dyDescent="0.25">
      <c r="A559" s="779" t="s">
        <v>130</v>
      </c>
      <c r="B559" s="779" t="s">
        <v>130</v>
      </c>
      <c r="C559" s="780" t="s">
        <v>583</v>
      </c>
      <c r="D559" s="779">
        <v>350</v>
      </c>
      <c r="E559" s="781" t="s">
        <v>89</v>
      </c>
      <c r="F559" s="7" t="s">
        <v>149</v>
      </c>
      <c r="G559" s="781" t="s">
        <v>89</v>
      </c>
      <c r="H559" s="781" t="s">
        <v>89</v>
      </c>
      <c r="I559" s="779" t="s">
        <v>584</v>
      </c>
      <c r="J559" s="779" t="s">
        <v>608</v>
      </c>
      <c r="K559" s="780" t="s">
        <v>586</v>
      </c>
      <c r="L559" s="792">
        <v>323000</v>
      </c>
      <c r="M559" s="792">
        <v>0</v>
      </c>
      <c r="N559" s="790">
        <v>0</v>
      </c>
      <c r="O559" s="791">
        <v>0</v>
      </c>
    </row>
    <row r="560" spans="1:15" ht="15" customHeight="1" x14ac:dyDescent="0.25">
      <c r="A560" s="779" t="s">
        <v>130</v>
      </c>
      <c r="B560" s="779" t="s">
        <v>130</v>
      </c>
      <c r="C560" s="780" t="s">
        <v>583</v>
      </c>
      <c r="D560" s="779">
        <v>350</v>
      </c>
      <c r="E560" s="781" t="s">
        <v>89</v>
      </c>
      <c r="F560" s="7" t="s">
        <v>149</v>
      </c>
      <c r="G560" s="781" t="s">
        <v>89</v>
      </c>
      <c r="H560" s="781" t="s">
        <v>89</v>
      </c>
      <c r="I560" s="779" t="s">
        <v>584</v>
      </c>
      <c r="J560" s="779" t="s">
        <v>609</v>
      </c>
      <c r="K560" s="780" t="s">
        <v>586</v>
      </c>
      <c r="L560" s="792">
        <v>353100</v>
      </c>
      <c r="M560" s="792">
        <v>0</v>
      </c>
      <c r="N560" s="790">
        <v>0</v>
      </c>
      <c r="O560" s="791">
        <v>0</v>
      </c>
    </row>
    <row r="561" spans="1:15" ht="15" customHeight="1" x14ac:dyDescent="0.25">
      <c r="A561" s="779" t="s">
        <v>130</v>
      </c>
      <c r="B561" s="779" t="s">
        <v>130</v>
      </c>
      <c r="C561" s="780" t="s">
        <v>583</v>
      </c>
      <c r="D561" s="779">
        <v>350</v>
      </c>
      <c r="E561" s="781" t="s">
        <v>89</v>
      </c>
      <c r="F561" s="7" t="s">
        <v>149</v>
      </c>
      <c r="G561" s="781" t="s">
        <v>89</v>
      </c>
      <c r="H561" s="781" t="s">
        <v>89</v>
      </c>
      <c r="I561" s="779" t="s">
        <v>584</v>
      </c>
      <c r="J561" s="779" t="s">
        <v>610</v>
      </c>
      <c r="K561" s="780" t="s">
        <v>586</v>
      </c>
      <c r="L561" s="792">
        <v>375457</v>
      </c>
      <c r="M561" s="792">
        <v>0</v>
      </c>
      <c r="N561" s="790">
        <v>0</v>
      </c>
      <c r="O561" s="791">
        <v>0</v>
      </c>
    </row>
    <row r="562" spans="1:15" ht="15" customHeight="1" x14ac:dyDescent="0.25">
      <c r="A562" s="779" t="s">
        <v>130</v>
      </c>
      <c r="B562" s="779" t="s">
        <v>130</v>
      </c>
      <c r="C562" s="780" t="s">
        <v>583</v>
      </c>
      <c r="D562" s="779">
        <v>350</v>
      </c>
      <c r="E562" s="781" t="s">
        <v>89</v>
      </c>
      <c r="F562" s="7" t="s">
        <v>149</v>
      </c>
      <c r="G562" s="781" t="s">
        <v>89</v>
      </c>
      <c r="H562" s="781" t="s">
        <v>89</v>
      </c>
      <c r="I562" s="779" t="s">
        <v>584</v>
      </c>
      <c r="J562" s="779" t="s">
        <v>611</v>
      </c>
      <c r="K562" s="780" t="s">
        <v>586</v>
      </c>
      <c r="L562" s="792">
        <v>476094</v>
      </c>
      <c r="M562" s="792">
        <v>0</v>
      </c>
      <c r="N562" s="790">
        <v>0</v>
      </c>
      <c r="O562" s="791">
        <v>0</v>
      </c>
    </row>
    <row r="563" spans="1:15" ht="15" customHeight="1" x14ac:dyDescent="0.25">
      <c r="A563" s="779" t="s">
        <v>130</v>
      </c>
      <c r="B563" s="779" t="s">
        <v>130</v>
      </c>
      <c r="C563" s="780" t="s">
        <v>583</v>
      </c>
      <c r="D563" s="779">
        <v>350</v>
      </c>
      <c r="E563" s="781" t="s">
        <v>89</v>
      </c>
      <c r="F563" s="7" t="s">
        <v>149</v>
      </c>
      <c r="G563" s="781" t="s">
        <v>89</v>
      </c>
      <c r="H563" s="781" t="s">
        <v>89</v>
      </c>
      <c r="I563" s="779" t="s">
        <v>584</v>
      </c>
      <c r="J563" s="779" t="s">
        <v>612</v>
      </c>
      <c r="K563" s="780" t="s">
        <v>586</v>
      </c>
      <c r="L563" s="792">
        <v>481211</v>
      </c>
      <c r="M563" s="792">
        <v>0</v>
      </c>
      <c r="N563" s="790">
        <v>0</v>
      </c>
      <c r="O563" s="791">
        <v>0</v>
      </c>
    </row>
    <row r="564" spans="1:15" ht="15" customHeight="1" x14ac:dyDescent="0.25">
      <c r="A564" s="779" t="s">
        <v>130</v>
      </c>
      <c r="B564" s="779" t="s">
        <v>130</v>
      </c>
      <c r="C564" s="780" t="s">
        <v>583</v>
      </c>
      <c r="D564" s="779">
        <v>350</v>
      </c>
      <c r="E564" s="781" t="s">
        <v>89</v>
      </c>
      <c r="F564" s="7" t="s">
        <v>149</v>
      </c>
      <c r="G564" s="781" t="s">
        <v>89</v>
      </c>
      <c r="H564" s="781" t="s">
        <v>89</v>
      </c>
      <c r="I564" s="779" t="s">
        <v>584</v>
      </c>
      <c r="J564" s="779" t="s">
        <v>613</v>
      </c>
      <c r="K564" s="780" t="s">
        <v>586</v>
      </c>
      <c r="L564" s="792">
        <v>485400</v>
      </c>
      <c r="M564" s="792">
        <v>0</v>
      </c>
      <c r="N564" s="790">
        <v>0</v>
      </c>
      <c r="O564" s="791">
        <v>0</v>
      </c>
    </row>
    <row r="565" spans="1:15" ht="15" customHeight="1" x14ac:dyDescent="0.25">
      <c r="A565" s="779" t="s">
        <v>130</v>
      </c>
      <c r="B565" s="779" t="s">
        <v>130</v>
      </c>
      <c r="C565" s="780" t="s">
        <v>583</v>
      </c>
      <c r="D565" s="779">
        <v>350</v>
      </c>
      <c r="E565" s="781" t="s">
        <v>89</v>
      </c>
      <c r="F565" s="7" t="s">
        <v>149</v>
      </c>
      <c r="G565" s="781" t="s">
        <v>89</v>
      </c>
      <c r="H565" s="781" t="s">
        <v>89</v>
      </c>
      <c r="I565" s="779" t="s">
        <v>584</v>
      </c>
      <c r="J565" s="779" t="s">
        <v>614</v>
      </c>
      <c r="K565" s="780" t="s">
        <v>586</v>
      </c>
      <c r="L565" s="792">
        <v>543621</v>
      </c>
      <c r="M565" s="792">
        <v>0</v>
      </c>
      <c r="N565" s="790">
        <v>0</v>
      </c>
      <c r="O565" s="791">
        <v>0</v>
      </c>
    </row>
    <row r="566" spans="1:15" ht="15" customHeight="1" x14ac:dyDescent="0.25">
      <c r="A566" s="779" t="s">
        <v>130</v>
      </c>
      <c r="B566" s="779" t="s">
        <v>130</v>
      </c>
      <c r="C566" s="780" t="s">
        <v>583</v>
      </c>
      <c r="D566" s="779">
        <v>350</v>
      </c>
      <c r="E566" s="781" t="s">
        <v>89</v>
      </c>
      <c r="F566" s="7" t="s">
        <v>149</v>
      </c>
      <c r="G566" s="781" t="s">
        <v>89</v>
      </c>
      <c r="H566" s="781" t="s">
        <v>89</v>
      </c>
      <c r="I566" s="779" t="s">
        <v>584</v>
      </c>
      <c r="J566" s="779" t="s">
        <v>615</v>
      </c>
      <c r="K566" s="780" t="s">
        <v>586</v>
      </c>
      <c r="L566" s="792">
        <v>965717</v>
      </c>
      <c r="M566" s="792">
        <v>0</v>
      </c>
      <c r="N566" s="790">
        <v>0</v>
      </c>
      <c r="O566" s="791">
        <v>0</v>
      </c>
    </row>
    <row r="567" spans="1:15" ht="15" customHeight="1" x14ac:dyDescent="0.25">
      <c r="A567" s="779" t="s">
        <v>130</v>
      </c>
      <c r="B567" s="779" t="s">
        <v>130</v>
      </c>
      <c r="C567" s="780" t="s">
        <v>583</v>
      </c>
      <c r="D567" s="779">
        <v>350</v>
      </c>
      <c r="E567" s="781" t="s">
        <v>89</v>
      </c>
      <c r="F567" s="7" t="s">
        <v>149</v>
      </c>
      <c r="G567" s="781" t="s">
        <v>89</v>
      </c>
      <c r="H567" s="781" t="s">
        <v>89</v>
      </c>
      <c r="I567" s="779" t="s">
        <v>584</v>
      </c>
      <c r="J567" s="779" t="s">
        <v>616</v>
      </c>
      <c r="K567" s="780" t="s">
        <v>586</v>
      </c>
      <c r="L567" s="792">
        <v>976160</v>
      </c>
      <c r="M567" s="792">
        <v>0</v>
      </c>
      <c r="N567" s="790">
        <v>0</v>
      </c>
      <c r="O567" s="791">
        <v>0</v>
      </c>
    </row>
    <row r="568" spans="1:15" ht="15" customHeight="1" x14ac:dyDescent="0.25">
      <c r="A568" s="779" t="s">
        <v>130</v>
      </c>
      <c r="B568" s="779" t="s">
        <v>130</v>
      </c>
      <c r="C568" s="780" t="s">
        <v>583</v>
      </c>
      <c r="D568" s="779">
        <v>350</v>
      </c>
      <c r="E568" s="781" t="s">
        <v>89</v>
      </c>
      <c r="F568" s="7" t="s">
        <v>149</v>
      </c>
      <c r="G568" s="781" t="s">
        <v>89</v>
      </c>
      <c r="H568" s="781" t="s">
        <v>89</v>
      </c>
      <c r="I568" s="779" t="s">
        <v>584</v>
      </c>
      <c r="J568" s="779" t="s">
        <v>617</v>
      </c>
      <c r="K568" s="780" t="s">
        <v>586</v>
      </c>
      <c r="L568" s="792">
        <v>1041251</v>
      </c>
      <c r="M568" s="792">
        <v>0</v>
      </c>
      <c r="N568" s="790">
        <v>0</v>
      </c>
      <c r="O568" s="791">
        <v>0</v>
      </c>
    </row>
    <row r="569" spans="1:15" ht="15" customHeight="1" x14ac:dyDescent="0.25">
      <c r="A569" s="779" t="s">
        <v>130</v>
      </c>
      <c r="B569" s="779" t="s">
        <v>130</v>
      </c>
      <c r="C569" s="780" t="s">
        <v>583</v>
      </c>
      <c r="D569" s="779">
        <v>350</v>
      </c>
      <c r="E569" s="781" t="s">
        <v>89</v>
      </c>
      <c r="F569" s="7" t="s">
        <v>149</v>
      </c>
      <c r="G569" s="781" t="s">
        <v>89</v>
      </c>
      <c r="H569" s="781" t="s">
        <v>89</v>
      </c>
      <c r="I569" s="779" t="s">
        <v>584</v>
      </c>
      <c r="J569" s="779" t="s">
        <v>618</v>
      </c>
      <c r="K569" s="780" t="s">
        <v>586</v>
      </c>
      <c r="L569" s="792">
        <v>1143036</v>
      </c>
      <c r="M569" s="792">
        <v>0</v>
      </c>
      <c r="N569" s="790">
        <v>0</v>
      </c>
      <c r="O569" s="791">
        <v>0</v>
      </c>
    </row>
    <row r="570" spans="1:15" ht="15" customHeight="1" x14ac:dyDescent="0.25">
      <c r="A570" s="779" t="s">
        <v>130</v>
      </c>
      <c r="B570" s="779" t="s">
        <v>130</v>
      </c>
      <c r="C570" s="780" t="s">
        <v>583</v>
      </c>
      <c r="D570" s="779">
        <v>350</v>
      </c>
      <c r="E570" s="781" t="s">
        <v>89</v>
      </c>
      <c r="F570" s="7" t="s">
        <v>149</v>
      </c>
      <c r="G570" s="781" t="s">
        <v>89</v>
      </c>
      <c r="H570" s="781" t="s">
        <v>89</v>
      </c>
      <c r="I570" s="779" t="s">
        <v>584</v>
      </c>
      <c r="J570" s="779" t="s">
        <v>619</v>
      </c>
      <c r="K570" s="780" t="s">
        <v>586</v>
      </c>
      <c r="L570" s="792">
        <v>1346805</v>
      </c>
      <c r="M570" s="792">
        <v>0</v>
      </c>
      <c r="N570" s="790">
        <v>0</v>
      </c>
      <c r="O570" s="791">
        <v>0</v>
      </c>
    </row>
    <row r="571" spans="1:15" ht="15" customHeight="1" x14ac:dyDescent="0.25">
      <c r="A571" s="779" t="s">
        <v>130</v>
      </c>
      <c r="B571" s="779" t="s">
        <v>130</v>
      </c>
      <c r="C571" s="780" t="s">
        <v>583</v>
      </c>
      <c r="D571" s="779">
        <v>350</v>
      </c>
      <c r="E571" s="781" t="s">
        <v>89</v>
      </c>
      <c r="F571" s="7" t="s">
        <v>149</v>
      </c>
      <c r="G571" s="781" t="s">
        <v>89</v>
      </c>
      <c r="H571" s="781" t="s">
        <v>89</v>
      </c>
      <c r="I571" s="779" t="s">
        <v>584</v>
      </c>
      <c r="J571" s="779" t="s">
        <v>620</v>
      </c>
      <c r="K571" s="780" t="s">
        <v>586</v>
      </c>
      <c r="L571" s="792">
        <v>1432401</v>
      </c>
      <c r="M571" s="792">
        <v>0</v>
      </c>
      <c r="N571" s="790">
        <v>0</v>
      </c>
      <c r="O571" s="791">
        <v>0</v>
      </c>
    </row>
    <row r="572" spans="1:15" ht="15" customHeight="1" x14ac:dyDescent="0.25">
      <c r="A572" s="779" t="s">
        <v>130</v>
      </c>
      <c r="B572" s="779" t="s">
        <v>130</v>
      </c>
      <c r="C572" s="780" t="s">
        <v>583</v>
      </c>
      <c r="D572" s="779">
        <v>350</v>
      </c>
      <c r="E572" s="781" t="s">
        <v>89</v>
      </c>
      <c r="F572" s="7" t="s">
        <v>149</v>
      </c>
      <c r="G572" s="781" t="s">
        <v>89</v>
      </c>
      <c r="H572" s="781" t="s">
        <v>89</v>
      </c>
      <c r="I572" s="779" t="s">
        <v>584</v>
      </c>
      <c r="J572" s="779" t="s">
        <v>621</v>
      </c>
      <c r="K572" s="780" t="s">
        <v>586</v>
      </c>
      <c r="L572" s="792">
        <v>1499839</v>
      </c>
      <c r="M572" s="792">
        <v>0</v>
      </c>
      <c r="N572" s="790">
        <v>0</v>
      </c>
      <c r="O572" s="791">
        <v>0</v>
      </c>
    </row>
    <row r="573" spans="1:15" ht="15" customHeight="1" x14ac:dyDescent="0.25">
      <c r="A573" s="779" t="s">
        <v>130</v>
      </c>
      <c r="B573" s="779" t="s">
        <v>130</v>
      </c>
      <c r="C573" s="780" t="s">
        <v>583</v>
      </c>
      <c r="D573" s="779">
        <v>350</v>
      </c>
      <c r="E573" s="781" t="s">
        <v>89</v>
      </c>
      <c r="F573" s="7" t="s">
        <v>149</v>
      </c>
      <c r="G573" s="781" t="s">
        <v>89</v>
      </c>
      <c r="H573" s="781" t="s">
        <v>89</v>
      </c>
      <c r="I573" s="779" t="s">
        <v>584</v>
      </c>
      <c r="J573" s="779" t="s">
        <v>622</v>
      </c>
      <c r="K573" s="780" t="s">
        <v>586</v>
      </c>
      <c r="L573" s="792">
        <v>1554552</v>
      </c>
      <c r="M573" s="792">
        <v>0</v>
      </c>
      <c r="N573" s="790">
        <v>0</v>
      </c>
      <c r="O573" s="791">
        <v>0</v>
      </c>
    </row>
    <row r="574" spans="1:15" ht="15" customHeight="1" x14ac:dyDescent="0.25">
      <c r="A574" s="779" t="s">
        <v>130</v>
      </c>
      <c r="B574" s="779" t="s">
        <v>130</v>
      </c>
      <c r="C574" s="780" t="s">
        <v>583</v>
      </c>
      <c r="D574" s="779">
        <v>350</v>
      </c>
      <c r="E574" s="781" t="s">
        <v>89</v>
      </c>
      <c r="F574" s="7" t="s">
        <v>149</v>
      </c>
      <c r="G574" s="781" t="s">
        <v>89</v>
      </c>
      <c r="H574" s="781" t="s">
        <v>89</v>
      </c>
      <c r="I574" s="779" t="s">
        <v>584</v>
      </c>
      <c r="J574" s="779" t="s">
        <v>623</v>
      </c>
      <c r="K574" s="780" t="s">
        <v>586</v>
      </c>
      <c r="L574" s="792">
        <v>1740965</v>
      </c>
      <c r="M574" s="792">
        <v>0</v>
      </c>
      <c r="N574" s="790">
        <v>0</v>
      </c>
      <c r="O574" s="791">
        <v>0</v>
      </c>
    </row>
    <row r="575" spans="1:15" ht="15" customHeight="1" x14ac:dyDescent="0.25">
      <c r="A575" s="779" t="s">
        <v>130</v>
      </c>
      <c r="B575" s="779" t="s">
        <v>130</v>
      </c>
      <c r="C575" s="780" t="s">
        <v>583</v>
      </c>
      <c r="D575" s="779">
        <v>350</v>
      </c>
      <c r="E575" s="781" t="s">
        <v>89</v>
      </c>
      <c r="F575" s="7" t="s">
        <v>149</v>
      </c>
      <c r="G575" s="781" t="s">
        <v>89</v>
      </c>
      <c r="H575" s="781" t="s">
        <v>89</v>
      </c>
      <c r="I575" s="779" t="s">
        <v>584</v>
      </c>
      <c r="J575" s="779" t="s">
        <v>624</v>
      </c>
      <c r="K575" s="780" t="s">
        <v>586</v>
      </c>
      <c r="L575" s="792">
        <v>1876470</v>
      </c>
      <c r="M575" s="792">
        <v>0</v>
      </c>
      <c r="N575" s="790">
        <v>0</v>
      </c>
      <c r="O575" s="791">
        <v>0</v>
      </c>
    </row>
    <row r="576" spans="1:15" ht="15" customHeight="1" x14ac:dyDescent="0.25">
      <c r="A576" s="779" t="s">
        <v>130</v>
      </c>
      <c r="B576" s="779" t="s">
        <v>130</v>
      </c>
      <c r="C576" s="780" t="s">
        <v>583</v>
      </c>
      <c r="D576" s="779">
        <v>350</v>
      </c>
      <c r="E576" s="781" t="s">
        <v>89</v>
      </c>
      <c r="F576" s="7" t="s">
        <v>149</v>
      </c>
      <c r="G576" s="781" t="s">
        <v>89</v>
      </c>
      <c r="H576" s="781" t="s">
        <v>89</v>
      </c>
      <c r="I576" s="779" t="s">
        <v>584</v>
      </c>
      <c r="J576" s="779" t="s">
        <v>625</v>
      </c>
      <c r="K576" s="780" t="s">
        <v>586</v>
      </c>
      <c r="L576" s="792">
        <v>2291971</v>
      </c>
      <c r="M576" s="792">
        <v>0</v>
      </c>
      <c r="N576" s="790">
        <v>0</v>
      </c>
      <c r="O576" s="791">
        <v>0</v>
      </c>
    </row>
    <row r="577" spans="1:15" ht="15" customHeight="1" x14ac:dyDescent="0.25">
      <c r="A577" s="779" t="s">
        <v>130</v>
      </c>
      <c r="B577" s="779" t="s">
        <v>130</v>
      </c>
      <c r="C577" s="780" t="s">
        <v>583</v>
      </c>
      <c r="D577" s="779">
        <v>350</v>
      </c>
      <c r="E577" s="781" t="s">
        <v>89</v>
      </c>
      <c r="F577" s="7" t="s">
        <v>149</v>
      </c>
      <c r="G577" s="781" t="s">
        <v>89</v>
      </c>
      <c r="H577" s="781" t="s">
        <v>89</v>
      </c>
      <c r="I577" s="779" t="s">
        <v>584</v>
      </c>
      <c r="J577" s="779" t="s">
        <v>626</v>
      </c>
      <c r="K577" s="780" t="s">
        <v>586</v>
      </c>
      <c r="L577" s="792">
        <v>2372122</v>
      </c>
      <c r="M577" s="792">
        <v>0</v>
      </c>
      <c r="N577" s="790">
        <v>0</v>
      </c>
      <c r="O577" s="791">
        <v>0</v>
      </c>
    </row>
    <row r="578" spans="1:15" ht="15" customHeight="1" x14ac:dyDescent="0.25">
      <c r="A578" s="779" t="s">
        <v>130</v>
      </c>
      <c r="B578" s="779" t="s">
        <v>130</v>
      </c>
      <c r="C578" s="780" t="s">
        <v>583</v>
      </c>
      <c r="D578" s="779">
        <v>350</v>
      </c>
      <c r="E578" s="781" t="s">
        <v>89</v>
      </c>
      <c r="F578" s="7" t="s">
        <v>149</v>
      </c>
      <c r="G578" s="781" t="s">
        <v>89</v>
      </c>
      <c r="H578" s="781" t="s">
        <v>89</v>
      </c>
      <c r="I578" s="779" t="s">
        <v>584</v>
      </c>
      <c r="J578" s="779" t="s">
        <v>627</v>
      </c>
      <c r="K578" s="780" t="s">
        <v>586</v>
      </c>
      <c r="L578" s="792">
        <v>5107449</v>
      </c>
      <c r="M578" s="792">
        <v>0</v>
      </c>
      <c r="N578" s="790">
        <v>0</v>
      </c>
      <c r="O578" s="791">
        <v>0</v>
      </c>
    </row>
    <row r="579" spans="1:15" ht="15" customHeight="1" x14ac:dyDescent="0.25">
      <c r="A579" s="779" t="s">
        <v>130</v>
      </c>
      <c r="B579" s="779" t="s">
        <v>130</v>
      </c>
      <c r="C579" s="780" t="s">
        <v>583</v>
      </c>
      <c r="D579" s="779">
        <v>350</v>
      </c>
      <c r="E579" s="781" t="s">
        <v>89</v>
      </c>
      <c r="F579" s="7" t="s">
        <v>149</v>
      </c>
      <c r="G579" s="781" t="s">
        <v>89</v>
      </c>
      <c r="H579" s="781" t="s">
        <v>89</v>
      </c>
      <c r="I579" s="779" t="s">
        <v>584</v>
      </c>
      <c r="J579" s="779" t="s">
        <v>628</v>
      </c>
      <c r="K579" s="780" t="s">
        <v>586</v>
      </c>
      <c r="L579" s="792">
        <v>5899956</v>
      </c>
      <c r="M579" s="792">
        <v>0</v>
      </c>
      <c r="N579" s="790">
        <v>0</v>
      </c>
      <c r="O579" s="791">
        <v>0</v>
      </c>
    </row>
    <row r="580" spans="1:15" ht="15" customHeight="1" x14ac:dyDescent="0.25">
      <c r="A580" s="779" t="s">
        <v>130</v>
      </c>
      <c r="B580" s="779" t="s">
        <v>130</v>
      </c>
      <c r="C580" s="780" t="s">
        <v>583</v>
      </c>
      <c r="D580" s="779">
        <v>350</v>
      </c>
      <c r="E580" s="781" t="s">
        <v>89</v>
      </c>
      <c r="F580" s="7" t="s">
        <v>149</v>
      </c>
      <c r="G580" s="781" t="s">
        <v>89</v>
      </c>
      <c r="H580" s="781" t="s">
        <v>89</v>
      </c>
      <c r="I580" s="779" t="s">
        <v>584</v>
      </c>
      <c r="J580" s="779" t="s">
        <v>629</v>
      </c>
      <c r="K580" s="780" t="s">
        <v>586</v>
      </c>
      <c r="L580" s="792">
        <v>7443349</v>
      </c>
      <c r="M580" s="792">
        <v>0</v>
      </c>
      <c r="N580" s="790">
        <v>0</v>
      </c>
      <c r="O580" s="791">
        <v>0</v>
      </c>
    </row>
    <row r="581" spans="1:15" ht="15" customHeight="1" x14ac:dyDescent="0.25">
      <c r="A581" s="779" t="s">
        <v>130</v>
      </c>
      <c r="B581" s="779" t="s">
        <v>130</v>
      </c>
      <c r="C581" s="780" t="s">
        <v>583</v>
      </c>
      <c r="D581" s="779">
        <v>350</v>
      </c>
      <c r="E581" s="781" t="s">
        <v>89</v>
      </c>
      <c r="F581" s="7" t="s">
        <v>149</v>
      </c>
      <c r="G581" s="781" t="s">
        <v>89</v>
      </c>
      <c r="H581" s="781" t="s">
        <v>89</v>
      </c>
      <c r="I581" s="779" t="s">
        <v>584</v>
      </c>
      <c r="J581" s="779" t="s">
        <v>630</v>
      </c>
      <c r="K581" s="780" t="s">
        <v>586</v>
      </c>
      <c r="L581" s="792">
        <v>9227437</v>
      </c>
      <c r="M581" s="792">
        <v>0</v>
      </c>
      <c r="N581" s="790">
        <v>0</v>
      </c>
      <c r="O581" s="791">
        <v>0</v>
      </c>
    </row>
    <row r="582" spans="1:15" ht="15" customHeight="1" x14ac:dyDescent="0.25">
      <c r="A582" s="779" t="s">
        <v>130</v>
      </c>
      <c r="B582" s="779" t="s">
        <v>130</v>
      </c>
      <c r="C582" s="780" t="s">
        <v>583</v>
      </c>
      <c r="D582" s="779">
        <v>350</v>
      </c>
      <c r="E582" s="781" t="s">
        <v>89</v>
      </c>
      <c r="F582" s="7" t="s">
        <v>149</v>
      </c>
      <c r="G582" s="781" t="s">
        <v>89</v>
      </c>
      <c r="H582" s="781" t="s">
        <v>89</v>
      </c>
      <c r="I582" s="779" t="s">
        <v>584</v>
      </c>
      <c r="J582" s="779" t="s">
        <v>631</v>
      </c>
      <c r="K582" s="780" t="s">
        <v>586</v>
      </c>
      <c r="L582" s="792">
        <v>10080503</v>
      </c>
      <c r="M582" s="792">
        <v>0</v>
      </c>
      <c r="N582" s="790">
        <v>0</v>
      </c>
      <c r="O582" s="791">
        <v>0</v>
      </c>
    </row>
    <row r="583" spans="1:15" ht="15" customHeight="1" x14ac:dyDescent="0.25">
      <c r="A583" s="779" t="s">
        <v>130</v>
      </c>
      <c r="B583" s="779" t="s">
        <v>130</v>
      </c>
      <c r="C583" s="780" t="s">
        <v>632</v>
      </c>
      <c r="D583" s="779">
        <v>350</v>
      </c>
      <c r="E583" s="781" t="s">
        <v>89</v>
      </c>
      <c r="F583" s="7" t="s">
        <v>149</v>
      </c>
      <c r="G583" s="781" t="s">
        <v>89</v>
      </c>
      <c r="H583" s="781" t="s">
        <v>89</v>
      </c>
      <c r="I583" s="779" t="s">
        <v>633</v>
      </c>
      <c r="J583" s="779" t="s">
        <v>634</v>
      </c>
      <c r="K583" s="780" t="s">
        <v>635</v>
      </c>
      <c r="L583" s="792">
        <v>3096970</v>
      </c>
      <c r="M583" s="792">
        <v>0</v>
      </c>
      <c r="N583" s="790">
        <v>0</v>
      </c>
      <c r="O583" s="791">
        <v>0</v>
      </c>
    </row>
    <row r="584" spans="1:15" ht="15" customHeight="1" x14ac:dyDescent="0.25">
      <c r="A584" s="779" t="s">
        <v>130</v>
      </c>
      <c r="B584" s="779" t="s">
        <v>130</v>
      </c>
      <c r="C584" s="780" t="s">
        <v>632</v>
      </c>
      <c r="D584" s="779">
        <v>350</v>
      </c>
      <c r="E584" s="781" t="s">
        <v>89</v>
      </c>
      <c r="F584" s="7" t="s">
        <v>149</v>
      </c>
      <c r="G584" s="781" t="s">
        <v>89</v>
      </c>
      <c r="H584" s="781" t="s">
        <v>89</v>
      </c>
      <c r="I584" s="779" t="s">
        <v>633</v>
      </c>
      <c r="J584" s="779" t="s">
        <v>636</v>
      </c>
      <c r="K584" s="780" t="s">
        <v>637</v>
      </c>
      <c r="L584" s="792">
        <v>251</v>
      </c>
      <c r="M584" s="792">
        <v>0</v>
      </c>
      <c r="N584" s="790">
        <v>0</v>
      </c>
      <c r="O584" s="791">
        <v>0</v>
      </c>
    </row>
    <row r="585" spans="1:15" ht="15" customHeight="1" x14ac:dyDescent="0.25">
      <c r="A585" s="779" t="s">
        <v>130</v>
      </c>
      <c r="B585" s="779" t="s">
        <v>130</v>
      </c>
      <c r="C585" s="780" t="s">
        <v>632</v>
      </c>
      <c r="D585" s="779">
        <v>350</v>
      </c>
      <c r="E585" s="781" t="s">
        <v>89</v>
      </c>
      <c r="F585" s="7" t="s">
        <v>149</v>
      </c>
      <c r="G585" s="781" t="s">
        <v>89</v>
      </c>
      <c r="H585" s="781" t="s">
        <v>89</v>
      </c>
      <c r="I585" s="779" t="s">
        <v>633</v>
      </c>
      <c r="J585" s="779" t="s">
        <v>638</v>
      </c>
      <c r="K585" s="780" t="s">
        <v>639</v>
      </c>
      <c r="L585" s="792">
        <v>456</v>
      </c>
      <c r="M585" s="792">
        <v>0</v>
      </c>
      <c r="N585" s="790">
        <v>0</v>
      </c>
      <c r="O585" s="791">
        <v>0</v>
      </c>
    </row>
    <row r="586" spans="1:15" ht="15" customHeight="1" x14ac:dyDescent="0.25">
      <c r="A586" s="779" t="s">
        <v>130</v>
      </c>
      <c r="B586" s="779" t="s">
        <v>130</v>
      </c>
      <c r="C586" s="780" t="s">
        <v>632</v>
      </c>
      <c r="D586" s="779">
        <v>350</v>
      </c>
      <c r="E586" s="781" t="s">
        <v>89</v>
      </c>
      <c r="F586" s="7" t="s">
        <v>149</v>
      </c>
      <c r="G586" s="781" t="s">
        <v>89</v>
      </c>
      <c r="H586" s="781" t="s">
        <v>89</v>
      </c>
      <c r="I586" s="779" t="s">
        <v>633</v>
      </c>
      <c r="J586" s="779" t="s">
        <v>640</v>
      </c>
      <c r="K586" s="780" t="s">
        <v>641</v>
      </c>
      <c r="L586" s="792">
        <v>5151113</v>
      </c>
      <c r="M586" s="792">
        <v>0</v>
      </c>
      <c r="N586" s="790">
        <v>0</v>
      </c>
      <c r="O586" s="791">
        <v>0</v>
      </c>
    </row>
    <row r="587" spans="1:15" ht="15" customHeight="1" x14ac:dyDescent="0.25">
      <c r="A587" s="779" t="s">
        <v>130</v>
      </c>
      <c r="B587" s="779" t="s">
        <v>130</v>
      </c>
      <c r="C587" s="780" t="s">
        <v>632</v>
      </c>
      <c r="D587" s="779">
        <v>350</v>
      </c>
      <c r="E587" s="781" t="s">
        <v>89</v>
      </c>
      <c r="F587" s="7" t="s">
        <v>149</v>
      </c>
      <c r="G587" s="781" t="s">
        <v>89</v>
      </c>
      <c r="H587" s="781" t="s">
        <v>89</v>
      </c>
      <c r="I587" s="779" t="s">
        <v>633</v>
      </c>
      <c r="J587" s="779" t="s">
        <v>642</v>
      </c>
      <c r="K587" s="780" t="s">
        <v>643</v>
      </c>
      <c r="L587" s="792">
        <v>239221</v>
      </c>
      <c r="M587" s="792">
        <v>0</v>
      </c>
      <c r="N587" s="790">
        <v>0</v>
      </c>
      <c r="O587" s="791">
        <v>0</v>
      </c>
    </row>
    <row r="588" spans="1:15" ht="15" customHeight="1" x14ac:dyDescent="0.25">
      <c r="A588" s="779" t="s">
        <v>130</v>
      </c>
      <c r="B588" s="779" t="s">
        <v>130</v>
      </c>
      <c r="C588" s="780" t="s">
        <v>644</v>
      </c>
      <c r="D588" s="779">
        <v>350</v>
      </c>
      <c r="E588" s="781" t="s">
        <v>89</v>
      </c>
      <c r="F588" s="7" t="s">
        <v>149</v>
      </c>
      <c r="G588" s="781" t="s">
        <v>89</v>
      </c>
      <c r="H588" s="781" t="s">
        <v>89</v>
      </c>
      <c r="I588" s="779" t="s">
        <v>633</v>
      </c>
      <c r="J588" s="779" t="s">
        <v>645</v>
      </c>
      <c r="K588" s="780" t="s">
        <v>646</v>
      </c>
      <c r="L588" s="792">
        <v>13603</v>
      </c>
      <c r="M588" s="792">
        <v>0</v>
      </c>
      <c r="N588" s="790">
        <v>0</v>
      </c>
      <c r="O588" s="791">
        <v>0</v>
      </c>
    </row>
    <row r="589" spans="1:15" ht="15" customHeight="1" x14ac:dyDescent="0.25">
      <c r="A589" s="779" t="s">
        <v>130</v>
      </c>
      <c r="B589" s="779" t="s">
        <v>130</v>
      </c>
      <c r="C589" s="780" t="s">
        <v>644</v>
      </c>
      <c r="D589" s="779">
        <v>350</v>
      </c>
      <c r="E589" s="781" t="s">
        <v>89</v>
      </c>
      <c r="F589" s="7" t="s">
        <v>149</v>
      </c>
      <c r="G589" s="781" t="s">
        <v>89</v>
      </c>
      <c r="H589" s="781" t="s">
        <v>89</v>
      </c>
      <c r="I589" s="779" t="s">
        <v>633</v>
      </c>
      <c r="J589" s="779" t="s">
        <v>647</v>
      </c>
      <c r="K589" s="780" t="s">
        <v>648</v>
      </c>
      <c r="L589" s="792">
        <v>61139</v>
      </c>
      <c r="M589" s="792">
        <v>0</v>
      </c>
      <c r="N589" s="790">
        <v>0</v>
      </c>
      <c r="O589" s="791">
        <v>0</v>
      </c>
    </row>
    <row r="590" spans="1:15" ht="15" customHeight="1" x14ac:dyDescent="0.25">
      <c r="A590" s="779" t="s">
        <v>130</v>
      </c>
      <c r="B590" s="779" t="s">
        <v>130</v>
      </c>
      <c r="C590" s="780" t="s">
        <v>644</v>
      </c>
      <c r="D590" s="779">
        <v>350</v>
      </c>
      <c r="E590" s="781" t="s">
        <v>89</v>
      </c>
      <c r="F590" s="7" t="s">
        <v>149</v>
      </c>
      <c r="G590" s="781" t="s">
        <v>89</v>
      </c>
      <c r="H590" s="781" t="s">
        <v>89</v>
      </c>
      <c r="I590" s="779" t="s">
        <v>633</v>
      </c>
      <c r="J590" s="779" t="s">
        <v>649</v>
      </c>
      <c r="K590" s="780" t="s">
        <v>650</v>
      </c>
      <c r="L590" s="792">
        <v>26482</v>
      </c>
      <c r="M590" s="792">
        <v>0</v>
      </c>
      <c r="N590" s="790">
        <v>0</v>
      </c>
      <c r="O590" s="791">
        <v>0</v>
      </c>
    </row>
    <row r="591" spans="1:15" ht="15" customHeight="1" x14ac:dyDescent="0.25">
      <c r="A591" s="779" t="s">
        <v>130</v>
      </c>
      <c r="B591" s="779" t="s">
        <v>130</v>
      </c>
      <c r="C591" s="780" t="s">
        <v>644</v>
      </c>
      <c r="D591" s="779">
        <v>350</v>
      </c>
      <c r="E591" s="781" t="s">
        <v>89</v>
      </c>
      <c r="F591" s="7" t="s">
        <v>149</v>
      </c>
      <c r="G591" s="781" t="s">
        <v>89</v>
      </c>
      <c r="H591" s="781" t="s">
        <v>89</v>
      </c>
      <c r="I591" s="779" t="s">
        <v>633</v>
      </c>
      <c r="J591" s="779" t="s">
        <v>645</v>
      </c>
      <c r="K591" s="780" t="s">
        <v>651</v>
      </c>
      <c r="L591" s="792">
        <v>-3444</v>
      </c>
      <c r="M591" s="792">
        <v>0</v>
      </c>
      <c r="N591" s="790">
        <v>0</v>
      </c>
      <c r="O591" s="791">
        <v>0</v>
      </c>
    </row>
    <row r="592" spans="1:15" ht="15" customHeight="1" x14ac:dyDescent="0.25">
      <c r="A592" s="779" t="s">
        <v>130</v>
      </c>
      <c r="B592" s="779" t="s">
        <v>130</v>
      </c>
      <c r="C592" s="780" t="s">
        <v>644</v>
      </c>
      <c r="D592" s="779">
        <v>350</v>
      </c>
      <c r="E592" s="781" t="s">
        <v>89</v>
      </c>
      <c r="F592" s="7" t="s">
        <v>149</v>
      </c>
      <c r="G592" s="781" t="s">
        <v>89</v>
      </c>
      <c r="H592" s="781" t="s">
        <v>89</v>
      </c>
      <c r="I592" s="779" t="s">
        <v>633</v>
      </c>
      <c r="J592" s="779" t="s">
        <v>645</v>
      </c>
      <c r="K592" s="780" t="s">
        <v>651</v>
      </c>
      <c r="L592" s="792">
        <v>-3299</v>
      </c>
      <c r="M592" s="792">
        <v>0</v>
      </c>
      <c r="N592" s="790">
        <v>0</v>
      </c>
      <c r="O592" s="791">
        <v>0</v>
      </c>
    </row>
    <row r="593" spans="1:15" ht="15" customHeight="1" x14ac:dyDescent="0.25">
      <c r="A593" s="779" t="s">
        <v>130</v>
      </c>
      <c r="B593" s="779" t="s">
        <v>130</v>
      </c>
      <c r="C593" s="780" t="s">
        <v>644</v>
      </c>
      <c r="D593" s="779">
        <v>350</v>
      </c>
      <c r="E593" s="781" t="s">
        <v>89</v>
      </c>
      <c r="F593" s="7" t="s">
        <v>149</v>
      </c>
      <c r="G593" s="781" t="s">
        <v>89</v>
      </c>
      <c r="H593" s="781" t="s">
        <v>89</v>
      </c>
      <c r="I593" s="779" t="s">
        <v>633</v>
      </c>
      <c r="J593" s="779" t="s">
        <v>647</v>
      </c>
      <c r="K593" s="780" t="s">
        <v>652</v>
      </c>
      <c r="L593" s="792">
        <v>-5065</v>
      </c>
      <c r="M593" s="792">
        <v>0</v>
      </c>
      <c r="N593" s="790">
        <v>0</v>
      </c>
      <c r="O593" s="791">
        <v>0</v>
      </c>
    </row>
    <row r="594" spans="1:15" ht="15" customHeight="1" x14ac:dyDescent="0.25">
      <c r="A594" s="779" t="s">
        <v>130</v>
      </c>
      <c r="B594" s="779" t="s">
        <v>130</v>
      </c>
      <c r="C594" s="780" t="s">
        <v>644</v>
      </c>
      <c r="D594" s="779">
        <v>350</v>
      </c>
      <c r="E594" s="781" t="s">
        <v>89</v>
      </c>
      <c r="F594" s="7" t="s">
        <v>149</v>
      </c>
      <c r="G594" s="781" t="s">
        <v>89</v>
      </c>
      <c r="H594" s="781" t="s">
        <v>89</v>
      </c>
      <c r="I594" s="779" t="s">
        <v>633</v>
      </c>
      <c r="J594" s="779" t="s">
        <v>647</v>
      </c>
      <c r="K594" s="780" t="s">
        <v>652</v>
      </c>
      <c r="L594" s="792">
        <v>-4851</v>
      </c>
      <c r="M594" s="792">
        <v>0</v>
      </c>
      <c r="N594" s="790">
        <v>0</v>
      </c>
      <c r="O594" s="791">
        <v>0</v>
      </c>
    </row>
    <row r="595" spans="1:15" ht="15" customHeight="1" x14ac:dyDescent="0.25">
      <c r="A595" s="779" t="s">
        <v>130</v>
      </c>
      <c r="B595" s="779" t="s">
        <v>130</v>
      </c>
      <c r="C595" s="780" t="s">
        <v>644</v>
      </c>
      <c r="D595" s="779">
        <v>350</v>
      </c>
      <c r="E595" s="781" t="s">
        <v>89</v>
      </c>
      <c r="F595" s="7" t="s">
        <v>149</v>
      </c>
      <c r="G595" s="781" t="s">
        <v>89</v>
      </c>
      <c r="H595" s="781" t="s">
        <v>89</v>
      </c>
      <c r="I595" s="779" t="s">
        <v>633</v>
      </c>
      <c r="J595" s="779" t="s">
        <v>653</v>
      </c>
      <c r="K595" s="780" t="s">
        <v>654</v>
      </c>
      <c r="L595" s="792">
        <v>-10</v>
      </c>
      <c r="M595" s="792">
        <v>0</v>
      </c>
      <c r="N595" s="790">
        <v>0</v>
      </c>
      <c r="O595" s="791">
        <v>0</v>
      </c>
    </row>
    <row r="596" spans="1:15" ht="15" customHeight="1" x14ac:dyDescent="0.25">
      <c r="A596" s="779" t="s">
        <v>130</v>
      </c>
      <c r="B596" s="779" t="s">
        <v>130</v>
      </c>
      <c r="C596" s="780" t="s">
        <v>644</v>
      </c>
      <c r="D596" s="779">
        <v>350</v>
      </c>
      <c r="E596" s="781" t="s">
        <v>89</v>
      </c>
      <c r="F596" s="7" t="s">
        <v>149</v>
      </c>
      <c r="G596" s="781" t="s">
        <v>89</v>
      </c>
      <c r="H596" s="781" t="s">
        <v>89</v>
      </c>
      <c r="I596" s="779" t="s">
        <v>633</v>
      </c>
      <c r="J596" s="779" t="s">
        <v>653</v>
      </c>
      <c r="K596" s="780" t="s">
        <v>654</v>
      </c>
      <c r="L596" s="792">
        <v>-10</v>
      </c>
      <c r="M596" s="792">
        <v>0</v>
      </c>
      <c r="N596" s="790">
        <v>0</v>
      </c>
      <c r="O596" s="791">
        <v>0</v>
      </c>
    </row>
    <row r="597" spans="1:15" ht="15" customHeight="1" x14ac:dyDescent="0.25">
      <c r="A597" s="779" t="s">
        <v>130</v>
      </c>
      <c r="B597" s="779" t="s">
        <v>130</v>
      </c>
      <c r="C597" s="780" t="s">
        <v>583</v>
      </c>
      <c r="D597" s="779">
        <v>350</v>
      </c>
      <c r="E597" s="781" t="s">
        <v>89</v>
      </c>
      <c r="F597" s="7" t="s">
        <v>149</v>
      </c>
      <c r="G597" s="781" t="s">
        <v>89</v>
      </c>
      <c r="H597" s="781" t="s">
        <v>89</v>
      </c>
      <c r="I597" s="779" t="s">
        <v>584</v>
      </c>
      <c r="J597" s="779" t="s">
        <v>619</v>
      </c>
      <c r="K597" s="780" t="s">
        <v>655</v>
      </c>
      <c r="L597" s="792">
        <v>2</v>
      </c>
      <c r="M597" s="792">
        <v>0</v>
      </c>
      <c r="N597" s="790">
        <v>0</v>
      </c>
      <c r="O597" s="791">
        <v>0</v>
      </c>
    </row>
    <row r="598" spans="1:15" ht="15" customHeight="1" x14ac:dyDescent="0.25">
      <c r="A598" s="779" t="s">
        <v>130</v>
      </c>
      <c r="B598" s="779" t="s">
        <v>130</v>
      </c>
      <c r="C598" s="780" t="s">
        <v>583</v>
      </c>
      <c r="D598" s="779">
        <v>350</v>
      </c>
      <c r="E598" s="781" t="s">
        <v>89</v>
      </c>
      <c r="F598" s="7" t="s">
        <v>149</v>
      </c>
      <c r="G598" s="781" t="s">
        <v>89</v>
      </c>
      <c r="H598" s="781" t="s">
        <v>89</v>
      </c>
      <c r="I598" s="779" t="s">
        <v>584</v>
      </c>
      <c r="J598" s="779" t="s">
        <v>612</v>
      </c>
      <c r="K598" s="780" t="s">
        <v>655</v>
      </c>
      <c r="L598" s="792">
        <v>35</v>
      </c>
      <c r="M598" s="792">
        <v>0</v>
      </c>
      <c r="N598" s="790">
        <v>0</v>
      </c>
      <c r="O598" s="791">
        <v>0</v>
      </c>
    </row>
    <row r="599" spans="1:15" ht="15" customHeight="1" x14ac:dyDescent="0.25">
      <c r="A599" s="779" t="s">
        <v>130</v>
      </c>
      <c r="B599" s="779" t="s">
        <v>130</v>
      </c>
      <c r="C599" s="780" t="s">
        <v>583</v>
      </c>
      <c r="D599" s="779">
        <v>350</v>
      </c>
      <c r="E599" s="781" t="s">
        <v>89</v>
      </c>
      <c r="F599" s="7" t="s">
        <v>149</v>
      </c>
      <c r="G599" s="781" t="s">
        <v>89</v>
      </c>
      <c r="H599" s="781" t="s">
        <v>89</v>
      </c>
      <c r="I599" s="779" t="s">
        <v>584</v>
      </c>
      <c r="J599" s="779" t="s">
        <v>620</v>
      </c>
      <c r="K599" s="780" t="s">
        <v>655</v>
      </c>
      <c r="L599" s="792">
        <v>121</v>
      </c>
      <c r="M599" s="792">
        <v>0</v>
      </c>
      <c r="N599" s="790">
        <v>0</v>
      </c>
      <c r="O599" s="791">
        <v>0</v>
      </c>
    </row>
    <row r="600" spans="1:15" ht="15" customHeight="1" x14ac:dyDescent="0.25">
      <c r="A600" s="779" t="s">
        <v>130</v>
      </c>
      <c r="B600" s="779" t="s">
        <v>130</v>
      </c>
      <c r="C600" s="780" t="s">
        <v>583</v>
      </c>
      <c r="D600" s="779">
        <v>350</v>
      </c>
      <c r="E600" s="781" t="s">
        <v>89</v>
      </c>
      <c r="F600" s="7" t="s">
        <v>149</v>
      </c>
      <c r="G600" s="781" t="s">
        <v>89</v>
      </c>
      <c r="H600" s="781" t="s">
        <v>89</v>
      </c>
      <c r="I600" s="779" t="s">
        <v>584</v>
      </c>
      <c r="J600" s="779" t="s">
        <v>656</v>
      </c>
      <c r="K600" s="780" t="s">
        <v>655</v>
      </c>
      <c r="L600" s="792">
        <v>124</v>
      </c>
      <c r="M600" s="792">
        <v>0</v>
      </c>
      <c r="N600" s="790">
        <v>0</v>
      </c>
      <c r="O600" s="791">
        <v>0</v>
      </c>
    </row>
    <row r="601" spans="1:15" ht="15" customHeight="1" x14ac:dyDescent="0.25">
      <c r="A601" s="779" t="s">
        <v>130</v>
      </c>
      <c r="B601" s="779" t="s">
        <v>130</v>
      </c>
      <c r="C601" s="780" t="s">
        <v>583</v>
      </c>
      <c r="D601" s="779">
        <v>350</v>
      </c>
      <c r="E601" s="781" t="s">
        <v>89</v>
      </c>
      <c r="F601" s="7" t="s">
        <v>149</v>
      </c>
      <c r="G601" s="781" t="s">
        <v>89</v>
      </c>
      <c r="H601" s="781" t="s">
        <v>89</v>
      </c>
      <c r="I601" s="779" t="s">
        <v>584</v>
      </c>
      <c r="J601" s="779" t="s">
        <v>592</v>
      </c>
      <c r="K601" s="780" t="s">
        <v>655</v>
      </c>
      <c r="L601" s="792">
        <v>143</v>
      </c>
      <c r="M601" s="792">
        <v>0</v>
      </c>
      <c r="N601" s="790">
        <v>0</v>
      </c>
      <c r="O601" s="791">
        <v>0</v>
      </c>
    </row>
    <row r="602" spans="1:15" ht="15" customHeight="1" x14ac:dyDescent="0.25">
      <c r="A602" s="779" t="s">
        <v>130</v>
      </c>
      <c r="B602" s="779" t="s">
        <v>130</v>
      </c>
      <c r="C602" s="780" t="s">
        <v>583</v>
      </c>
      <c r="D602" s="779">
        <v>350</v>
      </c>
      <c r="E602" s="781" t="s">
        <v>89</v>
      </c>
      <c r="F602" s="7" t="s">
        <v>149</v>
      </c>
      <c r="G602" s="781" t="s">
        <v>89</v>
      </c>
      <c r="H602" s="781" t="s">
        <v>89</v>
      </c>
      <c r="I602" s="779" t="s">
        <v>584</v>
      </c>
      <c r="J602" s="779" t="s">
        <v>622</v>
      </c>
      <c r="K602" s="780" t="s">
        <v>655</v>
      </c>
      <c r="L602" s="792">
        <v>164</v>
      </c>
      <c r="M602" s="792">
        <v>0</v>
      </c>
      <c r="N602" s="790">
        <v>0</v>
      </c>
      <c r="O602" s="791">
        <v>0</v>
      </c>
    </row>
    <row r="603" spans="1:15" ht="15" customHeight="1" x14ac:dyDescent="0.25">
      <c r="A603" s="779" t="s">
        <v>130</v>
      </c>
      <c r="B603" s="779" t="s">
        <v>130</v>
      </c>
      <c r="C603" s="780" t="s">
        <v>583</v>
      </c>
      <c r="D603" s="779">
        <v>350</v>
      </c>
      <c r="E603" s="781" t="s">
        <v>89</v>
      </c>
      <c r="F603" s="7" t="s">
        <v>149</v>
      </c>
      <c r="G603" s="781" t="s">
        <v>89</v>
      </c>
      <c r="H603" s="781" t="s">
        <v>89</v>
      </c>
      <c r="I603" s="779" t="s">
        <v>584</v>
      </c>
      <c r="J603" s="779" t="s">
        <v>614</v>
      </c>
      <c r="K603" s="780" t="s">
        <v>655</v>
      </c>
      <c r="L603" s="792">
        <v>345</v>
      </c>
      <c r="M603" s="792">
        <v>0</v>
      </c>
      <c r="N603" s="790">
        <v>0</v>
      </c>
      <c r="O603" s="791">
        <v>0</v>
      </c>
    </row>
    <row r="604" spans="1:15" ht="15" customHeight="1" x14ac:dyDescent="0.25">
      <c r="A604" s="779" t="s">
        <v>130</v>
      </c>
      <c r="B604" s="779" t="s">
        <v>130</v>
      </c>
      <c r="C604" s="780" t="s">
        <v>583</v>
      </c>
      <c r="D604" s="779">
        <v>350</v>
      </c>
      <c r="E604" s="781" t="s">
        <v>89</v>
      </c>
      <c r="F604" s="7" t="s">
        <v>149</v>
      </c>
      <c r="G604" s="781" t="s">
        <v>89</v>
      </c>
      <c r="H604" s="781" t="s">
        <v>89</v>
      </c>
      <c r="I604" s="779" t="s">
        <v>584</v>
      </c>
      <c r="J604" s="779" t="s">
        <v>624</v>
      </c>
      <c r="K604" s="780" t="s">
        <v>655</v>
      </c>
      <c r="L604" s="792">
        <v>350</v>
      </c>
      <c r="M604" s="792">
        <v>0</v>
      </c>
      <c r="N604" s="790">
        <v>0</v>
      </c>
      <c r="O604" s="791">
        <v>0</v>
      </c>
    </row>
    <row r="605" spans="1:15" ht="15" customHeight="1" x14ac:dyDescent="0.25">
      <c r="A605" s="779" t="s">
        <v>130</v>
      </c>
      <c r="B605" s="779" t="s">
        <v>130</v>
      </c>
      <c r="C605" s="780" t="s">
        <v>583</v>
      </c>
      <c r="D605" s="779">
        <v>350</v>
      </c>
      <c r="E605" s="781" t="s">
        <v>89</v>
      </c>
      <c r="F605" s="7" t="s">
        <v>149</v>
      </c>
      <c r="G605" s="781" t="s">
        <v>89</v>
      </c>
      <c r="H605" s="781" t="s">
        <v>89</v>
      </c>
      <c r="I605" s="779" t="s">
        <v>584</v>
      </c>
      <c r="J605" s="779" t="s">
        <v>598</v>
      </c>
      <c r="K605" s="780" t="s">
        <v>655</v>
      </c>
      <c r="L605" s="792">
        <v>913</v>
      </c>
      <c r="M605" s="792">
        <v>0</v>
      </c>
      <c r="N605" s="790">
        <v>0</v>
      </c>
      <c r="O605" s="791">
        <v>0</v>
      </c>
    </row>
    <row r="606" spans="1:15" ht="15" customHeight="1" x14ac:dyDescent="0.25">
      <c r="A606" s="779" t="s">
        <v>130</v>
      </c>
      <c r="B606" s="779" t="s">
        <v>130</v>
      </c>
      <c r="C606" s="780" t="s">
        <v>583</v>
      </c>
      <c r="D606" s="779">
        <v>350</v>
      </c>
      <c r="E606" s="781" t="s">
        <v>89</v>
      </c>
      <c r="F606" s="7" t="s">
        <v>149</v>
      </c>
      <c r="G606" s="781" t="s">
        <v>89</v>
      </c>
      <c r="H606" s="781" t="s">
        <v>89</v>
      </c>
      <c r="I606" s="779" t="s">
        <v>584</v>
      </c>
      <c r="J606" s="779" t="s">
        <v>606</v>
      </c>
      <c r="K606" s="780" t="s">
        <v>655</v>
      </c>
      <c r="L606" s="792">
        <v>4735</v>
      </c>
      <c r="M606" s="792">
        <v>0</v>
      </c>
      <c r="N606" s="790">
        <v>0</v>
      </c>
      <c r="O606" s="791">
        <v>0</v>
      </c>
    </row>
    <row r="607" spans="1:15" ht="15" customHeight="1" x14ac:dyDescent="0.25">
      <c r="A607" s="779" t="s">
        <v>130</v>
      </c>
      <c r="B607" s="779" t="s">
        <v>130</v>
      </c>
      <c r="C607" s="780" t="s">
        <v>583</v>
      </c>
      <c r="D607" s="779">
        <v>350</v>
      </c>
      <c r="E607" s="781" t="s">
        <v>89</v>
      </c>
      <c r="F607" s="7" t="s">
        <v>149</v>
      </c>
      <c r="G607" s="781" t="s">
        <v>89</v>
      </c>
      <c r="H607" s="781" t="s">
        <v>89</v>
      </c>
      <c r="I607" s="779" t="s">
        <v>584</v>
      </c>
      <c r="J607" s="779" t="s">
        <v>607</v>
      </c>
      <c r="K607" s="780" t="s">
        <v>655</v>
      </c>
      <c r="L607" s="792">
        <v>6357</v>
      </c>
      <c r="M607" s="792">
        <v>0</v>
      </c>
      <c r="N607" s="790">
        <v>0</v>
      </c>
      <c r="O607" s="791">
        <v>0</v>
      </c>
    </row>
    <row r="608" spans="1:15" ht="15" customHeight="1" x14ac:dyDescent="0.25">
      <c r="A608" s="779" t="s">
        <v>130</v>
      </c>
      <c r="B608" s="779" t="s">
        <v>130</v>
      </c>
      <c r="C608" s="780" t="s">
        <v>583</v>
      </c>
      <c r="D608" s="779">
        <v>350</v>
      </c>
      <c r="E608" s="781" t="s">
        <v>89</v>
      </c>
      <c r="F608" s="7" t="s">
        <v>149</v>
      </c>
      <c r="G608" s="781" t="s">
        <v>89</v>
      </c>
      <c r="H608" s="781" t="s">
        <v>89</v>
      </c>
      <c r="I608" s="779" t="s">
        <v>584</v>
      </c>
      <c r="J608" s="779" t="s">
        <v>657</v>
      </c>
      <c r="K608" s="780" t="s">
        <v>655</v>
      </c>
      <c r="L608" s="792">
        <v>8297</v>
      </c>
      <c r="M608" s="792">
        <v>0</v>
      </c>
      <c r="N608" s="790">
        <v>0</v>
      </c>
      <c r="O608" s="791">
        <v>0</v>
      </c>
    </row>
    <row r="609" spans="1:15" ht="15" customHeight="1" x14ac:dyDescent="0.25">
      <c r="A609" s="779" t="s">
        <v>130</v>
      </c>
      <c r="B609" s="779" t="s">
        <v>130</v>
      </c>
      <c r="C609" s="780" t="s">
        <v>583</v>
      </c>
      <c r="D609" s="779">
        <v>350</v>
      </c>
      <c r="E609" s="781" t="s">
        <v>89</v>
      </c>
      <c r="F609" s="7" t="s">
        <v>149</v>
      </c>
      <c r="G609" s="781" t="s">
        <v>89</v>
      </c>
      <c r="H609" s="781" t="s">
        <v>89</v>
      </c>
      <c r="I609" s="779" t="s">
        <v>584</v>
      </c>
      <c r="J609" s="779" t="s">
        <v>626</v>
      </c>
      <c r="K609" s="780" t="s">
        <v>655</v>
      </c>
      <c r="L609" s="792">
        <v>11877</v>
      </c>
      <c r="M609" s="792">
        <v>0</v>
      </c>
      <c r="N609" s="790">
        <v>0</v>
      </c>
      <c r="O609" s="791">
        <v>0</v>
      </c>
    </row>
    <row r="610" spans="1:15" ht="15" customHeight="1" x14ac:dyDescent="0.25">
      <c r="A610" s="779" t="s">
        <v>130</v>
      </c>
      <c r="B610" s="779" t="s">
        <v>130</v>
      </c>
      <c r="C610" s="780" t="s">
        <v>583</v>
      </c>
      <c r="D610" s="779">
        <v>350</v>
      </c>
      <c r="E610" s="781" t="s">
        <v>89</v>
      </c>
      <c r="F610" s="7" t="s">
        <v>149</v>
      </c>
      <c r="G610" s="781" t="s">
        <v>89</v>
      </c>
      <c r="H610" s="781" t="s">
        <v>89</v>
      </c>
      <c r="I610" s="779" t="s">
        <v>584</v>
      </c>
      <c r="J610" s="779" t="s">
        <v>658</v>
      </c>
      <c r="K610" s="780" t="s">
        <v>655</v>
      </c>
      <c r="L610" s="792">
        <v>12187</v>
      </c>
      <c r="M610" s="792">
        <v>0</v>
      </c>
      <c r="N610" s="790">
        <v>0</v>
      </c>
      <c r="O610" s="791">
        <v>0</v>
      </c>
    </row>
    <row r="611" spans="1:15" ht="15" customHeight="1" x14ac:dyDescent="0.25">
      <c r="A611" s="779" t="s">
        <v>130</v>
      </c>
      <c r="B611" s="779" t="s">
        <v>130</v>
      </c>
      <c r="C611" s="780" t="s">
        <v>583</v>
      </c>
      <c r="D611" s="779">
        <v>350</v>
      </c>
      <c r="E611" s="781" t="s">
        <v>89</v>
      </c>
      <c r="F611" s="7" t="s">
        <v>149</v>
      </c>
      <c r="G611" s="781" t="s">
        <v>89</v>
      </c>
      <c r="H611" s="781" t="s">
        <v>89</v>
      </c>
      <c r="I611" s="779" t="s">
        <v>584</v>
      </c>
      <c r="J611" s="779" t="s">
        <v>659</v>
      </c>
      <c r="K611" s="780" t="s">
        <v>655</v>
      </c>
      <c r="L611" s="792">
        <v>20997</v>
      </c>
      <c r="M611" s="792">
        <v>0</v>
      </c>
      <c r="N611" s="790">
        <v>0</v>
      </c>
      <c r="O611" s="791">
        <v>0</v>
      </c>
    </row>
    <row r="612" spans="1:15" ht="15" customHeight="1" x14ac:dyDescent="0.25">
      <c r="A612" s="779" t="s">
        <v>130</v>
      </c>
      <c r="B612" s="779" t="s">
        <v>130</v>
      </c>
      <c r="C612" s="780" t="s">
        <v>583</v>
      </c>
      <c r="D612" s="779">
        <v>350</v>
      </c>
      <c r="E612" s="781" t="s">
        <v>89</v>
      </c>
      <c r="F612" s="7" t="s">
        <v>149</v>
      </c>
      <c r="G612" s="781" t="s">
        <v>89</v>
      </c>
      <c r="H612" s="781" t="s">
        <v>89</v>
      </c>
      <c r="I612" s="779" t="s">
        <v>584</v>
      </c>
      <c r="J612" s="779" t="s">
        <v>660</v>
      </c>
      <c r="K612" s="780" t="s">
        <v>655</v>
      </c>
      <c r="L612" s="792">
        <v>24310</v>
      </c>
      <c r="M612" s="792">
        <v>0</v>
      </c>
      <c r="N612" s="790">
        <v>0</v>
      </c>
      <c r="O612" s="791">
        <v>0</v>
      </c>
    </row>
    <row r="613" spans="1:15" ht="15" customHeight="1" x14ac:dyDescent="0.25">
      <c r="A613" s="779" t="s">
        <v>130</v>
      </c>
      <c r="B613" s="779" t="s">
        <v>130</v>
      </c>
      <c r="C613" s="780" t="s">
        <v>583</v>
      </c>
      <c r="D613" s="779">
        <v>350</v>
      </c>
      <c r="E613" s="781" t="s">
        <v>89</v>
      </c>
      <c r="F613" s="7" t="s">
        <v>149</v>
      </c>
      <c r="G613" s="781" t="s">
        <v>89</v>
      </c>
      <c r="H613" s="781" t="s">
        <v>89</v>
      </c>
      <c r="I613" s="779" t="s">
        <v>584</v>
      </c>
      <c r="J613" s="779" t="s">
        <v>627</v>
      </c>
      <c r="K613" s="780" t="s">
        <v>655</v>
      </c>
      <c r="L613" s="792">
        <v>25048</v>
      </c>
      <c r="M613" s="792">
        <v>0</v>
      </c>
      <c r="N613" s="790">
        <v>0</v>
      </c>
      <c r="O613" s="791">
        <v>0</v>
      </c>
    </row>
    <row r="614" spans="1:15" ht="15" customHeight="1" x14ac:dyDescent="0.25">
      <c r="A614" s="779" t="s">
        <v>130</v>
      </c>
      <c r="B614" s="779" t="s">
        <v>130</v>
      </c>
      <c r="C614" s="780" t="s">
        <v>583</v>
      </c>
      <c r="D614" s="779">
        <v>350</v>
      </c>
      <c r="E614" s="781" t="s">
        <v>89</v>
      </c>
      <c r="F614" s="7" t="s">
        <v>149</v>
      </c>
      <c r="G614" s="781" t="s">
        <v>89</v>
      </c>
      <c r="H614" s="781" t="s">
        <v>89</v>
      </c>
      <c r="I614" s="779" t="s">
        <v>584</v>
      </c>
      <c r="J614" s="779" t="s">
        <v>623</v>
      </c>
      <c r="K614" s="780" t="s">
        <v>655</v>
      </c>
      <c r="L614" s="792">
        <v>39455</v>
      </c>
      <c r="M614" s="792">
        <v>0</v>
      </c>
      <c r="N614" s="790">
        <v>0</v>
      </c>
      <c r="O614" s="791">
        <v>0</v>
      </c>
    </row>
    <row r="615" spans="1:15" ht="15" customHeight="1" x14ac:dyDescent="0.25">
      <c r="A615" s="779" t="s">
        <v>130</v>
      </c>
      <c r="B615" s="779" t="s">
        <v>130</v>
      </c>
      <c r="C615" s="780" t="s">
        <v>583</v>
      </c>
      <c r="D615" s="779">
        <v>350</v>
      </c>
      <c r="E615" s="781" t="s">
        <v>89</v>
      </c>
      <c r="F615" s="7" t="s">
        <v>149</v>
      </c>
      <c r="G615" s="781" t="s">
        <v>89</v>
      </c>
      <c r="H615" s="781" t="s">
        <v>89</v>
      </c>
      <c r="I615" s="779" t="s">
        <v>584</v>
      </c>
      <c r="J615" s="779" t="s">
        <v>630</v>
      </c>
      <c r="K615" s="780" t="s">
        <v>655</v>
      </c>
      <c r="L615" s="792">
        <v>53234</v>
      </c>
      <c r="M615" s="792">
        <v>0</v>
      </c>
      <c r="N615" s="790">
        <v>0</v>
      </c>
      <c r="O615" s="791">
        <v>0</v>
      </c>
    </row>
    <row r="616" spans="1:15" ht="15" customHeight="1" x14ac:dyDescent="0.25">
      <c r="A616" s="779" t="s">
        <v>130</v>
      </c>
      <c r="B616" s="779" t="s">
        <v>130</v>
      </c>
      <c r="C616" s="780" t="s">
        <v>583</v>
      </c>
      <c r="D616" s="779">
        <v>350</v>
      </c>
      <c r="E616" s="781" t="s">
        <v>89</v>
      </c>
      <c r="F616" s="7" t="s">
        <v>149</v>
      </c>
      <c r="G616" s="781" t="s">
        <v>89</v>
      </c>
      <c r="H616" s="781" t="s">
        <v>89</v>
      </c>
      <c r="I616" s="779" t="s">
        <v>584</v>
      </c>
      <c r="J616" s="779" t="s">
        <v>617</v>
      </c>
      <c r="K616" s="780" t="s">
        <v>655</v>
      </c>
      <c r="L616" s="792">
        <v>93594</v>
      </c>
      <c r="M616" s="792">
        <v>0</v>
      </c>
      <c r="N616" s="790">
        <v>0</v>
      </c>
      <c r="O616" s="791">
        <v>0</v>
      </c>
    </row>
    <row r="617" spans="1:15" ht="15" customHeight="1" x14ac:dyDescent="0.25">
      <c r="A617" s="779" t="s">
        <v>130</v>
      </c>
      <c r="B617" s="779" t="s">
        <v>130</v>
      </c>
      <c r="C617" s="780" t="s">
        <v>583</v>
      </c>
      <c r="D617" s="779">
        <v>350</v>
      </c>
      <c r="E617" s="781" t="s">
        <v>89</v>
      </c>
      <c r="F617" s="7" t="s">
        <v>149</v>
      </c>
      <c r="G617" s="781" t="s">
        <v>89</v>
      </c>
      <c r="H617" s="781" t="s">
        <v>89</v>
      </c>
      <c r="I617" s="779" t="s">
        <v>584</v>
      </c>
      <c r="J617" s="779" t="s">
        <v>628</v>
      </c>
      <c r="K617" s="780" t="s">
        <v>655</v>
      </c>
      <c r="L617" s="792">
        <v>165413</v>
      </c>
      <c r="M617" s="792">
        <v>0</v>
      </c>
      <c r="N617" s="790">
        <v>0</v>
      </c>
      <c r="O617" s="791">
        <v>0</v>
      </c>
    </row>
    <row r="618" spans="1:15" ht="15" customHeight="1" x14ac:dyDescent="0.25">
      <c r="A618" s="779" t="s">
        <v>130</v>
      </c>
      <c r="B618" s="779" t="s">
        <v>130</v>
      </c>
      <c r="C618" s="780" t="s">
        <v>583</v>
      </c>
      <c r="D618" s="779">
        <v>350</v>
      </c>
      <c r="E618" s="781" t="s">
        <v>89</v>
      </c>
      <c r="F618" s="7" t="s">
        <v>149</v>
      </c>
      <c r="G618" s="781" t="s">
        <v>89</v>
      </c>
      <c r="H618" s="781" t="s">
        <v>89</v>
      </c>
      <c r="I618" s="779" t="s">
        <v>584</v>
      </c>
      <c r="J618" s="779" t="s">
        <v>625</v>
      </c>
      <c r="K618" s="780" t="s">
        <v>655</v>
      </c>
      <c r="L618" s="792">
        <v>230111</v>
      </c>
      <c r="M618" s="792">
        <v>0</v>
      </c>
      <c r="N618" s="790">
        <v>0</v>
      </c>
      <c r="O618" s="791">
        <v>0</v>
      </c>
    </row>
    <row r="619" spans="1:15" ht="15" customHeight="1" x14ac:dyDescent="0.25">
      <c r="A619" s="779" t="s">
        <v>130</v>
      </c>
      <c r="B619" s="779" t="s">
        <v>130</v>
      </c>
      <c r="C619" s="780" t="s">
        <v>583</v>
      </c>
      <c r="D619" s="779">
        <v>350</v>
      </c>
      <c r="E619" s="781" t="s">
        <v>89</v>
      </c>
      <c r="F619" s="7" t="s">
        <v>149</v>
      </c>
      <c r="G619" s="781" t="s">
        <v>89</v>
      </c>
      <c r="H619" s="781" t="s">
        <v>89</v>
      </c>
      <c r="I619" s="779" t="s">
        <v>584</v>
      </c>
      <c r="J619" s="779" t="s">
        <v>611</v>
      </c>
      <c r="K619" s="780" t="s">
        <v>655</v>
      </c>
      <c r="L619" s="792">
        <v>236328</v>
      </c>
      <c r="M619" s="792">
        <v>0</v>
      </c>
      <c r="N619" s="790">
        <v>0</v>
      </c>
      <c r="O619" s="791">
        <v>0</v>
      </c>
    </row>
    <row r="620" spans="1:15" ht="15" customHeight="1" x14ac:dyDescent="0.25">
      <c r="A620" s="779" t="s">
        <v>130</v>
      </c>
      <c r="B620" s="779" t="s">
        <v>130</v>
      </c>
      <c r="C620" s="780" t="s">
        <v>583</v>
      </c>
      <c r="D620" s="779">
        <v>350</v>
      </c>
      <c r="E620" s="781" t="s">
        <v>89</v>
      </c>
      <c r="F620" s="7" t="s">
        <v>149</v>
      </c>
      <c r="G620" s="781" t="s">
        <v>89</v>
      </c>
      <c r="H620" s="781" t="s">
        <v>89</v>
      </c>
      <c r="I620" s="779" t="s">
        <v>584</v>
      </c>
      <c r="J620" s="779" t="s">
        <v>609</v>
      </c>
      <c r="K620" s="780" t="s">
        <v>655</v>
      </c>
      <c r="L620" s="792">
        <v>297898</v>
      </c>
      <c r="M620" s="792">
        <v>0</v>
      </c>
      <c r="N620" s="790">
        <v>0</v>
      </c>
      <c r="O620" s="791">
        <v>0</v>
      </c>
    </row>
    <row r="621" spans="1:15" ht="15" customHeight="1" x14ac:dyDescent="0.25">
      <c r="A621" s="779" t="s">
        <v>130</v>
      </c>
      <c r="B621" s="779" t="s">
        <v>130</v>
      </c>
      <c r="C621" s="780" t="s">
        <v>583</v>
      </c>
      <c r="D621" s="779">
        <v>350</v>
      </c>
      <c r="E621" s="781" t="s">
        <v>89</v>
      </c>
      <c r="F621" s="7" t="s">
        <v>149</v>
      </c>
      <c r="G621" s="781" t="s">
        <v>89</v>
      </c>
      <c r="H621" s="781" t="s">
        <v>89</v>
      </c>
      <c r="I621" s="779" t="s">
        <v>584</v>
      </c>
      <c r="J621" s="779" t="s">
        <v>629</v>
      </c>
      <c r="K621" s="780" t="s">
        <v>655</v>
      </c>
      <c r="L621" s="792">
        <v>561899</v>
      </c>
      <c r="M621" s="792">
        <v>0</v>
      </c>
      <c r="N621" s="790">
        <v>0</v>
      </c>
      <c r="O621" s="791">
        <v>0</v>
      </c>
    </row>
    <row r="622" spans="1:15" ht="15" customHeight="1" x14ac:dyDescent="0.25">
      <c r="A622" s="779" t="s">
        <v>130</v>
      </c>
      <c r="B622" s="779" t="s">
        <v>130</v>
      </c>
      <c r="C622" s="780" t="s">
        <v>583</v>
      </c>
      <c r="D622" s="779">
        <v>350</v>
      </c>
      <c r="E622" s="781" t="s">
        <v>89</v>
      </c>
      <c r="F622" s="7" t="s">
        <v>149</v>
      </c>
      <c r="G622" s="781" t="s">
        <v>89</v>
      </c>
      <c r="H622" s="781" t="s">
        <v>89</v>
      </c>
      <c r="I622" s="779" t="s">
        <v>584</v>
      </c>
      <c r="J622" s="779" t="s">
        <v>631</v>
      </c>
      <c r="K622" s="780" t="s">
        <v>655</v>
      </c>
      <c r="L622" s="792">
        <v>1292694</v>
      </c>
      <c r="M622" s="792">
        <v>0</v>
      </c>
      <c r="N622" s="790">
        <v>0</v>
      </c>
      <c r="O622" s="791">
        <v>0</v>
      </c>
    </row>
    <row r="623" spans="1:15" ht="15" customHeight="1" x14ac:dyDescent="0.25">
      <c r="A623" s="779" t="s">
        <v>130</v>
      </c>
      <c r="B623" s="779" t="s">
        <v>130</v>
      </c>
      <c r="C623" s="780" t="s">
        <v>583</v>
      </c>
      <c r="D623" s="779">
        <v>350</v>
      </c>
      <c r="E623" s="781" t="s">
        <v>89</v>
      </c>
      <c r="F623" s="7" t="s">
        <v>149</v>
      </c>
      <c r="G623" s="781" t="s">
        <v>89</v>
      </c>
      <c r="H623" s="781" t="s">
        <v>89</v>
      </c>
      <c r="I623" s="779" t="s">
        <v>584</v>
      </c>
      <c r="J623" s="779" t="s">
        <v>661</v>
      </c>
      <c r="K623" s="780" t="s">
        <v>655</v>
      </c>
      <c r="L623" s="792">
        <v>3084746</v>
      </c>
      <c r="M623" s="792">
        <v>0</v>
      </c>
      <c r="N623" s="790">
        <v>0</v>
      </c>
      <c r="O623" s="791">
        <v>0</v>
      </c>
    </row>
    <row r="624" spans="1:15" ht="15" customHeight="1" x14ac:dyDescent="0.25">
      <c r="A624" s="779" t="s">
        <v>130</v>
      </c>
      <c r="B624" s="779" t="s">
        <v>130</v>
      </c>
      <c r="C624" s="780" t="s">
        <v>583</v>
      </c>
      <c r="D624" s="779">
        <v>350</v>
      </c>
      <c r="E624" s="781" t="s">
        <v>89</v>
      </c>
      <c r="F624" s="7" t="s">
        <v>149</v>
      </c>
      <c r="G624" s="781" t="s">
        <v>89</v>
      </c>
      <c r="H624" s="781" t="s">
        <v>89</v>
      </c>
      <c r="I624" s="779" t="s">
        <v>584</v>
      </c>
      <c r="J624" s="779" t="s">
        <v>615</v>
      </c>
      <c r="K624" s="780" t="s">
        <v>655</v>
      </c>
      <c r="L624" s="792">
        <v>4330862</v>
      </c>
      <c r="M624" s="792">
        <v>0</v>
      </c>
      <c r="N624" s="790">
        <v>0</v>
      </c>
      <c r="O624" s="791">
        <v>0</v>
      </c>
    </row>
    <row r="625" spans="1:15" ht="15" customHeight="1" x14ac:dyDescent="0.25">
      <c r="A625" s="779" t="s">
        <v>130</v>
      </c>
      <c r="B625" s="779" t="s">
        <v>130</v>
      </c>
      <c r="C625" s="780" t="s">
        <v>632</v>
      </c>
      <c r="D625" s="779">
        <v>350</v>
      </c>
      <c r="E625" s="781" t="s">
        <v>89</v>
      </c>
      <c r="F625" s="7" t="s">
        <v>149</v>
      </c>
      <c r="G625" s="781" t="s">
        <v>89</v>
      </c>
      <c r="H625" s="781" t="s">
        <v>89</v>
      </c>
      <c r="I625" s="779" t="s">
        <v>633</v>
      </c>
      <c r="J625" s="779" t="s">
        <v>642</v>
      </c>
      <c r="K625" s="780" t="s">
        <v>662</v>
      </c>
      <c r="L625" s="792">
        <v>200</v>
      </c>
      <c r="M625" s="792">
        <v>0</v>
      </c>
      <c r="N625" s="790">
        <v>0</v>
      </c>
      <c r="O625" s="791">
        <v>0</v>
      </c>
    </row>
    <row r="626" spans="1:15" ht="15" customHeight="1" x14ac:dyDescent="0.25">
      <c r="A626" s="779" t="s">
        <v>130</v>
      </c>
      <c r="B626" s="779" t="s">
        <v>130</v>
      </c>
      <c r="C626" s="780" t="s">
        <v>632</v>
      </c>
      <c r="D626" s="779">
        <v>350</v>
      </c>
      <c r="E626" s="781" t="s">
        <v>89</v>
      </c>
      <c r="F626" s="7" t="s">
        <v>149</v>
      </c>
      <c r="G626" s="781" t="s">
        <v>89</v>
      </c>
      <c r="H626" s="781" t="s">
        <v>89</v>
      </c>
      <c r="I626" s="779" t="s">
        <v>633</v>
      </c>
      <c r="J626" s="779" t="s">
        <v>634</v>
      </c>
      <c r="K626" s="780" t="s">
        <v>662</v>
      </c>
      <c r="L626" s="792">
        <v>178825</v>
      </c>
      <c r="M626" s="792">
        <v>0</v>
      </c>
      <c r="N626" s="790">
        <v>0</v>
      </c>
      <c r="O626" s="791">
        <v>0</v>
      </c>
    </row>
    <row r="627" spans="1:15" ht="15" customHeight="1" x14ac:dyDescent="0.25">
      <c r="A627" s="779" t="s">
        <v>130</v>
      </c>
      <c r="B627" s="779" t="s">
        <v>130</v>
      </c>
      <c r="C627" s="780" t="s">
        <v>632</v>
      </c>
      <c r="D627" s="779">
        <v>350</v>
      </c>
      <c r="E627" s="781" t="s">
        <v>89</v>
      </c>
      <c r="F627" s="7" t="s">
        <v>149</v>
      </c>
      <c r="G627" s="781" t="s">
        <v>89</v>
      </c>
      <c r="H627" s="781" t="s">
        <v>89</v>
      </c>
      <c r="I627" s="779" t="s">
        <v>633</v>
      </c>
      <c r="J627" s="779" t="s">
        <v>636</v>
      </c>
      <c r="K627" s="780" t="s">
        <v>663</v>
      </c>
      <c r="L627" s="792">
        <v>602604</v>
      </c>
      <c r="M627" s="792">
        <v>0</v>
      </c>
      <c r="N627" s="790">
        <v>0</v>
      </c>
      <c r="O627" s="791">
        <v>0</v>
      </c>
    </row>
    <row r="628" spans="1:15" ht="15" customHeight="1" x14ac:dyDescent="0.25">
      <c r="A628" s="779" t="s">
        <v>130</v>
      </c>
      <c r="B628" s="779" t="s">
        <v>130</v>
      </c>
      <c r="C628" s="780" t="s">
        <v>632</v>
      </c>
      <c r="D628" s="779">
        <v>350</v>
      </c>
      <c r="E628" s="781" t="s">
        <v>89</v>
      </c>
      <c r="F628" s="7" t="s">
        <v>149</v>
      </c>
      <c r="G628" s="781" t="s">
        <v>89</v>
      </c>
      <c r="H628" s="781" t="s">
        <v>89</v>
      </c>
      <c r="I628" s="779" t="s">
        <v>633</v>
      </c>
      <c r="J628" s="779" t="s">
        <v>664</v>
      </c>
      <c r="K628" s="780" t="s">
        <v>665</v>
      </c>
      <c r="L628" s="792">
        <v>112</v>
      </c>
      <c r="M628" s="792">
        <v>0</v>
      </c>
      <c r="N628" s="790">
        <v>0</v>
      </c>
      <c r="O628" s="791">
        <v>0</v>
      </c>
    </row>
    <row r="629" spans="1:15" ht="15" customHeight="1" x14ac:dyDescent="0.25">
      <c r="A629" s="779" t="s">
        <v>130</v>
      </c>
      <c r="B629" s="779" t="s">
        <v>130</v>
      </c>
      <c r="C629" s="780" t="s">
        <v>644</v>
      </c>
      <c r="D629" s="779">
        <v>350</v>
      </c>
      <c r="E629" s="781" t="s">
        <v>89</v>
      </c>
      <c r="F629" s="7" t="s">
        <v>149</v>
      </c>
      <c r="G629" s="781" t="s">
        <v>89</v>
      </c>
      <c r="H629" s="781" t="s">
        <v>89</v>
      </c>
      <c r="I629" s="779" t="s">
        <v>633</v>
      </c>
      <c r="J629" s="779" t="s">
        <v>645</v>
      </c>
      <c r="K629" s="780" t="s">
        <v>666</v>
      </c>
      <c r="L629" s="792">
        <v>458218</v>
      </c>
      <c r="M629" s="792">
        <v>0</v>
      </c>
      <c r="N629" s="790">
        <v>0</v>
      </c>
      <c r="O629" s="791">
        <v>0</v>
      </c>
    </row>
    <row r="630" spans="1:15" ht="15" customHeight="1" x14ac:dyDescent="0.25">
      <c r="A630" s="779" t="s">
        <v>130</v>
      </c>
      <c r="B630" s="779" t="s">
        <v>130</v>
      </c>
      <c r="C630" s="780" t="s">
        <v>644</v>
      </c>
      <c r="D630" s="779">
        <v>350</v>
      </c>
      <c r="E630" s="781" t="s">
        <v>89</v>
      </c>
      <c r="F630" s="7" t="s">
        <v>149</v>
      </c>
      <c r="G630" s="781" t="s">
        <v>89</v>
      </c>
      <c r="H630" s="781" t="s">
        <v>89</v>
      </c>
      <c r="I630" s="779" t="s">
        <v>633</v>
      </c>
      <c r="J630" s="779" t="s">
        <v>647</v>
      </c>
      <c r="K630" s="780" t="s">
        <v>667</v>
      </c>
      <c r="L630" s="792">
        <v>500607</v>
      </c>
      <c r="M630" s="792">
        <v>0</v>
      </c>
      <c r="N630" s="790">
        <v>0</v>
      </c>
      <c r="O630" s="791">
        <v>0</v>
      </c>
    </row>
    <row r="631" spans="1:15" ht="15" customHeight="1" x14ac:dyDescent="0.25">
      <c r="A631" s="779" t="s">
        <v>130</v>
      </c>
      <c r="B631" s="779" t="s">
        <v>130</v>
      </c>
      <c r="C631" s="780" t="s">
        <v>644</v>
      </c>
      <c r="D631" s="779">
        <v>350</v>
      </c>
      <c r="E631" s="781" t="s">
        <v>89</v>
      </c>
      <c r="F631" s="7" t="s">
        <v>149</v>
      </c>
      <c r="G631" s="781" t="s">
        <v>89</v>
      </c>
      <c r="H631" s="781" t="s">
        <v>89</v>
      </c>
      <c r="I631" s="779" t="s">
        <v>633</v>
      </c>
      <c r="J631" s="779" t="s">
        <v>653</v>
      </c>
      <c r="K631" s="780" t="s">
        <v>668</v>
      </c>
      <c r="L631" s="792">
        <v>288449</v>
      </c>
      <c r="M631" s="792">
        <v>0</v>
      </c>
      <c r="N631" s="790">
        <v>0</v>
      </c>
      <c r="O631" s="791">
        <v>0</v>
      </c>
    </row>
    <row r="632" spans="1:15" ht="15" customHeight="1" x14ac:dyDescent="0.25">
      <c r="A632" s="779" t="s">
        <v>130</v>
      </c>
      <c r="B632" s="779" t="s">
        <v>130</v>
      </c>
      <c r="C632" s="780" t="s">
        <v>644</v>
      </c>
      <c r="D632" s="779">
        <v>350</v>
      </c>
      <c r="E632" s="781" t="s">
        <v>89</v>
      </c>
      <c r="F632" s="7" t="s">
        <v>149</v>
      </c>
      <c r="G632" s="781" t="s">
        <v>89</v>
      </c>
      <c r="H632" s="781" t="s">
        <v>89</v>
      </c>
      <c r="I632" s="779" t="s">
        <v>633</v>
      </c>
      <c r="J632" s="779" t="s">
        <v>645</v>
      </c>
      <c r="K632" s="780" t="s">
        <v>669</v>
      </c>
      <c r="L632" s="792">
        <v>-95558</v>
      </c>
      <c r="M632" s="792">
        <v>0</v>
      </c>
      <c r="N632" s="790">
        <v>0</v>
      </c>
      <c r="O632" s="791">
        <v>0</v>
      </c>
    </row>
    <row r="633" spans="1:15" ht="15" customHeight="1" x14ac:dyDescent="0.25">
      <c r="A633" s="779" t="s">
        <v>130</v>
      </c>
      <c r="B633" s="779" t="s">
        <v>130</v>
      </c>
      <c r="C633" s="780" t="s">
        <v>644</v>
      </c>
      <c r="D633" s="779">
        <v>350</v>
      </c>
      <c r="E633" s="781" t="s">
        <v>89</v>
      </c>
      <c r="F633" s="7" t="s">
        <v>149</v>
      </c>
      <c r="G633" s="781" t="s">
        <v>89</v>
      </c>
      <c r="H633" s="781" t="s">
        <v>89</v>
      </c>
      <c r="I633" s="779" t="s">
        <v>633</v>
      </c>
      <c r="J633" s="779" t="s">
        <v>645</v>
      </c>
      <c r="K633" s="780" t="s">
        <v>669</v>
      </c>
      <c r="L633" s="792">
        <v>-91531</v>
      </c>
      <c r="M633" s="792">
        <v>0</v>
      </c>
      <c r="N633" s="790">
        <v>0</v>
      </c>
      <c r="O633" s="791">
        <v>0</v>
      </c>
    </row>
    <row r="634" spans="1:15" ht="15" customHeight="1" x14ac:dyDescent="0.25">
      <c r="A634" s="779" t="s">
        <v>130</v>
      </c>
      <c r="B634" s="779" t="s">
        <v>130</v>
      </c>
      <c r="C634" s="780" t="s">
        <v>644</v>
      </c>
      <c r="D634" s="779">
        <v>350</v>
      </c>
      <c r="E634" s="781" t="s">
        <v>89</v>
      </c>
      <c r="F634" s="7" t="s">
        <v>149</v>
      </c>
      <c r="G634" s="781" t="s">
        <v>89</v>
      </c>
      <c r="H634" s="781" t="s">
        <v>89</v>
      </c>
      <c r="I634" s="779" t="s">
        <v>633</v>
      </c>
      <c r="J634" s="779" t="s">
        <v>647</v>
      </c>
      <c r="K634" s="780" t="s">
        <v>670</v>
      </c>
      <c r="L634" s="792">
        <v>-108204</v>
      </c>
      <c r="M634" s="792">
        <v>0</v>
      </c>
      <c r="N634" s="790">
        <v>0</v>
      </c>
      <c r="O634" s="791">
        <v>0</v>
      </c>
    </row>
    <row r="635" spans="1:15" ht="15" customHeight="1" x14ac:dyDescent="0.25">
      <c r="A635" s="779" t="s">
        <v>130</v>
      </c>
      <c r="B635" s="779" t="s">
        <v>130</v>
      </c>
      <c r="C635" s="780" t="s">
        <v>644</v>
      </c>
      <c r="D635" s="779">
        <v>350</v>
      </c>
      <c r="E635" s="781" t="s">
        <v>89</v>
      </c>
      <c r="F635" s="7" t="s">
        <v>149</v>
      </c>
      <c r="G635" s="781" t="s">
        <v>89</v>
      </c>
      <c r="H635" s="781" t="s">
        <v>89</v>
      </c>
      <c r="I635" s="779" t="s">
        <v>633</v>
      </c>
      <c r="J635" s="779" t="s">
        <v>647</v>
      </c>
      <c r="K635" s="780" t="s">
        <v>670</v>
      </c>
      <c r="L635" s="792">
        <v>-103644</v>
      </c>
      <c r="M635" s="792">
        <v>0</v>
      </c>
      <c r="N635" s="790">
        <v>0</v>
      </c>
      <c r="O635" s="791">
        <v>0</v>
      </c>
    </row>
    <row r="636" spans="1:15" ht="15" customHeight="1" x14ac:dyDescent="0.25">
      <c r="A636" s="779" t="s">
        <v>130</v>
      </c>
      <c r="B636" s="779" t="s">
        <v>130</v>
      </c>
      <c r="C636" s="780" t="s">
        <v>644</v>
      </c>
      <c r="D636" s="779">
        <v>350</v>
      </c>
      <c r="E636" s="781" t="s">
        <v>89</v>
      </c>
      <c r="F636" s="7" t="s">
        <v>149</v>
      </c>
      <c r="G636" s="781" t="s">
        <v>89</v>
      </c>
      <c r="H636" s="781" t="s">
        <v>89</v>
      </c>
      <c r="I636" s="779" t="s">
        <v>633</v>
      </c>
      <c r="J636" s="779" t="s">
        <v>653</v>
      </c>
      <c r="K636" s="780" t="s">
        <v>671</v>
      </c>
      <c r="L636" s="792">
        <v>-59716</v>
      </c>
      <c r="M636" s="792">
        <v>0</v>
      </c>
      <c r="N636" s="790">
        <v>0</v>
      </c>
      <c r="O636" s="791">
        <v>0</v>
      </c>
    </row>
    <row r="637" spans="1:15" ht="15" customHeight="1" x14ac:dyDescent="0.25">
      <c r="A637" s="779" t="s">
        <v>130</v>
      </c>
      <c r="B637" s="779" t="s">
        <v>130</v>
      </c>
      <c r="C637" s="780" t="s">
        <v>644</v>
      </c>
      <c r="D637" s="779">
        <v>350</v>
      </c>
      <c r="E637" s="781" t="s">
        <v>89</v>
      </c>
      <c r="F637" s="7" t="s">
        <v>149</v>
      </c>
      <c r="G637" s="781" t="s">
        <v>89</v>
      </c>
      <c r="H637" s="781" t="s">
        <v>89</v>
      </c>
      <c r="I637" s="779" t="s">
        <v>633</v>
      </c>
      <c r="J637" s="779" t="s">
        <v>653</v>
      </c>
      <c r="K637" s="780" t="s">
        <v>671</v>
      </c>
      <c r="L637" s="792">
        <v>-57199</v>
      </c>
      <c r="M637" s="792">
        <v>0</v>
      </c>
      <c r="N637" s="790">
        <v>0</v>
      </c>
      <c r="O637" s="791">
        <v>0</v>
      </c>
    </row>
    <row r="638" spans="1:15" ht="15" customHeight="1" x14ac:dyDescent="0.25">
      <c r="A638" s="779" t="s">
        <v>130</v>
      </c>
      <c r="B638" s="779" t="s">
        <v>130</v>
      </c>
      <c r="C638" s="780" t="s">
        <v>672</v>
      </c>
      <c r="D638" s="779">
        <v>352</v>
      </c>
      <c r="E638" s="781" t="s">
        <v>89</v>
      </c>
      <c r="F638" s="781" t="s">
        <v>673</v>
      </c>
      <c r="G638" s="781" t="s">
        <v>89</v>
      </c>
      <c r="H638" s="781" t="s">
        <v>89</v>
      </c>
      <c r="I638" s="779" t="s">
        <v>633</v>
      </c>
      <c r="J638" s="779" t="s">
        <v>636</v>
      </c>
      <c r="K638" s="780" t="s">
        <v>674</v>
      </c>
      <c r="L638" s="792">
        <v>228881</v>
      </c>
      <c r="M638" s="792">
        <v>251770</v>
      </c>
      <c r="N638" s="790">
        <v>0</v>
      </c>
      <c r="O638" s="791">
        <v>0</v>
      </c>
    </row>
    <row r="639" spans="1:15" ht="15" customHeight="1" x14ac:dyDescent="0.25">
      <c r="A639" s="779" t="s">
        <v>130</v>
      </c>
      <c r="B639" s="779" t="s">
        <v>130</v>
      </c>
      <c r="C639" s="780" t="s">
        <v>675</v>
      </c>
      <c r="D639" s="779">
        <v>352</v>
      </c>
      <c r="E639" s="781" t="s">
        <v>89</v>
      </c>
      <c r="F639" s="7" t="s">
        <v>676</v>
      </c>
      <c r="G639" s="781" t="s">
        <v>89</v>
      </c>
      <c r="H639" s="781" t="s">
        <v>89</v>
      </c>
      <c r="I639" s="779" t="s">
        <v>633</v>
      </c>
      <c r="J639" s="779" t="s">
        <v>46</v>
      </c>
      <c r="K639" s="780" t="s">
        <v>677</v>
      </c>
      <c r="L639" s="792">
        <v>2977</v>
      </c>
      <c r="M639" s="792">
        <v>3275</v>
      </c>
      <c r="N639" s="790">
        <v>0</v>
      </c>
      <c r="O639" s="791">
        <v>0</v>
      </c>
    </row>
    <row r="640" spans="1:15" ht="15" customHeight="1" x14ac:dyDescent="0.25">
      <c r="A640" s="779" t="s">
        <v>130</v>
      </c>
      <c r="B640" s="779" t="s">
        <v>130</v>
      </c>
      <c r="C640" s="780" t="s">
        <v>672</v>
      </c>
      <c r="D640" s="779">
        <v>352</v>
      </c>
      <c r="E640" s="781" t="s">
        <v>89</v>
      </c>
      <c r="F640" s="781" t="s">
        <v>673</v>
      </c>
      <c r="G640" s="781" t="s">
        <v>89</v>
      </c>
      <c r="H640" s="781" t="s">
        <v>89</v>
      </c>
      <c r="I640" s="779" t="s">
        <v>633</v>
      </c>
      <c r="J640" s="779" t="s">
        <v>642</v>
      </c>
      <c r="K640" s="780" t="s">
        <v>678</v>
      </c>
      <c r="L640" s="792">
        <v>492605</v>
      </c>
      <c r="M640" s="792">
        <v>541865</v>
      </c>
      <c r="N640" s="790">
        <v>0</v>
      </c>
      <c r="O640" s="791">
        <v>0</v>
      </c>
    </row>
    <row r="641" spans="1:15" ht="15" customHeight="1" x14ac:dyDescent="0.25">
      <c r="A641" s="779" t="s">
        <v>130</v>
      </c>
      <c r="B641" s="779" t="s">
        <v>130</v>
      </c>
      <c r="C641" s="780" t="s">
        <v>672</v>
      </c>
      <c r="D641" s="779">
        <v>352</v>
      </c>
      <c r="E641" s="781" t="s">
        <v>89</v>
      </c>
      <c r="F641" s="781" t="s">
        <v>673</v>
      </c>
      <c r="G641" s="781" t="s">
        <v>89</v>
      </c>
      <c r="H641" s="781" t="s">
        <v>89</v>
      </c>
      <c r="I641" s="779" t="s">
        <v>633</v>
      </c>
      <c r="J641" s="779" t="s">
        <v>636</v>
      </c>
      <c r="K641" s="780" t="s">
        <v>679</v>
      </c>
      <c r="L641" s="792">
        <v>-109586</v>
      </c>
      <c r="M641" s="792">
        <v>-120545</v>
      </c>
      <c r="N641" s="790">
        <v>0</v>
      </c>
      <c r="O641" s="791">
        <v>0</v>
      </c>
    </row>
    <row r="642" spans="1:15" ht="15" customHeight="1" x14ac:dyDescent="0.25">
      <c r="A642" s="779" t="s">
        <v>130</v>
      </c>
      <c r="B642" s="779" t="s">
        <v>130</v>
      </c>
      <c r="C642" s="780" t="s">
        <v>672</v>
      </c>
      <c r="D642" s="779">
        <v>352</v>
      </c>
      <c r="E642" s="781" t="s">
        <v>89</v>
      </c>
      <c r="F642" s="781" t="s">
        <v>673</v>
      </c>
      <c r="G642" s="781" t="s">
        <v>89</v>
      </c>
      <c r="H642" s="781" t="s">
        <v>89</v>
      </c>
      <c r="I642" s="779" t="s">
        <v>633</v>
      </c>
      <c r="J642" s="779" t="s">
        <v>636</v>
      </c>
      <c r="K642" s="780" t="s">
        <v>679</v>
      </c>
      <c r="L642" s="792">
        <v>-8430</v>
      </c>
      <c r="M642" s="792">
        <v>-9273</v>
      </c>
      <c r="N642" s="790">
        <v>0</v>
      </c>
      <c r="O642" s="791">
        <v>0</v>
      </c>
    </row>
    <row r="643" spans="1:15" ht="15" customHeight="1" x14ac:dyDescent="0.25">
      <c r="A643" s="779" t="s">
        <v>130</v>
      </c>
      <c r="B643" s="779" t="s">
        <v>130</v>
      </c>
      <c r="C643" s="780" t="s">
        <v>672</v>
      </c>
      <c r="D643" s="779">
        <v>352</v>
      </c>
      <c r="E643" s="781" t="s">
        <v>89</v>
      </c>
      <c r="F643" s="781" t="s">
        <v>673</v>
      </c>
      <c r="G643" s="781" t="s">
        <v>89</v>
      </c>
      <c r="H643" s="781" t="s">
        <v>89</v>
      </c>
      <c r="I643" s="779" t="s">
        <v>633</v>
      </c>
      <c r="J643" s="779" t="s">
        <v>636</v>
      </c>
      <c r="K643" s="780" t="s">
        <v>679</v>
      </c>
      <c r="L643" s="792">
        <v>-8430</v>
      </c>
      <c r="M643" s="792">
        <v>-9273</v>
      </c>
      <c r="N643" s="790">
        <v>0</v>
      </c>
      <c r="O643" s="791">
        <v>0</v>
      </c>
    </row>
    <row r="644" spans="1:15" ht="15" customHeight="1" x14ac:dyDescent="0.25">
      <c r="A644" s="779" t="s">
        <v>130</v>
      </c>
      <c r="B644" s="779" t="s">
        <v>130</v>
      </c>
      <c r="C644" s="780" t="s">
        <v>672</v>
      </c>
      <c r="D644" s="779">
        <v>352</v>
      </c>
      <c r="E644" s="781" t="s">
        <v>89</v>
      </c>
      <c r="F644" s="781" t="s">
        <v>673</v>
      </c>
      <c r="G644" s="781" t="s">
        <v>89</v>
      </c>
      <c r="H644" s="781" t="s">
        <v>89</v>
      </c>
      <c r="I644" s="779" t="s">
        <v>633</v>
      </c>
      <c r="J644" s="779" t="s">
        <v>636</v>
      </c>
      <c r="K644" s="780" t="s">
        <v>679</v>
      </c>
      <c r="L644" s="792">
        <v>-5058</v>
      </c>
      <c r="M644" s="792">
        <v>-5564</v>
      </c>
      <c r="N644" s="790">
        <v>0</v>
      </c>
      <c r="O644" s="791">
        <v>0</v>
      </c>
    </row>
    <row r="645" spans="1:15" ht="15" customHeight="1" x14ac:dyDescent="0.25">
      <c r="A645" s="779" t="s">
        <v>130</v>
      </c>
      <c r="B645" s="779" t="s">
        <v>130</v>
      </c>
      <c r="C645" s="780" t="s">
        <v>675</v>
      </c>
      <c r="D645" s="779">
        <v>352</v>
      </c>
      <c r="E645" s="781" t="s">
        <v>89</v>
      </c>
      <c r="F645" s="7" t="s">
        <v>676</v>
      </c>
      <c r="G645" s="781" t="s">
        <v>89</v>
      </c>
      <c r="H645" s="781" t="s">
        <v>89</v>
      </c>
      <c r="I645" s="779" t="s">
        <v>633</v>
      </c>
      <c r="J645" s="779" t="s">
        <v>46</v>
      </c>
      <c r="K645" s="780" t="s">
        <v>680</v>
      </c>
      <c r="L645" s="792">
        <v>-24</v>
      </c>
      <c r="M645" s="792">
        <v>-27</v>
      </c>
      <c r="N645" s="790">
        <v>0</v>
      </c>
      <c r="O645" s="791">
        <v>0</v>
      </c>
    </row>
    <row r="646" spans="1:15" ht="15" customHeight="1" x14ac:dyDescent="0.25">
      <c r="A646" s="779" t="s">
        <v>130</v>
      </c>
      <c r="B646" s="779" t="s">
        <v>130</v>
      </c>
      <c r="C646" s="780" t="s">
        <v>672</v>
      </c>
      <c r="D646" s="779">
        <v>352</v>
      </c>
      <c r="E646" s="781" t="s">
        <v>89</v>
      </c>
      <c r="F646" s="781" t="s">
        <v>673</v>
      </c>
      <c r="G646" s="781" t="s">
        <v>89</v>
      </c>
      <c r="H646" s="781" t="s">
        <v>89</v>
      </c>
      <c r="I646" s="779" t="s">
        <v>633</v>
      </c>
      <c r="J646" s="779" t="s">
        <v>642</v>
      </c>
      <c r="K646" s="780" t="s">
        <v>681</v>
      </c>
      <c r="L646" s="792">
        <v>-31923</v>
      </c>
      <c r="M646" s="792">
        <v>-35114</v>
      </c>
      <c r="N646" s="790">
        <v>0</v>
      </c>
      <c r="O646" s="791">
        <v>0</v>
      </c>
    </row>
    <row r="647" spans="1:15" ht="15" customHeight="1" x14ac:dyDescent="0.25">
      <c r="A647" s="779" t="s">
        <v>130</v>
      </c>
      <c r="B647" s="779" t="s">
        <v>130</v>
      </c>
      <c r="C647" s="780" t="s">
        <v>672</v>
      </c>
      <c r="D647" s="779">
        <v>352</v>
      </c>
      <c r="E647" s="781" t="s">
        <v>89</v>
      </c>
      <c r="F647" s="781" t="s">
        <v>673</v>
      </c>
      <c r="G647" s="781" t="s">
        <v>89</v>
      </c>
      <c r="H647" s="781" t="s">
        <v>89</v>
      </c>
      <c r="I647" s="779" t="s">
        <v>633</v>
      </c>
      <c r="J647" s="779" t="s">
        <v>642</v>
      </c>
      <c r="K647" s="780" t="s">
        <v>681</v>
      </c>
      <c r="L647" s="792">
        <v>-2456</v>
      </c>
      <c r="M647" s="792">
        <v>-2701</v>
      </c>
      <c r="N647" s="790">
        <v>0</v>
      </c>
      <c r="O647" s="791">
        <v>0</v>
      </c>
    </row>
    <row r="648" spans="1:15" ht="15" customHeight="1" x14ac:dyDescent="0.25">
      <c r="A648" s="779" t="s">
        <v>130</v>
      </c>
      <c r="B648" s="779" t="s">
        <v>130</v>
      </c>
      <c r="C648" s="780" t="s">
        <v>672</v>
      </c>
      <c r="D648" s="779">
        <v>352</v>
      </c>
      <c r="E648" s="781" t="s">
        <v>89</v>
      </c>
      <c r="F648" s="781" t="s">
        <v>673</v>
      </c>
      <c r="G648" s="781" t="s">
        <v>89</v>
      </c>
      <c r="H648" s="781" t="s">
        <v>89</v>
      </c>
      <c r="I648" s="779" t="s">
        <v>633</v>
      </c>
      <c r="J648" s="779" t="s">
        <v>642</v>
      </c>
      <c r="K648" s="780" t="s">
        <v>681</v>
      </c>
      <c r="L648" s="792">
        <v>-2432</v>
      </c>
      <c r="M648" s="792">
        <v>-2676</v>
      </c>
      <c r="N648" s="790">
        <v>0</v>
      </c>
      <c r="O648" s="791">
        <v>0</v>
      </c>
    </row>
    <row r="649" spans="1:15" ht="15" customHeight="1" x14ac:dyDescent="0.25">
      <c r="A649" s="779" t="s">
        <v>130</v>
      </c>
      <c r="B649" s="779" t="s">
        <v>130</v>
      </c>
      <c r="C649" s="780" t="s">
        <v>672</v>
      </c>
      <c r="D649" s="779">
        <v>352</v>
      </c>
      <c r="E649" s="781" t="s">
        <v>89</v>
      </c>
      <c r="F649" s="781" t="s">
        <v>673</v>
      </c>
      <c r="G649" s="781" t="s">
        <v>89</v>
      </c>
      <c r="H649" s="781" t="s">
        <v>89</v>
      </c>
      <c r="I649" s="779" t="s">
        <v>633</v>
      </c>
      <c r="J649" s="779" t="s">
        <v>642</v>
      </c>
      <c r="K649" s="780" t="s">
        <v>681</v>
      </c>
      <c r="L649" s="792">
        <v>-1473</v>
      </c>
      <c r="M649" s="792">
        <v>-1621</v>
      </c>
      <c r="N649" s="790">
        <v>0</v>
      </c>
      <c r="O649" s="791">
        <v>0</v>
      </c>
    </row>
    <row r="650" spans="1:15" ht="15" customHeight="1" x14ac:dyDescent="0.25">
      <c r="A650" s="779" t="s">
        <v>130</v>
      </c>
      <c r="B650" s="779" t="s">
        <v>130</v>
      </c>
      <c r="C650" s="780" t="s">
        <v>675</v>
      </c>
      <c r="D650" s="779">
        <v>353</v>
      </c>
      <c r="E650" s="781" t="s">
        <v>89</v>
      </c>
      <c r="F650" s="7" t="s">
        <v>676</v>
      </c>
      <c r="G650" s="781" t="s">
        <v>89</v>
      </c>
      <c r="H650" s="781" t="s">
        <v>89</v>
      </c>
      <c r="I650" s="779" t="s">
        <v>633</v>
      </c>
      <c r="J650" s="779" t="s">
        <v>636</v>
      </c>
      <c r="K650" s="780" t="s">
        <v>682</v>
      </c>
      <c r="L650" s="792">
        <v>3439</v>
      </c>
      <c r="M650" s="792">
        <v>3783</v>
      </c>
      <c r="N650" s="790">
        <v>0</v>
      </c>
      <c r="O650" s="791">
        <v>0</v>
      </c>
    </row>
    <row r="651" spans="1:15" ht="15" customHeight="1" x14ac:dyDescent="0.25">
      <c r="A651" s="779" t="s">
        <v>130</v>
      </c>
      <c r="B651" s="779" t="s">
        <v>130</v>
      </c>
      <c r="C651" s="780" t="s">
        <v>672</v>
      </c>
      <c r="D651" s="779">
        <v>353</v>
      </c>
      <c r="E651" s="781" t="s">
        <v>89</v>
      </c>
      <c r="F651" s="781" t="s">
        <v>673</v>
      </c>
      <c r="G651" s="781" t="s">
        <v>89</v>
      </c>
      <c r="H651" s="781" t="s">
        <v>89</v>
      </c>
      <c r="I651" s="779" t="s">
        <v>633</v>
      </c>
      <c r="J651" s="779" t="s">
        <v>636</v>
      </c>
      <c r="K651" s="780" t="s">
        <v>683</v>
      </c>
      <c r="L651" s="792">
        <v>24769</v>
      </c>
      <c r="M651" s="792">
        <v>27245</v>
      </c>
      <c r="N651" s="790">
        <v>0</v>
      </c>
      <c r="O651" s="791">
        <v>0</v>
      </c>
    </row>
    <row r="652" spans="1:15" ht="15" customHeight="1" x14ac:dyDescent="0.25">
      <c r="A652" s="779" t="s">
        <v>130</v>
      </c>
      <c r="B652" s="779" t="s">
        <v>130</v>
      </c>
      <c r="C652" s="780" t="s">
        <v>675</v>
      </c>
      <c r="D652" s="779">
        <v>353</v>
      </c>
      <c r="E652" s="781" t="s">
        <v>89</v>
      </c>
      <c r="F652" s="7" t="s">
        <v>676</v>
      </c>
      <c r="G652" s="781" t="s">
        <v>89</v>
      </c>
      <c r="H652" s="781" t="s">
        <v>89</v>
      </c>
      <c r="I652" s="779" t="s">
        <v>633</v>
      </c>
      <c r="J652" s="779" t="s">
        <v>636</v>
      </c>
      <c r="K652" s="780" t="s">
        <v>684</v>
      </c>
      <c r="L652" s="792">
        <v>-52</v>
      </c>
      <c r="M652" s="792">
        <v>-58</v>
      </c>
      <c r="N652" s="790">
        <v>0</v>
      </c>
      <c r="O652" s="791">
        <v>0</v>
      </c>
    </row>
    <row r="653" spans="1:15" ht="15" customHeight="1" x14ac:dyDescent="0.25">
      <c r="A653" s="779" t="s">
        <v>130</v>
      </c>
      <c r="B653" s="779" t="s">
        <v>130</v>
      </c>
      <c r="C653" s="780" t="s">
        <v>672</v>
      </c>
      <c r="D653" s="779">
        <v>353</v>
      </c>
      <c r="E653" s="781" t="s">
        <v>89</v>
      </c>
      <c r="F653" s="781" t="s">
        <v>673</v>
      </c>
      <c r="G653" s="781" t="s">
        <v>89</v>
      </c>
      <c r="H653" s="781" t="s">
        <v>89</v>
      </c>
      <c r="I653" s="779" t="s">
        <v>633</v>
      </c>
      <c r="J653" s="779" t="s">
        <v>636</v>
      </c>
      <c r="K653" s="780" t="s">
        <v>685</v>
      </c>
      <c r="L653" s="792">
        <v>-1286</v>
      </c>
      <c r="M653" s="792">
        <v>-1416</v>
      </c>
      <c r="N653" s="790">
        <v>0</v>
      </c>
      <c r="O653" s="791">
        <v>0</v>
      </c>
    </row>
    <row r="654" spans="1:15" ht="15" customHeight="1" x14ac:dyDescent="0.25">
      <c r="A654" s="779" t="s">
        <v>130</v>
      </c>
      <c r="B654" s="779" t="s">
        <v>130</v>
      </c>
      <c r="C654" s="780" t="s">
        <v>672</v>
      </c>
      <c r="D654" s="779">
        <v>353</v>
      </c>
      <c r="E654" s="781" t="s">
        <v>89</v>
      </c>
      <c r="F654" s="781" t="s">
        <v>673</v>
      </c>
      <c r="G654" s="781" t="s">
        <v>89</v>
      </c>
      <c r="H654" s="781" t="s">
        <v>89</v>
      </c>
      <c r="I654" s="779" t="s">
        <v>633</v>
      </c>
      <c r="J654" s="779" t="s">
        <v>636</v>
      </c>
      <c r="K654" s="780" t="s">
        <v>685</v>
      </c>
      <c r="L654" s="792">
        <v>-99</v>
      </c>
      <c r="M654" s="792">
        <v>-109</v>
      </c>
      <c r="N654" s="790">
        <v>0</v>
      </c>
      <c r="O654" s="791">
        <v>0</v>
      </c>
    </row>
    <row r="655" spans="1:15" ht="15" customHeight="1" x14ac:dyDescent="0.25">
      <c r="A655" s="779" t="s">
        <v>130</v>
      </c>
      <c r="B655" s="779" t="s">
        <v>130</v>
      </c>
      <c r="C655" s="780" t="s">
        <v>672</v>
      </c>
      <c r="D655" s="779">
        <v>353</v>
      </c>
      <c r="E655" s="781" t="s">
        <v>89</v>
      </c>
      <c r="F655" s="781" t="s">
        <v>673</v>
      </c>
      <c r="G655" s="781" t="s">
        <v>89</v>
      </c>
      <c r="H655" s="781" t="s">
        <v>89</v>
      </c>
      <c r="I655" s="779" t="s">
        <v>633</v>
      </c>
      <c r="J655" s="779" t="s">
        <v>636</v>
      </c>
      <c r="K655" s="780" t="s">
        <v>685</v>
      </c>
      <c r="L655" s="792">
        <v>-99</v>
      </c>
      <c r="M655" s="792">
        <v>-109</v>
      </c>
      <c r="N655" s="790">
        <v>0</v>
      </c>
      <c r="O655" s="791">
        <v>0</v>
      </c>
    </row>
    <row r="656" spans="1:15" ht="15" customHeight="1" x14ac:dyDescent="0.25">
      <c r="A656" s="779" t="s">
        <v>130</v>
      </c>
      <c r="B656" s="779" t="s">
        <v>130</v>
      </c>
      <c r="C656" s="780" t="s">
        <v>672</v>
      </c>
      <c r="D656" s="779">
        <v>353</v>
      </c>
      <c r="E656" s="781" t="s">
        <v>89</v>
      </c>
      <c r="F656" s="781" t="s">
        <v>673</v>
      </c>
      <c r="G656" s="781" t="s">
        <v>89</v>
      </c>
      <c r="H656" s="781" t="s">
        <v>89</v>
      </c>
      <c r="I656" s="779" t="s">
        <v>633</v>
      </c>
      <c r="J656" s="779" t="s">
        <v>636</v>
      </c>
      <c r="K656" s="780" t="s">
        <v>685</v>
      </c>
      <c r="L656" s="792">
        <v>-7</v>
      </c>
      <c r="M656" s="792">
        <v>-8</v>
      </c>
      <c r="N656" s="790">
        <v>0</v>
      </c>
      <c r="O656" s="791">
        <v>0</v>
      </c>
    </row>
    <row r="657" spans="1:15" ht="15" customHeight="1" x14ac:dyDescent="0.25">
      <c r="A657" s="779" t="s">
        <v>130</v>
      </c>
      <c r="B657" s="779" t="s">
        <v>130</v>
      </c>
      <c r="C657" s="780" t="s">
        <v>672</v>
      </c>
      <c r="D657" s="779">
        <v>353</v>
      </c>
      <c r="E657" s="781" t="s">
        <v>89</v>
      </c>
      <c r="F657" s="781" t="s">
        <v>673</v>
      </c>
      <c r="G657" s="781" t="s">
        <v>89</v>
      </c>
      <c r="H657" s="781" t="s">
        <v>89</v>
      </c>
      <c r="I657" s="779" t="s">
        <v>633</v>
      </c>
      <c r="J657" s="779" t="s">
        <v>640</v>
      </c>
      <c r="K657" s="780" t="s">
        <v>686</v>
      </c>
      <c r="L657" s="792">
        <v>-2246</v>
      </c>
      <c r="M657" s="792">
        <v>-2572</v>
      </c>
      <c r="N657" s="790">
        <v>0</v>
      </c>
      <c r="O657" s="791">
        <v>0</v>
      </c>
    </row>
    <row r="658" spans="1:15" ht="15" customHeight="1" x14ac:dyDescent="0.25">
      <c r="A658" s="779" t="s">
        <v>130</v>
      </c>
      <c r="B658" s="779" t="s">
        <v>130</v>
      </c>
      <c r="C658" s="780" t="s">
        <v>672</v>
      </c>
      <c r="D658" s="779">
        <v>353</v>
      </c>
      <c r="E658" s="781" t="s">
        <v>89</v>
      </c>
      <c r="F658" s="781" t="s">
        <v>673</v>
      </c>
      <c r="G658" s="781" t="s">
        <v>89</v>
      </c>
      <c r="H658" s="781" t="s">
        <v>89</v>
      </c>
      <c r="I658" s="779" t="s">
        <v>633</v>
      </c>
      <c r="J658" s="779" t="s">
        <v>640</v>
      </c>
      <c r="K658" s="780" t="s">
        <v>686</v>
      </c>
      <c r="L658" s="792">
        <v>-1950</v>
      </c>
      <c r="M658" s="792">
        <v>-3036</v>
      </c>
      <c r="N658" s="790">
        <v>0</v>
      </c>
      <c r="O658" s="791">
        <v>0</v>
      </c>
    </row>
    <row r="659" spans="1:15" ht="15" customHeight="1" x14ac:dyDescent="0.25">
      <c r="A659" s="779" t="s">
        <v>130</v>
      </c>
      <c r="B659" s="779" t="s">
        <v>130</v>
      </c>
      <c r="C659" s="780" t="s">
        <v>672</v>
      </c>
      <c r="D659" s="779">
        <v>353</v>
      </c>
      <c r="E659" s="781" t="s">
        <v>89</v>
      </c>
      <c r="F659" s="781" t="s">
        <v>673</v>
      </c>
      <c r="G659" s="781" t="s">
        <v>89</v>
      </c>
      <c r="H659" s="781" t="s">
        <v>89</v>
      </c>
      <c r="I659" s="779" t="s">
        <v>633</v>
      </c>
      <c r="J659" s="779" t="s">
        <v>640</v>
      </c>
      <c r="K659" s="780" t="s">
        <v>686</v>
      </c>
      <c r="L659" s="792">
        <v>-1319</v>
      </c>
      <c r="M659" s="792">
        <v>-1509</v>
      </c>
      <c r="N659" s="790">
        <v>0</v>
      </c>
      <c r="O659" s="791">
        <v>0</v>
      </c>
    </row>
    <row r="660" spans="1:15" ht="15" customHeight="1" x14ac:dyDescent="0.25">
      <c r="A660" s="779" t="s">
        <v>130</v>
      </c>
      <c r="B660" s="779" t="s">
        <v>130</v>
      </c>
      <c r="C660" s="780" t="s">
        <v>672</v>
      </c>
      <c r="D660" s="779">
        <v>353</v>
      </c>
      <c r="E660" s="781" t="s">
        <v>89</v>
      </c>
      <c r="F660" s="781" t="s">
        <v>673</v>
      </c>
      <c r="G660" s="781" t="s">
        <v>89</v>
      </c>
      <c r="H660" s="781" t="s">
        <v>89</v>
      </c>
      <c r="I660" s="779" t="s">
        <v>633</v>
      </c>
      <c r="J660" s="779" t="s">
        <v>634</v>
      </c>
      <c r="K660" s="780" t="s">
        <v>687</v>
      </c>
      <c r="L660" s="792">
        <v>3082862</v>
      </c>
      <c r="M660" s="792">
        <v>3391148</v>
      </c>
      <c r="N660" s="790">
        <v>0</v>
      </c>
      <c r="O660" s="791">
        <v>0</v>
      </c>
    </row>
    <row r="661" spans="1:15" ht="15" customHeight="1" x14ac:dyDescent="0.25">
      <c r="A661" s="779" t="s">
        <v>130</v>
      </c>
      <c r="B661" s="779" t="s">
        <v>130</v>
      </c>
      <c r="C661" s="780" t="s">
        <v>672</v>
      </c>
      <c r="D661" s="779">
        <v>353</v>
      </c>
      <c r="E661" s="781" t="s">
        <v>89</v>
      </c>
      <c r="F661" s="781" t="s">
        <v>673</v>
      </c>
      <c r="G661" s="781" t="s">
        <v>89</v>
      </c>
      <c r="H661" s="781" t="s">
        <v>89</v>
      </c>
      <c r="I661" s="779" t="s">
        <v>633</v>
      </c>
      <c r="J661" s="779" t="s">
        <v>636</v>
      </c>
      <c r="K661" s="780" t="s">
        <v>688</v>
      </c>
      <c r="L661" s="792">
        <v>1788664</v>
      </c>
      <c r="M661" s="792">
        <v>1967530</v>
      </c>
      <c r="N661" s="790">
        <v>0</v>
      </c>
      <c r="O661" s="791">
        <v>0</v>
      </c>
    </row>
    <row r="662" spans="1:15" ht="15" customHeight="1" x14ac:dyDescent="0.25">
      <c r="A662" s="779" t="s">
        <v>130</v>
      </c>
      <c r="B662" s="779" t="s">
        <v>130</v>
      </c>
      <c r="C662" s="780" t="s">
        <v>672</v>
      </c>
      <c r="D662" s="779">
        <v>353</v>
      </c>
      <c r="E662" s="781" t="s">
        <v>89</v>
      </c>
      <c r="F662" s="781" t="s">
        <v>673</v>
      </c>
      <c r="G662" s="781" t="s">
        <v>89</v>
      </c>
      <c r="H662" s="781" t="s">
        <v>89</v>
      </c>
      <c r="I662" s="779" t="s">
        <v>633</v>
      </c>
      <c r="J662" s="779" t="s">
        <v>664</v>
      </c>
      <c r="K662" s="780" t="s">
        <v>689</v>
      </c>
      <c r="L662" s="792">
        <v>253989</v>
      </c>
      <c r="M662" s="792">
        <v>279388</v>
      </c>
      <c r="N662" s="790">
        <v>0</v>
      </c>
      <c r="O662" s="791">
        <v>0</v>
      </c>
    </row>
    <row r="663" spans="1:15" ht="15" customHeight="1" x14ac:dyDescent="0.25">
      <c r="A663" s="779" t="s">
        <v>130</v>
      </c>
      <c r="B663" s="779" t="s">
        <v>130</v>
      </c>
      <c r="C663" s="780" t="s">
        <v>675</v>
      </c>
      <c r="D663" s="779">
        <v>353</v>
      </c>
      <c r="E663" s="781" t="s">
        <v>89</v>
      </c>
      <c r="F663" s="7" t="s">
        <v>676</v>
      </c>
      <c r="G663" s="781" t="s">
        <v>89</v>
      </c>
      <c r="H663" s="781" t="s">
        <v>89</v>
      </c>
      <c r="I663" s="779" t="s">
        <v>633</v>
      </c>
      <c r="J663" s="779" t="s">
        <v>634</v>
      </c>
      <c r="K663" s="780" t="s">
        <v>690</v>
      </c>
      <c r="L663" s="792">
        <v>-72600</v>
      </c>
      <c r="M663" s="792">
        <v>-79860</v>
      </c>
      <c r="N663" s="790">
        <v>0</v>
      </c>
      <c r="O663" s="791">
        <v>0</v>
      </c>
    </row>
    <row r="664" spans="1:15" ht="15" customHeight="1" x14ac:dyDescent="0.25">
      <c r="A664" s="779" t="s">
        <v>130</v>
      </c>
      <c r="B664" s="779" t="s">
        <v>130</v>
      </c>
      <c r="C664" s="780" t="s">
        <v>675</v>
      </c>
      <c r="D664" s="779">
        <v>353</v>
      </c>
      <c r="E664" s="781" t="s">
        <v>89</v>
      </c>
      <c r="F664" s="7" t="s">
        <v>676</v>
      </c>
      <c r="G664" s="781" t="s">
        <v>89</v>
      </c>
      <c r="H664" s="781" t="s">
        <v>89</v>
      </c>
      <c r="I664" s="779" t="s">
        <v>633</v>
      </c>
      <c r="J664" s="779" t="s">
        <v>634</v>
      </c>
      <c r="K664" s="780" t="s">
        <v>690</v>
      </c>
      <c r="L664" s="792">
        <v>-5585</v>
      </c>
      <c r="M664" s="792">
        <v>-6143</v>
      </c>
      <c r="N664" s="790">
        <v>0</v>
      </c>
      <c r="O664" s="791">
        <v>0</v>
      </c>
    </row>
    <row r="665" spans="1:15" ht="15" customHeight="1" x14ac:dyDescent="0.25">
      <c r="A665" s="779" t="s">
        <v>130</v>
      </c>
      <c r="B665" s="779" t="s">
        <v>130</v>
      </c>
      <c r="C665" s="780" t="s">
        <v>675</v>
      </c>
      <c r="D665" s="779">
        <v>353</v>
      </c>
      <c r="E665" s="781" t="s">
        <v>89</v>
      </c>
      <c r="F665" s="7" t="s">
        <v>676</v>
      </c>
      <c r="G665" s="781" t="s">
        <v>89</v>
      </c>
      <c r="H665" s="781" t="s">
        <v>89</v>
      </c>
      <c r="I665" s="779" t="s">
        <v>633</v>
      </c>
      <c r="J665" s="779" t="s">
        <v>634</v>
      </c>
      <c r="K665" s="780" t="s">
        <v>690</v>
      </c>
      <c r="L665" s="792">
        <v>-5500</v>
      </c>
      <c r="M665" s="792">
        <v>-6050</v>
      </c>
      <c r="N665" s="790">
        <v>0</v>
      </c>
      <c r="O665" s="791">
        <v>0</v>
      </c>
    </row>
    <row r="666" spans="1:15" ht="15" customHeight="1" x14ac:dyDescent="0.25">
      <c r="A666" s="779" t="s">
        <v>130</v>
      </c>
      <c r="B666" s="779" t="s">
        <v>130</v>
      </c>
      <c r="C666" s="780" t="s">
        <v>675</v>
      </c>
      <c r="D666" s="779">
        <v>353</v>
      </c>
      <c r="E666" s="781" t="s">
        <v>89</v>
      </c>
      <c r="F666" s="7" t="s">
        <v>676</v>
      </c>
      <c r="G666" s="781" t="s">
        <v>89</v>
      </c>
      <c r="H666" s="781" t="s">
        <v>89</v>
      </c>
      <c r="I666" s="779" t="s">
        <v>633</v>
      </c>
      <c r="J666" s="779" t="s">
        <v>634</v>
      </c>
      <c r="K666" s="780" t="s">
        <v>690</v>
      </c>
      <c r="L666" s="792">
        <v>-3435</v>
      </c>
      <c r="M666" s="792">
        <v>-3779</v>
      </c>
      <c r="N666" s="790">
        <v>0</v>
      </c>
      <c r="O666" s="791">
        <v>0</v>
      </c>
    </row>
    <row r="667" spans="1:15" ht="15" customHeight="1" x14ac:dyDescent="0.25">
      <c r="A667" s="779" t="s">
        <v>130</v>
      </c>
      <c r="B667" s="779" t="s">
        <v>130</v>
      </c>
      <c r="C667" s="780" t="s">
        <v>672</v>
      </c>
      <c r="D667" s="779">
        <v>353</v>
      </c>
      <c r="E667" s="781" t="s">
        <v>89</v>
      </c>
      <c r="F667" s="781" t="s">
        <v>673</v>
      </c>
      <c r="G667" s="781" t="s">
        <v>89</v>
      </c>
      <c r="H667" s="781" t="s">
        <v>89</v>
      </c>
      <c r="I667" s="779" t="s">
        <v>633</v>
      </c>
      <c r="J667" s="779" t="s">
        <v>634</v>
      </c>
      <c r="K667" s="780" t="s">
        <v>691</v>
      </c>
      <c r="L667" s="792">
        <v>-1619649</v>
      </c>
      <c r="M667" s="792">
        <v>-1781410</v>
      </c>
      <c r="N667" s="790">
        <v>0</v>
      </c>
      <c r="O667" s="791">
        <v>0</v>
      </c>
    </row>
    <row r="668" spans="1:15" ht="15" customHeight="1" x14ac:dyDescent="0.25">
      <c r="A668" s="779" t="s">
        <v>130</v>
      </c>
      <c r="B668" s="779" t="s">
        <v>130</v>
      </c>
      <c r="C668" s="780" t="s">
        <v>672</v>
      </c>
      <c r="D668" s="779">
        <v>353</v>
      </c>
      <c r="E668" s="781" t="s">
        <v>89</v>
      </c>
      <c r="F668" s="781" t="s">
        <v>673</v>
      </c>
      <c r="G668" s="781" t="s">
        <v>89</v>
      </c>
      <c r="H668" s="781" t="s">
        <v>89</v>
      </c>
      <c r="I668" s="779" t="s">
        <v>633</v>
      </c>
      <c r="J668" s="779" t="s">
        <v>634</v>
      </c>
      <c r="K668" s="780" t="s">
        <v>691</v>
      </c>
      <c r="L668" s="792">
        <v>-118550</v>
      </c>
      <c r="M668" s="792">
        <v>-130482</v>
      </c>
      <c r="N668" s="790">
        <v>0</v>
      </c>
      <c r="O668" s="791">
        <v>0</v>
      </c>
    </row>
    <row r="669" spans="1:15" ht="15" customHeight="1" x14ac:dyDescent="0.25">
      <c r="A669" s="779" t="s">
        <v>130</v>
      </c>
      <c r="B669" s="779" t="s">
        <v>130</v>
      </c>
      <c r="C669" s="780" t="s">
        <v>672</v>
      </c>
      <c r="D669" s="779">
        <v>353</v>
      </c>
      <c r="E669" s="781" t="s">
        <v>89</v>
      </c>
      <c r="F669" s="781" t="s">
        <v>673</v>
      </c>
      <c r="G669" s="781" t="s">
        <v>89</v>
      </c>
      <c r="H669" s="781" t="s">
        <v>89</v>
      </c>
      <c r="I669" s="779" t="s">
        <v>633</v>
      </c>
      <c r="J669" s="779" t="s">
        <v>634</v>
      </c>
      <c r="K669" s="780" t="s">
        <v>691</v>
      </c>
      <c r="L669" s="792">
        <v>-118465</v>
      </c>
      <c r="M669" s="792">
        <v>-130391</v>
      </c>
      <c r="N669" s="790">
        <v>0</v>
      </c>
      <c r="O669" s="791">
        <v>0</v>
      </c>
    </row>
    <row r="670" spans="1:15" ht="15" customHeight="1" x14ac:dyDescent="0.25">
      <c r="A670" s="779" t="s">
        <v>130</v>
      </c>
      <c r="B670" s="779" t="s">
        <v>130</v>
      </c>
      <c r="C670" s="780" t="s">
        <v>672</v>
      </c>
      <c r="D670" s="779">
        <v>353</v>
      </c>
      <c r="E670" s="781" t="s">
        <v>89</v>
      </c>
      <c r="F670" s="781" t="s">
        <v>673</v>
      </c>
      <c r="G670" s="781" t="s">
        <v>89</v>
      </c>
      <c r="H670" s="781" t="s">
        <v>89</v>
      </c>
      <c r="I670" s="779" t="s">
        <v>633</v>
      </c>
      <c r="J670" s="779" t="s">
        <v>634</v>
      </c>
      <c r="K670" s="780" t="s">
        <v>691</v>
      </c>
      <c r="L670" s="792">
        <v>-70994</v>
      </c>
      <c r="M670" s="792">
        <v>-78142</v>
      </c>
      <c r="N670" s="790">
        <v>0</v>
      </c>
      <c r="O670" s="791">
        <v>0</v>
      </c>
    </row>
    <row r="671" spans="1:15" ht="15" customHeight="1" x14ac:dyDescent="0.25">
      <c r="A671" s="779" t="s">
        <v>130</v>
      </c>
      <c r="B671" s="779" t="s">
        <v>130</v>
      </c>
      <c r="C671" s="780" t="s">
        <v>672</v>
      </c>
      <c r="D671" s="779">
        <v>353</v>
      </c>
      <c r="E671" s="781" t="s">
        <v>89</v>
      </c>
      <c r="F671" s="781" t="s">
        <v>673</v>
      </c>
      <c r="G671" s="781" t="s">
        <v>89</v>
      </c>
      <c r="H671" s="781" t="s">
        <v>89</v>
      </c>
      <c r="I671" s="779" t="s">
        <v>633</v>
      </c>
      <c r="J671" s="779" t="s">
        <v>636</v>
      </c>
      <c r="K671" s="780" t="s">
        <v>692</v>
      </c>
      <c r="L671" s="792">
        <v>-943434</v>
      </c>
      <c r="M671" s="792">
        <v>-1037951</v>
      </c>
      <c r="N671" s="790">
        <v>0</v>
      </c>
      <c r="O671" s="791">
        <v>0</v>
      </c>
    </row>
    <row r="672" spans="1:15" ht="15" customHeight="1" x14ac:dyDescent="0.25">
      <c r="A672" s="779" t="s">
        <v>130</v>
      </c>
      <c r="B672" s="779" t="s">
        <v>130</v>
      </c>
      <c r="C672" s="780" t="s">
        <v>672</v>
      </c>
      <c r="D672" s="779">
        <v>353</v>
      </c>
      <c r="E672" s="781" t="s">
        <v>89</v>
      </c>
      <c r="F672" s="781" t="s">
        <v>673</v>
      </c>
      <c r="G672" s="781" t="s">
        <v>89</v>
      </c>
      <c r="H672" s="781" t="s">
        <v>89</v>
      </c>
      <c r="I672" s="779" t="s">
        <v>633</v>
      </c>
      <c r="J672" s="779" t="s">
        <v>636</v>
      </c>
      <c r="K672" s="780" t="s">
        <v>692</v>
      </c>
      <c r="L672" s="792">
        <v>-69019</v>
      </c>
      <c r="M672" s="792">
        <v>-75854</v>
      </c>
      <c r="N672" s="790">
        <v>0</v>
      </c>
      <c r="O672" s="791">
        <v>0</v>
      </c>
    </row>
    <row r="673" spans="1:15" ht="15" customHeight="1" x14ac:dyDescent="0.25">
      <c r="A673" s="779" t="s">
        <v>130</v>
      </c>
      <c r="B673" s="779" t="s">
        <v>130</v>
      </c>
      <c r="C673" s="780" t="s">
        <v>672</v>
      </c>
      <c r="D673" s="779">
        <v>353</v>
      </c>
      <c r="E673" s="781" t="s">
        <v>89</v>
      </c>
      <c r="F673" s="781" t="s">
        <v>673</v>
      </c>
      <c r="G673" s="781" t="s">
        <v>89</v>
      </c>
      <c r="H673" s="781" t="s">
        <v>89</v>
      </c>
      <c r="I673" s="779" t="s">
        <v>633</v>
      </c>
      <c r="J673" s="779" t="s">
        <v>636</v>
      </c>
      <c r="K673" s="780" t="s">
        <v>692</v>
      </c>
      <c r="L673" s="792">
        <v>-69019</v>
      </c>
      <c r="M673" s="792">
        <v>-75853</v>
      </c>
      <c r="N673" s="790">
        <v>0</v>
      </c>
      <c r="O673" s="791">
        <v>0</v>
      </c>
    </row>
    <row r="674" spans="1:15" ht="15" customHeight="1" x14ac:dyDescent="0.25">
      <c r="A674" s="779" t="s">
        <v>130</v>
      </c>
      <c r="B674" s="779" t="s">
        <v>130</v>
      </c>
      <c r="C674" s="780" t="s">
        <v>672</v>
      </c>
      <c r="D674" s="779">
        <v>353</v>
      </c>
      <c r="E674" s="781" t="s">
        <v>89</v>
      </c>
      <c r="F674" s="781" t="s">
        <v>673</v>
      </c>
      <c r="G674" s="781" t="s">
        <v>89</v>
      </c>
      <c r="H674" s="781" t="s">
        <v>89</v>
      </c>
      <c r="I674" s="779" t="s">
        <v>633</v>
      </c>
      <c r="J674" s="779" t="s">
        <v>636</v>
      </c>
      <c r="K674" s="780" t="s">
        <v>692</v>
      </c>
      <c r="L674" s="792">
        <v>-41292</v>
      </c>
      <c r="M674" s="792">
        <v>-45383</v>
      </c>
      <c r="N674" s="790">
        <v>0</v>
      </c>
      <c r="O674" s="791">
        <v>0</v>
      </c>
    </row>
    <row r="675" spans="1:15" ht="15" customHeight="1" x14ac:dyDescent="0.25">
      <c r="A675" s="779" t="s">
        <v>130</v>
      </c>
      <c r="B675" s="779" t="s">
        <v>130</v>
      </c>
      <c r="C675" s="780" t="s">
        <v>672</v>
      </c>
      <c r="D675" s="779">
        <v>353</v>
      </c>
      <c r="E675" s="781" t="s">
        <v>89</v>
      </c>
      <c r="F675" s="781" t="s">
        <v>673</v>
      </c>
      <c r="G675" s="781" t="s">
        <v>89</v>
      </c>
      <c r="H675" s="781" t="s">
        <v>89</v>
      </c>
      <c r="I675" s="779" t="s">
        <v>633</v>
      </c>
      <c r="J675" s="779" t="s">
        <v>664</v>
      </c>
      <c r="K675" s="780" t="s">
        <v>693</v>
      </c>
      <c r="L675" s="792">
        <v>-9758</v>
      </c>
      <c r="M675" s="792">
        <v>-10734</v>
      </c>
      <c r="N675" s="790">
        <v>0</v>
      </c>
      <c r="O675" s="791">
        <v>0</v>
      </c>
    </row>
    <row r="676" spans="1:15" ht="15" customHeight="1" x14ac:dyDescent="0.25">
      <c r="A676" s="779" t="s">
        <v>130</v>
      </c>
      <c r="B676" s="779" t="s">
        <v>130</v>
      </c>
      <c r="C676" s="780" t="s">
        <v>672</v>
      </c>
      <c r="D676" s="779">
        <v>353</v>
      </c>
      <c r="E676" s="781" t="s">
        <v>89</v>
      </c>
      <c r="F676" s="781" t="s">
        <v>673</v>
      </c>
      <c r="G676" s="781" t="s">
        <v>89</v>
      </c>
      <c r="H676" s="781" t="s">
        <v>89</v>
      </c>
      <c r="I676" s="779" t="s">
        <v>633</v>
      </c>
      <c r="J676" s="779" t="s">
        <v>664</v>
      </c>
      <c r="K676" s="780" t="s">
        <v>693</v>
      </c>
      <c r="L676" s="792">
        <v>-9758</v>
      </c>
      <c r="M676" s="792">
        <v>-10733</v>
      </c>
      <c r="N676" s="790">
        <v>0</v>
      </c>
      <c r="O676" s="791">
        <v>0</v>
      </c>
    </row>
    <row r="677" spans="1:15" ht="15" customHeight="1" x14ac:dyDescent="0.25">
      <c r="A677" s="779" t="s">
        <v>130</v>
      </c>
      <c r="B677" s="779" t="s">
        <v>130</v>
      </c>
      <c r="C677" s="780" t="s">
        <v>672</v>
      </c>
      <c r="D677" s="779">
        <v>353</v>
      </c>
      <c r="E677" s="781" t="s">
        <v>89</v>
      </c>
      <c r="F677" s="781" t="s">
        <v>673</v>
      </c>
      <c r="G677" s="781" t="s">
        <v>89</v>
      </c>
      <c r="H677" s="781" t="s">
        <v>89</v>
      </c>
      <c r="I677" s="779" t="s">
        <v>633</v>
      </c>
      <c r="J677" s="779" t="s">
        <v>664</v>
      </c>
      <c r="K677" s="780" t="s">
        <v>693</v>
      </c>
      <c r="L677" s="792">
        <v>-5835</v>
      </c>
      <c r="M677" s="792">
        <v>-6419</v>
      </c>
      <c r="N677" s="790">
        <v>0</v>
      </c>
      <c r="O677" s="791">
        <v>0</v>
      </c>
    </row>
    <row r="678" spans="1:15" ht="15" customHeight="1" x14ac:dyDescent="0.25">
      <c r="A678" s="779" t="s">
        <v>130</v>
      </c>
      <c r="B678" s="779" t="s">
        <v>130</v>
      </c>
      <c r="C678" s="780" t="s">
        <v>672</v>
      </c>
      <c r="D678" s="779">
        <v>353</v>
      </c>
      <c r="E678" s="781" t="s">
        <v>89</v>
      </c>
      <c r="F678" s="781" t="s">
        <v>673</v>
      </c>
      <c r="G678" s="781" t="s">
        <v>89</v>
      </c>
      <c r="H678" s="781" t="s">
        <v>89</v>
      </c>
      <c r="I678" s="779" t="s">
        <v>633</v>
      </c>
      <c r="J678" s="779" t="s">
        <v>640</v>
      </c>
      <c r="K678" s="780" t="s">
        <v>694</v>
      </c>
      <c r="L678" s="792">
        <v>4725603</v>
      </c>
      <c r="M678" s="792">
        <v>5975077</v>
      </c>
      <c r="N678" s="790">
        <v>0</v>
      </c>
      <c r="O678" s="791">
        <v>0</v>
      </c>
    </row>
    <row r="679" spans="1:15" ht="15" customHeight="1" x14ac:dyDescent="0.25">
      <c r="A679" s="779" t="s">
        <v>130</v>
      </c>
      <c r="B679" s="779" t="s">
        <v>130</v>
      </c>
      <c r="C679" s="780" t="s">
        <v>672</v>
      </c>
      <c r="D679" s="779">
        <v>353</v>
      </c>
      <c r="E679" s="781" t="s">
        <v>89</v>
      </c>
      <c r="F679" s="781" t="s">
        <v>673</v>
      </c>
      <c r="G679" s="781" t="s">
        <v>89</v>
      </c>
      <c r="H679" s="781" t="s">
        <v>89</v>
      </c>
      <c r="I679" s="779" t="s">
        <v>633</v>
      </c>
      <c r="J679" s="779" t="s">
        <v>640</v>
      </c>
      <c r="K679" s="780" t="s">
        <v>695</v>
      </c>
      <c r="L679" s="792">
        <v>-1737409</v>
      </c>
      <c r="M679" s="792">
        <v>-1632241</v>
      </c>
      <c r="N679" s="790">
        <v>0</v>
      </c>
      <c r="O679" s="791">
        <v>0</v>
      </c>
    </row>
    <row r="680" spans="1:15" ht="15" customHeight="1" x14ac:dyDescent="0.25">
      <c r="A680" s="779" t="s">
        <v>130</v>
      </c>
      <c r="B680" s="779" t="s">
        <v>130</v>
      </c>
      <c r="C680" s="780" t="s">
        <v>672</v>
      </c>
      <c r="D680" s="779">
        <v>353</v>
      </c>
      <c r="E680" s="781" t="s">
        <v>89</v>
      </c>
      <c r="F680" s="781" t="s">
        <v>673</v>
      </c>
      <c r="G680" s="781" t="s">
        <v>89</v>
      </c>
      <c r="H680" s="781" t="s">
        <v>89</v>
      </c>
      <c r="I680" s="779" t="s">
        <v>633</v>
      </c>
      <c r="J680" s="779" t="s">
        <v>640</v>
      </c>
      <c r="K680" s="780" t="s">
        <v>695</v>
      </c>
      <c r="L680" s="792">
        <v>-1732734</v>
      </c>
      <c r="M680" s="792">
        <v>-1676800</v>
      </c>
      <c r="N680" s="790">
        <v>0</v>
      </c>
      <c r="O680" s="791">
        <v>0</v>
      </c>
    </row>
    <row r="681" spans="1:15" ht="15" customHeight="1" x14ac:dyDescent="0.25">
      <c r="A681" s="779" t="s">
        <v>130</v>
      </c>
      <c r="B681" s="779" t="s">
        <v>130</v>
      </c>
      <c r="C681" s="780" t="s">
        <v>672</v>
      </c>
      <c r="D681" s="779">
        <v>353</v>
      </c>
      <c r="E681" s="781" t="s">
        <v>89</v>
      </c>
      <c r="F681" s="781" t="s">
        <v>673</v>
      </c>
      <c r="G681" s="781" t="s">
        <v>89</v>
      </c>
      <c r="H681" s="781" t="s">
        <v>89</v>
      </c>
      <c r="I681" s="779" t="s">
        <v>633</v>
      </c>
      <c r="J681" s="779" t="s">
        <v>640</v>
      </c>
      <c r="K681" s="780" t="s">
        <v>695</v>
      </c>
      <c r="L681" s="792">
        <v>-1040218</v>
      </c>
      <c r="M681" s="792">
        <v>-1201321</v>
      </c>
      <c r="N681" s="790">
        <v>0</v>
      </c>
      <c r="O681" s="791">
        <v>0</v>
      </c>
    </row>
    <row r="682" spans="1:15" ht="15" customHeight="1" x14ac:dyDescent="0.25">
      <c r="A682" s="779" t="s">
        <v>130</v>
      </c>
      <c r="B682" s="779" t="s">
        <v>130</v>
      </c>
      <c r="C682" s="780" t="s">
        <v>696</v>
      </c>
      <c r="D682" s="779">
        <v>353</v>
      </c>
      <c r="E682" s="781" t="s">
        <v>89</v>
      </c>
      <c r="F682" s="7" t="s">
        <v>697</v>
      </c>
      <c r="G682" s="781" t="s">
        <v>89</v>
      </c>
      <c r="H682" s="781" t="s">
        <v>89</v>
      </c>
      <c r="I682" s="779" t="s">
        <v>633</v>
      </c>
      <c r="J682" s="779" t="s">
        <v>653</v>
      </c>
      <c r="K682" s="780" t="s">
        <v>698</v>
      </c>
      <c r="L682" s="792">
        <v>18335</v>
      </c>
      <c r="M682" s="792">
        <v>19252</v>
      </c>
      <c r="N682" s="790">
        <v>0</v>
      </c>
      <c r="O682" s="791">
        <v>0</v>
      </c>
    </row>
    <row r="683" spans="1:15" ht="15" customHeight="1" x14ac:dyDescent="0.25">
      <c r="A683" s="779" t="s">
        <v>130</v>
      </c>
      <c r="B683" s="779" t="s">
        <v>130</v>
      </c>
      <c r="C683" s="780" t="s">
        <v>696</v>
      </c>
      <c r="D683" s="779">
        <v>353</v>
      </c>
      <c r="E683" s="781" t="s">
        <v>89</v>
      </c>
      <c r="F683" s="7" t="s">
        <v>697</v>
      </c>
      <c r="G683" s="781" t="s">
        <v>89</v>
      </c>
      <c r="H683" s="781" t="s">
        <v>89</v>
      </c>
      <c r="I683" s="779" t="s">
        <v>633</v>
      </c>
      <c r="J683" s="779" t="s">
        <v>653</v>
      </c>
      <c r="K683" s="780" t="s">
        <v>699</v>
      </c>
      <c r="L683" s="792">
        <v>-4503</v>
      </c>
      <c r="M683" s="792">
        <v>-4728</v>
      </c>
      <c r="N683" s="790">
        <v>0</v>
      </c>
      <c r="O683" s="791">
        <v>0</v>
      </c>
    </row>
    <row r="684" spans="1:15" ht="15" customHeight="1" x14ac:dyDescent="0.25">
      <c r="A684" s="779" t="s">
        <v>130</v>
      </c>
      <c r="B684" s="779" t="s">
        <v>130</v>
      </c>
      <c r="C684" s="780" t="s">
        <v>696</v>
      </c>
      <c r="D684" s="779">
        <v>353</v>
      </c>
      <c r="E684" s="781" t="s">
        <v>89</v>
      </c>
      <c r="F684" s="7" t="s">
        <v>697</v>
      </c>
      <c r="G684" s="781" t="s">
        <v>89</v>
      </c>
      <c r="H684" s="781" t="s">
        <v>89</v>
      </c>
      <c r="I684" s="779" t="s">
        <v>633</v>
      </c>
      <c r="J684" s="779" t="s">
        <v>653</v>
      </c>
      <c r="K684" s="780" t="s">
        <v>699</v>
      </c>
      <c r="L684" s="792">
        <v>-4313</v>
      </c>
      <c r="M684" s="792">
        <v>-4529</v>
      </c>
      <c r="N684" s="790">
        <v>0</v>
      </c>
      <c r="O684" s="791">
        <v>0</v>
      </c>
    </row>
    <row r="685" spans="1:15" ht="15" customHeight="1" x14ac:dyDescent="0.25">
      <c r="A685" s="779" t="s">
        <v>130</v>
      </c>
      <c r="B685" s="779" t="s">
        <v>130</v>
      </c>
      <c r="C685" s="780" t="s">
        <v>700</v>
      </c>
      <c r="D685" s="779">
        <v>353</v>
      </c>
      <c r="E685" s="781" t="s">
        <v>89</v>
      </c>
      <c r="F685" s="781" t="s">
        <v>186</v>
      </c>
      <c r="G685" s="781" t="s">
        <v>89</v>
      </c>
      <c r="H685" s="781" t="s">
        <v>89</v>
      </c>
      <c r="I685" s="779" t="s">
        <v>633</v>
      </c>
      <c r="J685" s="779" t="s">
        <v>600</v>
      </c>
      <c r="K685" s="780" t="s">
        <v>701</v>
      </c>
      <c r="L685" s="792">
        <v>45</v>
      </c>
      <c r="M685" s="792">
        <v>45</v>
      </c>
      <c r="N685" s="790">
        <v>0</v>
      </c>
      <c r="O685" s="791">
        <v>0</v>
      </c>
    </row>
    <row r="686" spans="1:15" ht="15" customHeight="1" x14ac:dyDescent="0.25">
      <c r="A686" s="779" t="s">
        <v>130</v>
      </c>
      <c r="B686" s="779" t="s">
        <v>130</v>
      </c>
      <c r="C686" s="780" t="s">
        <v>700</v>
      </c>
      <c r="D686" s="779">
        <v>353</v>
      </c>
      <c r="E686" s="781" t="s">
        <v>89</v>
      </c>
      <c r="F686" s="781" t="s">
        <v>186</v>
      </c>
      <c r="G686" s="781" t="s">
        <v>89</v>
      </c>
      <c r="H686" s="781" t="s">
        <v>89</v>
      </c>
      <c r="I686" s="779" t="s">
        <v>633</v>
      </c>
      <c r="J686" s="779" t="s">
        <v>631</v>
      </c>
      <c r="K686" s="780" t="s">
        <v>701</v>
      </c>
      <c r="L686" s="792">
        <v>90</v>
      </c>
      <c r="M686" s="792">
        <v>90</v>
      </c>
      <c r="N686" s="790">
        <v>0</v>
      </c>
      <c r="O686" s="791">
        <v>0</v>
      </c>
    </row>
    <row r="687" spans="1:15" ht="15" customHeight="1" x14ac:dyDescent="0.25">
      <c r="A687" s="779" t="s">
        <v>130</v>
      </c>
      <c r="B687" s="779" t="s">
        <v>130</v>
      </c>
      <c r="C687" s="780" t="s">
        <v>700</v>
      </c>
      <c r="D687" s="779">
        <v>353</v>
      </c>
      <c r="E687" s="781" t="s">
        <v>89</v>
      </c>
      <c r="F687" s="781" t="s">
        <v>186</v>
      </c>
      <c r="G687" s="781" t="s">
        <v>89</v>
      </c>
      <c r="H687" s="781" t="s">
        <v>89</v>
      </c>
      <c r="I687" s="779" t="s">
        <v>633</v>
      </c>
      <c r="J687" s="779" t="s">
        <v>592</v>
      </c>
      <c r="K687" s="780" t="s">
        <v>701</v>
      </c>
      <c r="L687" s="792">
        <v>296</v>
      </c>
      <c r="M687" s="792">
        <v>296</v>
      </c>
      <c r="N687" s="790">
        <v>0</v>
      </c>
      <c r="O687" s="791">
        <v>0</v>
      </c>
    </row>
    <row r="688" spans="1:15" ht="15" customHeight="1" x14ac:dyDescent="0.25">
      <c r="A688" s="779" t="s">
        <v>130</v>
      </c>
      <c r="B688" s="779" t="s">
        <v>130</v>
      </c>
      <c r="C688" s="780" t="s">
        <v>700</v>
      </c>
      <c r="D688" s="779">
        <v>353</v>
      </c>
      <c r="E688" s="781" t="s">
        <v>89</v>
      </c>
      <c r="F688" s="781" t="s">
        <v>186</v>
      </c>
      <c r="G688" s="781" t="s">
        <v>89</v>
      </c>
      <c r="H688" s="781" t="s">
        <v>89</v>
      </c>
      <c r="I688" s="779" t="s">
        <v>633</v>
      </c>
      <c r="J688" s="779" t="s">
        <v>28</v>
      </c>
      <c r="K688" s="780" t="s">
        <v>701</v>
      </c>
      <c r="L688" s="792">
        <v>6057</v>
      </c>
      <c r="M688" s="792">
        <v>6057</v>
      </c>
      <c r="N688" s="790">
        <v>0</v>
      </c>
      <c r="O688" s="791">
        <v>0</v>
      </c>
    </row>
    <row r="689" spans="1:15" ht="15" customHeight="1" x14ac:dyDescent="0.25">
      <c r="A689" s="779" t="s">
        <v>130</v>
      </c>
      <c r="B689" s="779" t="s">
        <v>130</v>
      </c>
      <c r="C689" s="780" t="s">
        <v>700</v>
      </c>
      <c r="D689" s="779">
        <v>353</v>
      </c>
      <c r="E689" s="781" t="s">
        <v>89</v>
      </c>
      <c r="F689" s="781" t="s">
        <v>186</v>
      </c>
      <c r="G689" s="781" t="s">
        <v>89</v>
      </c>
      <c r="H689" s="781" t="s">
        <v>89</v>
      </c>
      <c r="I689" s="779" t="s">
        <v>633</v>
      </c>
      <c r="J689" s="779" t="s">
        <v>702</v>
      </c>
      <c r="K689" s="780" t="s">
        <v>701</v>
      </c>
      <c r="L689" s="792">
        <v>358444</v>
      </c>
      <c r="M689" s="792">
        <v>358444</v>
      </c>
      <c r="N689" s="790">
        <v>0</v>
      </c>
      <c r="O689" s="791">
        <v>0</v>
      </c>
    </row>
    <row r="690" spans="1:15" ht="15" customHeight="1" x14ac:dyDescent="0.25">
      <c r="A690" s="779" t="s">
        <v>130</v>
      </c>
      <c r="B690" s="779" t="s">
        <v>130</v>
      </c>
      <c r="C690" s="780" t="s">
        <v>703</v>
      </c>
      <c r="D690" s="779">
        <v>353</v>
      </c>
      <c r="E690" s="781" t="s">
        <v>89</v>
      </c>
      <c r="F690" s="7" t="s">
        <v>183</v>
      </c>
      <c r="G690" s="781" t="s">
        <v>89</v>
      </c>
      <c r="H690" s="781" t="s">
        <v>89</v>
      </c>
      <c r="I690" s="779" t="s">
        <v>633</v>
      </c>
      <c r="J690" s="779" t="s">
        <v>606</v>
      </c>
      <c r="K690" s="780" t="s">
        <v>704</v>
      </c>
      <c r="L690" s="792">
        <v>218408</v>
      </c>
      <c r="M690" s="792">
        <v>218408</v>
      </c>
      <c r="N690" s="790">
        <v>0</v>
      </c>
      <c r="O690" s="791">
        <v>0</v>
      </c>
    </row>
    <row r="691" spans="1:15" ht="15" customHeight="1" x14ac:dyDescent="0.25">
      <c r="A691" s="779" t="s">
        <v>130</v>
      </c>
      <c r="B691" s="779" t="s">
        <v>130</v>
      </c>
      <c r="C691" s="780" t="s">
        <v>700</v>
      </c>
      <c r="D691" s="779">
        <v>353</v>
      </c>
      <c r="E691" s="781" t="s">
        <v>89</v>
      </c>
      <c r="F691" s="781" t="s">
        <v>186</v>
      </c>
      <c r="G691" s="781" t="s">
        <v>89</v>
      </c>
      <c r="H691" s="781" t="s">
        <v>89</v>
      </c>
      <c r="I691" s="779" t="s">
        <v>633</v>
      </c>
      <c r="J691" s="779" t="s">
        <v>606</v>
      </c>
      <c r="K691" s="780" t="s">
        <v>705</v>
      </c>
      <c r="L691" s="792">
        <v>261155</v>
      </c>
      <c r="M691" s="792">
        <v>261155</v>
      </c>
      <c r="N691" s="790">
        <v>0</v>
      </c>
      <c r="O691" s="791">
        <v>0</v>
      </c>
    </row>
    <row r="692" spans="1:15" ht="15" customHeight="1" x14ac:dyDescent="0.25">
      <c r="A692" s="779" t="s">
        <v>130</v>
      </c>
      <c r="B692" s="779" t="s">
        <v>130</v>
      </c>
      <c r="C692" s="780" t="s">
        <v>675</v>
      </c>
      <c r="D692" s="779">
        <v>356</v>
      </c>
      <c r="E692" s="781" t="s">
        <v>89</v>
      </c>
      <c r="F692" s="7" t="s">
        <v>676</v>
      </c>
      <c r="G692" s="781" t="s">
        <v>89</v>
      </c>
      <c r="H692" s="781" t="s">
        <v>89</v>
      </c>
      <c r="I692" s="779" t="s">
        <v>633</v>
      </c>
      <c r="J692" s="779" t="s">
        <v>642</v>
      </c>
      <c r="K692" s="780" t="s">
        <v>706</v>
      </c>
      <c r="L692" s="792">
        <v>0</v>
      </c>
      <c r="M692" s="792">
        <v>0</v>
      </c>
      <c r="N692" s="790">
        <v>0</v>
      </c>
      <c r="O692" s="791">
        <v>0</v>
      </c>
    </row>
    <row r="693" spans="1:15" ht="15" customHeight="1" x14ac:dyDescent="0.25">
      <c r="A693" s="779" t="s">
        <v>130</v>
      </c>
      <c r="B693" s="779" t="s">
        <v>130</v>
      </c>
      <c r="C693" s="780" t="s">
        <v>703</v>
      </c>
      <c r="D693" s="779">
        <v>358</v>
      </c>
      <c r="E693" s="781" t="s">
        <v>89</v>
      </c>
      <c r="F693" s="7" t="s">
        <v>183</v>
      </c>
      <c r="G693" s="781" t="s">
        <v>89</v>
      </c>
      <c r="H693" s="781" t="s">
        <v>89</v>
      </c>
      <c r="I693" s="779" t="s">
        <v>633</v>
      </c>
      <c r="J693" s="779" t="s">
        <v>28</v>
      </c>
      <c r="K693" s="780" t="s">
        <v>707</v>
      </c>
      <c r="L693" s="792">
        <v>76663</v>
      </c>
      <c r="M693" s="792">
        <v>76663</v>
      </c>
      <c r="N693" s="790">
        <v>0</v>
      </c>
      <c r="O693" s="791">
        <v>0</v>
      </c>
    </row>
    <row r="694" spans="1:15" ht="15" customHeight="1" x14ac:dyDescent="0.25">
      <c r="A694" s="779" t="s">
        <v>130</v>
      </c>
      <c r="B694" s="779" t="s">
        <v>130</v>
      </c>
      <c r="C694" s="780" t="s">
        <v>703</v>
      </c>
      <c r="D694" s="779">
        <v>358</v>
      </c>
      <c r="E694" s="781" t="s">
        <v>89</v>
      </c>
      <c r="F694" s="7" t="s">
        <v>183</v>
      </c>
      <c r="G694" s="781" t="s">
        <v>89</v>
      </c>
      <c r="H694" s="781" t="s">
        <v>89</v>
      </c>
      <c r="I694" s="779" t="s">
        <v>633</v>
      </c>
      <c r="J694" s="779" t="s">
        <v>28</v>
      </c>
      <c r="K694" s="780" t="s">
        <v>707</v>
      </c>
      <c r="L694" s="792">
        <v>4579179</v>
      </c>
      <c r="M694" s="792">
        <v>4579179</v>
      </c>
      <c r="N694" s="790">
        <v>0</v>
      </c>
      <c r="O694" s="791">
        <v>0</v>
      </c>
    </row>
    <row r="695" spans="1:15" ht="15" customHeight="1" x14ac:dyDescent="0.25">
      <c r="A695" s="779" t="s">
        <v>130</v>
      </c>
      <c r="B695" s="779" t="s">
        <v>130</v>
      </c>
      <c r="C695" s="780" t="s">
        <v>700</v>
      </c>
      <c r="D695" s="779">
        <v>358</v>
      </c>
      <c r="E695" s="781" t="s">
        <v>89</v>
      </c>
      <c r="F695" s="781" t="s">
        <v>186</v>
      </c>
      <c r="G695" s="781" t="s">
        <v>89</v>
      </c>
      <c r="H695" s="781" t="s">
        <v>89</v>
      </c>
      <c r="I695" s="779" t="s">
        <v>633</v>
      </c>
      <c r="J695" s="779" t="s">
        <v>28</v>
      </c>
      <c r="K695" s="780" t="s">
        <v>708</v>
      </c>
      <c r="L695" s="792">
        <v>11792977</v>
      </c>
      <c r="M695" s="792">
        <v>11792977</v>
      </c>
      <c r="N695" s="790">
        <v>0</v>
      </c>
      <c r="O695" s="791">
        <v>0</v>
      </c>
    </row>
    <row r="696" spans="1:15" ht="15" customHeight="1" x14ac:dyDescent="0.25">
      <c r="A696" s="779" t="s">
        <v>130</v>
      </c>
      <c r="B696" s="779" t="s">
        <v>130</v>
      </c>
      <c r="C696" s="780" t="s">
        <v>700</v>
      </c>
      <c r="D696" s="779">
        <v>358</v>
      </c>
      <c r="E696" s="781" t="s">
        <v>89</v>
      </c>
      <c r="F696" s="781" t="s">
        <v>186</v>
      </c>
      <c r="G696" s="781" t="s">
        <v>89</v>
      </c>
      <c r="H696" s="781" t="s">
        <v>89</v>
      </c>
      <c r="I696" s="779" t="s">
        <v>633</v>
      </c>
      <c r="J696" s="779" t="s">
        <v>28</v>
      </c>
      <c r="K696" s="780" t="s">
        <v>708</v>
      </c>
      <c r="L696" s="792">
        <v>14471663</v>
      </c>
      <c r="M696" s="792">
        <v>14471663</v>
      </c>
      <c r="N696" s="790">
        <v>0</v>
      </c>
      <c r="O696" s="791">
        <v>0</v>
      </c>
    </row>
    <row r="697" spans="1:15" ht="15" customHeight="1" x14ac:dyDescent="0.25">
      <c r="A697" s="779" t="s">
        <v>130</v>
      </c>
      <c r="B697" s="779" t="s">
        <v>130</v>
      </c>
      <c r="C697" s="780" t="s">
        <v>709</v>
      </c>
      <c r="D697" s="779">
        <v>360</v>
      </c>
      <c r="E697" s="7" t="s">
        <v>112</v>
      </c>
      <c r="F697" s="7" t="s">
        <v>149</v>
      </c>
      <c r="G697" s="7" t="s">
        <v>112</v>
      </c>
      <c r="H697" s="7" t="s">
        <v>112</v>
      </c>
      <c r="I697" s="779" t="s">
        <v>710</v>
      </c>
      <c r="J697" s="779" t="s">
        <v>711</v>
      </c>
      <c r="K697" s="780" t="s">
        <v>712</v>
      </c>
      <c r="L697" s="792">
        <v>-1812849</v>
      </c>
      <c r="M697" s="792">
        <v>0</v>
      </c>
      <c r="N697" s="790">
        <v>0</v>
      </c>
      <c r="O697" s="791">
        <v>0</v>
      </c>
    </row>
    <row r="698" spans="1:15" ht="15" customHeight="1" x14ac:dyDescent="0.25">
      <c r="A698" s="779" t="s">
        <v>130</v>
      </c>
      <c r="B698" s="779" t="s">
        <v>130</v>
      </c>
      <c r="C698" s="780" t="s">
        <v>709</v>
      </c>
      <c r="D698" s="779">
        <v>360</v>
      </c>
      <c r="E698" s="7" t="s">
        <v>112</v>
      </c>
      <c r="F698" s="7" t="s">
        <v>149</v>
      </c>
      <c r="G698" s="7" t="s">
        <v>112</v>
      </c>
      <c r="H698" s="7" t="s">
        <v>112</v>
      </c>
      <c r="I698" s="779" t="s">
        <v>710</v>
      </c>
      <c r="J698" s="779" t="s">
        <v>713</v>
      </c>
      <c r="K698" s="780" t="s">
        <v>712</v>
      </c>
      <c r="L698" s="792">
        <v>51</v>
      </c>
      <c r="M698" s="792">
        <v>0</v>
      </c>
      <c r="N698" s="790">
        <v>0</v>
      </c>
      <c r="O698" s="791">
        <v>0</v>
      </c>
    </row>
    <row r="699" spans="1:15" ht="15" customHeight="1" x14ac:dyDescent="0.25">
      <c r="A699" s="779" t="s">
        <v>130</v>
      </c>
      <c r="B699" s="779" t="s">
        <v>130</v>
      </c>
      <c r="C699" s="780" t="s">
        <v>709</v>
      </c>
      <c r="D699" s="779">
        <v>360</v>
      </c>
      <c r="E699" s="7" t="s">
        <v>112</v>
      </c>
      <c r="F699" s="7" t="s">
        <v>149</v>
      </c>
      <c r="G699" s="7" t="s">
        <v>112</v>
      </c>
      <c r="H699" s="7" t="s">
        <v>112</v>
      </c>
      <c r="I699" s="779" t="s">
        <v>710</v>
      </c>
      <c r="J699" s="779" t="s">
        <v>714</v>
      </c>
      <c r="K699" s="780" t="s">
        <v>712</v>
      </c>
      <c r="L699" s="792">
        <v>281</v>
      </c>
      <c r="M699" s="792">
        <v>0</v>
      </c>
      <c r="N699" s="790">
        <v>0</v>
      </c>
      <c r="O699" s="791">
        <v>0</v>
      </c>
    </row>
    <row r="700" spans="1:15" ht="15" customHeight="1" x14ac:dyDescent="0.25">
      <c r="A700" s="779" t="s">
        <v>130</v>
      </c>
      <c r="B700" s="779" t="s">
        <v>130</v>
      </c>
      <c r="C700" s="780" t="s">
        <v>709</v>
      </c>
      <c r="D700" s="779">
        <v>360</v>
      </c>
      <c r="E700" s="7" t="s">
        <v>112</v>
      </c>
      <c r="F700" s="7" t="s">
        <v>149</v>
      </c>
      <c r="G700" s="7" t="s">
        <v>112</v>
      </c>
      <c r="H700" s="7" t="s">
        <v>112</v>
      </c>
      <c r="I700" s="779" t="s">
        <v>710</v>
      </c>
      <c r="J700" s="779" t="s">
        <v>715</v>
      </c>
      <c r="K700" s="780" t="s">
        <v>712</v>
      </c>
      <c r="L700" s="792">
        <v>339</v>
      </c>
      <c r="M700" s="792">
        <v>0</v>
      </c>
      <c r="N700" s="790">
        <v>0</v>
      </c>
      <c r="O700" s="791">
        <v>0</v>
      </c>
    </row>
    <row r="701" spans="1:15" ht="15" customHeight="1" x14ac:dyDescent="0.25">
      <c r="A701" s="779" t="s">
        <v>130</v>
      </c>
      <c r="B701" s="779" t="s">
        <v>130</v>
      </c>
      <c r="C701" s="780" t="s">
        <v>709</v>
      </c>
      <c r="D701" s="779">
        <v>360</v>
      </c>
      <c r="E701" s="7" t="s">
        <v>112</v>
      </c>
      <c r="F701" s="7" t="s">
        <v>149</v>
      </c>
      <c r="G701" s="7" t="s">
        <v>112</v>
      </c>
      <c r="H701" s="7" t="s">
        <v>112</v>
      </c>
      <c r="I701" s="779" t="s">
        <v>710</v>
      </c>
      <c r="J701" s="779" t="s">
        <v>716</v>
      </c>
      <c r="K701" s="780" t="s">
        <v>712</v>
      </c>
      <c r="L701" s="792">
        <v>376</v>
      </c>
      <c r="M701" s="792">
        <v>0</v>
      </c>
      <c r="N701" s="790">
        <v>0</v>
      </c>
      <c r="O701" s="791">
        <v>0</v>
      </c>
    </row>
    <row r="702" spans="1:15" ht="15" customHeight="1" x14ac:dyDescent="0.25">
      <c r="A702" s="779" t="s">
        <v>130</v>
      </c>
      <c r="B702" s="779" t="s">
        <v>130</v>
      </c>
      <c r="C702" s="780" t="s">
        <v>709</v>
      </c>
      <c r="D702" s="779">
        <v>360</v>
      </c>
      <c r="E702" s="7" t="s">
        <v>112</v>
      </c>
      <c r="F702" s="7" t="s">
        <v>149</v>
      </c>
      <c r="G702" s="7" t="s">
        <v>112</v>
      </c>
      <c r="H702" s="7" t="s">
        <v>112</v>
      </c>
      <c r="I702" s="779" t="s">
        <v>710</v>
      </c>
      <c r="J702" s="779" t="s">
        <v>717</v>
      </c>
      <c r="K702" s="780" t="s">
        <v>712</v>
      </c>
      <c r="L702" s="792">
        <v>455</v>
      </c>
      <c r="M702" s="792">
        <v>0</v>
      </c>
      <c r="N702" s="790">
        <v>0</v>
      </c>
      <c r="O702" s="791">
        <v>0</v>
      </c>
    </row>
    <row r="703" spans="1:15" ht="15" customHeight="1" x14ac:dyDescent="0.25">
      <c r="A703" s="779" t="s">
        <v>130</v>
      </c>
      <c r="B703" s="779" t="s">
        <v>130</v>
      </c>
      <c r="C703" s="780" t="s">
        <v>709</v>
      </c>
      <c r="D703" s="779">
        <v>360</v>
      </c>
      <c r="E703" s="7" t="s">
        <v>112</v>
      </c>
      <c r="F703" s="7" t="s">
        <v>149</v>
      </c>
      <c r="G703" s="7" t="s">
        <v>112</v>
      </c>
      <c r="H703" s="7" t="s">
        <v>112</v>
      </c>
      <c r="I703" s="779" t="s">
        <v>710</v>
      </c>
      <c r="J703" s="779" t="s">
        <v>718</v>
      </c>
      <c r="K703" s="780" t="s">
        <v>712</v>
      </c>
      <c r="L703" s="792">
        <v>863</v>
      </c>
      <c r="M703" s="792">
        <v>0</v>
      </c>
      <c r="N703" s="790">
        <v>0</v>
      </c>
      <c r="O703" s="791">
        <v>0</v>
      </c>
    </row>
    <row r="704" spans="1:15" ht="15" customHeight="1" x14ac:dyDescent="0.25">
      <c r="A704" s="779" t="s">
        <v>130</v>
      </c>
      <c r="B704" s="779" t="s">
        <v>130</v>
      </c>
      <c r="C704" s="780" t="s">
        <v>709</v>
      </c>
      <c r="D704" s="779">
        <v>360</v>
      </c>
      <c r="E704" s="7" t="s">
        <v>112</v>
      </c>
      <c r="F704" s="7" t="s">
        <v>149</v>
      </c>
      <c r="G704" s="7" t="s">
        <v>112</v>
      </c>
      <c r="H704" s="7" t="s">
        <v>112</v>
      </c>
      <c r="I704" s="779" t="s">
        <v>710</v>
      </c>
      <c r="J704" s="779" t="s">
        <v>719</v>
      </c>
      <c r="K704" s="780" t="s">
        <v>712</v>
      </c>
      <c r="L704" s="792">
        <v>1115</v>
      </c>
      <c r="M704" s="792">
        <v>0</v>
      </c>
      <c r="N704" s="790">
        <v>0</v>
      </c>
      <c r="O704" s="791">
        <v>0</v>
      </c>
    </row>
    <row r="705" spans="1:15" ht="15" customHeight="1" x14ac:dyDescent="0.25">
      <c r="A705" s="779" t="s">
        <v>130</v>
      </c>
      <c r="B705" s="779" t="s">
        <v>130</v>
      </c>
      <c r="C705" s="780" t="s">
        <v>709</v>
      </c>
      <c r="D705" s="779">
        <v>360</v>
      </c>
      <c r="E705" s="7" t="s">
        <v>112</v>
      </c>
      <c r="F705" s="7" t="s">
        <v>149</v>
      </c>
      <c r="G705" s="7" t="s">
        <v>112</v>
      </c>
      <c r="H705" s="7" t="s">
        <v>112</v>
      </c>
      <c r="I705" s="779" t="s">
        <v>720</v>
      </c>
      <c r="J705" s="779" t="s">
        <v>721</v>
      </c>
      <c r="K705" s="780" t="s">
        <v>712</v>
      </c>
      <c r="L705" s="792">
        <v>1193</v>
      </c>
      <c r="M705" s="792">
        <v>0</v>
      </c>
      <c r="N705" s="790">
        <v>0</v>
      </c>
      <c r="O705" s="791">
        <v>0</v>
      </c>
    </row>
    <row r="706" spans="1:15" ht="15" customHeight="1" x14ac:dyDescent="0.25">
      <c r="A706" s="779" t="s">
        <v>130</v>
      </c>
      <c r="B706" s="779" t="s">
        <v>130</v>
      </c>
      <c r="C706" s="780" t="s">
        <v>709</v>
      </c>
      <c r="D706" s="779">
        <v>360</v>
      </c>
      <c r="E706" s="7" t="s">
        <v>112</v>
      </c>
      <c r="F706" s="7" t="s">
        <v>149</v>
      </c>
      <c r="G706" s="7" t="s">
        <v>112</v>
      </c>
      <c r="H706" s="7" t="s">
        <v>112</v>
      </c>
      <c r="I706" s="779" t="s">
        <v>710</v>
      </c>
      <c r="J706" s="779" t="s">
        <v>722</v>
      </c>
      <c r="K706" s="780" t="s">
        <v>712</v>
      </c>
      <c r="L706" s="792">
        <v>2185</v>
      </c>
      <c r="M706" s="792">
        <v>0</v>
      </c>
      <c r="N706" s="790">
        <v>0</v>
      </c>
      <c r="O706" s="791">
        <v>0</v>
      </c>
    </row>
    <row r="707" spans="1:15" ht="15" customHeight="1" x14ac:dyDescent="0.25">
      <c r="A707" s="779" t="s">
        <v>130</v>
      </c>
      <c r="B707" s="779" t="s">
        <v>130</v>
      </c>
      <c r="C707" s="780" t="s">
        <v>709</v>
      </c>
      <c r="D707" s="779">
        <v>360</v>
      </c>
      <c r="E707" s="7" t="s">
        <v>112</v>
      </c>
      <c r="F707" s="7" t="s">
        <v>149</v>
      </c>
      <c r="G707" s="7" t="s">
        <v>112</v>
      </c>
      <c r="H707" s="7" t="s">
        <v>112</v>
      </c>
      <c r="I707" s="779" t="s">
        <v>710</v>
      </c>
      <c r="J707" s="779" t="s">
        <v>723</v>
      </c>
      <c r="K707" s="780" t="s">
        <v>712</v>
      </c>
      <c r="L707" s="792">
        <v>2260</v>
      </c>
      <c r="M707" s="792">
        <v>0</v>
      </c>
      <c r="N707" s="790">
        <v>0</v>
      </c>
      <c r="O707" s="791">
        <v>0</v>
      </c>
    </row>
    <row r="708" spans="1:15" ht="15" customHeight="1" x14ac:dyDescent="0.25">
      <c r="A708" s="779" t="s">
        <v>130</v>
      </c>
      <c r="B708" s="779" t="s">
        <v>130</v>
      </c>
      <c r="C708" s="780" t="s">
        <v>709</v>
      </c>
      <c r="D708" s="779">
        <v>360</v>
      </c>
      <c r="E708" s="7" t="s">
        <v>112</v>
      </c>
      <c r="F708" s="7" t="s">
        <v>149</v>
      </c>
      <c r="G708" s="7" t="s">
        <v>112</v>
      </c>
      <c r="H708" s="7" t="s">
        <v>112</v>
      </c>
      <c r="I708" s="779" t="s">
        <v>710</v>
      </c>
      <c r="J708" s="779" t="s">
        <v>724</v>
      </c>
      <c r="K708" s="780" t="s">
        <v>712</v>
      </c>
      <c r="L708" s="792">
        <v>3375</v>
      </c>
      <c r="M708" s="792">
        <v>0</v>
      </c>
      <c r="N708" s="790">
        <v>0</v>
      </c>
      <c r="O708" s="791">
        <v>0</v>
      </c>
    </row>
    <row r="709" spans="1:15" ht="15" customHeight="1" x14ac:dyDescent="0.25">
      <c r="A709" s="779" t="s">
        <v>130</v>
      </c>
      <c r="B709" s="779" t="s">
        <v>130</v>
      </c>
      <c r="C709" s="780" t="s">
        <v>709</v>
      </c>
      <c r="D709" s="779">
        <v>360</v>
      </c>
      <c r="E709" s="7" t="s">
        <v>112</v>
      </c>
      <c r="F709" s="7" t="s">
        <v>149</v>
      </c>
      <c r="G709" s="7" t="s">
        <v>112</v>
      </c>
      <c r="H709" s="7" t="s">
        <v>112</v>
      </c>
      <c r="I709" s="779" t="s">
        <v>710</v>
      </c>
      <c r="J709" s="779" t="s">
        <v>725</v>
      </c>
      <c r="K709" s="780" t="s">
        <v>712</v>
      </c>
      <c r="L709" s="792">
        <v>3404</v>
      </c>
      <c r="M709" s="792">
        <v>0</v>
      </c>
      <c r="N709" s="790">
        <v>0</v>
      </c>
      <c r="O709" s="791">
        <v>0</v>
      </c>
    </row>
    <row r="710" spans="1:15" ht="15" customHeight="1" x14ac:dyDescent="0.25">
      <c r="A710" s="779" t="s">
        <v>130</v>
      </c>
      <c r="B710" s="779" t="s">
        <v>130</v>
      </c>
      <c r="C710" s="780" t="s">
        <v>709</v>
      </c>
      <c r="D710" s="779">
        <v>360</v>
      </c>
      <c r="E710" s="7" t="s">
        <v>112</v>
      </c>
      <c r="F710" s="7" t="s">
        <v>149</v>
      </c>
      <c r="G710" s="7" t="s">
        <v>112</v>
      </c>
      <c r="H710" s="7" t="s">
        <v>112</v>
      </c>
      <c r="I710" s="779" t="s">
        <v>710</v>
      </c>
      <c r="J710" s="779" t="s">
        <v>726</v>
      </c>
      <c r="K710" s="780" t="s">
        <v>712</v>
      </c>
      <c r="L710" s="792">
        <v>3960</v>
      </c>
      <c r="M710" s="792">
        <v>0</v>
      </c>
      <c r="N710" s="790">
        <v>0</v>
      </c>
      <c r="O710" s="791">
        <v>0</v>
      </c>
    </row>
    <row r="711" spans="1:15" ht="15" customHeight="1" x14ac:dyDescent="0.25">
      <c r="A711" s="779" t="s">
        <v>130</v>
      </c>
      <c r="B711" s="779" t="s">
        <v>130</v>
      </c>
      <c r="C711" s="780" t="s">
        <v>709</v>
      </c>
      <c r="D711" s="779">
        <v>360</v>
      </c>
      <c r="E711" s="7" t="s">
        <v>112</v>
      </c>
      <c r="F711" s="7" t="s">
        <v>149</v>
      </c>
      <c r="G711" s="7" t="s">
        <v>112</v>
      </c>
      <c r="H711" s="7" t="s">
        <v>112</v>
      </c>
      <c r="I711" s="779" t="s">
        <v>710</v>
      </c>
      <c r="J711" s="779" t="s">
        <v>727</v>
      </c>
      <c r="K711" s="780" t="s">
        <v>712</v>
      </c>
      <c r="L711" s="792">
        <v>4020</v>
      </c>
      <c r="M711" s="792">
        <v>0</v>
      </c>
      <c r="N711" s="790">
        <v>0</v>
      </c>
      <c r="O711" s="791">
        <v>0</v>
      </c>
    </row>
    <row r="712" spans="1:15" ht="15" customHeight="1" x14ac:dyDescent="0.25">
      <c r="A712" s="779" t="s">
        <v>130</v>
      </c>
      <c r="B712" s="779" t="s">
        <v>130</v>
      </c>
      <c r="C712" s="780" t="s">
        <v>709</v>
      </c>
      <c r="D712" s="779">
        <v>360</v>
      </c>
      <c r="E712" s="7" t="s">
        <v>112</v>
      </c>
      <c r="F712" s="7" t="s">
        <v>149</v>
      </c>
      <c r="G712" s="7" t="s">
        <v>112</v>
      </c>
      <c r="H712" s="7" t="s">
        <v>112</v>
      </c>
      <c r="I712" s="779" t="s">
        <v>710</v>
      </c>
      <c r="J712" s="779" t="s">
        <v>728</v>
      </c>
      <c r="K712" s="780" t="s">
        <v>712</v>
      </c>
      <c r="L712" s="792">
        <v>4182</v>
      </c>
      <c r="M712" s="792">
        <v>0</v>
      </c>
      <c r="N712" s="790">
        <v>0</v>
      </c>
      <c r="O712" s="791">
        <v>0</v>
      </c>
    </row>
    <row r="713" spans="1:15" ht="15" customHeight="1" x14ac:dyDescent="0.25">
      <c r="A713" s="779" t="s">
        <v>130</v>
      </c>
      <c r="B713" s="779" t="s">
        <v>130</v>
      </c>
      <c r="C713" s="780" t="s">
        <v>709</v>
      </c>
      <c r="D713" s="779">
        <v>360</v>
      </c>
      <c r="E713" s="7" t="s">
        <v>112</v>
      </c>
      <c r="F713" s="7" t="s">
        <v>149</v>
      </c>
      <c r="G713" s="7" t="s">
        <v>112</v>
      </c>
      <c r="H713" s="7" t="s">
        <v>112</v>
      </c>
      <c r="I713" s="779" t="s">
        <v>710</v>
      </c>
      <c r="J713" s="779" t="s">
        <v>729</v>
      </c>
      <c r="K713" s="780" t="s">
        <v>712</v>
      </c>
      <c r="L713" s="792">
        <v>4464</v>
      </c>
      <c r="M713" s="792">
        <v>0</v>
      </c>
      <c r="N713" s="790">
        <v>0</v>
      </c>
      <c r="O713" s="791">
        <v>0</v>
      </c>
    </row>
    <row r="714" spans="1:15" ht="15" customHeight="1" x14ac:dyDescent="0.25">
      <c r="A714" s="779" t="s">
        <v>130</v>
      </c>
      <c r="B714" s="779" t="s">
        <v>130</v>
      </c>
      <c r="C714" s="780" t="s">
        <v>709</v>
      </c>
      <c r="D714" s="779">
        <v>360</v>
      </c>
      <c r="E714" s="7" t="s">
        <v>112</v>
      </c>
      <c r="F714" s="7" t="s">
        <v>149</v>
      </c>
      <c r="G714" s="7" t="s">
        <v>112</v>
      </c>
      <c r="H714" s="7" t="s">
        <v>112</v>
      </c>
      <c r="I714" s="779" t="s">
        <v>710</v>
      </c>
      <c r="J714" s="779" t="s">
        <v>730</v>
      </c>
      <c r="K714" s="780" t="s">
        <v>712</v>
      </c>
      <c r="L714" s="792">
        <v>4904</v>
      </c>
      <c r="M714" s="792">
        <v>0</v>
      </c>
      <c r="N714" s="790">
        <v>0</v>
      </c>
      <c r="O714" s="791">
        <v>0</v>
      </c>
    </row>
    <row r="715" spans="1:15" ht="15" customHeight="1" x14ac:dyDescent="0.25">
      <c r="A715" s="779" t="s">
        <v>130</v>
      </c>
      <c r="B715" s="779" t="s">
        <v>130</v>
      </c>
      <c r="C715" s="780" t="s">
        <v>709</v>
      </c>
      <c r="D715" s="779">
        <v>360</v>
      </c>
      <c r="E715" s="7" t="s">
        <v>112</v>
      </c>
      <c r="F715" s="7" t="s">
        <v>149</v>
      </c>
      <c r="G715" s="7" t="s">
        <v>112</v>
      </c>
      <c r="H715" s="7" t="s">
        <v>112</v>
      </c>
      <c r="I715" s="779" t="s">
        <v>720</v>
      </c>
      <c r="J715" s="779" t="s">
        <v>731</v>
      </c>
      <c r="K715" s="780" t="s">
        <v>712</v>
      </c>
      <c r="L715" s="792">
        <v>5091</v>
      </c>
      <c r="M715" s="792">
        <v>0</v>
      </c>
      <c r="N715" s="790">
        <v>0</v>
      </c>
      <c r="O715" s="791">
        <v>0</v>
      </c>
    </row>
    <row r="716" spans="1:15" ht="15" customHeight="1" x14ac:dyDescent="0.25">
      <c r="A716" s="779" t="s">
        <v>130</v>
      </c>
      <c r="B716" s="779" t="s">
        <v>130</v>
      </c>
      <c r="C716" s="780" t="s">
        <v>709</v>
      </c>
      <c r="D716" s="779">
        <v>360</v>
      </c>
      <c r="E716" s="7" t="s">
        <v>112</v>
      </c>
      <c r="F716" s="7" t="s">
        <v>149</v>
      </c>
      <c r="G716" s="7" t="s">
        <v>112</v>
      </c>
      <c r="H716" s="7" t="s">
        <v>112</v>
      </c>
      <c r="I716" s="779" t="s">
        <v>710</v>
      </c>
      <c r="J716" s="779" t="s">
        <v>732</v>
      </c>
      <c r="K716" s="780" t="s">
        <v>712</v>
      </c>
      <c r="L716" s="792">
        <v>6273</v>
      </c>
      <c r="M716" s="792">
        <v>0</v>
      </c>
      <c r="N716" s="790">
        <v>0</v>
      </c>
      <c r="O716" s="791">
        <v>0</v>
      </c>
    </row>
    <row r="717" spans="1:15" ht="15" customHeight="1" x14ac:dyDescent="0.25">
      <c r="A717" s="779" t="s">
        <v>130</v>
      </c>
      <c r="B717" s="779" t="s">
        <v>130</v>
      </c>
      <c r="C717" s="780" t="s">
        <v>709</v>
      </c>
      <c r="D717" s="779">
        <v>360</v>
      </c>
      <c r="E717" s="7" t="s">
        <v>112</v>
      </c>
      <c r="F717" s="7" t="s">
        <v>149</v>
      </c>
      <c r="G717" s="7" t="s">
        <v>112</v>
      </c>
      <c r="H717" s="7" t="s">
        <v>112</v>
      </c>
      <c r="I717" s="779" t="s">
        <v>710</v>
      </c>
      <c r="J717" s="779" t="s">
        <v>733</v>
      </c>
      <c r="K717" s="780" t="s">
        <v>712</v>
      </c>
      <c r="L717" s="792">
        <v>6700</v>
      </c>
      <c r="M717" s="792">
        <v>0</v>
      </c>
      <c r="N717" s="790">
        <v>0</v>
      </c>
      <c r="O717" s="791">
        <v>0</v>
      </c>
    </row>
    <row r="718" spans="1:15" ht="15" customHeight="1" x14ac:dyDescent="0.25">
      <c r="A718" s="779" t="s">
        <v>130</v>
      </c>
      <c r="B718" s="779" t="s">
        <v>130</v>
      </c>
      <c r="C718" s="780" t="s">
        <v>709</v>
      </c>
      <c r="D718" s="779">
        <v>360</v>
      </c>
      <c r="E718" s="7" t="s">
        <v>112</v>
      </c>
      <c r="F718" s="7" t="s">
        <v>149</v>
      </c>
      <c r="G718" s="7" t="s">
        <v>112</v>
      </c>
      <c r="H718" s="7" t="s">
        <v>112</v>
      </c>
      <c r="I718" s="779" t="s">
        <v>710</v>
      </c>
      <c r="J718" s="779" t="s">
        <v>734</v>
      </c>
      <c r="K718" s="780" t="s">
        <v>712</v>
      </c>
      <c r="L718" s="792">
        <v>7141</v>
      </c>
      <c r="M718" s="792">
        <v>0</v>
      </c>
      <c r="N718" s="790">
        <v>0</v>
      </c>
      <c r="O718" s="791">
        <v>0</v>
      </c>
    </row>
    <row r="719" spans="1:15" ht="15" customHeight="1" x14ac:dyDescent="0.25">
      <c r="A719" s="779" t="s">
        <v>130</v>
      </c>
      <c r="B719" s="779" t="s">
        <v>130</v>
      </c>
      <c r="C719" s="780" t="s">
        <v>709</v>
      </c>
      <c r="D719" s="779">
        <v>360</v>
      </c>
      <c r="E719" s="7" t="s">
        <v>112</v>
      </c>
      <c r="F719" s="7" t="s">
        <v>149</v>
      </c>
      <c r="G719" s="7" t="s">
        <v>112</v>
      </c>
      <c r="H719" s="7" t="s">
        <v>112</v>
      </c>
      <c r="I719" s="779" t="s">
        <v>710</v>
      </c>
      <c r="J719" s="779" t="s">
        <v>735</v>
      </c>
      <c r="K719" s="780" t="s">
        <v>712</v>
      </c>
      <c r="L719" s="792">
        <v>7810</v>
      </c>
      <c r="M719" s="792">
        <v>0</v>
      </c>
      <c r="N719" s="790">
        <v>0</v>
      </c>
      <c r="O719" s="791">
        <v>0</v>
      </c>
    </row>
    <row r="720" spans="1:15" ht="15" customHeight="1" x14ac:dyDescent="0.25">
      <c r="A720" s="779" t="s">
        <v>130</v>
      </c>
      <c r="B720" s="779" t="s">
        <v>130</v>
      </c>
      <c r="C720" s="780" t="s">
        <v>709</v>
      </c>
      <c r="D720" s="779">
        <v>360</v>
      </c>
      <c r="E720" s="7" t="s">
        <v>112</v>
      </c>
      <c r="F720" s="7" t="s">
        <v>149</v>
      </c>
      <c r="G720" s="7" t="s">
        <v>112</v>
      </c>
      <c r="H720" s="7" t="s">
        <v>112</v>
      </c>
      <c r="I720" s="779" t="s">
        <v>710</v>
      </c>
      <c r="J720" s="779" t="s">
        <v>736</v>
      </c>
      <c r="K720" s="780" t="s">
        <v>712</v>
      </c>
      <c r="L720" s="792">
        <v>8100</v>
      </c>
      <c r="M720" s="792">
        <v>0</v>
      </c>
      <c r="N720" s="790">
        <v>0</v>
      </c>
      <c r="O720" s="791">
        <v>0</v>
      </c>
    </row>
    <row r="721" spans="1:15" ht="15" customHeight="1" x14ac:dyDescent="0.25">
      <c r="A721" s="779" t="s">
        <v>130</v>
      </c>
      <c r="B721" s="779" t="s">
        <v>130</v>
      </c>
      <c r="C721" s="780" t="s">
        <v>709</v>
      </c>
      <c r="D721" s="779">
        <v>360</v>
      </c>
      <c r="E721" s="7" t="s">
        <v>112</v>
      </c>
      <c r="F721" s="7" t="s">
        <v>149</v>
      </c>
      <c r="G721" s="7" t="s">
        <v>112</v>
      </c>
      <c r="H721" s="7" t="s">
        <v>112</v>
      </c>
      <c r="I721" s="779" t="s">
        <v>710</v>
      </c>
      <c r="J721" s="779" t="s">
        <v>737</v>
      </c>
      <c r="K721" s="780" t="s">
        <v>712</v>
      </c>
      <c r="L721" s="792">
        <v>8512</v>
      </c>
      <c r="M721" s="792">
        <v>0</v>
      </c>
      <c r="N721" s="790">
        <v>0</v>
      </c>
      <c r="O721" s="791">
        <v>0</v>
      </c>
    </row>
    <row r="722" spans="1:15" ht="15" customHeight="1" x14ac:dyDescent="0.25">
      <c r="A722" s="779" t="s">
        <v>130</v>
      </c>
      <c r="B722" s="779" t="s">
        <v>130</v>
      </c>
      <c r="C722" s="780" t="s">
        <v>709</v>
      </c>
      <c r="D722" s="779">
        <v>360</v>
      </c>
      <c r="E722" s="7" t="s">
        <v>112</v>
      </c>
      <c r="F722" s="7" t="s">
        <v>149</v>
      </c>
      <c r="G722" s="7" t="s">
        <v>112</v>
      </c>
      <c r="H722" s="7" t="s">
        <v>112</v>
      </c>
      <c r="I722" s="779" t="s">
        <v>710</v>
      </c>
      <c r="J722" s="779" t="s">
        <v>738</v>
      </c>
      <c r="K722" s="780" t="s">
        <v>712</v>
      </c>
      <c r="L722" s="792">
        <v>9820</v>
      </c>
      <c r="M722" s="792">
        <v>0</v>
      </c>
      <c r="N722" s="790">
        <v>0</v>
      </c>
      <c r="O722" s="791">
        <v>0</v>
      </c>
    </row>
    <row r="723" spans="1:15" ht="15" customHeight="1" x14ac:dyDescent="0.25">
      <c r="A723" s="779" t="s">
        <v>130</v>
      </c>
      <c r="B723" s="779" t="s">
        <v>130</v>
      </c>
      <c r="C723" s="780" t="s">
        <v>709</v>
      </c>
      <c r="D723" s="779">
        <v>360</v>
      </c>
      <c r="E723" s="7" t="s">
        <v>112</v>
      </c>
      <c r="F723" s="7" t="s">
        <v>149</v>
      </c>
      <c r="G723" s="7" t="s">
        <v>112</v>
      </c>
      <c r="H723" s="7" t="s">
        <v>112</v>
      </c>
      <c r="I723" s="779" t="s">
        <v>710</v>
      </c>
      <c r="J723" s="779" t="s">
        <v>739</v>
      </c>
      <c r="K723" s="780" t="s">
        <v>712</v>
      </c>
      <c r="L723" s="792">
        <v>11000</v>
      </c>
      <c r="M723" s="792">
        <v>0</v>
      </c>
      <c r="N723" s="790">
        <v>0</v>
      </c>
      <c r="O723" s="791">
        <v>0</v>
      </c>
    </row>
    <row r="724" spans="1:15" ht="15" customHeight="1" x14ac:dyDescent="0.25">
      <c r="A724" s="779" t="s">
        <v>130</v>
      </c>
      <c r="B724" s="779" t="s">
        <v>130</v>
      </c>
      <c r="C724" s="780" t="s">
        <v>709</v>
      </c>
      <c r="D724" s="779">
        <v>360</v>
      </c>
      <c r="E724" s="7" t="s">
        <v>112</v>
      </c>
      <c r="F724" s="7" t="s">
        <v>149</v>
      </c>
      <c r="G724" s="7" t="s">
        <v>112</v>
      </c>
      <c r="H724" s="7" t="s">
        <v>112</v>
      </c>
      <c r="I724" s="779" t="s">
        <v>710</v>
      </c>
      <c r="J724" s="779" t="s">
        <v>740</v>
      </c>
      <c r="K724" s="780" t="s">
        <v>712</v>
      </c>
      <c r="L724" s="792">
        <v>11350</v>
      </c>
      <c r="M724" s="792">
        <v>0</v>
      </c>
      <c r="N724" s="790">
        <v>0</v>
      </c>
      <c r="O724" s="791">
        <v>0</v>
      </c>
    </row>
    <row r="725" spans="1:15" ht="15" customHeight="1" x14ac:dyDescent="0.25">
      <c r="A725" s="779" t="s">
        <v>130</v>
      </c>
      <c r="B725" s="779" t="s">
        <v>130</v>
      </c>
      <c r="C725" s="780" t="s">
        <v>709</v>
      </c>
      <c r="D725" s="779">
        <v>360</v>
      </c>
      <c r="E725" s="7" t="s">
        <v>112</v>
      </c>
      <c r="F725" s="7" t="s">
        <v>149</v>
      </c>
      <c r="G725" s="7" t="s">
        <v>112</v>
      </c>
      <c r="H725" s="7" t="s">
        <v>112</v>
      </c>
      <c r="I725" s="779" t="s">
        <v>710</v>
      </c>
      <c r="J725" s="779" t="s">
        <v>741</v>
      </c>
      <c r="K725" s="780" t="s">
        <v>712</v>
      </c>
      <c r="L725" s="792">
        <v>12768</v>
      </c>
      <c r="M725" s="792">
        <v>0</v>
      </c>
      <c r="N725" s="790">
        <v>0</v>
      </c>
      <c r="O725" s="791">
        <v>0</v>
      </c>
    </row>
    <row r="726" spans="1:15" ht="15" customHeight="1" x14ac:dyDescent="0.25">
      <c r="A726" s="779" t="s">
        <v>130</v>
      </c>
      <c r="B726" s="779" t="s">
        <v>130</v>
      </c>
      <c r="C726" s="780" t="s">
        <v>709</v>
      </c>
      <c r="D726" s="779">
        <v>360</v>
      </c>
      <c r="E726" s="7" t="s">
        <v>112</v>
      </c>
      <c r="F726" s="7" t="s">
        <v>149</v>
      </c>
      <c r="G726" s="7" t="s">
        <v>112</v>
      </c>
      <c r="H726" s="7" t="s">
        <v>112</v>
      </c>
      <c r="I726" s="779" t="s">
        <v>710</v>
      </c>
      <c r="J726" s="779" t="s">
        <v>742</v>
      </c>
      <c r="K726" s="780" t="s">
        <v>712</v>
      </c>
      <c r="L726" s="792">
        <v>12889</v>
      </c>
      <c r="M726" s="792">
        <v>0</v>
      </c>
      <c r="N726" s="790">
        <v>0</v>
      </c>
      <c r="O726" s="791">
        <v>0</v>
      </c>
    </row>
    <row r="727" spans="1:15" ht="15" customHeight="1" x14ac:dyDescent="0.25">
      <c r="A727" s="779" t="s">
        <v>130</v>
      </c>
      <c r="B727" s="779" t="s">
        <v>130</v>
      </c>
      <c r="C727" s="780" t="s">
        <v>709</v>
      </c>
      <c r="D727" s="779">
        <v>360</v>
      </c>
      <c r="E727" s="7" t="s">
        <v>112</v>
      </c>
      <c r="F727" s="7" t="s">
        <v>149</v>
      </c>
      <c r="G727" s="7" t="s">
        <v>112</v>
      </c>
      <c r="H727" s="7" t="s">
        <v>112</v>
      </c>
      <c r="I727" s="779" t="s">
        <v>710</v>
      </c>
      <c r="J727" s="779" t="s">
        <v>743</v>
      </c>
      <c r="K727" s="780" t="s">
        <v>712</v>
      </c>
      <c r="L727" s="792">
        <v>13399</v>
      </c>
      <c r="M727" s="792">
        <v>0</v>
      </c>
      <c r="N727" s="790">
        <v>0</v>
      </c>
      <c r="O727" s="791">
        <v>0</v>
      </c>
    </row>
    <row r="728" spans="1:15" ht="15" customHeight="1" x14ac:dyDescent="0.25">
      <c r="A728" s="779" t="s">
        <v>130</v>
      </c>
      <c r="B728" s="779" t="s">
        <v>130</v>
      </c>
      <c r="C728" s="780" t="s">
        <v>709</v>
      </c>
      <c r="D728" s="779">
        <v>360</v>
      </c>
      <c r="E728" s="7" t="s">
        <v>112</v>
      </c>
      <c r="F728" s="7" t="s">
        <v>149</v>
      </c>
      <c r="G728" s="7" t="s">
        <v>112</v>
      </c>
      <c r="H728" s="7" t="s">
        <v>112</v>
      </c>
      <c r="I728" s="779" t="s">
        <v>710</v>
      </c>
      <c r="J728" s="779" t="s">
        <v>744</v>
      </c>
      <c r="K728" s="780" t="s">
        <v>712</v>
      </c>
      <c r="L728" s="792">
        <v>14436</v>
      </c>
      <c r="M728" s="792">
        <v>0</v>
      </c>
      <c r="N728" s="790">
        <v>0</v>
      </c>
      <c r="O728" s="791">
        <v>0</v>
      </c>
    </row>
    <row r="729" spans="1:15" ht="15" customHeight="1" x14ac:dyDescent="0.25">
      <c r="A729" s="779" t="s">
        <v>130</v>
      </c>
      <c r="B729" s="779" t="s">
        <v>130</v>
      </c>
      <c r="C729" s="780" t="s">
        <v>709</v>
      </c>
      <c r="D729" s="779">
        <v>360</v>
      </c>
      <c r="E729" s="7" t="s">
        <v>112</v>
      </c>
      <c r="F729" s="7" t="s">
        <v>149</v>
      </c>
      <c r="G729" s="7" t="s">
        <v>112</v>
      </c>
      <c r="H729" s="7" t="s">
        <v>112</v>
      </c>
      <c r="I729" s="779" t="s">
        <v>710</v>
      </c>
      <c r="J729" s="779" t="s">
        <v>745</v>
      </c>
      <c r="K729" s="780" t="s">
        <v>712</v>
      </c>
      <c r="L729" s="792">
        <v>15888</v>
      </c>
      <c r="M729" s="792">
        <v>0</v>
      </c>
      <c r="N729" s="790">
        <v>0</v>
      </c>
      <c r="O729" s="791">
        <v>0</v>
      </c>
    </row>
    <row r="730" spans="1:15" ht="15" customHeight="1" x14ac:dyDescent="0.25">
      <c r="A730" s="779" t="s">
        <v>130</v>
      </c>
      <c r="B730" s="779" t="s">
        <v>130</v>
      </c>
      <c r="C730" s="780" t="s">
        <v>709</v>
      </c>
      <c r="D730" s="779">
        <v>360</v>
      </c>
      <c r="E730" s="7" t="s">
        <v>112</v>
      </c>
      <c r="F730" s="7" t="s">
        <v>149</v>
      </c>
      <c r="G730" s="7" t="s">
        <v>112</v>
      </c>
      <c r="H730" s="7" t="s">
        <v>112</v>
      </c>
      <c r="I730" s="779" t="s">
        <v>720</v>
      </c>
      <c r="J730" s="779" t="s">
        <v>746</v>
      </c>
      <c r="K730" s="780" t="s">
        <v>712</v>
      </c>
      <c r="L730" s="792">
        <v>16247</v>
      </c>
      <c r="M730" s="792">
        <v>0</v>
      </c>
      <c r="N730" s="790">
        <v>0</v>
      </c>
      <c r="O730" s="791">
        <v>0</v>
      </c>
    </row>
    <row r="731" spans="1:15" ht="15" customHeight="1" x14ac:dyDescent="0.25">
      <c r="A731" s="779" t="s">
        <v>130</v>
      </c>
      <c r="B731" s="779" t="s">
        <v>130</v>
      </c>
      <c r="C731" s="780" t="s">
        <v>709</v>
      </c>
      <c r="D731" s="779">
        <v>360</v>
      </c>
      <c r="E731" s="7" t="s">
        <v>112</v>
      </c>
      <c r="F731" s="7" t="s">
        <v>149</v>
      </c>
      <c r="G731" s="7" t="s">
        <v>112</v>
      </c>
      <c r="H731" s="7" t="s">
        <v>112</v>
      </c>
      <c r="I731" s="779" t="s">
        <v>710</v>
      </c>
      <c r="J731" s="779" t="s">
        <v>747</v>
      </c>
      <c r="K731" s="780" t="s">
        <v>712</v>
      </c>
      <c r="L731" s="792">
        <v>16278</v>
      </c>
      <c r="M731" s="792">
        <v>0</v>
      </c>
      <c r="N731" s="790">
        <v>0</v>
      </c>
      <c r="O731" s="791">
        <v>0</v>
      </c>
    </row>
    <row r="732" spans="1:15" ht="15" customHeight="1" x14ac:dyDescent="0.25">
      <c r="A732" s="779" t="s">
        <v>130</v>
      </c>
      <c r="B732" s="779" t="s">
        <v>130</v>
      </c>
      <c r="C732" s="780" t="s">
        <v>709</v>
      </c>
      <c r="D732" s="779">
        <v>360</v>
      </c>
      <c r="E732" s="7" t="s">
        <v>112</v>
      </c>
      <c r="F732" s="7" t="s">
        <v>149</v>
      </c>
      <c r="G732" s="7" t="s">
        <v>112</v>
      </c>
      <c r="H732" s="7" t="s">
        <v>112</v>
      </c>
      <c r="I732" s="779" t="s">
        <v>710</v>
      </c>
      <c r="J732" s="779" t="s">
        <v>748</v>
      </c>
      <c r="K732" s="780" t="s">
        <v>712</v>
      </c>
      <c r="L732" s="792">
        <v>16861</v>
      </c>
      <c r="M732" s="792">
        <v>0</v>
      </c>
      <c r="N732" s="790">
        <v>0</v>
      </c>
      <c r="O732" s="791">
        <v>0</v>
      </c>
    </row>
    <row r="733" spans="1:15" ht="15" customHeight="1" x14ac:dyDescent="0.25">
      <c r="A733" s="779" t="s">
        <v>130</v>
      </c>
      <c r="B733" s="779" t="s">
        <v>130</v>
      </c>
      <c r="C733" s="780" t="s">
        <v>709</v>
      </c>
      <c r="D733" s="779">
        <v>360</v>
      </c>
      <c r="E733" s="7" t="s">
        <v>112</v>
      </c>
      <c r="F733" s="7" t="s">
        <v>149</v>
      </c>
      <c r="G733" s="7" t="s">
        <v>112</v>
      </c>
      <c r="H733" s="7" t="s">
        <v>112</v>
      </c>
      <c r="I733" s="779" t="s">
        <v>710</v>
      </c>
      <c r="J733" s="779" t="s">
        <v>749</v>
      </c>
      <c r="K733" s="780" t="s">
        <v>712</v>
      </c>
      <c r="L733" s="792">
        <v>17826</v>
      </c>
      <c r="M733" s="792">
        <v>0</v>
      </c>
      <c r="N733" s="790">
        <v>0</v>
      </c>
      <c r="O733" s="791">
        <v>0</v>
      </c>
    </row>
    <row r="734" spans="1:15" ht="15" customHeight="1" x14ac:dyDescent="0.25">
      <c r="A734" s="779" t="s">
        <v>130</v>
      </c>
      <c r="B734" s="779" t="s">
        <v>130</v>
      </c>
      <c r="C734" s="780" t="s">
        <v>709</v>
      </c>
      <c r="D734" s="779">
        <v>360</v>
      </c>
      <c r="E734" s="7" t="s">
        <v>112</v>
      </c>
      <c r="F734" s="7" t="s">
        <v>149</v>
      </c>
      <c r="G734" s="7" t="s">
        <v>112</v>
      </c>
      <c r="H734" s="7" t="s">
        <v>112</v>
      </c>
      <c r="I734" s="779" t="s">
        <v>710</v>
      </c>
      <c r="J734" s="779" t="s">
        <v>750</v>
      </c>
      <c r="K734" s="780" t="s">
        <v>712</v>
      </c>
      <c r="L734" s="792">
        <v>17962</v>
      </c>
      <c r="M734" s="792">
        <v>0</v>
      </c>
      <c r="N734" s="790">
        <v>0</v>
      </c>
      <c r="O734" s="791">
        <v>0</v>
      </c>
    </row>
    <row r="735" spans="1:15" ht="15" customHeight="1" x14ac:dyDescent="0.25">
      <c r="A735" s="779" t="s">
        <v>130</v>
      </c>
      <c r="B735" s="779" t="s">
        <v>130</v>
      </c>
      <c r="C735" s="780" t="s">
        <v>709</v>
      </c>
      <c r="D735" s="779">
        <v>360</v>
      </c>
      <c r="E735" s="7" t="s">
        <v>112</v>
      </c>
      <c r="F735" s="7" t="s">
        <v>149</v>
      </c>
      <c r="G735" s="7" t="s">
        <v>112</v>
      </c>
      <c r="H735" s="7" t="s">
        <v>112</v>
      </c>
      <c r="I735" s="779" t="s">
        <v>710</v>
      </c>
      <c r="J735" s="779" t="s">
        <v>751</v>
      </c>
      <c r="K735" s="780" t="s">
        <v>712</v>
      </c>
      <c r="L735" s="792">
        <v>18248</v>
      </c>
      <c r="M735" s="792">
        <v>0</v>
      </c>
      <c r="N735" s="790">
        <v>0</v>
      </c>
      <c r="O735" s="791">
        <v>0</v>
      </c>
    </row>
    <row r="736" spans="1:15" ht="15" customHeight="1" x14ac:dyDescent="0.25">
      <c r="A736" s="779" t="s">
        <v>130</v>
      </c>
      <c r="B736" s="779" t="s">
        <v>130</v>
      </c>
      <c r="C736" s="780" t="s">
        <v>709</v>
      </c>
      <c r="D736" s="779">
        <v>360</v>
      </c>
      <c r="E736" s="7" t="s">
        <v>112</v>
      </c>
      <c r="F736" s="7" t="s">
        <v>149</v>
      </c>
      <c r="G736" s="7" t="s">
        <v>112</v>
      </c>
      <c r="H736" s="7" t="s">
        <v>112</v>
      </c>
      <c r="I736" s="779" t="s">
        <v>710</v>
      </c>
      <c r="J736" s="779" t="s">
        <v>752</v>
      </c>
      <c r="K736" s="780" t="s">
        <v>712</v>
      </c>
      <c r="L736" s="792">
        <v>18262</v>
      </c>
      <c r="M736" s="792">
        <v>0</v>
      </c>
      <c r="N736" s="790">
        <v>0</v>
      </c>
      <c r="O736" s="791">
        <v>0</v>
      </c>
    </row>
    <row r="737" spans="1:15" ht="15" customHeight="1" x14ac:dyDescent="0.25">
      <c r="A737" s="779" t="s">
        <v>130</v>
      </c>
      <c r="B737" s="779" t="s">
        <v>130</v>
      </c>
      <c r="C737" s="780" t="s">
        <v>709</v>
      </c>
      <c r="D737" s="779">
        <v>360</v>
      </c>
      <c r="E737" s="7" t="s">
        <v>112</v>
      </c>
      <c r="F737" s="7" t="s">
        <v>149</v>
      </c>
      <c r="G737" s="7" t="s">
        <v>112</v>
      </c>
      <c r="H737" s="7" t="s">
        <v>112</v>
      </c>
      <c r="I737" s="779" t="s">
        <v>710</v>
      </c>
      <c r="J737" s="779" t="s">
        <v>753</v>
      </c>
      <c r="K737" s="780" t="s">
        <v>712</v>
      </c>
      <c r="L737" s="792">
        <v>18759</v>
      </c>
      <c r="M737" s="792">
        <v>0</v>
      </c>
      <c r="N737" s="790">
        <v>0</v>
      </c>
      <c r="O737" s="791">
        <v>0</v>
      </c>
    </row>
    <row r="738" spans="1:15" ht="15" customHeight="1" x14ac:dyDescent="0.25">
      <c r="A738" s="779" t="s">
        <v>130</v>
      </c>
      <c r="B738" s="779" t="s">
        <v>130</v>
      </c>
      <c r="C738" s="780" t="s">
        <v>709</v>
      </c>
      <c r="D738" s="779">
        <v>360</v>
      </c>
      <c r="E738" s="7" t="s">
        <v>112</v>
      </c>
      <c r="F738" s="7" t="s">
        <v>149</v>
      </c>
      <c r="G738" s="7" t="s">
        <v>112</v>
      </c>
      <c r="H738" s="7" t="s">
        <v>112</v>
      </c>
      <c r="I738" s="779" t="s">
        <v>710</v>
      </c>
      <c r="J738" s="779" t="s">
        <v>754</v>
      </c>
      <c r="K738" s="780" t="s">
        <v>712</v>
      </c>
      <c r="L738" s="792">
        <v>20373</v>
      </c>
      <c r="M738" s="792">
        <v>0</v>
      </c>
      <c r="N738" s="790">
        <v>0</v>
      </c>
      <c r="O738" s="791">
        <v>0</v>
      </c>
    </row>
    <row r="739" spans="1:15" ht="15" customHeight="1" x14ac:dyDescent="0.25">
      <c r="A739" s="779" t="s">
        <v>130</v>
      </c>
      <c r="B739" s="779" t="s">
        <v>130</v>
      </c>
      <c r="C739" s="780" t="s">
        <v>709</v>
      </c>
      <c r="D739" s="779">
        <v>360</v>
      </c>
      <c r="E739" s="7" t="s">
        <v>112</v>
      </c>
      <c r="F739" s="7" t="s">
        <v>149</v>
      </c>
      <c r="G739" s="7" t="s">
        <v>112</v>
      </c>
      <c r="H739" s="7" t="s">
        <v>112</v>
      </c>
      <c r="I739" s="779" t="s">
        <v>710</v>
      </c>
      <c r="J739" s="779" t="s">
        <v>755</v>
      </c>
      <c r="K739" s="780" t="s">
        <v>712</v>
      </c>
      <c r="L739" s="792">
        <v>21151</v>
      </c>
      <c r="M739" s="792">
        <v>0</v>
      </c>
      <c r="N739" s="790">
        <v>0</v>
      </c>
      <c r="O739" s="791">
        <v>0</v>
      </c>
    </row>
    <row r="740" spans="1:15" ht="15" customHeight="1" x14ac:dyDescent="0.25">
      <c r="A740" s="779" t="s">
        <v>130</v>
      </c>
      <c r="B740" s="779" t="s">
        <v>130</v>
      </c>
      <c r="C740" s="780" t="s">
        <v>709</v>
      </c>
      <c r="D740" s="779">
        <v>360</v>
      </c>
      <c r="E740" s="7" t="s">
        <v>112</v>
      </c>
      <c r="F740" s="7" t="s">
        <v>149</v>
      </c>
      <c r="G740" s="7" t="s">
        <v>112</v>
      </c>
      <c r="H740" s="7" t="s">
        <v>112</v>
      </c>
      <c r="I740" s="779" t="s">
        <v>720</v>
      </c>
      <c r="J740" s="779" t="s">
        <v>756</v>
      </c>
      <c r="K740" s="780" t="s">
        <v>712</v>
      </c>
      <c r="L740" s="792">
        <v>21665</v>
      </c>
      <c r="M740" s="792">
        <v>0</v>
      </c>
      <c r="N740" s="790">
        <v>0</v>
      </c>
      <c r="O740" s="791">
        <v>0</v>
      </c>
    </row>
    <row r="741" spans="1:15" ht="15" customHeight="1" x14ac:dyDescent="0.25">
      <c r="A741" s="779" t="s">
        <v>130</v>
      </c>
      <c r="B741" s="779" t="s">
        <v>130</v>
      </c>
      <c r="C741" s="780" t="s">
        <v>709</v>
      </c>
      <c r="D741" s="779">
        <v>360</v>
      </c>
      <c r="E741" s="7" t="s">
        <v>112</v>
      </c>
      <c r="F741" s="7" t="s">
        <v>149</v>
      </c>
      <c r="G741" s="7" t="s">
        <v>112</v>
      </c>
      <c r="H741" s="7" t="s">
        <v>112</v>
      </c>
      <c r="I741" s="779" t="s">
        <v>710</v>
      </c>
      <c r="J741" s="779" t="s">
        <v>757</v>
      </c>
      <c r="K741" s="780" t="s">
        <v>712</v>
      </c>
      <c r="L741" s="792">
        <v>21858</v>
      </c>
      <c r="M741" s="792">
        <v>0</v>
      </c>
      <c r="N741" s="790">
        <v>0</v>
      </c>
      <c r="O741" s="791">
        <v>0</v>
      </c>
    </row>
    <row r="742" spans="1:15" ht="15" customHeight="1" x14ac:dyDescent="0.25">
      <c r="A742" s="779" t="s">
        <v>130</v>
      </c>
      <c r="B742" s="779" t="s">
        <v>130</v>
      </c>
      <c r="C742" s="780" t="s">
        <v>709</v>
      </c>
      <c r="D742" s="779">
        <v>360</v>
      </c>
      <c r="E742" s="7" t="s">
        <v>112</v>
      </c>
      <c r="F742" s="7" t="s">
        <v>149</v>
      </c>
      <c r="G742" s="7" t="s">
        <v>112</v>
      </c>
      <c r="H742" s="7" t="s">
        <v>112</v>
      </c>
      <c r="I742" s="779" t="s">
        <v>710</v>
      </c>
      <c r="J742" s="779" t="s">
        <v>758</v>
      </c>
      <c r="K742" s="780" t="s">
        <v>712</v>
      </c>
      <c r="L742" s="792">
        <v>21880</v>
      </c>
      <c r="M742" s="792">
        <v>0</v>
      </c>
      <c r="N742" s="790">
        <v>0</v>
      </c>
      <c r="O742" s="791">
        <v>0</v>
      </c>
    </row>
    <row r="743" spans="1:15" ht="15" customHeight="1" x14ac:dyDescent="0.25">
      <c r="A743" s="779" t="s">
        <v>130</v>
      </c>
      <c r="B743" s="779" t="s">
        <v>130</v>
      </c>
      <c r="C743" s="780" t="s">
        <v>709</v>
      </c>
      <c r="D743" s="779">
        <v>360</v>
      </c>
      <c r="E743" s="7" t="s">
        <v>112</v>
      </c>
      <c r="F743" s="7" t="s">
        <v>149</v>
      </c>
      <c r="G743" s="7" t="s">
        <v>112</v>
      </c>
      <c r="H743" s="7" t="s">
        <v>112</v>
      </c>
      <c r="I743" s="779" t="s">
        <v>710</v>
      </c>
      <c r="J743" s="779" t="s">
        <v>759</v>
      </c>
      <c r="K743" s="780" t="s">
        <v>712</v>
      </c>
      <c r="L743" s="792">
        <v>22008</v>
      </c>
      <c r="M743" s="792">
        <v>0</v>
      </c>
      <c r="N743" s="790">
        <v>0</v>
      </c>
      <c r="O743" s="791">
        <v>0</v>
      </c>
    </row>
    <row r="744" spans="1:15" ht="15" customHeight="1" x14ac:dyDescent="0.25">
      <c r="A744" s="779" t="s">
        <v>130</v>
      </c>
      <c r="B744" s="779" t="s">
        <v>130</v>
      </c>
      <c r="C744" s="780" t="s">
        <v>709</v>
      </c>
      <c r="D744" s="779">
        <v>360</v>
      </c>
      <c r="E744" s="7" t="s">
        <v>112</v>
      </c>
      <c r="F744" s="7" t="s">
        <v>149</v>
      </c>
      <c r="G744" s="7" t="s">
        <v>112</v>
      </c>
      <c r="H744" s="7" t="s">
        <v>112</v>
      </c>
      <c r="I744" s="779" t="s">
        <v>720</v>
      </c>
      <c r="J744" s="779" t="s">
        <v>760</v>
      </c>
      <c r="K744" s="780" t="s">
        <v>712</v>
      </c>
      <c r="L744" s="792">
        <v>22460</v>
      </c>
      <c r="M744" s="792">
        <v>0</v>
      </c>
      <c r="N744" s="790">
        <v>0</v>
      </c>
      <c r="O744" s="791">
        <v>0</v>
      </c>
    </row>
    <row r="745" spans="1:15" ht="15" customHeight="1" x14ac:dyDescent="0.25">
      <c r="A745" s="779" t="s">
        <v>130</v>
      </c>
      <c r="B745" s="779" t="s">
        <v>130</v>
      </c>
      <c r="C745" s="780" t="s">
        <v>709</v>
      </c>
      <c r="D745" s="779">
        <v>360</v>
      </c>
      <c r="E745" s="7" t="s">
        <v>112</v>
      </c>
      <c r="F745" s="7" t="s">
        <v>149</v>
      </c>
      <c r="G745" s="7" t="s">
        <v>112</v>
      </c>
      <c r="H745" s="7" t="s">
        <v>112</v>
      </c>
      <c r="I745" s="779" t="s">
        <v>710</v>
      </c>
      <c r="J745" s="779" t="s">
        <v>761</v>
      </c>
      <c r="K745" s="780" t="s">
        <v>712</v>
      </c>
      <c r="L745" s="792">
        <v>22623</v>
      </c>
      <c r="M745" s="792">
        <v>0</v>
      </c>
      <c r="N745" s="790">
        <v>0</v>
      </c>
      <c r="O745" s="791">
        <v>0</v>
      </c>
    </row>
    <row r="746" spans="1:15" ht="15" customHeight="1" x14ac:dyDescent="0.25">
      <c r="A746" s="779" t="s">
        <v>130</v>
      </c>
      <c r="B746" s="779" t="s">
        <v>130</v>
      </c>
      <c r="C746" s="780" t="s">
        <v>709</v>
      </c>
      <c r="D746" s="779">
        <v>360</v>
      </c>
      <c r="E746" s="7" t="s">
        <v>112</v>
      </c>
      <c r="F746" s="7" t="s">
        <v>149</v>
      </c>
      <c r="G746" s="7" t="s">
        <v>112</v>
      </c>
      <c r="H746" s="7" t="s">
        <v>112</v>
      </c>
      <c r="I746" s="779" t="s">
        <v>710</v>
      </c>
      <c r="J746" s="779" t="s">
        <v>762</v>
      </c>
      <c r="K746" s="780" t="s">
        <v>712</v>
      </c>
      <c r="L746" s="792">
        <v>22864</v>
      </c>
      <c r="M746" s="792">
        <v>0</v>
      </c>
      <c r="N746" s="790">
        <v>0</v>
      </c>
      <c r="O746" s="791">
        <v>0</v>
      </c>
    </row>
    <row r="747" spans="1:15" ht="15" customHeight="1" x14ac:dyDescent="0.25">
      <c r="A747" s="779" t="s">
        <v>130</v>
      </c>
      <c r="B747" s="779" t="s">
        <v>130</v>
      </c>
      <c r="C747" s="780" t="s">
        <v>709</v>
      </c>
      <c r="D747" s="779">
        <v>360</v>
      </c>
      <c r="E747" s="7" t="s">
        <v>112</v>
      </c>
      <c r="F747" s="7" t="s">
        <v>149</v>
      </c>
      <c r="G747" s="7" t="s">
        <v>112</v>
      </c>
      <c r="H747" s="7" t="s">
        <v>112</v>
      </c>
      <c r="I747" s="779" t="s">
        <v>710</v>
      </c>
      <c r="J747" s="779" t="s">
        <v>763</v>
      </c>
      <c r="K747" s="780" t="s">
        <v>712</v>
      </c>
      <c r="L747" s="792">
        <v>23517</v>
      </c>
      <c r="M747" s="792">
        <v>0</v>
      </c>
      <c r="N747" s="790">
        <v>0</v>
      </c>
      <c r="O747" s="791">
        <v>0</v>
      </c>
    </row>
    <row r="748" spans="1:15" ht="15" customHeight="1" x14ac:dyDescent="0.25">
      <c r="A748" s="779" t="s">
        <v>130</v>
      </c>
      <c r="B748" s="779" t="s">
        <v>130</v>
      </c>
      <c r="C748" s="780" t="s">
        <v>709</v>
      </c>
      <c r="D748" s="779">
        <v>360</v>
      </c>
      <c r="E748" s="7" t="s">
        <v>112</v>
      </c>
      <c r="F748" s="7" t="s">
        <v>149</v>
      </c>
      <c r="G748" s="7" t="s">
        <v>112</v>
      </c>
      <c r="H748" s="7" t="s">
        <v>112</v>
      </c>
      <c r="I748" s="779" t="s">
        <v>710</v>
      </c>
      <c r="J748" s="779" t="s">
        <v>764</v>
      </c>
      <c r="K748" s="780" t="s">
        <v>712</v>
      </c>
      <c r="L748" s="792">
        <v>24531</v>
      </c>
      <c r="M748" s="792">
        <v>0</v>
      </c>
      <c r="N748" s="790">
        <v>0</v>
      </c>
      <c r="O748" s="791">
        <v>0</v>
      </c>
    </row>
    <row r="749" spans="1:15" ht="15" customHeight="1" x14ac:dyDescent="0.25">
      <c r="A749" s="779" t="s">
        <v>130</v>
      </c>
      <c r="B749" s="779" t="s">
        <v>130</v>
      </c>
      <c r="C749" s="780" t="s">
        <v>709</v>
      </c>
      <c r="D749" s="779">
        <v>360</v>
      </c>
      <c r="E749" s="7" t="s">
        <v>112</v>
      </c>
      <c r="F749" s="7" t="s">
        <v>149</v>
      </c>
      <c r="G749" s="7" t="s">
        <v>112</v>
      </c>
      <c r="H749" s="7" t="s">
        <v>112</v>
      </c>
      <c r="I749" s="779" t="s">
        <v>710</v>
      </c>
      <c r="J749" s="779" t="s">
        <v>765</v>
      </c>
      <c r="K749" s="780" t="s">
        <v>712</v>
      </c>
      <c r="L749" s="792">
        <v>25676</v>
      </c>
      <c r="M749" s="792">
        <v>0</v>
      </c>
      <c r="N749" s="790">
        <v>0</v>
      </c>
      <c r="O749" s="791">
        <v>0</v>
      </c>
    </row>
    <row r="750" spans="1:15" ht="15" customHeight="1" x14ac:dyDescent="0.25">
      <c r="A750" s="779" t="s">
        <v>130</v>
      </c>
      <c r="B750" s="779" t="s">
        <v>130</v>
      </c>
      <c r="C750" s="780" t="s">
        <v>709</v>
      </c>
      <c r="D750" s="779">
        <v>360</v>
      </c>
      <c r="E750" s="7" t="s">
        <v>112</v>
      </c>
      <c r="F750" s="7" t="s">
        <v>149</v>
      </c>
      <c r="G750" s="7" t="s">
        <v>112</v>
      </c>
      <c r="H750" s="7" t="s">
        <v>112</v>
      </c>
      <c r="I750" s="779" t="s">
        <v>710</v>
      </c>
      <c r="J750" s="779" t="s">
        <v>766</v>
      </c>
      <c r="K750" s="780" t="s">
        <v>712</v>
      </c>
      <c r="L750" s="792">
        <v>26156</v>
      </c>
      <c r="M750" s="792">
        <v>0</v>
      </c>
      <c r="N750" s="790">
        <v>0</v>
      </c>
      <c r="O750" s="791">
        <v>0</v>
      </c>
    </row>
    <row r="751" spans="1:15" ht="15" customHeight="1" x14ac:dyDescent="0.25">
      <c r="A751" s="779" t="s">
        <v>130</v>
      </c>
      <c r="B751" s="779" t="s">
        <v>130</v>
      </c>
      <c r="C751" s="780" t="s">
        <v>709</v>
      </c>
      <c r="D751" s="779">
        <v>360</v>
      </c>
      <c r="E751" s="7" t="s">
        <v>112</v>
      </c>
      <c r="F751" s="7" t="s">
        <v>149</v>
      </c>
      <c r="G751" s="7" t="s">
        <v>112</v>
      </c>
      <c r="H751" s="7" t="s">
        <v>112</v>
      </c>
      <c r="I751" s="779" t="s">
        <v>710</v>
      </c>
      <c r="J751" s="779" t="s">
        <v>767</v>
      </c>
      <c r="K751" s="780" t="s">
        <v>712</v>
      </c>
      <c r="L751" s="792">
        <v>27359</v>
      </c>
      <c r="M751" s="792">
        <v>0</v>
      </c>
      <c r="N751" s="790">
        <v>0</v>
      </c>
      <c r="O751" s="791">
        <v>0</v>
      </c>
    </row>
    <row r="752" spans="1:15" ht="15" customHeight="1" x14ac:dyDescent="0.25">
      <c r="A752" s="779" t="s">
        <v>130</v>
      </c>
      <c r="B752" s="779" t="s">
        <v>130</v>
      </c>
      <c r="C752" s="780" t="s">
        <v>709</v>
      </c>
      <c r="D752" s="779">
        <v>360</v>
      </c>
      <c r="E752" s="7" t="s">
        <v>112</v>
      </c>
      <c r="F752" s="7" t="s">
        <v>149</v>
      </c>
      <c r="G752" s="7" t="s">
        <v>112</v>
      </c>
      <c r="H752" s="7" t="s">
        <v>112</v>
      </c>
      <c r="I752" s="779" t="s">
        <v>710</v>
      </c>
      <c r="J752" s="779" t="s">
        <v>768</v>
      </c>
      <c r="K752" s="780" t="s">
        <v>712</v>
      </c>
      <c r="L752" s="792">
        <v>27778</v>
      </c>
      <c r="M752" s="792">
        <v>0</v>
      </c>
      <c r="N752" s="790">
        <v>0</v>
      </c>
      <c r="O752" s="791">
        <v>0</v>
      </c>
    </row>
    <row r="753" spans="1:15" ht="15" customHeight="1" x14ac:dyDescent="0.25">
      <c r="A753" s="779" t="s">
        <v>130</v>
      </c>
      <c r="B753" s="779" t="s">
        <v>130</v>
      </c>
      <c r="C753" s="780" t="s">
        <v>709</v>
      </c>
      <c r="D753" s="779">
        <v>360</v>
      </c>
      <c r="E753" s="7" t="s">
        <v>112</v>
      </c>
      <c r="F753" s="7" t="s">
        <v>149</v>
      </c>
      <c r="G753" s="7" t="s">
        <v>112</v>
      </c>
      <c r="H753" s="7" t="s">
        <v>112</v>
      </c>
      <c r="I753" s="779" t="s">
        <v>710</v>
      </c>
      <c r="J753" s="779" t="s">
        <v>769</v>
      </c>
      <c r="K753" s="780" t="s">
        <v>712</v>
      </c>
      <c r="L753" s="792">
        <v>29432</v>
      </c>
      <c r="M753" s="792">
        <v>0</v>
      </c>
      <c r="N753" s="790">
        <v>0</v>
      </c>
      <c r="O753" s="791">
        <v>0</v>
      </c>
    </row>
    <row r="754" spans="1:15" ht="15" customHeight="1" x14ac:dyDescent="0.25">
      <c r="A754" s="779" t="s">
        <v>130</v>
      </c>
      <c r="B754" s="779" t="s">
        <v>130</v>
      </c>
      <c r="C754" s="780" t="s">
        <v>709</v>
      </c>
      <c r="D754" s="779">
        <v>360</v>
      </c>
      <c r="E754" s="7" t="s">
        <v>112</v>
      </c>
      <c r="F754" s="7" t="s">
        <v>149</v>
      </c>
      <c r="G754" s="7" t="s">
        <v>112</v>
      </c>
      <c r="H754" s="7" t="s">
        <v>112</v>
      </c>
      <c r="I754" s="779" t="s">
        <v>710</v>
      </c>
      <c r="J754" s="779" t="s">
        <v>770</v>
      </c>
      <c r="K754" s="780" t="s">
        <v>712</v>
      </c>
      <c r="L754" s="792">
        <v>30581</v>
      </c>
      <c r="M754" s="792">
        <v>0</v>
      </c>
      <c r="N754" s="790">
        <v>0</v>
      </c>
      <c r="O754" s="791">
        <v>0</v>
      </c>
    </row>
    <row r="755" spans="1:15" ht="15" customHeight="1" x14ac:dyDescent="0.25">
      <c r="A755" s="779" t="s">
        <v>130</v>
      </c>
      <c r="B755" s="779" t="s">
        <v>130</v>
      </c>
      <c r="C755" s="780" t="s">
        <v>709</v>
      </c>
      <c r="D755" s="779">
        <v>360</v>
      </c>
      <c r="E755" s="7" t="s">
        <v>112</v>
      </c>
      <c r="F755" s="7" t="s">
        <v>149</v>
      </c>
      <c r="G755" s="7" t="s">
        <v>112</v>
      </c>
      <c r="H755" s="7" t="s">
        <v>112</v>
      </c>
      <c r="I755" s="779" t="s">
        <v>710</v>
      </c>
      <c r="J755" s="779" t="s">
        <v>771</v>
      </c>
      <c r="K755" s="780" t="s">
        <v>712</v>
      </c>
      <c r="L755" s="792">
        <v>30714</v>
      </c>
      <c r="M755" s="792">
        <v>0</v>
      </c>
      <c r="N755" s="790">
        <v>0</v>
      </c>
      <c r="O755" s="791">
        <v>0</v>
      </c>
    </row>
    <row r="756" spans="1:15" ht="15" customHeight="1" x14ac:dyDescent="0.25">
      <c r="A756" s="779" t="s">
        <v>130</v>
      </c>
      <c r="B756" s="779" t="s">
        <v>130</v>
      </c>
      <c r="C756" s="780" t="s">
        <v>709</v>
      </c>
      <c r="D756" s="779">
        <v>360</v>
      </c>
      <c r="E756" s="7" t="s">
        <v>112</v>
      </c>
      <c r="F756" s="7" t="s">
        <v>149</v>
      </c>
      <c r="G756" s="7" t="s">
        <v>112</v>
      </c>
      <c r="H756" s="7" t="s">
        <v>112</v>
      </c>
      <c r="I756" s="779" t="s">
        <v>710</v>
      </c>
      <c r="J756" s="779" t="s">
        <v>772</v>
      </c>
      <c r="K756" s="780" t="s">
        <v>712</v>
      </c>
      <c r="L756" s="792">
        <v>32011</v>
      </c>
      <c r="M756" s="792">
        <v>0</v>
      </c>
      <c r="N756" s="790">
        <v>0</v>
      </c>
      <c r="O756" s="791">
        <v>0</v>
      </c>
    </row>
    <row r="757" spans="1:15" ht="15" customHeight="1" x14ac:dyDescent="0.25">
      <c r="A757" s="779" t="s">
        <v>130</v>
      </c>
      <c r="B757" s="779" t="s">
        <v>130</v>
      </c>
      <c r="C757" s="780" t="s">
        <v>709</v>
      </c>
      <c r="D757" s="779">
        <v>360</v>
      </c>
      <c r="E757" s="7" t="s">
        <v>112</v>
      </c>
      <c r="F757" s="7" t="s">
        <v>149</v>
      </c>
      <c r="G757" s="7" t="s">
        <v>112</v>
      </c>
      <c r="H757" s="7" t="s">
        <v>112</v>
      </c>
      <c r="I757" s="779" t="s">
        <v>710</v>
      </c>
      <c r="J757" s="779" t="s">
        <v>773</v>
      </c>
      <c r="K757" s="780" t="s">
        <v>712</v>
      </c>
      <c r="L757" s="792">
        <v>32646</v>
      </c>
      <c r="M757" s="792">
        <v>0</v>
      </c>
      <c r="N757" s="790">
        <v>0</v>
      </c>
      <c r="O757" s="791">
        <v>0</v>
      </c>
    </row>
    <row r="758" spans="1:15" ht="15" customHeight="1" x14ac:dyDescent="0.25">
      <c r="A758" s="779" t="s">
        <v>130</v>
      </c>
      <c r="B758" s="779" t="s">
        <v>130</v>
      </c>
      <c r="C758" s="780" t="s">
        <v>709</v>
      </c>
      <c r="D758" s="779">
        <v>360</v>
      </c>
      <c r="E758" s="7" t="s">
        <v>112</v>
      </c>
      <c r="F758" s="7" t="s">
        <v>149</v>
      </c>
      <c r="G758" s="7" t="s">
        <v>112</v>
      </c>
      <c r="H758" s="7" t="s">
        <v>112</v>
      </c>
      <c r="I758" s="779" t="s">
        <v>710</v>
      </c>
      <c r="J758" s="779" t="s">
        <v>774</v>
      </c>
      <c r="K758" s="780" t="s">
        <v>712</v>
      </c>
      <c r="L758" s="792">
        <v>34434</v>
      </c>
      <c r="M758" s="792">
        <v>0</v>
      </c>
      <c r="N758" s="790">
        <v>0</v>
      </c>
      <c r="O758" s="791">
        <v>0</v>
      </c>
    </row>
    <row r="759" spans="1:15" ht="15" customHeight="1" x14ac:dyDescent="0.25">
      <c r="A759" s="779" t="s">
        <v>130</v>
      </c>
      <c r="B759" s="779" t="s">
        <v>130</v>
      </c>
      <c r="C759" s="780" t="s">
        <v>709</v>
      </c>
      <c r="D759" s="779">
        <v>360</v>
      </c>
      <c r="E759" s="7" t="s">
        <v>112</v>
      </c>
      <c r="F759" s="7" t="s">
        <v>149</v>
      </c>
      <c r="G759" s="7" t="s">
        <v>112</v>
      </c>
      <c r="H759" s="7" t="s">
        <v>112</v>
      </c>
      <c r="I759" s="779" t="s">
        <v>710</v>
      </c>
      <c r="J759" s="779" t="s">
        <v>775</v>
      </c>
      <c r="K759" s="780" t="s">
        <v>712</v>
      </c>
      <c r="L759" s="792">
        <v>35326</v>
      </c>
      <c r="M759" s="792">
        <v>0</v>
      </c>
      <c r="N759" s="790">
        <v>0</v>
      </c>
      <c r="O759" s="791">
        <v>0</v>
      </c>
    </row>
    <row r="760" spans="1:15" ht="15" customHeight="1" x14ac:dyDescent="0.25">
      <c r="A760" s="779" t="s">
        <v>130</v>
      </c>
      <c r="B760" s="779" t="s">
        <v>130</v>
      </c>
      <c r="C760" s="780" t="s">
        <v>709</v>
      </c>
      <c r="D760" s="779">
        <v>360</v>
      </c>
      <c r="E760" s="7" t="s">
        <v>112</v>
      </c>
      <c r="F760" s="7" t="s">
        <v>149</v>
      </c>
      <c r="G760" s="7" t="s">
        <v>112</v>
      </c>
      <c r="H760" s="7" t="s">
        <v>112</v>
      </c>
      <c r="I760" s="779" t="s">
        <v>710</v>
      </c>
      <c r="J760" s="779" t="s">
        <v>776</v>
      </c>
      <c r="K760" s="780" t="s">
        <v>712</v>
      </c>
      <c r="L760" s="792">
        <v>35393</v>
      </c>
      <c r="M760" s="792">
        <v>0</v>
      </c>
      <c r="N760" s="790">
        <v>0</v>
      </c>
      <c r="O760" s="791">
        <v>0</v>
      </c>
    </row>
    <row r="761" spans="1:15" ht="15" customHeight="1" x14ac:dyDescent="0.25">
      <c r="A761" s="779" t="s">
        <v>130</v>
      </c>
      <c r="B761" s="779" t="s">
        <v>130</v>
      </c>
      <c r="C761" s="780" t="s">
        <v>709</v>
      </c>
      <c r="D761" s="779">
        <v>360</v>
      </c>
      <c r="E761" s="7" t="s">
        <v>112</v>
      </c>
      <c r="F761" s="7" t="s">
        <v>149</v>
      </c>
      <c r="G761" s="7" t="s">
        <v>112</v>
      </c>
      <c r="H761" s="7" t="s">
        <v>112</v>
      </c>
      <c r="I761" s="779" t="s">
        <v>710</v>
      </c>
      <c r="J761" s="779" t="s">
        <v>777</v>
      </c>
      <c r="K761" s="780" t="s">
        <v>712</v>
      </c>
      <c r="L761" s="792">
        <v>35992</v>
      </c>
      <c r="M761" s="792">
        <v>0</v>
      </c>
      <c r="N761" s="790">
        <v>0</v>
      </c>
      <c r="O761" s="791">
        <v>0</v>
      </c>
    </row>
    <row r="762" spans="1:15" ht="15" customHeight="1" x14ac:dyDescent="0.25">
      <c r="A762" s="779" t="s">
        <v>130</v>
      </c>
      <c r="B762" s="779" t="s">
        <v>130</v>
      </c>
      <c r="C762" s="780" t="s">
        <v>709</v>
      </c>
      <c r="D762" s="779">
        <v>360</v>
      </c>
      <c r="E762" s="7" t="s">
        <v>112</v>
      </c>
      <c r="F762" s="7" t="s">
        <v>149</v>
      </c>
      <c r="G762" s="7" t="s">
        <v>112</v>
      </c>
      <c r="H762" s="7" t="s">
        <v>112</v>
      </c>
      <c r="I762" s="779" t="s">
        <v>710</v>
      </c>
      <c r="J762" s="779" t="s">
        <v>778</v>
      </c>
      <c r="K762" s="780" t="s">
        <v>712</v>
      </c>
      <c r="L762" s="792">
        <v>36079</v>
      </c>
      <c r="M762" s="792">
        <v>0</v>
      </c>
      <c r="N762" s="790">
        <v>0</v>
      </c>
      <c r="O762" s="791">
        <v>0</v>
      </c>
    </row>
    <row r="763" spans="1:15" ht="15" customHeight="1" x14ac:dyDescent="0.25">
      <c r="A763" s="779" t="s">
        <v>130</v>
      </c>
      <c r="B763" s="779" t="s">
        <v>130</v>
      </c>
      <c r="C763" s="780" t="s">
        <v>709</v>
      </c>
      <c r="D763" s="779">
        <v>360</v>
      </c>
      <c r="E763" s="7" t="s">
        <v>112</v>
      </c>
      <c r="F763" s="7" t="s">
        <v>149</v>
      </c>
      <c r="G763" s="7" t="s">
        <v>112</v>
      </c>
      <c r="H763" s="7" t="s">
        <v>112</v>
      </c>
      <c r="I763" s="779" t="s">
        <v>710</v>
      </c>
      <c r="J763" s="779" t="s">
        <v>779</v>
      </c>
      <c r="K763" s="780" t="s">
        <v>712</v>
      </c>
      <c r="L763" s="792">
        <v>38913</v>
      </c>
      <c r="M763" s="792">
        <v>0</v>
      </c>
      <c r="N763" s="790">
        <v>0</v>
      </c>
      <c r="O763" s="791">
        <v>0</v>
      </c>
    </row>
    <row r="764" spans="1:15" ht="15" customHeight="1" x14ac:dyDescent="0.25">
      <c r="A764" s="779" t="s">
        <v>130</v>
      </c>
      <c r="B764" s="779" t="s">
        <v>130</v>
      </c>
      <c r="C764" s="780" t="s">
        <v>709</v>
      </c>
      <c r="D764" s="779">
        <v>360</v>
      </c>
      <c r="E764" s="7" t="s">
        <v>112</v>
      </c>
      <c r="F764" s="7" t="s">
        <v>149</v>
      </c>
      <c r="G764" s="7" t="s">
        <v>112</v>
      </c>
      <c r="H764" s="7" t="s">
        <v>112</v>
      </c>
      <c r="I764" s="779" t="s">
        <v>710</v>
      </c>
      <c r="J764" s="779" t="s">
        <v>780</v>
      </c>
      <c r="K764" s="780" t="s">
        <v>712</v>
      </c>
      <c r="L764" s="792">
        <v>38918</v>
      </c>
      <c r="M764" s="792">
        <v>0</v>
      </c>
      <c r="N764" s="790">
        <v>0</v>
      </c>
      <c r="O764" s="791">
        <v>0</v>
      </c>
    </row>
    <row r="765" spans="1:15" ht="15" customHeight="1" x14ac:dyDescent="0.25">
      <c r="A765" s="779" t="s">
        <v>130</v>
      </c>
      <c r="B765" s="779" t="s">
        <v>130</v>
      </c>
      <c r="C765" s="780" t="s">
        <v>709</v>
      </c>
      <c r="D765" s="779">
        <v>360</v>
      </c>
      <c r="E765" s="7" t="s">
        <v>112</v>
      </c>
      <c r="F765" s="7" t="s">
        <v>149</v>
      </c>
      <c r="G765" s="7" t="s">
        <v>112</v>
      </c>
      <c r="H765" s="7" t="s">
        <v>112</v>
      </c>
      <c r="I765" s="779" t="s">
        <v>710</v>
      </c>
      <c r="J765" s="779" t="s">
        <v>781</v>
      </c>
      <c r="K765" s="780" t="s">
        <v>712</v>
      </c>
      <c r="L765" s="792">
        <v>39895</v>
      </c>
      <c r="M765" s="792">
        <v>0</v>
      </c>
      <c r="N765" s="790">
        <v>0</v>
      </c>
      <c r="O765" s="791">
        <v>0</v>
      </c>
    </row>
    <row r="766" spans="1:15" ht="15" customHeight="1" x14ac:dyDescent="0.25">
      <c r="A766" s="779" t="s">
        <v>130</v>
      </c>
      <c r="B766" s="779" t="s">
        <v>130</v>
      </c>
      <c r="C766" s="780" t="s">
        <v>709</v>
      </c>
      <c r="D766" s="779">
        <v>360</v>
      </c>
      <c r="E766" s="7" t="s">
        <v>112</v>
      </c>
      <c r="F766" s="7" t="s">
        <v>149</v>
      </c>
      <c r="G766" s="7" t="s">
        <v>112</v>
      </c>
      <c r="H766" s="7" t="s">
        <v>112</v>
      </c>
      <c r="I766" s="779" t="s">
        <v>710</v>
      </c>
      <c r="J766" s="779" t="s">
        <v>782</v>
      </c>
      <c r="K766" s="780" t="s">
        <v>712</v>
      </c>
      <c r="L766" s="792">
        <v>42851</v>
      </c>
      <c r="M766" s="792">
        <v>0</v>
      </c>
      <c r="N766" s="790">
        <v>0</v>
      </c>
      <c r="O766" s="791">
        <v>0</v>
      </c>
    </row>
    <row r="767" spans="1:15" ht="15" customHeight="1" x14ac:dyDescent="0.25">
      <c r="A767" s="779" t="s">
        <v>130</v>
      </c>
      <c r="B767" s="779" t="s">
        <v>130</v>
      </c>
      <c r="C767" s="780" t="s">
        <v>709</v>
      </c>
      <c r="D767" s="779">
        <v>360</v>
      </c>
      <c r="E767" s="7" t="s">
        <v>112</v>
      </c>
      <c r="F767" s="7" t="s">
        <v>149</v>
      </c>
      <c r="G767" s="7" t="s">
        <v>112</v>
      </c>
      <c r="H767" s="7" t="s">
        <v>112</v>
      </c>
      <c r="I767" s="779" t="s">
        <v>710</v>
      </c>
      <c r="J767" s="779" t="s">
        <v>783</v>
      </c>
      <c r="K767" s="780" t="s">
        <v>712</v>
      </c>
      <c r="L767" s="792">
        <v>43687</v>
      </c>
      <c r="M767" s="792">
        <v>0</v>
      </c>
      <c r="N767" s="790">
        <v>0</v>
      </c>
      <c r="O767" s="791">
        <v>0</v>
      </c>
    </row>
    <row r="768" spans="1:15" ht="15" customHeight="1" x14ac:dyDescent="0.25">
      <c r="A768" s="779" t="s">
        <v>130</v>
      </c>
      <c r="B768" s="779" t="s">
        <v>130</v>
      </c>
      <c r="C768" s="780" t="s">
        <v>709</v>
      </c>
      <c r="D768" s="779">
        <v>360</v>
      </c>
      <c r="E768" s="7" t="s">
        <v>112</v>
      </c>
      <c r="F768" s="7" t="s">
        <v>149</v>
      </c>
      <c r="G768" s="7" t="s">
        <v>112</v>
      </c>
      <c r="H768" s="7" t="s">
        <v>112</v>
      </c>
      <c r="I768" s="779" t="s">
        <v>710</v>
      </c>
      <c r="J768" s="779" t="s">
        <v>784</v>
      </c>
      <c r="K768" s="780" t="s">
        <v>712</v>
      </c>
      <c r="L768" s="792">
        <v>45132</v>
      </c>
      <c r="M768" s="792">
        <v>0</v>
      </c>
      <c r="N768" s="790">
        <v>0</v>
      </c>
      <c r="O768" s="791">
        <v>0</v>
      </c>
    </row>
    <row r="769" spans="1:15" ht="15" customHeight="1" x14ac:dyDescent="0.25">
      <c r="A769" s="779" t="s">
        <v>130</v>
      </c>
      <c r="B769" s="779" t="s">
        <v>130</v>
      </c>
      <c r="C769" s="780" t="s">
        <v>709</v>
      </c>
      <c r="D769" s="779">
        <v>360</v>
      </c>
      <c r="E769" s="7" t="s">
        <v>112</v>
      </c>
      <c r="F769" s="7" t="s">
        <v>149</v>
      </c>
      <c r="G769" s="7" t="s">
        <v>112</v>
      </c>
      <c r="H769" s="7" t="s">
        <v>112</v>
      </c>
      <c r="I769" s="779" t="s">
        <v>710</v>
      </c>
      <c r="J769" s="779" t="s">
        <v>785</v>
      </c>
      <c r="K769" s="780" t="s">
        <v>712</v>
      </c>
      <c r="L769" s="792">
        <v>46286</v>
      </c>
      <c r="M769" s="792">
        <v>0</v>
      </c>
      <c r="N769" s="790">
        <v>0</v>
      </c>
      <c r="O769" s="791">
        <v>0</v>
      </c>
    </row>
    <row r="770" spans="1:15" ht="15" customHeight="1" x14ac:dyDescent="0.25">
      <c r="A770" s="779" t="s">
        <v>130</v>
      </c>
      <c r="B770" s="779" t="s">
        <v>130</v>
      </c>
      <c r="C770" s="780" t="s">
        <v>709</v>
      </c>
      <c r="D770" s="779">
        <v>360</v>
      </c>
      <c r="E770" s="7" t="s">
        <v>112</v>
      </c>
      <c r="F770" s="7" t="s">
        <v>149</v>
      </c>
      <c r="G770" s="7" t="s">
        <v>112</v>
      </c>
      <c r="H770" s="7" t="s">
        <v>112</v>
      </c>
      <c r="I770" s="779" t="s">
        <v>710</v>
      </c>
      <c r="J770" s="779" t="s">
        <v>786</v>
      </c>
      <c r="K770" s="780" t="s">
        <v>712</v>
      </c>
      <c r="L770" s="792">
        <v>48645</v>
      </c>
      <c r="M770" s="792">
        <v>0</v>
      </c>
      <c r="N770" s="790">
        <v>0</v>
      </c>
      <c r="O770" s="791">
        <v>0</v>
      </c>
    </row>
    <row r="771" spans="1:15" ht="15" customHeight="1" x14ac:dyDescent="0.25">
      <c r="A771" s="779" t="s">
        <v>130</v>
      </c>
      <c r="B771" s="779" t="s">
        <v>130</v>
      </c>
      <c r="C771" s="780" t="s">
        <v>709</v>
      </c>
      <c r="D771" s="779">
        <v>360</v>
      </c>
      <c r="E771" s="7" t="s">
        <v>112</v>
      </c>
      <c r="F771" s="7" t="s">
        <v>149</v>
      </c>
      <c r="G771" s="7" t="s">
        <v>112</v>
      </c>
      <c r="H771" s="7" t="s">
        <v>112</v>
      </c>
      <c r="I771" s="779" t="s">
        <v>710</v>
      </c>
      <c r="J771" s="779" t="s">
        <v>787</v>
      </c>
      <c r="K771" s="780" t="s">
        <v>712</v>
      </c>
      <c r="L771" s="792">
        <v>50554</v>
      </c>
      <c r="M771" s="792">
        <v>0</v>
      </c>
      <c r="N771" s="790">
        <v>0</v>
      </c>
      <c r="O771" s="791">
        <v>0</v>
      </c>
    </row>
    <row r="772" spans="1:15" ht="15" customHeight="1" x14ac:dyDescent="0.25">
      <c r="A772" s="779" t="s">
        <v>130</v>
      </c>
      <c r="B772" s="779" t="s">
        <v>130</v>
      </c>
      <c r="C772" s="780" t="s">
        <v>709</v>
      </c>
      <c r="D772" s="779">
        <v>360</v>
      </c>
      <c r="E772" s="7" t="s">
        <v>112</v>
      </c>
      <c r="F772" s="7" t="s">
        <v>149</v>
      </c>
      <c r="G772" s="7" t="s">
        <v>112</v>
      </c>
      <c r="H772" s="7" t="s">
        <v>112</v>
      </c>
      <c r="I772" s="779" t="s">
        <v>710</v>
      </c>
      <c r="J772" s="779" t="s">
        <v>788</v>
      </c>
      <c r="K772" s="780" t="s">
        <v>712</v>
      </c>
      <c r="L772" s="792">
        <v>51850</v>
      </c>
      <c r="M772" s="792">
        <v>0</v>
      </c>
      <c r="N772" s="790">
        <v>0</v>
      </c>
      <c r="O772" s="791">
        <v>0</v>
      </c>
    </row>
    <row r="773" spans="1:15" ht="15" customHeight="1" x14ac:dyDescent="0.25">
      <c r="A773" s="779" t="s">
        <v>130</v>
      </c>
      <c r="B773" s="779" t="s">
        <v>130</v>
      </c>
      <c r="C773" s="780" t="s">
        <v>709</v>
      </c>
      <c r="D773" s="779">
        <v>360</v>
      </c>
      <c r="E773" s="7" t="s">
        <v>112</v>
      </c>
      <c r="F773" s="7" t="s">
        <v>149</v>
      </c>
      <c r="G773" s="7" t="s">
        <v>112</v>
      </c>
      <c r="H773" s="7" t="s">
        <v>112</v>
      </c>
      <c r="I773" s="779" t="s">
        <v>710</v>
      </c>
      <c r="J773" s="779" t="s">
        <v>789</v>
      </c>
      <c r="K773" s="780" t="s">
        <v>712</v>
      </c>
      <c r="L773" s="792">
        <v>52366</v>
      </c>
      <c r="M773" s="792">
        <v>0</v>
      </c>
      <c r="N773" s="790">
        <v>0</v>
      </c>
      <c r="O773" s="791">
        <v>0</v>
      </c>
    </row>
    <row r="774" spans="1:15" ht="15" customHeight="1" x14ac:dyDescent="0.25">
      <c r="A774" s="779" t="s">
        <v>130</v>
      </c>
      <c r="B774" s="779" t="s">
        <v>130</v>
      </c>
      <c r="C774" s="780" t="s">
        <v>709</v>
      </c>
      <c r="D774" s="779">
        <v>360</v>
      </c>
      <c r="E774" s="7" t="s">
        <v>112</v>
      </c>
      <c r="F774" s="7" t="s">
        <v>149</v>
      </c>
      <c r="G774" s="7" t="s">
        <v>112</v>
      </c>
      <c r="H774" s="7" t="s">
        <v>112</v>
      </c>
      <c r="I774" s="779" t="s">
        <v>710</v>
      </c>
      <c r="J774" s="779" t="s">
        <v>790</v>
      </c>
      <c r="K774" s="780" t="s">
        <v>712</v>
      </c>
      <c r="L774" s="792">
        <v>52752</v>
      </c>
      <c r="M774" s="792">
        <v>0</v>
      </c>
      <c r="N774" s="790">
        <v>0</v>
      </c>
      <c r="O774" s="791">
        <v>0</v>
      </c>
    </row>
    <row r="775" spans="1:15" ht="15" customHeight="1" x14ac:dyDescent="0.25">
      <c r="A775" s="779" t="s">
        <v>130</v>
      </c>
      <c r="B775" s="779" t="s">
        <v>130</v>
      </c>
      <c r="C775" s="780" t="s">
        <v>709</v>
      </c>
      <c r="D775" s="779">
        <v>360</v>
      </c>
      <c r="E775" s="7" t="s">
        <v>112</v>
      </c>
      <c r="F775" s="7" t="s">
        <v>149</v>
      </c>
      <c r="G775" s="7" t="s">
        <v>112</v>
      </c>
      <c r="H775" s="7" t="s">
        <v>112</v>
      </c>
      <c r="I775" s="779" t="s">
        <v>710</v>
      </c>
      <c r="J775" s="779" t="s">
        <v>791</v>
      </c>
      <c r="K775" s="780" t="s">
        <v>712</v>
      </c>
      <c r="L775" s="792">
        <v>56889</v>
      </c>
      <c r="M775" s="792">
        <v>0</v>
      </c>
      <c r="N775" s="790">
        <v>0</v>
      </c>
      <c r="O775" s="791">
        <v>0</v>
      </c>
    </row>
    <row r="776" spans="1:15" ht="15" customHeight="1" x14ac:dyDescent="0.25">
      <c r="A776" s="779" t="s">
        <v>130</v>
      </c>
      <c r="B776" s="779" t="s">
        <v>130</v>
      </c>
      <c r="C776" s="780" t="s">
        <v>709</v>
      </c>
      <c r="D776" s="779">
        <v>360</v>
      </c>
      <c r="E776" s="7" t="s">
        <v>112</v>
      </c>
      <c r="F776" s="7" t="s">
        <v>149</v>
      </c>
      <c r="G776" s="7" t="s">
        <v>112</v>
      </c>
      <c r="H776" s="7" t="s">
        <v>112</v>
      </c>
      <c r="I776" s="779" t="s">
        <v>710</v>
      </c>
      <c r="J776" s="779" t="s">
        <v>702</v>
      </c>
      <c r="K776" s="780" t="s">
        <v>712</v>
      </c>
      <c r="L776" s="792">
        <v>57373</v>
      </c>
      <c r="M776" s="792">
        <v>0</v>
      </c>
      <c r="N776" s="790">
        <v>0</v>
      </c>
      <c r="O776" s="791">
        <v>0</v>
      </c>
    </row>
    <row r="777" spans="1:15" ht="15" customHeight="1" x14ac:dyDescent="0.25">
      <c r="A777" s="779" t="s">
        <v>130</v>
      </c>
      <c r="B777" s="779" t="s">
        <v>130</v>
      </c>
      <c r="C777" s="780" t="s">
        <v>709</v>
      </c>
      <c r="D777" s="779">
        <v>360</v>
      </c>
      <c r="E777" s="7" t="s">
        <v>112</v>
      </c>
      <c r="F777" s="7" t="s">
        <v>149</v>
      </c>
      <c r="G777" s="7" t="s">
        <v>112</v>
      </c>
      <c r="H777" s="7" t="s">
        <v>112</v>
      </c>
      <c r="I777" s="779" t="s">
        <v>710</v>
      </c>
      <c r="J777" s="779" t="s">
        <v>792</v>
      </c>
      <c r="K777" s="780" t="s">
        <v>712</v>
      </c>
      <c r="L777" s="792">
        <v>57841</v>
      </c>
      <c r="M777" s="792">
        <v>0</v>
      </c>
      <c r="N777" s="790">
        <v>0</v>
      </c>
      <c r="O777" s="791">
        <v>0</v>
      </c>
    </row>
    <row r="778" spans="1:15" ht="15" customHeight="1" x14ac:dyDescent="0.25">
      <c r="A778" s="779" t="s">
        <v>130</v>
      </c>
      <c r="B778" s="779" t="s">
        <v>130</v>
      </c>
      <c r="C778" s="780" t="s">
        <v>709</v>
      </c>
      <c r="D778" s="779">
        <v>360</v>
      </c>
      <c r="E778" s="7" t="s">
        <v>112</v>
      </c>
      <c r="F778" s="7" t="s">
        <v>149</v>
      </c>
      <c r="G778" s="7" t="s">
        <v>112</v>
      </c>
      <c r="H778" s="7" t="s">
        <v>112</v>
      </c>
      <c r="I778" s="779" t="s">
        <v>710</v>
      </c>
      <c r="J778" s="779" t="s">
        <v>793</v>
      </c>
      <c r="K778" s="780" t="s">
        <v>712</v>
      </c>
      <c r="L778" s="792">
        <v>58563</v>
      </c>
      <c r="M778" s="792">
        <v>0</v>
      </c>
      <c r="N778" s="790">
        <v>0</v>
      </c>
      <c r="O778" s="791">
        <v>0</v>
      </c>
    </row>
    <row r="779" spans="1:15" ht="15" customHeight="1" x14ac:dyDescent="0.25">
      <c r="A779" s="779" t="s">
        <v>130</v>
      </c>
      <c r="B779" s="779" t="s">
        <v>130</v>
      </c>
      <c r="C779" s="780" t="s">
        <v>709</v>
      </c>
      <c r="D779" s="779">
        <v>360</v>
      </c>
      <c r="E779" s="7" t="s">
        <v>112</v>
      </c>
      <c r="F779" s="7" t="s">
        <v>149</v>
      </c>
      <c r="G779" s="7" t="s">
        <v>112</v>
      </c>
      <c r="H779" s="7" t="s">
        <v>112</v>
      </c>
      <c r="I779" s="779" t="s">
        <v>710</v>
      </c>
      <c r="J779" s="779" t="s">
        <v>794</v>
      </c>
      <c r="K779" s="780" t="s">
        <v>712</v>
      </c>
      <c r="L779" s="792">
        <v>59189</v>
      </c>
      <c r="M779" s="792">
        <v>0</v>
      </c>
      <c r="N779" s="790">
        <v>0</v>
      </c>
      <c r="O779" s="791">
        <v>0</v>
      </c>
    </row>
    <row r="780" spans="1:15" ht="15" customHeight="1" x14ac:dyDescent="0.25">
      <c r="A780" s="779" t="s">
        <v>130</v>
      </c>
      <c r="B780" s="779" t="s">
        <v>130</v>
      </c>
      <c r="C780" s="780" t="s">
        <v>709</v>
      </c>
      <c r="D780" s="779">
        <v>360</v>
      </c>
      <c r="E780" s="7" t="s">
        <v>112</v>
      </c>
      <c r="F780" s="7" t="s">
        <v>149</v>
      </c>
      <c r="G780" s="7" t="s">
        <v>112</v>
      </c>
      <c r="H780" s="7" t="s">
        <v>112</v>
      </c>
      <c r="I780" s="779" t="s">
        <v>710</v>
      </c>
      <c r="J780" s="779" t="s">
        <v>795</v>
      </c>
      <c r="K780" s="780" t="s">
        <v>712</v>
      </c>
      <c r="L780" s="792">
        <v>59626</v>
      </c>
      <c r="M780" s="792">
        <v>0</v>
      </c>
      <c r="N780" s="790">
        <v>0</v>
      </c>
      <c r="O780" s="791">
        <v>0</v>
      </c>
    </row>
    <row r="781" spans="1:15" ht="15" customHeight="1" x14ac:dyDescent="0.25">
      <c r="A781" s="779" t="s">
        <v>130</v>
      </c>
      <c r="B781" s="779" t="s">
        <v>130</v>
      </c>
      <c r="C781" s="780" t="s">
        <v>709</v>
      </c>
      <c r="D781" s="779">
        <v>360</v>
      </c>
      <c r="E781" s="7" t="s">
        <v>112</v>
      </c>
      <c r="F781" s="7" t="s">
        <v>149</v>
      </c>
      <c r="G781" s="7" t="s">
        <v>112</v>
      </c>
      <c r="H781" s="7" t="s">
        <v>112</v>
      </c>
      <c r="I781" s="779" t="s">
        <v>710</v>
      </c>
      <c r="J781" s="779" t="s">
        <v>796</v>
      </c>
      <c r="K781" s="780" t="s">
        <v>712</v>
      </c>
      <c r="L781" s="792">
        <v>59899</v>
      </c>
      <c r="M781" s="792">
        <v>0</v>
      </c>
      <c r="N781" s="790">
        <v>0</v>
      </c>
      <c r="O781" s="791">
        <v>0</v>
      </c>
    </row>
    <row r="782" spans="1:15" ht="15" customHeight="1" x14ac:dyDescent="0.25">
      <c r="A782" s="779" t="s">
        <v>130</v>
      </c>
      <c r="B782" s="779" t="s">
        <v>130</v>
      </c>
      <c r="C782" s="780" t="s">
        <v>709</v>
      </c>
      <c r="D782" s="779">
        <v>360</v>
      </c>
      <c r="E782" s="7" t="s">
        <v>112</v>
      </c>
      <c r="F782" s="7" t="s">
        <v>149</v>
      </c>
      <c r="G782" s="7" t="s">
        <v>112</v>
      </c>
      <c r="H782" s="7" t="s">
        <v>112</v>
      </c>
      <c r="I782" s="779" t="s">
        <v>710</v>
      </c>
      <c r="J782" s="779" t="s">
        <v>797</v>
      </c>
      <c r="K782" s="780" t="s">
        <v>712</v>
      </c>
      <c r="L782" s="792">
        <v>63223</v>
      </c>
      <c r="M782" s="792">
        <v>0</v>
      </c>
      <c r="N782" s="790">
        <v>0</v>
      </c>
      <c r="O782" s="791">
        <v>0</v>
      </c>
    </row>
    <row r="783" spans="1:15" ht="15" customHeight="1" x14ac:dyDescent="0.25">
      <c r="A783" s="779" t="s">
        <v>130</v>
      </c>
      <c r="B783" s="779" t="s">
        <v>130</v>
      </c>
      <c r="C783" s="780" t="s">
        <v>709</v>
      </c>
      <c r="D783" s="779">
        <v>360</v>
      </c>
      <c r="E783" s="7" t="s">
        <v>112</v>
      </c>
      <c r="F783" s="7" t="s">
        <v>149</v>
      </c>
      <c r="G783" s="7" t="s">
        <v>112</v>
      </c>
      <c r="H783" s="7" t="s">
        <v>112</v>
      </c>
      <c r="I783" s="779" t="s">
        <v>710</v>
      </c>
      <c r="J783" s="779" t="s">
        <v>798</v>
      </c>
      <c r="K783" s="780" t="s">
        <v>712</v>
      </c>
      <c r="L783" s="792">
        <v>65167</v>
      </c>
      <c r="M783" s="792">
        <v>0</v>
      </c>
      <c r="N783" s="790">
        <v>0</v>
      </c>
      <c r="O783" s="791">
        <v>0</v>
      </c>
    </row>
    <row r="784" spans="1:15" ht="15" customHeight="1" x14ac:dyDescent="0.25">
      <c r="A784" s="779" t="s">
        <v>130</v>
      </c>
      <c r="B784" s="779" t="s">
        <v>130</v>
      </c>
      <c r="C784" s="780" t="s">
        <v>709</v>
      </c>
      <c r="D784" s="779">
        <v>360</v>
      </c>
      <c r="E784" s="7" t="s">
        <v>112</v>
      </c>
      <c r="F784" s="7" t="s">
        <v>149</v>
      </c>
      <c r="G784" s="7" t="s">
        <v>112</v>
      </c>
      <c r="H784" s="7" t="s">
        <v>112</v>
      </c>
      <c r="I784" s="779" t="s">
        <v>710</v>
      </c>
      <c r="J784" s="779" t="s">
        <v>799</v>
      </c>
      <c r="K784" s="780" t="s">
        <v>712</v>
      </c>
      <c r="L784" s="792">
        <v>68216</v>
      </c>
      <c r="M784" s="792">
        <v>0</v>
      </c>
      <c r="N784" s="790">
        <v>0</v>
      </c>
      <c r="O784" s="791">
        <v>0</v>
      </c>
    </row>
    <row r="785" spans="1:15" ht="15" customHeight="1" x14ac:dyDescent="0.25">
      <c r="A785" s="779" t="s">
        <v>130</v>
      </c>
      <c r="B785" s="779" t="s">
        <v>130</v>
      </c>
      <c r="C785" s="780" t="s">
        <v>709</v>
      </c>
      <c r="D785" s="779">
        <v>360</v>
      </c>
      <c r="E785" s="7" t="s">
        <v>112</v>
      </c>
      <c r="F785" s="7" t="s">
        <v>149</v>
      </c>
      <c r="G785" s="7" t="s">
        <v>112</v>
      </c>
      <c r="H785" s="7" t="s">
        <v>112</v>
      </c>
      <c r="I785" s="779" t="s">
        <v>710</v>
      </c>
      <c r="J785" s="779" t="s">
        <v>800</v>
      </c>
      <c r="K785" s="780" t="s">
        <v>712</v>
      </c>
      <c r="L785" s="792">
        <v>72485</v>
      </c>
      <c r="M785" s="792">
        <v>0</v>
      </c>
      <c r="N785" s="790">
        <v>0</v>
      </c>
      <c r="O785" s="791">
        <v>0</v>
      </c>
    </row>
    <row r="786" spans="1:15" ht="15" customHeight="1" x14ac:dyDescent="0.25">
      <c r="A786" s="779" t="s">
        <v>130</v>
      </c>
      <c r="B786" s="779" t="s">
        <v>130</v>
      </c>
      <c r="C786" s="780" t="s">
        <v>709</v>
      </c>
      <c r="D786" s="779">
        <v>360</v>
      </c>
      <c r="E786" s="7" t="s">
        <v>112</v>
      </c>
      <c r="F786" s="7" t="s">
        <v>149</v>
      </c>
      <c r="G786" s="7" t="s">
        <v>112</v>
      </c>
      <c r="H786" s="7" t="s">
        <v>112</v>
      </c>
      <c r="I786" s="779" t="s">
        <v>710</v>
      </c>
      <c r="J786" s="779" t="s">
        <v>801</v>
      </c>
      <c r="K786" s="780" t="s">
        <v>712</v>
      </c>
      <c r="L786" s="792">
        <v>82405</v>
      </c>
      <c r="M786" s="792">
        <v>0</v>
      </c>
      <c r="N786" s="790">
        <v>0</v>
      </c>
      <c r="O786" s="791">
        <v>0</v>
      </c>
    </row>
    <row r="787" spans="1:15" ht="15" customHeight="1" x14ac:dyDescent="0.25">
      <c r="A787" s="779" t="s">
        <v>130</v>
      </c>
      <c r="B787" s="779" t="s">
        <v>130</v>
      </c>
      <c r="C787" s="780" t="s">
        <v>709</v>
      </c>
      <c r="D787" s="779">
        <v>360</v>
      </c>
      <c r="E787" s="7" t="s">
        <v>112</v>
      </c>
      <c r="F787" s="7" t="s">
        <v>149</v>
      </c>
      <c r="G787" s="7" t="s">
        <v>112</v>
      </c>
      <c r="H787" s="7" t="s">
        <v>112</v>
      </c>
      <c r="I787" s="779" t="s">
        <v>710</v>
      </c>
      <c r="J787" s="779" t="s">
        <v>802</v>
      </c>
      <c r="K787" s="780" t="s">
        <v>712</v>
      </c>
      <c r="L787" s="792">
        <v>87209</v>
      </c>
      <c r="M787" s="792">
        <v>0</v>
      </c>
      <c r="N787" s="790">
        <v>0</v>
      </c>
      <c r="O787" s="791">
        <v>0</v>
      </c>
    </row>
    <row r="788" spans="1:15" ht="15" customHeight="1" x14ac:dyDescent="0.25">
      <c r="A788" s="779" t="s">
        <v>130</v>
      </c>
      <c r="B788" s="779" t="s">
        <v>130</v>
      </c>
      <c r="C788" s="780" t="s">
        <v>709</v>
      </c>
      <c r="D788" s="779">
        <v>360</v>
      </c>
      <c r="E788" s="7" t="s">
        <v>112</v>
      </c>
      <c r="F788" s="7" t="s">
        <v>149</v>
      </c>
      <c r="G788" s="7" t="s">
        <v>112</v>
      </c>
      <c r="H788" s="7" t="s">
        <v>112</v>
      </c>
      <c r="I788" s="779" t="s">
        <v>710</v>
      </c>
      <c r="J788" s="779" t="s">
        <v>803</v>
      </c>
      <c r="K788" s="780" t="s">
        <v>712</v>
      </c>
      <c r="L788" s="792">
        <v>87496</v>
      </c>
      <c r="M788" s="792">
        <v>0</v>
      </c>
      <c r="N788" s="790">
        <v>0</v>
      </c>
      <c r="O788" s="791">
        <v>0</v>
      </c>
    </row>
    <row r="789" spans="1:15" ht="15" customHeight="1" x14ac:dyDescent="0.25">
      <c r="A789" s="779" t="s">
        <v>130</v>
      </c>
      <c r="B789" s="779" t="s">
        <v>130</v>
      </c>
      <c r="C789" s="780" t="s">
        <v>709</v>
      </c>
      <c r="D789" s="779">
        <v>360</v>
      </c>
      <c r="E789" s="7" t="s">
        <v>112</v>
      </c>
      <c r="F789" s="7" t="s">
        <v>149</v>
      </c>
      <c r="G789" s="7" t="s">
        <v>112</v>
      </c>
      <c r="H789" s="7" t="s">
        <v>112</v>
      </c>
      <c r="I789" s="779" t="s">
        <v>710</v>
      </c>
      <c r="J789" s="779" t="s">
        <v>804</v>
      </c>
      <c r="K789" s="780" t="s">
        <v>712</v>
      </c>
      <c r="L789" s="792">
        <v>89959</v>
      </c>
      <c r="M789" s="792">
        <v>0</v>
      </c>
      <c r="N789" s="790">
        <v>0</v>
      </c>
      <c r="O789" s="791">
        <v>0</v>
      </c>
    </row>
    <row r="790" spans="1:15" ht="15" customHeight="1" x14ac:dyDescent="0.25">
      <c r="A790" s="779" t="s">
        <v>130</v>
      </c>
      <c r="B790" s="779" t="s">
        <v>130</v>
      </c>
      <c r="C790" s="780" t="s">
        <v>709</v>
      </c>
      <c r="D790" s="779">
        <v>360</v>
      </c>
      <c r="E790" s="7" t="s">
        <v>112</v>
      </c>
      <c r="F790" s="7" t="s">
        <v>149</v>
      </c>
      <c r="G790" s="7" t="s">
        <v>112</v>
      </c>
      <c r="H790" s="7" t="s">
        <v>112</v>
      </c>
      <c r="I790" s="779" t="s">
        <v>710</v>
      </c>
      <c r="J790" s="779" t="s">
        <v>805</v>
      </c>
      <c r="K790" s="780" t="s">
        <v>712</v>
      </c>
      <c r="L790" s="792">
        <v>90242</v>
      </c>
      <c r="M790" s="792">
        <v>0</v>
      </c>
      <c r="N790" s="790">
        <v>0</v>
      </c>
      <c r="O790" s="791">
        <v>0</v>
      </c>
    </row>
    <row r="791" spans="1:15" ht="15" customHeight="1" x14ac:dyDescent="0.25">
      <c r="A791" s="779" t="s">
        <v>130</v>
      </c>
      <c r="B791" s="779" t="s">
        <v>130</v>
      </c>
      <c r="C791" s="780" t="s">
        <v>709</v>
      </c>
      <c r="D791" s="779">
        <v>360</v>
      </c>
      <c r="E791" s="7" t="s">
        <v>112</v>
      </c>
      <c r="F791" s="7" t="s">
        <v>149</v>
      </c>
      <c r="G791" s="7" t="s">
        <v>112</v>
      </c>
      <c r="H791" s="7" t="s">
        <v>112</v>
      </c>
      <c r="I791" s="779" t="s">
        <v>710</v>
      </c>
      <c r="J791" s="779" t="s">
        <v>806</v>
      </c>
      <c r="K791" s="780" t="s">
        <v>712</v>
      </c>
      <c r="L791" s="792">
        <v>91334</v>
      </c>
      <c r="M791" s="792">
        <v>0</v>
      </c>
      <c r="N791" s="790">
        <v>0</v>
      </c>
      <c r="O791" s="791">
        <v>0</v>
      </c>
    </row>
    <row r="792" spans="1:15" ht="15" customHeight="1" x14ac:dyDescent="0.25">
      <c r="A792" s="779" t="s">
        <v>130</v>
      </c>
      <c r="B792" s="779" t="s">
        <v>130</v>
      </c>
      <c r="C792" s="780" t="s">
        <v>709</v>
      </c>
      <c r="D792" s="779">
        <v>360</v>
      </c>
      <c r="E792" s="7" t="s">
        <v>112</v>
      </c>
      <c r="F792" s="7" t="s">
        <v>149</v>
      </c>
      <c r="G792" s="7" t="s">
        <v>112</v>
      </c>
      <c r="H792" s="7" t="s">
        <v>112</v>
      </c>
      <c r="I792" s="779" t="s">
        <v>710</v>
      </c>
      <c r="J792" s="779" t="s">
        <v>807</v>
      </c>
      <c r="K792" s="780" t="s">
        <v>712</v>
      </c>
      <c r="L792" s="792">
        <v>94754</v>
      </c>
      <c r="M792" s="792">
        <v>0</v>
      </c>
      <c r="N792" s="790">
        <v>0</v>
      </c>
      <c r="O792" s="791">
        <v>0</v>
      </c>
    </row>
    <row r="793" spans="1:15" ht="15" customHeight="1" x14ac:dyDescent="0.25">
      <c r="A793" s="779" t="s">
        <v>130</v>
      </c>
      <c r="B793" s="779" t="s">
        <v>130</v>
      </c>
      <c r="C793" s="780" t="s">
        <v>709</v>
      </c>
      <c r="D793" s="779">
        <v>360</v>
      </c>
      <c r="E793" s="7" t="s">
        <v>112</v>
      </c>
      <c r="F793" s="7" t="s">
        <v>149</v>
      </c>
      <c r="G793" s="7" t="s">
        <v>112</v>
      </c>
      <c r="H793" s="7" t="s">
        <v>112</v>
      </c>
      <c r="I793" s="779" t="s">
        <v>710</v>
      </c>
      <c r="J793" s="779" t="s">
        <v>808</v>
      </c>
      <c r="K793" s="780" t="s">
        <v>712</v>
      </c>
      <c r="L793" s="792">
        <v>100208</v>
      </c>
      <c r="M793" s="792">
        <v>0</v>
      </c>
      <c r="N793" s="790">
        <v>0</v>
      </c>
      <c r="O793" s="791">
        <v>0</v>
      </c>
    </row>
    <row r="794" spans="1:15" ht="15" customHeight="1" x14ac:dyDescent="0.25">
      <c r="A794" s="779" t="s">
        <v>130</v>
      </c>
      <c r="B794" s="779" t="s">
        <v>130</v>
      </c>
      <c r="C794" s="780" t="s">
        <v>709</v>
      </c>
      <c r="D794" s="779">
        <v>360</v>
      </c>
      <c r="E794" s="7" t="s">
        <v>112</v>
      </c>
      <c r="F794" s="7" t="s">
        <v>149</v>
      </c>
      <c r="G794" s="7" t="s">
        <v>112</v>
      </c>
      <c r="H794" s="7" t="s">
        <v>112</v>
      </c>
      <c r="I794" s="779" t="s">
        <v>710</v>
      </c>
      <c r="J794" s="779" t="s">
        <v>809</v>
      </c>
      <c r="K794" s="780" t="s">
        <v>712</v>
      </c>
      <c r="L794" s="792">
        <v>107027</v>
      </c>
      <c r="M794" s="792">
        <v>0</v>
      </c>
      <c r="N794" s="790">
        <v>0</v>
      </c>
      <c r="O794" s="791">
        <v>0</v>
      </c>
    </row>
    <row r="795" spans="1:15" ht="15" customHeight="1" x14ac:dyDescent="0.25">
      <c r="A795" s="779" t="s">
        <v>130</v>
      </c>
      <c r="B795" s="779" t="s">
        <v>130</v>
      </c>
      <c r="C795" s="780" t="s">
        <v>709</v>
      </c>
      <c r="D795" s="779">
        <v>360</v>
      </c>
      <c r="E795" s="7" t="s">
        <v>112</v>
      </c>
      <c r="F795" s="7" t="s">
        <v>149</v>
      </c>
      <c r="G795" s="7" t="s">
        <v>112</v>
      </c>
      <c r="H795" s="7" t="s">
        <v>112</v>
      </c>
      <c r="I795" s="779" t="s">
        <v>710</v>
      </c>
      <c r="J795" s="779" t="s">
        <v>810</v>
      </c>
      <c r="K795" s="780" t="s">
        <v>712</v>
      </c>
      <c r="L795" s="792">
        <v>122649</v>
      </c>
      <c r="M795" s="792">
        <v>0</v>
      </c>
      <c r="N795" s="790">
        <v>0</v>
      </c>
      <c r="O795" s="791">
        <v>0</v>
      </c>
    </row>
    <row r="796" spans="1:15" ht="15" customHeight="1" x14ac:dyDescent="0.25">
      <c r="A796" s="779" t="s">
        <v>130</v>
      </c>
      <c r="B796" s="779" t="s">
        <v>130</v>
      </c>
      <c r="C796" s="780" t="s">
        <v>709</v>
      </c>
      <c r="D796" s="779">
        <v>360</v>
      </c>
      <c r="E796" s="7" t="s">
        <v>112</v>
      </c>
      <c r="F796" s="7" t="s">
        <v>149</v>
      </c>
      <c r="G796" s="7" t="s">
        <v>112</v>
      </c>
      <c r="H796" s="7" t="s">
        <v>112</v>
      </c>
      <c r="I796" s="779" t="s">
        <v>710</v>
      </c>
      <c r="J796" s="779" t="s">
        <v>811</v>
      </c>
      <c r="K796" s="780" t="s">
        <v>712</v>
      </c>
      <c r="L796" s="792">
        <v>130380</v>
      </c>
      <c r="M796" s="792">
        <v>0</v>
      </c>
      <c r="N796" s="790">
        <v>0</v>
      </c>
      <c r="O796" s="791">
        <v>0</v>
      </c>
    </row>
    <row r="797" spans="1:15" ht="15" customHeight="1" x14ac:dyDescent="0.25">
      <c r="A797" s="779" t="s">
        <v>130</v>
      </c>
      <c r="B797" s="779" t="s">
        <v>130</v>
      </c>
      <c r="C797" s="780" t="s">
        <v>709</v>
      </c>
      <c r="D797" s="779">
        <v>360</v>
      </c>
      <c r="E797" s="7" t="s">
        <v>112</v>
      </c>
      <c r="F797" s="7" t="s">
        <v>149</v>
      </c>
      <c r="G797" s="7" t="s">
        <v>112</v>
      </c>
      <c r="H797" s="7" t="s">
        <v>112</v>
      </c>
      <c r="I797" s="779" t="s">
        <v>710</v>
      </c>
      <c r="J797" s="779" t="s">
        <v>812</v>
      </c>
      <c r="K797" s="780" t="s">
        <v>712</v>
      </c>
      <c r="L797" s="792">
        <v>135144</v>
      </c>
      <c r="M797" s="792">
        <v>0</v>
      </c>
      <c r="N797" s="790">
        <v>0</v>
      </c>
      <c r="O797" s="791">
        <v>0</v>
      </c>
    </row>
    <row r="798" spans="1:15" ht="15" customHeight="1" x14ac:dyDescent="0.25">
      <c r="A798" s="779" t="s">
        <v>130</v>
      </c>
      <c r="B798" s="779" t="s">
        <v>130</v>
      </c>
      <c r="C798" s="780" t="s">
        <v>709</v>
      </c>
      <c r="D798" s="779">
        <v>360</v>
      </c>
      <c r="E798" s="7" t="s">
        <v>112</v>
      </c>
      <c r="F798" s="7" t="s">
        <v>149</v>
      </c>
      <c r="G798" s="7" t="s">
        <v>112</v>
      </c>
      <c r="H798" s="7" t="s">
        <v>112</v>
      </c>
      <c r="I798" s="779" t="s">
        <v>710</v>
      </c>
      <c r="J798" s="779" t="s">
        <v>813</v>
      </c>
      <c r="K798" s="780" t="s">
        <v>712</v>
      </c>
      <c r="L798" s="792">
        <v>136141</v>
      </c>
      <c r="M798" s="792">
        <v>0</v>
      </c>
      <c r="N798" s="790">
        <v>0</v>
      </c>
      <c r="O798" s="791">
        <v>0</v>
      </c>
    </row>
    <row r="799" spans="1:15" ht="15" customHeight="1" x14ac:dyDescent="0.25">
      <c r="A799" s="779" t="s">
        <v>130</v>
      </c>
      <c r="B799" s="779" t="s">
        <v>130</v>
      </c>
      <c r="C799" s="780" t="s">
        <v>709</v>
      </c>
      <c r="D799" s="779">
        <v>360</v>
      </c>
      <c r="E799" s="7" t="s">
        <v>112</v>
      </c>
      <c r="F799" s="7" t="s">
        <v>149</v>
      </c>
      <c r="G799" s="7" t="s">
        <v>112</v>
      </c>
      <c r="H799" s="7" t="s">
        <v>112</v>
      </c>
      <c r="I799" s="779" t="s">
        <v>710</v>
      </c>
      <c r="J799" s="779" t="s">
        <v>814</v>
      </c>
      <c r="K799" s="780" t="s">
        <v>712</v>
      </c>
      <c r="L799" s="792">
        <v>139064</v>
      </c>
      <c r="M799" s="792">
        <v>0</v>
      </c>
      <c r="N799" s="790">
        <v>0</v>
      </c>
      <c r="O799" s="791">
        <v>0</v>
      </c>
    </row>
    <row r="800" spans="1:15" ht="15" customHeight="1" x14ac:dyDescent="0.25">
      <c r="A800" s="779" t="s">
        <v>130</v>
      </c>
      <c r="B800" s="779" t="s">
        <v>130</v>
      </c>
      <c r="C800" s="780" t="s">
        <v>709</v>
      </c>
      <c r="D800" s="779">
        <v>360</v>
      </c>
      <c r="E800" s="7" t="s">
        <v>112</v>
      </c>
      <c r="F800" s="7" t="s">
        <v>149</v>
      </c>
      <c r="G800" s="7" t="s">
        <v>112</v>
      </c>
      <c r="H800" s="7" t="s">
        <v>112</v>
      </c>
      <c r="I800" s="779" t="s">
        <v>710</v>
      </c>
      <c r="J800" s="779" t="s">
        <v>815</v>
      </c>
      <c r="K800" s="780" t="s">
        <v>712</v>
      </c>
      <c r="L800" s="792">
        <v>150435</v>
      </c>
      <c r="M800" s="792">
        <v>0</v>
      </c>
      <c r="N800" s="790">
        <v>0</v>
      </c>
      <c r="O800" s="791">
        <v>0</v>
      </c>
    </row>
    <row r="801" spans="1:15" ht="15" customHeight="1" x14ac:dyDescent="0.25">
      <c r="A801" s="779" t="s">
        <v>130</v>
      </c>
      <c r="B801" s="779" t="s">
        <v>130</v>
      </c>
      <c r="C801" s="780" t="s">
        <v>709</v>
      </c>
      <c r="D801" s="779">
        <v>360</v>
      </c>
      <c r="E801" s="7" t="s">
        <v>112</v>
      </c>
      <c r="F801" s="7" t="s">
        <v>149</v>
      </c>
      <c r="G801" s="7" t="s">
        <v>112</v>
      </c>
      <c r="H801" s="7" t="s">
        <v>112</v>
      </c>
      <c r="I801" s="779" t="s">
        <v>710</v>
      </c>
      <c r="J801" s="779" t="s">
        <v>816</v>
      </c>
      <c r="K801" s="780" t="s">
        <v>712</v>
      </c>
      <c r="L801" s="792">
        <v>150822</v>
      </c>
      <c r="M801" s="792">
        <v>0</v>
      </c>
      <c r="N801" s="790">
        <v>0</v>
      </c>
      <c r="O801" s="791">
        <v>0</v>
      </c>
    </row>
    <row r="802" spans="1:15" ht="15" customHeight="1" x14ac:dyDescent="0.25">
      <c r="A802" s="779" t="s">
        <v>130</v>
      </c>
      <c r="B802" s="779" t="s">
        <v>130</v>
      </c>
      <c r="C802" s="780" t="s">
        <v>709</v>
      </c>
      <c r="D802" s="779">
        <v>360</v>
      </c>
      <c r="E802" s="7" t="s">
        <v>112</v>
      </c>
      <c r="F802" s="7" t="s">
        <v>149</v>
      </c>
      <c r="G802" s="7" t="s">
        <v>112</v>
      </c>
      <c r="H802" s="7" t="s">
        <v>112</v>
      </c>
      <c r="I802" s="779" t="s">
        <v>710</v>
      </c>
      <c r="J802" s="779" t="s">
        <v>817</v>
      </c>
      <c r="K802" s="780" t="s">
        <v>712</v>
      </c>
      <c r="L802" s="792">
        <v>151743</v>
      </c>
      <c r="M802" s="792">
        <v>0</v>
      </c>
      <c r="N802" s="790">
        <v>0</v>
      </c>
      <c r="O802" s="791">
        <v>0</v>
      </c>
    </row>
    <row r="803" spans="1:15" ht="15" customHeight="1" x14ac:dyDescent="0.25">
      <c r="A803" s="779" t="s">
        <v>130</v>
      </c>
      <c r="B803" s="779" t="s">
        <v>130</v>
      </c>
      <c r="C803" s="780" t="s">
        <v>709</v>
      </c>
      <c r="D803" s="779">
        <v>360</v>
      </c>
      <c r="E803" s="7" t="s">
        <v>112</v>
      </c>
      <c r="F803" s="7" t="s">
        <v>149</v>
      </c>
      <c r="G803" s="7" t="s">
        <v>112</v>
      </c>
      <c r="H803" s="7" t="s">
        <v>112</v>
      </c>
      <c r="I803" s="779" t="s">
        <v>710</v>
      </c>
      <c r="J803" s="779" t="s">
        <v>818</v>
      </c>
      <c r="K803" s="780" t="s">
        <v>712</v>
      </c>
      <c r="L803" s="792">
        <v>162626</v>
      </c>
      <c r="M803" s="792">
        <v>0</v>
      </c>
      <c r="N803" s="790">
        <v>0</v>
      </c>
      <c r="O803" s="791">
        <v>0</v>
      </c>
    </row>
    <row r="804" spans="1:15" ht="15" customHeight="1" x14ac:dyDescent="0.25">
      <c r="A804" s="779" t="s">
        <v>130</v>
      </c>
      <c r="B804" s="779" t="s">
        <v>130</v>
      </c>
      <c r="C804" s="780" t="s">
        <v>709</v>
      </c>
      <c r="D804" s="779">
        <v>360</v>
      </c>
      <c r="E804" s="7" t="s">
        <v>112</v>
      </c>
      <c r="F804" s="7" t="s">
        <v>149</v>
      </c>
      <c r="G804" s="7" t="s">
        <v>112</v>
      </c>
      <c r="H804" s="7" t="s">
        <v>112</v>
      </c>
      <c r="I804" s="779" t="s">
        <v>710</v>
      </c>
      <c r="J804" s="779" t="s">
        <v>819</v>
      </c>
      <c r="K804" s="780" t="s">
        <v>712</v>
      </c>
      <c r="L804" s="792">
        <v>174233</v>
      </c>
      <c r="M804" s="792">
        <v>0</v>
      </c>
      <c r="N804" s="790">
        <v>0</v>
      </c>
      <c r="O804" s="791">
        <v>0</v>
      </c>
    </row>
    <row r="805" spans="1:15" ht="15" customHeight="1" x14ac:dyDescent="0.25">
      <c r="A805" s="779" t="s">
        <v>130</v>
      </c>
      <c r="B805" s="779" t="s">
        <v>130</v>
      </c>
      <c r="C805" s="780" t="s">
        <v>709</v>
      </c>
      <c r="D805" s="779">
        <v>360</v>
      </c>
      <c r="E805" s="7" t="s">
        <v>112</v>
      </c>
      <c r="F805" s="7" t="s">
        <v>149</v>
      </c>
      <c r="G805" s="7" t="s">
        <v>112</v>
      </c>
      <c r="H805" s="7" t="s">
        <v>112</v>
      </c>
      <c r="I805" s="779" t="s">
        <v>710</v>
      </c>
      <c r="J805" s="779" t="s">
        <v>820</v>
      </c>
      <c r="K805" s="780" t="s">
        <v>712</v>
      </c>
      <c r="L805" s="792">
        <v>177819</v>
      </c>
      <c r="M805" s="792">
        <v>0</v>
      </c>
      <c r="N805" s="790">
        <v>0</v>
      </c>
      <c r="O805" s="791">
        <v>0</v>
      </c>
    </row>
    <row r="806" spans="1:15" ht="15" customHeight="1" x14ac:dyDescent="0.25">
      <c r="A806" s="779" t="s">
        <v>130</v>
      </c>
      <c r="B806" s="779" t="s">
        <v>130</v>
      </c>
      <c r="C806" s="780" t="s">
        <v>709</v>
      </c>
      <c r="D806" s="779">
        <v>360</v>
      </c>
      <c r="E806" s="7" t="s">
        <v>112</v>
      </c>
      <c r="F806" s="7" t="s">
        <v>149</v>
      </c>
      <c r="G806" s="7" t="s">
        <v>112</v>
      </c>
      <c r="H806" s="7" t="s">
        <v>112</v>
      </c>
      <c r="I806" s="779" t="s">
        <v>710</v>
      </c>
      <c r="J806" s="779" t="s">
        <v>821</v>
      </c>
      <c r="K806" s="780" t="s">
        <v>712</v>
      </c>
      <c r="L806" s="792">
        <v>184176</v>
      </c>
      <c r="M806" s="792">
        <v>0</v>
      </c>
      <c r="N806" s="790">
        <v>0</v>
      </c>
      <c r="O806" s="791">
        <v>0</v>
      </c>
    </row>
    <row r="807" spans="1:15" ht="15" customHeight="1" x14ac:dyDescent="0.25">
      <c r="A807" s="779" t="s">
        <v>130</v>
      </c>
      <c r="B807" s="779" t="s">
        <v>130</v>
      </c>
      <c r="C807" s="780" t="s">
        <v>709</v>
      </c>
      <c r="D807" s="779">
        <v>360</v>
      </c>
      <c r="E807" s="7" t="s">
        <v>112</v>
      </c>
      <c r="F807" s="7" t="s">
        <v>149</v>
      </c>
      <c r="G807" s="7" t="s">
        <v>112</v>
      </c>
      <c r="H807" s="7" t="s">
        <v>112</v>
      </c>
      <c r="I807" s="779" t="s">
        <v>822</v>
      </c>
      <c r="J807" s="779" t="s">
        <v>823</v>
      </c>
      <c r="K807" s="780" t="s">
        <v>712</v>
      </c>
      <c r="L807" s="792">
        <v>185486</v>
      </c>
      <c r="M807" s="792">
        <v>0</v>
      </c>
      <c r="N807" s="790">
        <v>0</v>
      </c>
      <c r="O807" s="791">
        <v>0</v>
      </c>
    </row>
    <row r="808" spans="1:15" ht="15" customHeight="1" x14ac:dyDescent="0.25">
      <c r="A808" s="779" t="s">
        <v>130</v>
      </c>
      <c r="B808" s="779" t="s">
        <v>130</v>
      </c>
      <c r="C808" s="780" t="s">
        <v>709</v>
      </c>
      <c r="D808" s="779">
        <v>360</v>
      </c>
      <c r="E808" s="7" t="s">
        <v>112</v>
      </c>
      <c r="F808" s="7" t="s">
        <v>149</v>
      </c>
      <c r="G808" s="7" t="s">
        <v>112</v>
      </c>
      <c r="H808" s="7" t="s">
        <v>112</v>
      </c>
      <c r="I808" s="779" t="s">
        <v>710</v>
      </c>
      <c r="J808" s="779" t="s">
        <v>824</v>
      </c>
      <c r="K808" s="780" t="s">
        <v>712</v>
      </c>
      <c r="L808" s="792">
        <v>196038</v>
      </c>
      <c r="M808" s="792">
        <v>0</v>
      </c>
      <c r="N808" s="790">
        <v>0</v>
      </c>
      <c r="O808" s="791">
        <v>0</v>
      </c>
    </row>
    <row r="809" spans="1:15" ht="15" customHeight="1" x14ac:dyDescent="0.25">
      <c r="A809" s="779" t="s">
        <v>130</v>
      </c>
      <c r="B809" s="779" t="s">
        <v>130</v>
      </c>
      <c r="C809" s="780" t="s">
        <v>709</v>
      </c>
      <c r="D809" s="779">
        <v>360</v>
      </c>
      <c r="E809" s="7" t="s">
        <v>112</v>
      </c>
      <c r="F809" s="7" t="s">
        <v>149</v>
      </c>
      <c r="G809" s="7" t="s">
        <v>112</v>
      </c>
      <c r="H809" s="7" t="s">
        <v>112</v>
      </c>
      <c r="I809" s="779" t="s">
        <v>710</v>
      </c>
      <c r="J809" s="779" t="s">
        <v>825</v>
      </c>
      <c r="K809" s="780" t="s">
        <v>712</v>
      </c>
      <c r="L809" s="792">
        <v>199121</v>
      </c>
      <c r="M809" s="792">
        <v>0</v>
      </c>
      <c r="N809" s="790">
        <v>0</v>
      </c>
      <c r="O809" s="791">
        <v>0</v>
      </c>
    </row>
    <row r="810" spans="1:15" ht="15" customHeight="1" x14ac:dyDescent="0.25">
      <c r="A810" s="779" t="s">
        <v>130</v>
      </c>
      <c r="B810" s="779" t="s">
        <v>130</v>
      </c>
      <c r="C810" s="780" t="s">
        <v>709</v>
      </c>
      <c r="D810" s="779">
        <v>360</v>
      </c>
      <c r="E810" s="7" t="s">
        <v>112</v>
      </c>
      <c r="F810" s="7" t="s">
        <v>149</v>
      </c>
      <c r="G810" s="7" t="s">
        <v>112</v>
      </c>
      <c r="H810" s="7" t="s">
        <v>112</v>
      </c>
      <c r="I810" s="779" t="s">
        <v>710</v>
      </c>
      <c r="J810" s="779" t="s">
        <v>826</v>
      </c>
      <c r="K810" s="780" t="s">
        <v>712</v>
      </c>
      <c r="L810" s="792">
        <v>202450</v>
      </c>
      <c r="M810" s="792">
        <v>0</v>
      </c>
      <c r="N810" s="790">
        <v>0</v>
      </c>
      <c r="O810" s="791">
        <v>0</v>
      </c>
    </row>
    <row r="811" spans="1:15" ht="15" customHeight="1" x14ac:dyDescent="0.25">
      <c r="A811" s="779" t="s">
        <v>130</v>
      </c>
      <c r="B811" s="779" t="s">
        <v>130</v>
      </c>
      <c r="C811" s="780" t="s">
        <v>709</v>
      </c>
      <c r="D811" s="779">
        <v>360</v>
      </c>
      <c r="E811" s="7" t="s">
        <v>112</v>
      </c>
      <c r="F811" s="7" t="s">
        <v>149</v>
      </c>
      <c r="G811" s="7" t="s">
        <v>112</v>
      </c>
      <c r="H811" s="7" t="s">
        <v>112</v>
      </c>
      <c r="I811" s="779" t="s">
        <v>710</v>
      </c>
      <c r="J811" s="779" t="s">
        <v>827</v>
      </c>
      <c r="K811" s="780" t="s">
        <v>712</v>
      </c>
      <c r="L811" s="792">
        <v>213538</v>
      </c>
      <c r="M811" s="792">
        <v>0</v>
      </c>
      <c r="N811" s="790">
        <v>0</v>
      </c>
      <c r="O811" s="791">
        <v>0</v>
      </c>
    </row>
    <row r="812" spans="1:15" ht="15" customHeight="1" x14ac:dyDescent="0.25">
      <c r="A812" s="779" t="s">
        <v>130</v>
      </c>
      <c r="B812" s="779" t="s">
        <v>130</v>
      </c>
      <c r="C812" s="780" t="s">
        <v>709</v>
      </c>
      <c r="D812" s="779">
        <v>360</v>
      </c>
      <c r="E812" s="7" t="s">
        <v>112</v>
      </c>
      <c r="F812" s="7" t="s">
        <v>149</v>
      </c>
      <c r="G812" s="7" t="s">
        <v>112</v>
      </c>
      <c r="H812" s="7" t="s">
        <v>112</v>
      </c>
      <c r="I812" s="779" t="s">
        <v>710</v>
      </c>
      <c r="J812" s="779" t="s">
        <v>828</v>
      </c>
      <c r="K812" s="780" t="s">
        <v>712</v>
      </c>
      <c r="L812" s="792">
        <v>229634</v>
      </c>
      <c r="M812" s="792">
        <v>0</v>
      </c>
      <c r="N812" s="790">
        <v>0</v>
      </c>
      <c r="O812" s="791">
        <v>0</v>
      </c>
    </row>
    <row r="813" spans="1:15" ht="15" customHeight="1" x14ac:dyDescent="0.25">
      <c r="A813" s="779" t="s">
        <v>130</v>
      </c>
      <c r="B813" s="779" t="s">
        <v>130</v>
      </c>
      <c r="C813" s="780" t="s">
        <v>709</v>
      </c>
      <c r="D813" s="779">
        <v>360</v>
      </c>
      <c r="E813" s="7" t="s">
        <v>112</v>
      </c>
      <c r="F813" s="7" t="s">
        <v>149</v>
      </c>
      <c r="G813" s="7" t="s">
        <v>112</v>
      </c>
      <c r="H813" s="7" t="s">
        <v>112</v>
      </c>
      <c r="I813" s="779" t="s">
        <v>710</v>
      </c>
      <c r="J813" s="779" t="s">
        <v>829</v>
      </c>
      <c r="K813" s="780" t="s">
        <v>712</v>
      </c>
      <c r="L813" s="792">
        <v>253487</v>
      </c>
      <c r="M813" s="792">
        <v>0</v>
      </c>
      <c r="N813" s="790">
        <v>0</v>
      </c>
      <c r="O813" s="791">
        <v>0</v>
      </c>
    </row>
    <row r="814" spans="1:15" ht="15" customHeight="1" x14ac:dyDescent="0.25">
      <c r="A814" s="779" t="s">
        <v>130</v>
      </c>
      <c r="B814" s="779" t="s">
        <v>130</v>
      </c>
      <c r="C814" s="780" t="s">
        <v>709</v>
      </c>
      <c r="D814" s="779">
        <v>360</v>
      </c>
      <c r="E814" s="7" t="s">
        <v>112</v>
      </c>
      <c r="F814" s="7" t="s">
        <v>149</v>
      </c>
      <c r="G814" s="7" t="s">
        <v>112</v>
      </c>
      <c r="H814" s="7" t="s">
        <v>112</v>
      </c>
      <c r="I814" s="779" t="s">
        <v>710</v>
      </c>
      <c r="J814" s="779" t="s">
        <v>830</v>
      </c>
      <c r="K814" s="780" t="s">
        <v>712</v>
      </c>
      <c r="L814" s="792">
        <v>276920</v>
      </c>
      <c r="M814" s="792">
        <v>0</v>
      </c>
      <c r="N814" s="790">
        <v>0</v>
      </c>
      <c r="O814" s="791">
        <v>0</v>
      </c>
    </row>
    <row r="815" spans="1:15" ht="15" customHeight="1" x14ac:dyDescent="0.25">
      <c r="A815" s="779" t="s">
        <v>130</v>
      </c>
      <c r="B815" s="779" t="s">
        <v>130</v>
      </c>
      <c r="C815" s="780" t="s">
        <v>709</v>
      </c>
      <c r="D815" s="779">
        <v>360</v>
      </c>
      <c r="E815" s="7" t="s">
        <v>112</v>
      </c>
      <c r="F815" s="7" t="s">
        <v>149</v>
      </c>
      <c r="G815" s="7" t="s">
        <v>112</v>
      </c>
      <c r="H815" s="7" t="s">
        <v>112</v>
      </c>
      <c r="I815" s="779" t="s">
        <v>710</v>
      </c>
      <c r="J815" s="779" t="s">
        <v>831</v>
      </c>
      <c r="K815" s="780" t="s">
        <v>712</v>
      </c>
      <c r="L815" s="792">
        <v>281453</v>
      </c>
      <c r="M815" s="792">
        <v>0</v>
      </c>
      <c r="N815" s="790">
        <v>0</v>
      </c>
      <c r="O815" s="791">
        <v>0</v>
      </c>
    </row>
    <row r="816" spans="1:15" ht="15" customHeight="1" x14ac:dyDescent="0.25">
      <c r="A816" s="779" t="s">
        <v>130</v>
      </c>
      <c r="B816" s="779" t="s">
        <v>130</v>
      </c>
      <c r="C816" s="780" t="s">
        <v>709</v>
      </c>
      <c r="D816" s="779">
        <v>360</v>
      </c>
      <c r="E816" s="7" t="s">
        <v>112</v>
      </c>
      <c r="F816" s="7" t="s">
        <v>149</v>
      </c>
      <c r="G816" s="7" t="s">
        <v>112</v>
      </c>
      <c r="H816" s="7" t="s">
        <v>112</v>
      </c>
      <c r="I816" s="779" t="s">
        <v>710</v>
      </c>
      <c r="J816" s="779" t="s">
        <v>832</v>
      </c>
      <c r="K816" s="780" t="s">
        <v>712</v>
      </c>
      <c r="L816" s="792">
        <v>287953</v>
      </c>
      <c r="M816" s="792">
        <v>0</v>
      </c>
      <c r="N816" s="790">
        <v>0</v>
      </c>
      <c r="O816" s="791">
        <v>0</v>
      </c>
    </row>
    <row r="817" spans="1:15" ht="15" customHeight="1" x14ac:dyDescent="0.25">
      <c r="A817" s="779" t="s">
        <v>130</v>
      </c>
      <c r="B817" s="779" t="s">
        <v>130</v>
      </c>
      <c r="C817" s="780" t="s">
        <v>709</v>
      </c>
      <c r="D817" s="779">
        <v>360</v>
      </c>
      <c r="E817" s="7" t="s">
        <v>112</v>
      </c>
      <c r="F817" s="7" t="s">
        <v>149</v>
      </c>
      <c r="G817" s="7" t="s">
        <v>112</v>
      </c>
      <c r="H817" s="7" t="s">
        <v>112</v>
      </c>
      <c r="I817" s="779" t="s">
        <v>710</v>
      </c>
      <c r="J817" s="779" t="s">
        <v>833</v>
      </c>
      <c r="K817" s="780" t="s">
        <v>712</v>
      </c>
      <c r="L817" s="792">
        <v>301024</v>
      </c>
      <c r="M817" s="792">
        <v>0</v>
      </c>
      <c r="N817" s="790">
        <v>0</v>
      </c>
      <c r="O817" s="791">
        <v>0</v>
      </c>
    </row>
    <row r="818" spans="1:15" ht="15" customHeight="1" x14ac:dyDescent="0.25">
      <c r="A818" s="779" t="s">
        <v>130</v>
      </c>
      <c r="B818" s="779" t="s">
        <v>130</v>
      </c>
      <c r="C818" s="780" t="s">
        <v>709</v>
      </c>
      <c r="D818" s="779">
        <v>360</v>
      </c>
      <c r="E818" s="7" t="s">
        <v>112</v>
      </c>
      <c r="F818" s="7" t="s">
        <v>149</v>
      </c>
      <c r="G818" s="7" t="s">
        <v>112</v>
      </c>
      <c r="H818" s="7" t="s">
        <v>112</v>
      </c>
      <c r="I818" s="779" t="s">
        <v>710</v>
      </c>
      <c r="J818" s="779" t="s">
        <v>834</v>
      </c>
      <c r="K818" s="780" t="s">
        <v>712</v>
      </c>
      <c r="L818" s="792">
        <v>303886</v>
      </c>
      <c r="M818" s="792">
        <v>0</v>
      </c>
      <c r="N818" s="790">
        <v>0</v>
      </c>
      <c r="O818" s="791">
        <v>0</v>
      </c>
    </row>
    <row r="819" spans="1:15" ht="15" customHeight="1" x14ac:dyDescent="0.25">
      <c r="A819" s="779" t="s">
        <v>130</v>
      </c>
      <c r="B819" s="779" t="s">
        <v>130</v>
      </c>
      <c r="C819" s="780" t="s">
        <v>709</v>
      </c>
      <c r="D819" s="779">
        <v>360</v>
      </c>
      <c r="E819" s="7" t="s">
        <v>112</v>
      </c>
      <c r="F819" s="7" t="s">
        <v>149</v>
      </c>
      <c r="G819" s="7" t="s">
        <v>112</v>
      </c>
      <c r="H819" s="7" t="s">
        <v>112</v>
      </c>
      <c r="I819" s="779" t="s">
        <v>710</v>
      </c>
      <c r="J819" s="779" t="s">
        <v>835</v>
      </c>
      <c r="K819" s="780" t="s">
        <v>712</v>
      </c>
      <c r="L819" s="792">
        <v>311113</v>
      </c>
      <c r="M819" s="792">
        <v>0</v>
      </c>
      <c r="N819" s="790">
        <v>0</v>
      </c>
      <c r="O819" s="791">
        <v>0</v>
      </c>
    </row>
    <row r="820" spans="1:15" ht="15" customHeight="1" x14ac:dyDescent="0.25">
      <c r="A820" s="779" t="s">
        <v>130</v>
      </c>
      <c r="B820" s="779" t="s">
        <v>130</v>
      </c>
      <c r="C820" s="780" t="s">
        <v>709</v>
      </c>
      <c r="D820" s="779">
        <v>360</v>
      </c>
      <c r="E820" s="7" t="s">
        <v>112</v>
      </c>
      <c r="F820" s="7" t="s">
        <v>149</v>
      </c>
      <c r="G820" s="7" t="s">
        <v>112</v>
      </c>
      <c r="H820" s="7" t="s">
        <v>112</v>
      </c>
      <c r="I820" s="779" t="s">
        <v>710</v>
      </c>
      <c r="J820" s="779" t="s">
        <v>836</v>
      </c>
      <c r="K820" s="780" t="s">
        <v>712</v>
      </c>
      <c r="L820" s="792">
        <v>311872</v>
      </c>
      <c r="M820" s="792">
        <v>0</v>
      </c>
      <c r="N820" s="790">
        <v>0</v>
      </c>
      <c r="O820" s="791">
        <v>0</v>
      </c>
    </row>
    <row r="821" spans="1:15" ht="15" customHeight="1" x14ac:dyDescent="0.25">
      <c r="A821" s="779" t="s">
        <v>130</v>
      </c>
      <c r="B821" s="779" t="s">
        <v>130</v>
      </c>
      <c r="C821" s="780" t="s">
        <v>709</v>
      </c>
      <c r="D821" s="779">
        <v>360</v>
      </c>
      <c r="E821" s="7" t="s">
        <v>112</v>
      </c>
      <c r="F821" s="7" t="s">
        <v>149</v>
      </c>
      <c r="G821" s="7" t="s">
        <v>112</v>
      </c>
      <c r="H821" s="7" t="s">
        <v>112</v>
      </c>
      <c r="I821" s="779" t="s">
        <v>710</v>
      </c>
      <c r="J821" s="779" t="s">
        <v>837</v>
      </c>
      <c r="K821" s="780" t="s">
        <v>712</v>
      </c>
      <c r="L821" s="792">
        <v>350333</v>
      </c>
      <c r="M821" s="792">
        <v>0</v>
      </c>
      <c r="N821" s="790">
        <v>0</v>
      </c>
      <c r="O821" s="791">
        <v>0</v>
      </c>
    </row>
    <row r="822" spans="1:15" ht="15" customHeight="1" x14ac:dyDescent="0.25">
      <c r="A822" s="779" t="s">
        <v>130</v>
      </c>
      <c r="B822" s="779" t="s">
        <v>130</v>
      </c>
      <c r="C822" s="780" t="s">
        <v>709</v>
      </c>
      <c r="D822" s="779">
        <v>360</v>
      </c>
      <c r="E822" s="7" t="s">
        <v>112</v>
      </c>
      <c r="F822" s="7" t="s">
        <v>149</v>
      </c>
      <c r="G822" s="7" t="s">
        <v>112</v>
      </c>
      <c r="H822" s="7" t="s">
        <v>112</v>
      </c>
      <c r="I822" s="779" t="s">
        <v>710</v>
      </c>
      <c r="J822" s="779" t="s">
        <v>838</v>
      </c>
      <c r="K822" s="780" t="s">
        <v>712</v>
      </c>
      <c r="L822" s="792">
        <v>350551</v>
      </c>
      <c r="M822" s="792">
        <v>0</v>
      </c>
      <c r="N822" s="790">
        <v>0</v>
      </c>
      <c r="O822" s="791">
        <v>0</v>
      </c>
    </row>
    <row r="823" spans="1:15" ht="15" customHeight="1" x14ac:dyDescent="0.25">
      <c r="A823" s="779" t="s">
        <v>130</v>
      </c>
      <c r="B823" s="779" t="s">
        <v>130</v>
      </c>
      <c r="C823" s="780" t="s">
        <v>709</v>
      </c>
      <c r="D823" s="779">
        <v>360</v>
      </c>
      <c r="E823" s="7" t="s">
        <v>112</v>
      </c>
      <c r="F823" s="7" t="s">
        <v>149</v>
      </c>
      <c r="G823" s="7" t="s">
        <v>112</v>
      </c>
      <c r="H823" s="7" t="s">
        <v>112</v>
      </c>
      <c r="I823" s="779" t="s">
        <v>710</v>
      </c>
      <c r="J823" s="779" t="s">
        <v>839</v>
      </c>
      <c r="K823" s="780" t="s">
        <v>712</v>
      </c>
      <c r="L823" s="792">
        <v>363436</v>
      </c>
      <c r="M823" s="792">
        <v>0</v>
      </c>
      <c r="N823" s="790">
        <v>0</v>
      </c>
      <c r="O823" s="791">
        <v>0</v>
      </c>
    </row>
    <row r="824" spans="1:15" ht="15" customHeight="1" x14ac:dyDescent="0.25">
      <c r="A824" s="779" t="s">
        <v>130</v>
      </c>
      <c r="B824" s="779" t="s">
        <v>130</v>
      </c>
      <c r="C824" s="780" t="s">
        <v>709</v>
      </c>
      <c r="D824" s="779">
        <v>360</v>
      </c>
      <c r="E824" s="7" t="s">
        <v>112</v>
      </c>
      <c r="F824" s="7" t="s">
        <v>149</v>
      </c>
      <c r="G824" s="7" t="s">
        <v>112</v>
      </c>
      <c r="H824" s="7" t="s">
        <v>112</v>
      </c>
      <c r="I824" s="779" t="s">
        <v>710</v>
      </c>
      <c r="J824" s="779" t="s">
        <v>840</v>
      </c>
      <c r="K824" s="780" t="s">
        <v>712</v>
      </c>
      <c r="L824" s="792">
        <v>378542</v>
      </c>
      <c r="M824" s="792">
        <v>0</v>
      </c>
      <c r="N824" s="790">
        <v>0</v>
      </c>
      <c r="O824" s="791">
        <v>0</v>
      </c>
    </row>
    <row r="825" spans="1:15" ht="15" customHeight="1" x14ac:dyDescent="0.25">
      <c r="A825" s="779" t="s">
        <v>130</v>
      </c>
      <c r="B825" s="779" t="s">
        <v>130</v>
      </c>
      <c r="C825" s="780" t="s">
        <v>709</v>
      </c>
      <c r="D825" s="779">
        <v>360</v>
      </c>
      <c r="E825" s="7" t="s">
        <v>112</v>
      </c>
      <c r="F825" s="7" t="s">
        <v>149</v>
      </c>
      <c r="G825" s="7" t="s">
        <v>112</v>
      </c>
      <c r="H825" s="7" t="s">
        <v>112</v>
      </c>
      <c r="I825" s="779" t="s">
        <v>710</v>
      </c>
      <c r="J825" s="779" t="s">
        <v>841</v>
      </c>
      <c r="K825" s="780" t="s">
        <v>712</v>
      </c>
      <c r="L825" s="792">
        <v>380510</v>
      </c>
      <c r="M825" s="792">
        <v>0</v>
      </c>
      <c r="N825" s="790">
        <v>0</v>
      </c>
      <c r="O825" s="791">
        <v>0</v>
      </c>
    </row>
    <row r="826" spans="1:15" ht="15" customHeight="1" x14ac:dyDescent="0.25">
      <c r="A826" s="779" t="s">
        <v>130</v>
      </c>
      <c r="B826" s="779" t="s">
        <v>130</v>
      </c>
      <c r="C826" s="780" t="s">
        <v>709</v>
      </c>
      <c r="D826" s="779">
        <v>360</v>
      </c>
      <c r="E826" s="7" t="s">
        <v>112</v>
      </c>
      <c r="F826" s="7" t="s">
        <v>149</v>
      </c>
      <c r="G826" s="7" t="s">
        <v>112</v>
      </c>
      <c r="H826" s="7" t="s">
        <v>112</v>
      </c>
      <c r="I826" s="779" t="s">
        <v>710</v>
      </c>
      <c r="J826" s="779" t="s">
        <v>842</v>
      </c>
      <c r="K826" s="780" t="s">
        <v>712</v>
      </c>
      <c r="L826" s="792">
        <v>381835</v>
      </c>
      <c r="M826" s="792">
        <v>0</v>
      </c>
      <c r="N826" s="790">
        <v>0</v>
      </c>
      <c r="O826" s="791">
        <v>0</v>
      </c>
    </row>
    <row r="827" spans="1:15" ht="15" customHeight="1" x14ac:dyDescent="0.25">
      <c r="A827" s="779" t="s">
        <v>130</v>
      </c>
      <c r="B827" s="779" t="s">
        <v>130</v>
      </c>
      <c r="C827" s="780" t="s">
        <v>709</v>
      </c>
      <c r="D827" s="779">
        <v>360</v>
      </c>
      <c r="E827" s="7" t="s">
        <v>112</v>
      </c>
      <c r="F827" s="7" t="s">
        <v>149</v>
      </c>
      <c r="G827" s="7" t="s">
        <v>112</v>
      </c>
      <c r="H827" s="7" t="s">
        <v>112</v>
      </c>
      <c r="I827" s="779" t="s">
        <v>710</v>
      </c>
      <c r="J827" s="779" t="s">
        <v>843</v>
      </c>
      <c r="K827" s="780" t="s">
        <v>712</v>
      </c>
      <c r="L827" s="792">
        <v>417513</v>
      </c>
      <c r="M827" s="792">
        <v>0</v>
      </c>
      <c r="N827" s="790">
        <v>0</v>
      </c>
      <c r="O827" s="791">
        <v>0</v>
      </c>
    </row>
    <row r="828" spans="1:15" ht="15" customHeight="1" x14ac:dyDescent="0.25">
      <c r="A828" s="779" t="s">
        <v>130</v>
      </c>
      <c r="B828" s="779" t="s">
        <v>130</v>
      </c>
      <c r="C828" s="780" t="s">
        <v>709</v>
      </c>
      <c r="D828" s="779">
        <v>360</v>
      </c>
      <c r="E828" s="7" t="s">
        <v>112</v>
      </c>
      <c r="F828" s="7" t="s">
        <v>149</v>
      </c>
      <c r="G828" s="7" t="s">
        <v>112</v>
      </c>
      <c r="H828" s="7" t="s">
        <v>112</v>
      </c>
      <c r="I828" s="779" t="s">
        <v>710</v>
      </c>
      <c r="J828" s="779" t="s">
        <v>844</v>
      </c>
      <c r="K828" s="780" t="s">
        <v>712</v>
      </c>
      <c r="L828" s="792">
        <v>443475</v>
      </c>
      <c r="M828" s="792">
        <v>0</v>
      </c>
      <c r="N828" s="790">
        <v>0</v>
      </c>
      <c r="O828" s="791">
        <v>0</v>
      </c>
    </row>
    <row r="829" spans="1:15" ht="15" customHeight="1" x14ac:dyDescent="0.25">
      <c r="A829" s="779" t="s">
        <v>130</v>
      </c>
      <c r="B829" s="779" t="s">
        <v>130</v>
      </c>
      <c r="C829" s="780" t="s">
        <v>709</v>
      </c>
      <c r="D829" s="779">
        <v>360</v>
      </c>
      <c r="E829" s="7" t="s">
        <v>112</v>
      </c>
      <c r="F829" s="7" t="s">
        <v>149</v>
      </c>
      <c r="G829" s="7" t="s">
        <v>112</v>
      </c>
      <c r="H829" s="7" t="s">
        <v>112</v>
      </c>
      <c r="I829" s="779" t="s">
        <v>710</v>
      </c>
      <c r="J829" s="779" t="s">
        <v>845</v>
      </c>
      <c r="K829" s="780" t="s">
        <v>712</v>
      </c>
      <c r="L829" s="792">
        <v>447986</v>
      </c>
      <c r="M829" s="792">
        <v>0</v>
      </c>
      <c r="N829" s="790">
        <v>0</v>
      </c>
      <c r="O829" s="791">
        <v>0</v>
      </c>
    </row>
    <row r="830" spans="1:15" ht="15" customHeight="1" x14ac:dyDescent="0.25">
      <c r="A830" s="779" t="s">
        <v>130</v>
      </c>
      <c r="B830" s="779" t="s">
        <v>130</v>
      </c>
      <c r="C830" s="780" t="s">
        <v>709</v>
      </c>
      <c r="D830" s="779">
        <v>360</v>
      </c>
      <c r="E830" s="7" t="s">
        <v>112</v>
      </c>
      <c r="F830" s="7" t="s">
        <v>149</v>
      </c>
      <c r="G830" s="7" t="s">
        <v>112</v>
      </c>
      <c r="H830" s="7" t="s">
        <v>112</v>
      </c>
      <c r="I830" s="779" t="s">
        <v>710</v>
      </c>
      <c r="J830" s="779" t="s">
        <v>846</v>
      </c>
      <c r="K830" s="780" t="s">
        <v>712</v>
      </c>
      <c r="L830" s="792">
        <v>455883</v>
      </c>
      <c r="M830" s="792">
        <v>0</v>
      </c>
      <c r="N830" s="790">
        <v>0</v>
      </c>
      <c r="O830" s="791">
        <v>0</v>
      </c>
    </row>
    <row r="831" spans="1:15" ht="15" customHeight="1" x14ac:dyDescent="0.25">
      <c r="A831" s="779" t="s">
        <v>130</v>
      </c>
      <c r="B831" s="779" t="s">
        <v>130</v>
      </c>
      <c r="C831" s="780" t="s">
        <v>709</v>
      </c>
      <c r="D831" s="779">
        <v>360</v>
      </c>
      <c r="E831" s="7" t="s">
        <v>112</v>
      </c>
      <c r="F831" s="7" t="s">
        <v>149</v>
      </c>
      <c r="G831" s="7" t="s">
        <v>112</v>
      </c>
      <c r="H831" s="7" t="s">
        <v>112</v>
      </c>
      <c r="I831" s="779" t="s">
        <v>710</v>
      </c>
      <c r="J831" s="779" t="s">
        <v>847</v>
      </c>
      <c r="K831" s="780" t="s">
        <v>712</v>
      </c>
      <c r="L831" s="792">
        <v>475849</v>
      </c>
      <c r="M831" s="792">
        <v>0</v>
      </c>
      <c r="N831" s="790">
        <v>0</v>
      </c>
      <c r="O831" s="791">
        <v>0</v>
      </c>
    </row>
    <row r="832" spans="1:15" ht="15" customHeight="1" x14ac:dyDescent="0.25">
      <c r="A832" s="779" t="s">
        <v>130</v>
      </c>
      <c r="B832" s="779" t="s">
        <v>130</v>
      </c>
      <c r="C832" s="780" t="s">
        <v>709</v>
      </c>
      <c r="D832" s="779">
        <v>360</v>
      </c>
      <c r="E832" s="7" t="s">
        <v>112</v>
      </c>
      <c r="F832" s="7" t="s">
        <v>149</v>
      </c>
      <c r="G832" s="7" t="s">
        <v>112</v>
      </c>
      <c r="H832" s="7" t="s">
        <v>112</v>
      </c>
      <c r="I832" s="779" t="s">
        <v>710</v>
      </c>
      <c r="J832" s="779" t="s">
        <v>848</v>
      </c>
      <c r="K832" s="780" t="s">
        <v>712</v>
      </c>
      <c r="L832" s="792">
        <v>588003</v>
      </c>
      <c r="M832" s="792">
        <v>0</v>
      </c>
      <c r="N832" s="790">
        <v>0</v>
      </c>
      <c r="O832" s="791">
        <v>0</v>
      </c>
    </row>
    <row r="833" spans="1:15" ht="15" customHeight="1" x14ac:dyDescent="0.25">
      <c r="A833" s="779" t="s">
        <v>130</v>
      </c>
      <c r="B833" s="779" t="s">
        <v>130</v>
      </c>
      <c r="C833" s="780" t="s">
        <v>709</v>
      </c>
      <c r="D833" s="779">
        <v>360</v>
      </c>
      <c r="E833" s="7" t="s">
        <v>112</v>
      </c>
      <c r="F833" s="7" t="s">
        <v>149</v>
      </c>
      <c r="G833" s="7" t="s">
        <v>112</v>
      </c>
      <c r="H833" s="7" t="s">
        <v>112</v>
      </c>
      <c r="I833" s="779" t="s">
        <v>710</v>
      </c>
      <c r="J833" s="779" t="s">
        <v>849</v>
      </c>
      <c r="K833" s="780" t="s">
        <v>712</v>
      </c>
      <c r="L833" s="792">
        <v>651627</v>
      </c>
      <c r="M833" s="792">
        <v>0</v>
      </c>
      <c r="N833" s="790">
        <v>0</v>
      </c>
      <c r="O833" s="791">
        <v>0</v>
      </c>
    </row>
    <row r="834" spans="1:15" ht="15" customHeight="1" x14ac:dyDescent="0.25">
      <c r="A834" s="779" t="s">
        <v>130</v>
      </c>
      <c r="B834" s="779" t="s">
        <v>130</v>
      </c>
      <c r="C834" s="780" t="s">
        <v>709</v>
      </c>
      <c r="D834" s="779">
        <v>360</v>
      </c>
      <c r="E834" s="7" t="s">
        <v>112</v>
      </c>
      <c r="F834" s="7" t="s">
        <v>149</v>
      </c>
      <c r="G834" s="7" t="s">
        <v>112</v>
      </c>
      <c r="H834" s="7" t="s">
        <v>112</v>
      </c>
      <c r="I834" s="779" t="s">
        <v>710</v>
      </c>
      <c r="J834" s="779" t="s">
        <v>850</v>
      </c>
      <c r="K834" s="780" t="s">
        <v>712</v>
      </c>
      <c r="L834" s="792">
        <v>715590</v>
      </c>
      <c r="M834" s="792">
        <v>0</v>
      </c>
      <c r="N834" s="790">
        <v>0</v>
      </c>
      <c r="O834" s="791">
        <v>0</v>
      </c>
    </row>
    <row r="835" spans="1:15" ht="15" customHeight="1" x14ac:dyDescent="0.25">
      <c r="A835" s="779" t="s">
        <v>130</v>
      </c>
      <c r="B835" s="779" t="s">
        <v>130</v>
      </c>
      <c r="C835" s="780" t="s">
        <v>709</v>
      </c>
      <c r="D835" s="779">
        <v>360</v>
      </c>
      <c r="E835" s="7" t="s">
        <v>112</v>
      </c>
      <c r="F835" s="7" t="s">
        <v>149</v>
      </c>
      <c r="G835" s="7" t="s">
        <v>112</v>
      </c>
      <c r="H835" s="7" t="s">
        <v>112</v>
      </c>
      <c r="I835" s="779" t="s">
        <v>710</v>
      </c>
      <c r="J835" s="779" t="s">
        <v>851</v>
      </c>
      <c r="K835" s="780" t="s">
        <v>712</v>
      </c>
      <c r="L835" s="792">
        <v>723384</v>
      </c>
      <c r="M835" s="792">
        <v>0</v>
      </c>
      <c r="N835" s="790">
        <v>0</v>
      </c>
      <c r="O835" s="791">
        <v>0</v>
      </c>
    </row>
    <row r="836" spans="1:15" ht="15" customHeight="1" x14ac:dyDescent="0.25">
      <c r="A836" s="779" t="s">
        <v>130</v>
      </c>
      <c r="B836" s="779" t="s">
        <v>130</v>
      </c>
      <c r="C836" s="780" t="s">
        <v>709</v>
      </c>
      <c r="D836" s="779">
        <v>360</v>
      </c>
      <c r="E836" s="7" t="s">
        <v>112</v>
      </c>
      <c r="F836" s="7" t="s">
        <v>149</v>
      </c>
      <c r="G836" s="7" t="s">
        <v>112</v>
      </c>
      <c r="H836" s="7" t="s">
        <v>112</v>
      </c>
      <c r="I836" s="779" t="s">
        <v>710</v>
      </c>
      <c r="J836" s="779" t="s">
        <v>852</v>
      </c>
      <c r="K836" s="780" t="s">
        <v>712</v>
      </c>
      <c r="L836" s="792">
        <v>932080</v>
      </c>
      <c r="M836" s="792">
        <v>0</v>
      </c>
      <c r="N836" s="790">
        <v>0</v>
      </c>
      <c r="O836" s="791">
        <v>0</v>
      </c>
    </row>
    <row r="837" spans="1:15" ht="15" customHeight="1" x14ac:dyDescent="0.25">
      <c r="A837" s="779" t="s">
        <v>130</v>
      </c>
      <c r="B837" s="779" t="s">
        <v>130</v>
      </c>
      <c r="C837" s="780" t="s">
        <v>709</v>
      </c>
      <c r="D837" s="779">
        <v>360</v>
      </c>
      <c r="E837" s="7" t="s">
        <v>112</v>
      </c>
      <c r="F837" s="7" t="s">
        <v>149</v>
      </c>
      <c r="G837" s="7" t="s">
        <v>112</v>
      </c>
      <c r="H837" s="7" t="s">
        <v>112</v>
      </c>
      <c r="I837" s="779" t="s">
        <v>710</v>
      </c>
      <c r="J837" s="779" t="s">
        <v>853</v>
      </c>
      <c r="K837" s="780" t="s">
        <v>712</v>
      </c>
      <c r="L837" s="792">
        <v>962739</v>
      </c>
      <c r="M837" s="792">
        <v>0</v>
      </c>
      <c r="N837" s="790">
        <v>0</v>
      </c>
      <c r="O837" s="791">
        <v>0</v>
      </c>
    </row>
    <row r="838" spans="1:15" ht="15" customHeight="1" x14ac:dyDescent="0.25">
      <c r="A838" s="779" t="s">
        <v>130</v>
      </c>
      <c r="B838" s="779" t="s">
        <v>130</v>
      </c>
      <c r="C838" s="780" t="s">
        <v>709</v>
      </c>
      <c r="D838" s="779">
        <v>360</v>
      </c>
      <c r="E838" s="7" t="s">
        <v>112</v>
      </c>
      <c r="F838" s="7" t="s">
        <v>149</v>
      </c>
      <c r="G838" s="7" t="s">
        <v>112</v>
      </c>
      <c r="H838" s="7" t="s">
        <v>112</v>
      </c>
      <c r="I838" s="779" t="s">
        <v>710</v>
      </c>
      <c r="J838" s="779" t="s">
        <v>854</v>
      </c>
      <c r="K838" s="780" t="s">
        <v>712</v>
      </c>
      <c r="L838" s="792">
        <v>1028468</v>
      </c>
      <c r="M838" s="792">
        <v>0</v>
      </c>
      <c r="N838" s="790">
        <v>0</v>
      </c>
      <c r="O838" s="791">
        <v>0</v>
      </c>
    </row>
    <row r="839" spans="1:15" ht="15" customHeight="1" x14ac:dyDescent="0.25">
      <c r="A839" s="779" t="s">
        <v>130</v>
      </c>
      <c r="B839" s="779" t="s">
        <v>130</v>
      </c>
      <c r="C839" s="780" t="s">
        <v>709</v>
      </c>
      <c r="D839" s="779">
        <v>360</v>
      </c>
      <c r="E839" s="7" t="s">
        <v>112</v>
      </c>
      <c r="F839" s="7" t="s">
        <v>149</v>
      </c>
      <c r="G839" s="7" t="s">
        <v>112</v>
      </c>
      <c r="H839" s="7" t="s">
        <v>112</v>
      </c>
      <c r="I839" s="779" t="s">
        <v>710</v>
      </c>
      <c r="J839" s="779" t="s">
        <v>855</v>
      </c>
      <c r="K839" s="780" t="s">
        <v>712</v>
      </c>
      <c r="L839" s="792">
        <v>1029133</v>
      </c>
      <c r="M839" s="792">
        <v>0</v>
      </c>
      <c r="N839" s="790">
        <v>0</v>
      </c>
      <c r="O839" s="791">
        <v>0</v>
      </c>
    </row>
    <row r="840" spans="1:15" ht="15" customHeight="1" x14ac:dyDescent="0.25">
      <c r="A840" s="779" t="s">
        <v>130</v>
      </c>
      <c r="B840" s="779" t="s">
        <v>130</v>
      </c>
      <c r="C840" s="780" t="s">
        <v>709</v>
      </c>
      <c r="D840" s="779">
        <v>360</v>
      </c>
      <c r="E840" s="7" t="s">
        <v>112</v>
      </c>
      <c r="F840" s="7" t="s">
        <v>149</v>
      </c>
      <c r="G840" s="7" t="s">
        <v>112</v>
      </c>
      <c r="H840" s="7" t="s">
        <v>112</v>
      </c>
      <c r="I840" s="779" t="s">
        <v>710</v>
      </c>
      <c r="J840" s="779" t="s">
        <v>856</v>
      </c>
      <c r="K840" s="780" t="s">
        <v>712</v>
      </c>
      <c r="L840" s="792">
        <v>1302489</v>
      </c>
      <c r="M840" s="792">
        <v>0</v>
      </c>
      <c r="N840" s="790">
        <v>0</v>
      </c>
      <c r="O840" s="791">
        <v>0</v>
      </c>
    </row>
    <row r="841" spans="1:15" ht="15" customHeight="1" x14ac:dyDescent="0.25">
      <c r="A841" s="779" t="s">
        <v>130</v>
      </c>
      <c r="B841" s="779" t="s">
        <v>130</v>
      </c>
      <c r="C841" s="780" t="s">
        <v>709</v>
      </c>
      <c r="D841" s="779">
        <v>360</v>
      </c>
      <c r="E841" s="7" t="s">
        <v>112</v>
      </c>
      <c r="F841" s="7" t="s">
        <v>149</v>
      </c>
      <c r="G841" s="7" t="s">
        <v>112</v>
      </c>
      <c r="H841" s="7" t="s">
        <v>112</v>
      </c>
      <c r="I841" s="779" t="s">
        <v>710</v>
      </c>
      <c r="J841" s="779" t="s">
        <v>857</v>
      </c>
      <c r="K841" s="780" t="s">
        <v>712</v>
      </c>
      <c r="L841" s="792">
        <v>1736007</v>
      </c>
      <c r="M841" s="792">
        <v>0</v>
      </c>
      <c r="N841" s="790">
        <v>0</v>
      </c>
      <c r="O841" s="791">
        <v>0</v>
      </c>
    </row>
    <row r="842" spans="1:15" ht="15" customHeight="1" x14ac:dyDescent="0.25">
      <c r="A842" s="779" t="s">
        <v>130</v>
      </c>
      <c r="B842" s="779" t="s">
        <v>130</v>
      </c>
      <c r="C842" s="780" t="s">
        <v>709</v>
      </c>
      <c r="D842" s="779">
        <v>360</v>
      </c>
      <c r="E842" s="7" t="s">
        <v>112</v>
      </c>
      <c r="F842" s="7" t="s">
        <v>149</v>
      </c>
      <c r="G842" s="7" t="s">
        <v>112</v>
      </c>
      <c r="H842" s="7" t="s">
        <v>112</v>
      </c>
      <c r="I842" s="779" t="s">
        <v>710</v>
      </c>
      <c r="J842" s="779" t="s">
        <v>858</v>
      </c>
      <c r="K842" s="780" t="s">
        <v>712</v>
      </c>
      <c r="L842" s="792">
        <v>3627220</v>
      </c>
      <c r="M842" s="792">
        <v>0</v>
      </c>
      <c r="N842" s="790">
        <v>0</v>
      </c>
      <c r="O842" s="791">
        <v>0</v>
      </c>
    </row>
    <row r="843" spans="1:15" ht="15" customHeight="1" x14ac:dyDescent="0.25">
      <c r="A843" s="779" t="s">
        <v>130</v>
      </c>
      <c r="B843" s="779" t="s">
        <v>130</v>
      </c>
      <c r="C843" s="780" t="s">
        <v>709</v>
      </c>
      <c r="D843" s="779">
        <v>360</v>
      </c>
      <c r="E843" s="7" t="s">
        <v>112</v>
      </c>
      <c r="F843" s="7" t="s">
        <v>149</v>
      </c>
      <c r="G843" s="7" t="s">
        <v>112</v>
      </c>
      <c r="H843" s="7" t="s">
        <v>112</v>
      </c>
      <c r="I843" s="779" t="s">
        <v>710</v>
      </c>
      <c r="J843" s="779" t="s">
        <v>859</v>
      </c>
      <c r="K843" s="780" t="s">
        <v>712</v>
      </c>
      <c r="L843" s="792">
        <v>4004129</v>
      </c>
      <c r="M843" s="792">
        <v>0</v>
      </c>
      <c r="N843" s="790">
        <v>0</v>
      </c>
      <c r="O843" s="791">
        <v>0</v>
      </c>
    </row>
    <row r="844" spans="1:15" ht="15" customHeight="1" x14ac:dyDescent="0.25">
      <c r="A844" s="779" t="s">
        <v>130</v>
      </c>
      <c r="B844" s="779" t="s">
        <v>130</v>
      </c>
      <c r="C844" s="780" t="s">
        <v>709</v>
      </c>
      <c r="D844" s="779">
        <v>360</v>
      </c>
      <c r="E844" s="7" t="s">
        <v>112</v>
      </c>
      <c r="F844" s="7" t="s">
        <v>149</v>
      </c>
      <c r="G844" s="7" t="s">
        <v>112</v>
      </c>
      <c r="H844" s="7" t="s">
        <v>112</v>
      </c>
      <c r="I844" s="779" t="s">
        <v>710</v>
      </c>
      <c r="J844" s="779" t="s">
        <v>860</v>
      </c>
      <c r="K844" s="780" t="s">
        <v>712</v>
      </c>
      <c r="L844" s="792">
        <v>5875787</v>
      </c>
      <c r="M844" s="792">
        <v>0</v>
      </c>
      <c r="N844" s="790">
        <v>0</v>
      </c>
      <c r="O844" s="791">
        <v>0</v>
      </c>
    </row>
    <row r="845" spans="1:15" ht="15" customHeight="1" x14ac:dyDescent="0.25">
      <c r="A845" s="779" t="s">
        <v>130</v>
      </c>
      <c r="B845" s="779" t="s">
        <v>130</v>
      </c>
      <c r="C845" s="780" t="s">
        <v>709</v>
      </c>
      <c r="D845" s="779">
        <v>360</v>
      </c>
      <c r="E845" s="7" t="s">
        <v>112</v>
      </c>
      <c r="F845" s="7" t="s">
        <v>149</v>
      </c>
      <c r="G845" s="7" t="s">
        <v>112</v>
      </c>
      <c r="H845" s="7" t="s">
        <v>112</v>
      </c>
      <c r="I845" s="779" t="s">
        <v>710</v>
      </c>
      <c r="J845" s="779" t="s">
        <v>861</v>
      </c>
      <c r="K845" s="780" t="s">
        <v>712</v>
      </c>
      <c r="L845" s="792">
        <v>7830764</v>
      </c>
      <c r="M845" s="792">
        <v>0</v>
      </c>
      <c r="N845" s="790">
        <v>0</v>
      </c>
      <c r="O845" s="791">
        <v>0</v>
      </c>
    </row>
    <row r="846" spans="1:15" ht="15" customHeight="1" x14ac:dyDescent="0.25">
      <c r="A846" s="779" t="s">
        <v>130</v>
      </c>
      <c r="B846" s="779" t="s">
        <v>130</v>
      </c>
      <c r="C846" s="780" t="s">
        <v>709</v>
      </c>
      <c r="D846" s="779">
        <v>360</v>
      </c>
      <c r="E846" s="7" t="s">
        <v>112</v>
      </c>
      <c r="F846" s="7" t="s">
        <v>149</v>
      </c>
      <c r="G846" s="7" t="s">
        <v>112</v>
      </c>
      <c r="H846" s="7" t="s">
        <v>112</v>
      </c>
      <c r="I846" s="779" t="s">
        <v>710</v>
      </c>
      <c r="J846" s="779" t="s">
        <v>862</v>
      </c>
      <c r="K846" s="780" t="s">
        <v>863</v>
      </c>
      <c r="L846" s="792">
        <v>113048</v>
      </c>
      <c r="M846" s="792">
        <v>0</v>
      </c>
      <c r="N846" s="790">
        <v>0</v>
      </c>
      <c r="O846" s="791">
        <v>0</v>
      </c>
    </row>
    <row r="847" spans="1:15" ht="15" customHeight="1" x14ac:dyDescent="0.25">
      <c r="A847" s="779" t="s">
        <v>130</v>
      </c>
      <c r="B847" s="779" t="s">
        <v>130</v>
      </c>
      <c r="C847" s="780" t="s">
        <v>709</v>
      </c>
      <c r="D847" s="779">
        <v>360</v>
      </c>
      <c r="E847" s="7" t="s">
        <v>112</v>
      </c>
      <c r="F847" s="7" t="s">
        <v>149</v>
      </c>
      <c r="G847" s="7" t="s">
        <v>112</v>
      </c>
      <c r="H847" s="7" t="s">
        <v>112</v>
      </c>
      <c r="I847" s="779" t="s">
        <v>710</v>
      </c>
      <c r="J847" s="779" t="s">
        <v>805</v>
      </c>
      <c r="K847" s="780" t="s">
        <v>864</v>
      </c>
      <c r="L847" s="792">
        <v>13</v>
      </c>
      <c r="M847" s="792">
        <v>0</v>
      </c>
      <c r="N847" s="790">
        <v>0</v>
      </c>
      <c r="O847" s="791">
        <v>0</v>
      </c>
    </row>
    <row r="848" spans="1:15" ht="15" customHeight="1" x14ac:dyDescent="0.25">
      <c r="A848" s="779" t="s">
        <v>130</v>
      </c>
      <c r="B848" s="779" t="s">
        <v>130</v>
      </c>
      <c r="C848" s="780" t="s">
        <v>709</v>
      </c>
      <c r="D848" s="779">
        <v>360</v>
      </c>
      <c r="E848" s="7" t="s">
        <v>112</v>
      </c>
      <c r="F848" s="7" t="s">
        <v>149</v>
      </c>
      <c r="G848" s="7" t="s">
        <v>112</v>
      </c>
      <c r="H848" s="7" t="s">
        <v>112</v>
      </c>
      <c r="I848" s="779" t="s">
        <v>710</v>
      </c>
      <c r="J848" s="779" t="s">
        <v>803</v>
      </c>
      <c r="K848" s="780" t="s">
        <v>864</v>
      </c>
      <c r="L848" s="792">
        <v>46</v>
      </c>
      <c r="M848" s="792">
        <v>0</v>
      </c>
      <c r="N848" s="790">
        <v>0</v>
      </c>
      <c r="O848" s="791">
        <v>0</v>
      </c>
    </row>
    <row r="849" spans="1:15" ht="15" customHeight="1" x14ac:dyDescent="0.25">
      <c r="A849" s="779" t="s">
        <v>130</v>
      </c>
      <c r="B849" s="779" t="s">
        <v>130</v>
      </c>
      <c r="C849" s="780" t="s">
        <v>709</v>
      </c>
      <c r="D849" s="779">
        <v>360</v>
      </c>
      <c r="E849" s="7" t="s">
        <v>112</v>
      </c>
      <c r="F849" s="7" t="s">
        <v>149</v>
      </c>
      <c r="G849" s="7" t="s">
        <v>112</v>
      </c>
      <c r="H849" s="7" t="s">
        <v>112</v>
      </c>
      <c r="I849" s="779" t="s">
        <v>710</v>
      </c>
      <c r="J849" s="779" t="s">
        <v>837</v>
      </c>
      <c r="K849" s="780" t="s">
        <v>864</v>
      </c>
      <c r="L849" s="792">
        <v>52</v>
      </c>
      <c r="M849" s="792">
        <v>0</v>
      </c>
      <c r="N849" s="790">
        <v>0</v>
      </c>
      <c r="O849" s="791">
        <v>0</v>
      </c>
    </row>
    <row r="850" spans="1:15" ht="15" customHeight="1" x14ac:dyDescent="0.25">
      <c r="A850" s="779" t="s">
        <v>130</v>
      </c>
      <c r="B850" s="779" t="s">
        <v>130</v>
      </c>
      <c r="C850" s="780" t="s">
        <v>709</v>
      </c>
      <c r="D850" s="779">
        <v>360</v>
      </c>
      <c r="E850" s="7" t="s">
        <v>112</v>
      </c>
      <c r="F850" s="7" t="s">
        <v>149</v>
      </c>
      <c r="G850" s="7" t="s">
        <v>112</v>
      </c>
      <c r="H850" s="7" t="s">
        <v>112</v>
      </c>
      <c r="I850" s="779" t="s">
        <v>710</v>
      </c>
      <c r="J850" s="779" t="s">
        <v>779</v>
      </c>
      <c r="K850" s="780" t="s">
        <v>864</v>
      </c>
      <c r="L850" s="792">
        <v>105</v>
      </c>
      <c r="M850" s="792">
        <v>0</v>
      </c>
      <c r="N850" s="790">
        <v>0</v>
      </c>
      <c r="O850" s="791">
        <v>0</v>
      </c>
    </row>
    <row r="851" spans="1:15" ht="15" customHeight="1" x14ac:dyDescent="0.25">
      <c r="A851" s="779" t="s">
        <v>130</v>
      </c>
      <c r="B851" s="779" t="s">
        <v>130</v>
      </c>
      <c r="C851" s="780" t="s">
        <v>709</v>
      </c>
      <c r="D851" s="779">
        <v>360</v>
      </c>
      <c r="E851" s="7" t="s">
        <v>112</v>
      </c>
      <c r="F851" s="7" t="s">
        <v>149</v>
      </c>
      <c r="G851" s="7" t="s">
        <v>112</v>
      </c>
      <c r="H851" s="7" t="s">
        <v>112</v>
      </c>
      <c r="I851" s="779" t="s">
        <v>710</v>
      </c>
      <c r="J851" s="779" t="s">
        <v>727</v>
      </c>
      <c r="K851" s="780" t="s">
        <v>864</v>
      </c>
      <c r="L851" s="792">
        <v>146</v>
      </c>
      <c r="M851" s="792">
        <v>0</v>
      </c>
      <c r="N851" s="790">
        <v>0</v>
      </c>
      <c r="O851" s="791">
        <v>0</v>
      </c>
    </row>
    <row r="852" spans="1:15" ht="15" customHeight="1" x14ac:dyDescent="0.25">
      <c r="A852" s="779" t="s">
        <v>130</v>
      </c>
      <c r="B852" s="779" t="s">
        <v>130</v>
      </c>
      <c r="C852" s="780" t="s">
        <v>709</v>
      </c>
      <c r="D852" s="779">
        <v>360</v>
      </c>
      <c r="E852" s="7" t="s">
        <v>112</v>
      </c>
      <c r="F852" s="7" t="s">
        <v>149</v>
      </c>
      <c r="G852" s="7" t="s">
        <v>112</v>
      </c>
      <c r="H852" s="7" t="s">
        <v>112</v>
      </c>
      <c r="I852" s="779" t="s">
        <v>822</v>
      </c>
      <c r="J852" s="779" t="s">
        <v>823</v>
      </c>
      <c r="K852" s="780" t="s">
        <v>864</v>
      </c>
      <c r="L852" s="792">
        <v>154</v>
      </c>
      <c r="M852" s="792">
        <v>0</v>
      </c>
      <c r="N852" s="790">
        <v>0</v>
      </c>
      <c r="O852" s="791">
        <v>0</v>
      </c>
    </row>
    <row r="853" spans="1:15" ht="15" customHeight="1" x14ac:dyDescent="0.25">
      <c r="A853" s="779" t="s">
        <v>130</v>
      </c>
      <c r="B853" s="779" t="s">
        <v>130</v>
      </c>
      <c r="C853" s="780" t="s">
        <v>709</v>
      </c>
      <c r="D853" s="779">
        <v>360</v>
      </c>
      <c r="E853" s="7" t="s">
        <v>112</v>
      </c>
      <c r="F853" s="7" t="s">
        <v>149</v>
      </c>
      <c r="G853" s="7" t="s">
        <v>112</v>
      </c>
      <c r="H853" s="7" t="s">
        <v>112</v>
      </c>
      <c r="I853" s="779" t="s">
        <v>710</v>
      </c>
      <c r="J853" s="779" t="s">
        <v>865</v>
      </c>
      <c r="K853" s="780" t="s">
        <v>864</v>
      </c>
      <c r="L853" s="792">
        <v>200</v>
      </c>
      <c r="M853" s="792">
        <v>0</v>
      </c>
      <c r="N853" s="790">
        <v>0</v>
      </c>
      <c r="O853" s="791">
        <v>0</v>
      </c>
    </row>
    <row r="854" spans="1:15" ht="15" customHeight="1" x14ac:dyDescent="0.25">
      <c r="A854" s="779" t="s">
        <v>130</v>
      </c>
      <c r="B854" s="779" t="s">
        <v>130</v>
      </c>
      <c r="C854" s="780" t="s">
        <v>709</v>
      </c>
      <c r="D854" s="779">
        <v>360</v>
      </c>
      <c r="E854" s="7" t="s">
        <v>112</v>
      </c>
      <c r="F854" s="7" t="s">
        <v>149</v>
      </c>
      <c r="G854" s="7" t="s">
        <v>112</v>
      </c>
      <c r="H854" s="7" t="s">
        <v>112</v>
      </c>
      <c r="I854" s="779" t="s">
        <v>720</v>
      </c>
      <c r="J854" s="779" t="s">
        <v>760</v>
      </c>
      <c r="K854" s="780" t="s">
        <v>864</v>
      </c>
      <c r="L854" s="792">
        <v>253</v>
      </c>
      <c r="M854" s="792">
        <v>0</v>
      </c>
      <c r="N854" s="790">
        <v>0</v>
      </c>
      <c r="O854" s="791">
        <v>0</v>
      </c>
    </row>
    <row r="855" spans="1:15" ht="15" customHeight="1" x14ac:dyDescent="0.25">
      <c r="A855" s="779" t="s">
        <v>130</v>
      </c>
      <c r="B855" s="779" t="s">
        <v>130</v>
      </c>
      <c r="C855" s="780" t="s">
        <v>709</v>
      </c>
      <c r="D855" s="779">
        <v>360</v>
      </c>
      <c r="E855" s="7" t="s">
        <v>112</v>
      </c>
      <c r="F855" s="7" t="s">
        <v>149</v>
      </c>
      <c r="G855" s="7" t="s">
        <v>112</v>
      </c>
      <c r="H855" s="7" t="s">
        <v>112</v>
      </c>
      <c r="I855" s="779" t="s">
        <v>710</v>
      </c>
      <c r="J855" s="779" t="s">
        <v>849</v>
      </c>
      <c r="K855" s="780" t="s">
        <v>864</v>
      </c>
      <c r="L855" s="792">
        <v>333</v>
      </c>
      <c r="M855" s="792">
        <v>0</v>
      </c>
      <c r="N855" s="790">
        <v>0</v>
      </c>
      <c r="O855" s="791">
        <v>0</v>
      </c>
    </row>
    <row r="856" spans="1:15" ht="15" customHeight="1" x14ac:dyDescent="0.25">
      <c r="A856" s="779" t="s">
        <v>130</v>
      </c>
      <c r="B856" s="779" t="s">
        <v>130</v>
      </c>
      <c r="C856" s="780" t="s">
        <v>709</v>
      </c>
      <c r="D856" s="779">
        <v>360</v>
      </c>
      <c r="E856" s="7" t="s">
        <v>112</v>
      </c>
      <c r="F856" s="7" t="s">
        <v>149</v>
      </c>
      <c r="G856" s="7" t="s">
        <v>112</v>
      </c>
      <c r="H856" s="7" t="s">
        <v>112</v>
      </c>
      <c r="I856" s="779" t="s">
        <v>710</v>
      </c>
      <c r="J856" s="779" t="s">
        <v>851</v>
      </c>
      <c r="K856" s="780" t="s">
        <v>864</v>
      </c>
      <c r="L856" s="792">
        <v>438</v>
      </c>
      <c r="M856" s="792">
        <v>0</v>
      </c>
      <c r="N856" s="790">
        <v>0</v>
      </c>
      <c r="O856" s="791">
        <v>0</v>
      </c>
    </row>
    <row r="857" spans="1:15" ht="15" customHeight="1" x14ac:dyDescent="0.25">
      <c r="A857" s="779" t="s">
        <v>130</v>
      </c>
      <c r="B857" s="779" t="s">
        <v>130</v>
      </c>
      <c r="C857" s="780" t="s">
        <v>709</v>
      </c>
      <c r="D857" s="779">
        <v>360</v>
      </c>
      <c r="E857" s="7" t="s">
        <v>112</v>
      </c>
      <c r="F857" s="7" t="s">
        <v>149</v>
      </c>
      <c r="G857" s="7" t="s">
        <v>112</v>
      </c>
      <c r="H857" s="7" t="s">
        <v>112</v>
      </c>
      <c r="I857" s="779" t="s">
        <v>710</v>
      </c>
      <c r="J857" s="779" t="s">
        <v>774</v>
      </c>
      <c r="K857" s="780" t="s">
        <v>864</v>
      </c>
      <c r="L857" s="792">
        <v>795</v>
      </c>
      <c r="M857" s="792">
        <v>0</v>
      </c>
      <c r="N857" s="790">
        <v>0</v>
      </c>
      <c r="O857" s="791">
        <v>0</v>
      </c>
    </row>
    <row r="858" spans="1:15" ht="15" customHeight="1" x14ac:dyDescent="0.25">
      <c r="A858" s="779" t="s">
        <v>130</v>
      </c>
      <c r="B858" s="779" t="s">
        <v>130</v>
      </c>
      <c r="C858" s="780" t="s">
        <v>709</v>
      </c>
      <c r="D858" s="779">
        <v>360</v>
      </c>
      <c r="E858" s="7" t="s">
        <v>112</v>
      </c>
      <c r="F858" s="7" t="s">
        <v>149</v>
      </c>
      <c r="G858" s="7" t="s">
        <v>112</v>
      </c>
      <c r="H858" s="7" t="s">
        <v>112</v>
      </c>
      <c r="I858" s="779" t="s">
        <v>720</v>
      </c>
      <c r="J858" s="779" t="s">
        <v>746</v>
      </c>
      <c r="K858" s="780" t="s">
        <v>864</v>
      </c>
      <c r="L858" s="792">
        <v>950</v>
      </c>
      <c r="M858" s="792">
        <v>0</v>
      </c>
      <c r="N858" s="790">
        <v>0</v>
      </c>
      <c r="O858" s="791">
        <v>0</v>
      </c>
    </row>
    <row r="859" spans="1:15" ht="15" customHeight="1" x14ac:dyDescent="0.25">
      <c r="A859" s="779" t="s">
        <v>130</v>
      </c>
      <c r="B859" s="779" t="s">
        <v>130</v>
      </c>
      <c r="C859" s="780" t="s">
        <v>709</v>
      </c>
      <c r="D859" s="779">
        <v>360</v>
      </c>
      <c r="E859" s="7" t="s">
        <v>112</v>
      </c>
      <c r="F859" s="7" t="s">
        <v>149</v>
      </c>
      <c r="G859" s="7" t="s">
        <v>112</v>
      </c>
      <c r="H859" s="7" t="s">
        <v>112</v>
      </c>
      <c r="I859" s="779" t="s">
        <v>710</v>
      </c>
      <c r="J859" s="779" t="s">
        <v>776</v>
      </c>
      <c r="K859" s="780" t="s">
        <v>864</v>
      </c>
      <c r="L859" s="792">
        <v>1228</v>
      </c>
      <c r="M859" s="792">
        <v>0</v>
      </c>
      <c r="N859" s="790">
        <v>0</v>
      </c>
      <c r="O859" s="791">
        <v>0</v>
      </c>
    </row>
    <row r="860" spans="1:15" ht="15" customHeight="1" x14ac:dyDescent="0.25">
      <c r="A860" s="779" t="s">
        <v>130</v>
      </c>
      <c r="B860" s="779" t="s">
        <v>130</v>
      </c>
      <c r="C860" s="780" t="s">
        <v>709</v>
      </c>
      <c r="D860" s="779">
        <v>360</v>
      </c>
      <c r="E860" s="7" t="s">
        <v>112</v>
      </c>
      <c r="F860" s="7" t="s">
        <v>149</v>
      </c>
      <c r="G860" s="7" t="s">
        <v>112</v>
      </c>
      <c r="H860" s="7" t="s">
        <v>112</v>
      </c>
      <c r="I860" s="779" t="s">
        <v>710</v>
      </c>
      <c r="J860" s="779" t="s">
        <v>790</v>
      </c>
      <c r="K860" s="780" t="s">
        <v>864</v>
      </c>
      <c r="L860" s="792">
        <v>1858</v>
      </c>
      <c r="M860" s="792">
        <v>0</v>
      </c>
      <c r="N860" s="790">
        <v>0</v>
      </c>
      <c r="O860" s="791">
        <v>0</v>
      </c>
    </row>
    <row r="861" spans="1:15" ht="15" customHeight="1" x14ac:dyDescent="0.25">
      <c r="A861" s="779" t="s">
        <v>130</v>
      </c>
      <c r="B861" s="779" t="s">
        <v>130</v>
      </c>
      <c r="C861" s="780" t="s">
        <v>709</v>
      </c>
      <c r="D861" s="779">
        <v>360</v>
      </c>
      <c r="E861" s="7" t="s">
        <v>112</v>
      </c>
      <c r="F861" s="7" t="s">
        <v>149</v>
      </c>
      <c r="G861" s="7" t="s">
        <v>112</v>
      </c>
      <c r="H861" s="7" t="s">
        <v>112</v>
      </c>
      <c r="I861" s="779" t="s">
        <v>710</v>
      </c>
      <c r="J861" s="779" t="s">
        <v>798</v>
      </c>
      <c r="K861" s="780" t="s">
        <v>864</v>
      </c>
      <c r="L861" s="792">
        <v>2285</v>
      </c>
      <c r="M861" s="792">
        <v>0</v>
      </c>
      <c r="N861" s="790">
        <v>0</v>
      </c>
      <c r="O861" s="791">
        <v>0</v>
      </c>
    </row>
    <row r="862" spans="1:15" ht="15" customHeight="1" x14ac:dyDescent="0.25">
      <c r="A862" s="779" t="s">
        <v>130</v>
      </c>
      <c r="B862" s="779" t="s">
        <v>130</v>
      </c>
      <c r="C862" s="780" t="s">
        <v>709</v>
      </c>
      <c r="D862" s="779">
        <v>360</v>
      </c>
      <c r="E862" s="7" t="s">
        <v>112</v>
      </c>
      <c r="F862" s="7" t="s">
        <v>149</v>
      </c>
      <c r="G862" s="7" t="s">
        <v>112</v>
      </c>
      <c r="H862" s="7" t="s">
        <v>112</v>
      </c>
      <c r="I862" s="779" t="s">
        <v>710</v>
      </c>
      <c r="J862" s="779" t="s">
        <v>841</v>
      </c>
      <c r="K862" s="780" t="s">
        <v>864</v>
      </c>
      <c r="L862" s="792">
        <v>2670</v>
      </c>
      <c r="M862" s="792">
        <v>0</v>
      </c>
      <c r="N862" s="790">
        <v>0</v>
      </c>
      <c r="O862" s="791">
        <v>0</v>
      </c>
    </row>
    <row r="863" spans="1:15" ht="15" customHeight="1" x14ac:dyDescent="0.25">
      <c r="A863" s="779" t="s">
        <v>130</v>
      </c>
      <c r="B863" s="779" t="s">
        <v>130</v>
      </c>
      <c r="C863" s="780" t="s">
        <v>709</v>
      </c>
      <c r="D863" s="779">
        <v>360</v>
      </c>
      <c r="E863" s="7" t="s">
        <v>112</v>
      </c>
      <c r="F863" s="7" t="s">
        <v>149</v>
      </c>
      <c r="G863" s="7" t="s">
        <v>112</v>
      </c>
      <c r="H863" s="7" t="s">
        <v>112</v>
      </c>
      <c r="I863" s="779" t="s">
        <v>710</v>
      </c>
      <c r="J863" s="779" t="s">
        <v>722</v>
      </c>
      <c r="K863" s="780" t="s">
        <v>864</v>
      </c>
      <c r="L863" s="792">
        <v>5000</v>
      </c>
      <c r="M863" s="792">
        <v>0</v>
      </c>
      <c r="N863" s="790">
        <v>0</v>
      </c>
      <c r="O863" s="791">
        <v>0</v>
      </c>
    </row>
    <row r="864" spans="1:15" ht="15" customHeight="1" x14ac:dyDescent="0.25">
      <c r="A864" s="779" t="s">
        <v>130</v>
      </c>
      <c r="B864" s="779" t="s">
        <v>130</v>
      </c>
      <c r="C864" s="780" t="s">
        <v>709</v>
      </c>
      <c r="D864" s="779">
        <v>360</v>
      </c>
      <c r="E864" s="7" t="s">
        <v>112</v>
      </c>
      <c r="F864" s="7" t="s">
        <v>149</v>
      </c>
      <c r="G864" s="7" t="s">
        <v>112</v>
      </c>
      <c r="H864" s="7" t="s">
        <v>112</v>
      </c>
      <c r="I864" s="779" t="s">
        <v>710</v>
      </c>
      <c r="J864" s="779" t="s">
        <v>847</v>
      </c>
      <c r="K864" s="780" t="s">
        <v>864</v>
      </c>
      <c r="L864" s="792">
        <v>11662</v>
      </c>
      <c r="M864" s="792">
        <v>0</v>
      </c>
      <c r="N864" s="790">
        <v>0</v>
      </c>
      <c r="O864" s="791">
        <v>0</v>
      </c>
    </row>
    <row r="865" spans="1:15" ht="15" customHeight="1" x14ac:dyDescent="0.25">
      <c r="A865" s="779" t="s">
        <v>130</v>
      </c>
      <c r="B865" s="779" t="s">
        <v>130</v>
      </c>
      <c r="C865" s="780" t="s">
        <v>709</v>
      </c>
      <c r="D865" s="779">
        <v>360</v>
      </c>
      <c r="E865" s="7" t="s">
        <v>112</v>
      </c>
      <c r="F865" s="7" t="s">
        <v>149</v>
      </c>
      <c r="G865" s="7" t="s">
        <v>112</v>
      </c>
      <c r="H865" s="7" t="s">
        <v>112</v>
      </c>
      <c r="I865" s="779" t="s">
        <v>710</v>
      </c>
      <c r="J865" s="779" t="s">
        <v>860</v>
      </c>
      <c r="K865" s="780" t="s">
        <v>864</v>
      </c>
      <c r="L865" s="792">
        <v>22792</v>
      </c>
      <c r="M865" s="792">
        <v>0</v>
      </c>
      <c r="N865" s="790">
        <v>0</v>
      </c>
      <c r="O865" s="791">
        <v>0</v>
      </c>
    </row>
    <row r="866" spans="1:15" ht="15" customHeight="1" x14ac:dyDescent="0.25">
      <c r="A866" s="779" t="s">
        <v>130</v>
      </c>
      <c r="B866" s="779" t="s">
        <v>130</v>
      </c>
      <c r="C866" s="780" t="s">
        <v>709</v>
      </c>
      <c r="D866" s="779">
        <v>360</v>
      </c>
      <c r="E866" s="7" t="s">
        <v>112</v>
      </c>
      <c r="F866" s="7" t="s">
        <v>149</v>
      </c>
      <c r="G866" s="7" t="s">
        <v>112</v>
      </c>
      <c r="H866" s="7" t="s">
        <v>112</v>
      </c>
      <c r="I866" s="779" t="s">
        <v>710</v>
      </c>
      <c r="J866" s="779" t="s">
        <v>855</v>
      </c>
      <c r="K866" s="780" t="s">
        <v>864</v>
      </c>
      <c r="L866" s="792">
        <v>30200</v>
      </c>
      <c r="M866" s="792">
        <v>0</v>
      </c>
      <c r="N866" s="790">
        <v>0</v>
      </c>
      <c r="O866" s="791">
        <v>0</v>
      </c>
    </row>
    <row r="867" spans="1:15" ht="15" customHeight="1" x14ac:dyDescent="0.25">
      <c r="A867" s="779" t="s">
        <v>130</v>
      </c>
      <c r="B867" s="779" t="s">
        <v>130</v>
      </c>
      <c r="C867" s="780" t="s">
        <v>709</v>
      </c>
      <c r="D867" s="779">
        <v>360</v>
      </c>
      <c r="E867" s="7" t="s">
        <v>112</v>
      </c>
      <c r="F867" s="7" t="s">
        <v>149</v>
      </c>
      <c r="G867" s="7" t="s">
        <v>112</v>
      </c>
      <c r="H867" s="7" t="s">
        <v>112</v>
      </c>
      <c r="I867" s="779" t="s">
        <v>710</v>
      </c>
      <c r="J867" s="779" t="s">
        <v>783</v>
      </c>
      <c r="K867" s="780" t="s">
        <v>864</v>
      </c>
      <c r="L867" s="792">
        <v>51576</v>
      </c>
      <c r="M867" s="792">
        <v>0</v>
      </c>
      <c r="N867" s="790">
        <v>0</v>
      </c>
      <c r="O867" s="791">
        <v>0</v>
      </c>
    </row>
    <row r="868" spans="1:15" ht="15" customHeight="1" x14ac:dyDescent="0.25">
      <c r="A868" s="779" t="s">
        <v>130</v>
      </c>
      <c r="B868" s="779" t="s">
        <v>130</v>
      </c>
      <c r="C868" s="780" t="s">
        <v>709</v>
      </c>
      <c r="D868" s="779">
        <v>360</v>
      </c>
      <c r="E868" s="7" t="s">
        <v>112</v>
      </c>
      <c r="F868" s="7" t="s">
        <v>149</v>
      </c>
      <c r="G868" s="7" t="s">
        <v>112</v>
      </c>
      <c r="H868" s="7" t="s">
        <v>112</v>
      </c>
      <c r="I868" s="779" t="s">
        <v>710</v>
      </c>
      <c r="J868" s="779" t="s">
        <v>866</v>
      </c>
      <c r="K868" s="780" t="s">
        <v>864</v>
      </c>
      <c r="L868" s="792">
        <v>71848</v>
      </c>
      <c r="M868" s="792">
        <v>0</v>
      </c>
      <c r="N868" s="790">
        <v>0</v>
      </c>
      <c r="O868" s="791">
        <v>0</v>
      </c>
    </row>
    <row r="869" spans="1:15" ht="15" customHeight="1" x14ac:dyDescent="0.25">
      <c r="A869" s="779" t="s">
        <v>130</v>
      </c>
      <c r="B869" s="779" t="s">
        <v>130</v>
      </c>
      <c r="C869" s="780" t="s">
        <v>709</v>
      </c>
      <c r="D869" s="779">
        <v>360</v>
      </c>
      <c r="E869" s="7" t="s">
        <v>112</v>
      </c>
      <c r="F869" s="7" t="s">
        <v>149</v>
      </c>
      <c r="G869" s="7" t="s">
        <v>112</v>
      </c>
      <c r="H869" s="7" t="s">
        <v>112</v>
      </c>
      <c r="I869" s="779" t="s">
        <v>710</v>
      </c>
      <c r="J869" s="779" t="s">
        <v>867</v>
      </c>
      <c r="K869" s="780" t="s">
        <v>864</v>
      </c>
      <c r="L869" s="792">
        <v>77868</v>
      </c>
      <c r="M869" s="792">
        <v>0</v>
      </c>
      <c r="N869" s="790">
        <v>0</v>
      </c>
      <c r="O869" s="791">
        <v>0</v>
      </c>
    </row>
    <row r="870" spans="1:15" ht="15" customHeight="1" x14ac:dyDescent="0.25">
      <c r="A870" s="779" t="s">
        <v>130</v>
      </c>
      <c r="B870" s="779" t="s">
        <v>130</v>
      </c>
      <c r="C870" s="780" t="s">
        <v>709</v>
      </c>
      <c r="D870" s="779">
        <v>360</v>
      </c>
      <c r="E870" s="7" t="s">
        <v>112</v>
      </c>
      <c r="F870" s="7" t="s">
        <v>149</v>
      </c>
      <c r="G870" s="7" t="s">
        <v>112</v>
      </c>
      <c r="H870" s="7" t="s">
        <v>112</v>
      </c>
      <c r="I870" s="779" t="s">
        <v>710</v>
      </c>
      <c r="J870" s="779" t="s">
        <v>713</v>
      </c>
      <c r="K870" s="780" t="s">
        <v>864</v>
      </c>
      <c r="L870" s="792">
        <v>235996</v>
      </c>
      <c r="M870" s="792">
        <v>0</v>
      </c>
      <c r="N870" s="790">
        <v>0</v>
      </c>
      <c r="O870" s="791">
        <v>0</v>
      </c>
    </row>
    <row r="871" spans="1:15" ht="15" customHeight="1" x14ac:dyDescent="0.25">
      <c r="A871" s="779" t="s">
        <v>130</v>
      </c>
      <c r="B871" s="779" t="s">
        <v>130</v>
      </c>
      <c r="C871" s="780" t="s">
        <v>868</v>
      </c>
      <c r="D871" s="779">
        <v>361</v>
      </c>
      <c r="E871" s="7" t="s">
        <v>112</v>
      </c>
      <c r="F871" s="7" t="s">
        <v>183</v>
      </c>
      <c r="G871" s="7" t="s">
        <v>112</v>
      </c>
      <c r="H871" s="7" t="s">
        <v>112</v>
      </c>
      <c r="I871" s="779" t="s">
        <v>710</v>
      </c>
      <c r="J871" s="779" t="s">
        <v>869</v>
      </c>
      <c r="K871" s="780" t="s">
        <v>870</v>
      </c>
      <c r="L871" s="792">
        <v>1126</v>
      </c>
      <c r="M871" s="792">
        <v>1126</v>
      </c>
      <c r="N871" s="790">
        <v>0</v>
      </c>
      <c r="O871" s="791">
        <v>0</v>
      </c>
    </row>
    <row r="872" spans="1:15" ht="15" customHeight="1" x14ac:dyDescent="0.25">
      <c r="A872" s="779" t="s">
        <v>130</v>
      </c>
      <c r="B872" s="779" t="s">
        <v>130</v>
      </c>
      <c r="C872" s="780" t="s">
        <v>868</v>
      </c>
      <c r="D872" s="779">
        <v>361</v>
      </c>
      <c r="E872" s="7" t="s">
        <v>112</v>
      </c>
      <c r="F872" s="7" t="s">
        <v>183</v>
      </c>
      <c r="G872" s="7" t="s">
        <v>112</v>
      </c>
      <c r="H872" s="7" t="s">
        <v>112</v>
      </c>
      <c r="I872" s="779" t="s">
        <v>871</v>
      </c>
      <c r="J872" s="779" t="s">
        <v>823</v>
      </c>
      <c r="K872" s="780" t="s">
        <v>870</v>
      </c>
      <c r="L872" s="792">
        <v>2428</v>
      </c>
      <c r="M872" s="792">
        <v>2428</v>
      </c>
      <c r="N872" s="790">
        <v>0</v>
      </c>
      <c r="O872" s="791">
        <v>0</v>
      </c>
    </row>
    <row r="873" spans="1:15" ht="15" customHeight="1" x14ac:dyDescent="0.25">
      <c r="A873" s="779" t="s">
        <v>130</v>
      </c>
      <c r="B873" s="779" t="s">
        <v>130</v>
      </c>
      <c r="C873" s="780" t="s">
        <v>868</v>
      </c>
      <c r="D873" s="779">
        <v>361</v>
      </c>
      <c r="E873" s="7" t="s">
        <v>112</v>
      </c>
      <c r="F873" s="7" t="s">
        <v>183</v>
      </c>
      <c r="G873" s="7" t="s">
        <v>112</v>
      </c>
      <c r="H873" s="7" t="s">
        <v>112</v>
      </c>
      <c r="I873" s="779" t="s">
        <v>871</v>
      </c>
      <c r="J873" s="779" t="s">
        <v>823</v>
      </c>
      <c r="K873" s="780" t="s">
        <v>870</v>
      </c>
      <c r="L873" s="792">
        <v>2932</v>
      </c>
      <c r="M873" s="792">
        <v>2932</v>
      </c>
      <c r="N873" s="790">
        <v>0</v>
      </c>
      <c r="O873" s="791">
        <v>0</v>
      </c>
    </row>
    <row r="874" spans="1:15" ht="15" customHeight="1" x14ac:dyDescent="0.25">
      <c r="A874" s="779" t="s">
        <v>130</v>
      </c>
      <c r="B874" s="779" t="s">
        <v>130</v>
      </c>
      <c r="C874" s="780" t="s">
        <v>868</v>
      </c>
      <c r="D874" s="779">
        <v>361</v>
      </c>
      <c r="E874" s="7" t="s">
        <v>112</v>
      </c>
      <c r="F874" s="7" t="s">
        <v>183</v>
      </c>
      <c r="G874" s="7" t="s">
        <v>112</v>
      </c>
      <c r="H874" s="7" t="s">
        <v>112</v>
      </c>
      <c r="I874" s="779" t="s">
        <v>710</v>
      </c>
      <c r="J874" s="779" t="s">
        <v>702</v>
      </c>
      <c r="K874" s="780" t="s">
        <v>870</v>
      </c>
      <c r="L874" s="792">
        <v>52718</v>
      </c>
      <c r="M874" s="792">
        <v>52718</v>
      </c>
      <c r="N874" s="790">
        <v>0</v>
      </c>
      <c r="O874" s="791">
        <v>0</v>
      </c>
    </row>
    <row r="875" spans="1:15" ht="15" customHeight="1" x14ac:dyDescent="0.25">
      <c r="A875" s="779" t="s">
        <v>130</v>
      </c>
      <c r="B875" s="779" t="s">
        <v>130</v>
      </c>
      <c r="C875" s="780" t="s">
        <v>868</v>
      </c>
      <c r="D875" s="779">
        <v>361</v>
      </c>
      <c r="E875" s="7" t="s">
        <v>112</v>
      </c>
      <c r="F875" s="7" t="s">
        <v>183</v>
      </c>
      <c r="G875" s="7" t="s">
        <v>112</v>
      </c>
      <c r="H875" s="7" t="s">
        <v>112</v>
      </c>
      <c r="I875" s="779" t="s">
        <v>710</v>
      </c>
      <c r="J875" s="779" t="s">
        <v>702</v>
      </c>
      <c r="K875" s="780" t="s">
        <v>870</v>
      </c>
      <c r="L875" s="792">
        <v>54921</v>
      </c>
      <c r="M875" s="792">
        <v>54921</v>
      </c>
      <c r="N875" s="790">
        <v>0</v>
      </c>
      <c r="O875" s="791">
        <v>0</v>
      </c>
    </row>
    <row r="876" spans="1:15" ht="15" customHeight="1" x14ac:dyDescent="0.25">
      <c r="A876" s="779" t="s">
        <v>130</v>
      </c>
      <c r="B876" s="779" t="s">
        <v>130</v>
      </c>
      <c r="C876" s="780" t="s">
        <v>868</v>
      </c>
      <c r="D876" s="779">
        <v>361</v>
      </c>
      <c r="E876" s="7" t="s">
        <v>112</v>
      </c>
      <c r="F876" s="7" t="s">
        <v>183</v>
      </c>
      <c r="G876" s="7" t="s">
        <v>112</v>
      </c>
      <c r="H876" s="7" t="s">
        <v>112</v>
      </c>
      <c r="I876" s="779" t="s">
        <v>710</v>
      </c>
      <c r="J876" s="779" t="s">
        <v>872</v>
      </c>
      <c r="K876" s="780" t="s">
        <v>870</v>
      </c>
      <c r="L876" s="792">
        <v>90976</v>
      </c>
      <c r="M876" s="792">
        <v>90976</v>
      </c>
      <c r="N876" s="790">
        <v>0</v>
      </c>
      <c r="O876" s="791">
        <v>0</v>
      </c>
    </row>
    <row r="877" spans="1:15" ht="15" customHeight="1" x14ac:dyDescent="0.25">
      <c r="A877" s="779" t="s">
        <v>130</v>
      </c>
      <c r="B877" s="779" t="s">
        <v>130</v>
      </c>
      <c r="C877" s="780" t="s">
        <v>868</v>
      </c>
      <c r="D877" s="779">
        <v>361</v>
      </c>
      <c r="E877" s="7" t="s">
        <v>112</v>
      </c>
      <c r="F877" s="7" t="s">
        <v>183</v>
      </c>
      <c r="G877" s="7" t="s">
        <v>112</v>
      </c>
      <c r="H877" s="7" t="s">
        <v>112</v>
      </c>
      <c r="I877" s="779" t="s">
        <v>710</v>
      </c>
      <c r="J877" s="779" t="s">
        <v>850</v>
      </c>
      <c r="K877" s="780" t="s">
        <v>870</v>
      </c>
      <c r="L877" s="792">
        <v>130378</v>
      </c>
      <c r="M877" s="792">
        <v>130378</v>
      </c>
      <c r="N877" s="790">
        <v>0</v>
      </c>
      <c r="O877" s="791">
        <v>0</v>
      </c>
    </row>
    <row r="878" spans="1:15" ht="15" customHeight="1" x14ac:dyDescent="0.25">
      <c r="A878" s="779" t="s">
        <v>130</v>
      </c>
      <c r="B878" s="779" t="s">
        <v>130</v>
      </c>
      <c r="C878" s="780" t="s">
        <v>868</v>
      </c>
      <c r="D878" s="779">
        <v>361</v>
      </c>
      <c r="E878" s="7" t="s">
        <v>112</v>
      </c>
      <c r="F878" s="7" t="s">
        <v>183</v>
      </c>
      <c r="G878" s="7" t="s">
        <v>112</v>
      </c>
      <c r="H878" s="7" t="s">
        <v>112</v>
      </c>
      <c r="I878" s="779" t="s">
        <v>710</v>
      </c>
      <c r="J878" s="779" t="s">
        <v>850</v>
      </c>
      <c r="K878" s="780" t="s">
        <v>870</v>
      </c>
      <c r="L878" s="792">
        <v>148078</v>
      </c>
      <c r="M878" s="792">
        <v>148078</v>
      </c>
      <c r="N878" s="790">
        <v>0</v>
      </c>
      <c r="O878" s="791">
        <v>0</v>
      </c>
    </row>
    <row r="879" spans="1:15" ht="15" customHeight="1" x14ac:dyDescent="0.25">
      <c r="A879" s="779" t="s">
        <v>130</v>
      </c>
      <c r="B879" s="779" t="s">
        <v>130</v>
      </c>
      <c r="C879" s="780" t="s">
        <v>868</v>
      </c>
      <c r="D879" s="779">
        <v>361</v>
      </c>
      <c r="E879" s="7" t="s">
        <v>112</v>
      </c>
      <c r="F879" s="7" t="s">
        <v>183</v>
      </c>
      <c r="G879" s="7" t="s">
        <v>112</v>
      </c>
      <c r="H879" s="7" t="s">
        <v>112</v>
      </c>
      <c r="I879" s="779" t="s">
        <v>873</v>
      </c>
      <c r="J879" s="779" t="s">
        <v>874</v>
      </c>
      <c r="K879" s="780" t="s">
        <v>870</v>
      </c>
      <c r="L879" s="792">
        <v>259312</v>
      </c>
      <c r="M879" s="792">
        <v>259312</v>
      </c>
      <c r="N879" s="790">
        <v>0</v>
      </c>
      <c r="O879" s="791">
        <v>0</v>
      </c>
    </row>
    <row r="880" spans="1:15" ht="15" customHeight="1" x14ac:dyDescent="0.25">
      <c r="A880" s="779" t="s">
        <v>130</v>
      </c>
      <c r="B880" s="779" t="s">
        <v>130</v>
      </c>
      <c r="C880" s="780" t="s">
        <v>868</v>
      </c>
      <c r="D880" s="779">
        <v>361</v>
      </c>
      <c r="E880" s="7" t="s">
        <v>112</v>
      </c>
      <c r="F880" s="7" t="s">
        <v>183</v>
      </c>
      <c r="G880" s="7" t="s">
        <v>112</v>
      </c>
      <c r="H880" s="7" t="s">
        <v>112</v>
      </c>
      <c r="I880" s="779" t="s">
        <v>710</v>
      </c>
      <c r="J880" s="779" t="s">
        <v>872</v>
      </c>
      <c r="K880" s="780" t="s">
        <v>870</v>
      </c>
      <c r="L880" s="792">
        <v>277368</v>
      </c>
      <c r="M880" s="792">
        <v>277368</v>
      </c>
      <c r="N880" s="790">
        <v>0</v>
      </c>
      <c r="O880" s="791">
        <v>0</v>
      </c>
    </row>
    <row r="881" spans="1:15" ht="15" customHeight="1" x14ac:dyDescent="0.25">
      <c r="A881" s="779" t="s">
        <v>130</v>
      </c>
      <c r="B881" s="779" t="s">
        <v>130</v>
      </c>
      <c r="C881" s="780" t="s">
        <v>875</v>
      </c>
      <c r="D881" s="779">
        <v>361</v>
      </c>
      <c r="E881" s="7" t="s">
        <v>112</v>
      </c>
      <c r="F881" s="15" t="s">
        <v>186</v>
      </c>
      <c r="G881" s="7" t="s">
        <v>112</v>
      </c>
      <c r="H881" s="7" t="s">
        <v>112</v>
      </c>
      <c r="I881" s="779" t="s">
        <v>710</v>
      </c>
      <c r="J881" s="779" t="s">
        <v>834</v>
      </c>
      <c r="K881" s="780" t="s">
        <v>876</v>
      </c>
      <c r="L881" s="792">
        <v>74424</v>
      </c>
      <c r="M881" s="792">
        <v>74424</v>
      </c>
      <c r="N881" s="790">
        <v>0</v>
      </c>
      <c r="O881" s="791">
        <v>0</v>
      </c>
    </row>
    <row r="882" spans="1:15" ht="15" customHeight="1" x14ac:dyDescent="0.25">
      <c r="A882" s="779" t="s">
        <v>130</v>
      </c>
      <c r="B882" s="779" t="s">
        <v>130</v>
      </c>
      <c r="C882" s="780" t="s">
        <v>875</v>
      </c>
      <c r="D882" s="779">
        <v>361</v>
      </c>
      <c r="E882" s="7" t="s">
        <v>112</v>
      </c>
      <c r="F882" s="15" t="s">
        <v>186</v>
      </c>
      <c r="G882" s="7" t="s">
        <v>112</v>
      </c>
      <c r="H882" s="7" t="s">
        <v>112</v>
      </c>
      <c r="I882" s="779" t="s">
        <v>871</v>
      </c>
      <c r="J882" s="779" t="s">
        <v>823</v>
      </c>
      <c r="K882" s="780" t="s">
        <v>876</v>
      </c>
      <c r="L882" s="792">
        <v>344809</v>
      </c>
      <c r="M882" s="792">
        <v>344809</v>
      </c>
      <c r="N882" s="790">
        <v>0</v>
      </c>
      <c r="O882" s="791">
        <v>0</v>
      </c>
    </row>
    <row r="883" spans="1:15" ht="15" customHeight="1" x14ac:dyDescent="0.25">
      <c r="A883" s="779" t="s">
        <v>130</v>
      </c>
      <c r="B883" s="779" t="s">
        <v>130</v>
      </c>
      <c r="C883" s="780" t="s">
        <v>875</v>
      </c>
      <c r="D883" s="779">
        <v>361</v>
      </c>
      <c r="E883" s="7" t="s">
        <v>112</v>
      </c>
      <c r="F883" s="15" t="s">
        <v>186</v>
      </c>
      <c r="G883" s="7" t="s">
        <v>112</v>
      </c>
      <c r="H883" s="7" t="s">
        <v>112</v>
      </c>
      <c r="I883" s="779" t="s">
        <v>710</v>
      </c>
      <c r="J883" s="779" t="s">
        <v>850</v>
      </c>
      <c r="K883" s="780" t="s">
        <v>876</v>
      </c>
      <c r="L883" s="792">
        <v>1305930</v>
      </c>
      <c r="M883" s="792">
        <v>1305327</v>
      </c>
      <c r="N883" s="790">
        <v>0</v>
      </c>
      <c r="O883" s="791">
        <v>0</v>
      </c>
    </row>
    <row r="884" spans="1:15" ht="15" customHeight="1" x14ac:dyDescent="0.25">
      <c r="A884" s="779" t="s">
        <v>130</v>
      </c>
      <c r="B884" s="779" t="s">
        <v>130</v>
      </c>
      <c r="C884" s="780" t="s">
        <v>875</v>
      </c>
      <c r="D884" s="779">
        <v>361</v>
      </c>
      <c r="E884" s="7" t="s">
        <v>112</v>
      </c>
      <c r="F884" s="15" t="s">
        <v>186</v>
      </c>
      <c r="G884" s="7" t="s">
        <v>112</v>
      </c>
      <c r="H884" s="7" t="s">
        <v>112</v>
      </c>
      <c r="I884" s="779" t="s">
        <v>710</v>
      </c>
      <c r="J884" s="779" t="s">
        <v>702</v>
      </c>
      <c r="K884" s="780" t="s">
        <v>876</v>
      </c>
      <c r="L884" s="792">
        <v>1501709</v>
      </c>
      <c r="M884" s="792">
        <v>1496809</v>
      </c>
      <c r="N884" s="790">
        <v>0</v>
      </c>
      <c r="O884" s="791">
        <v>0</v>
      </c>
    </row>
    <row r="885" spans="1:15" ht="15" customHeight="1" x14ac:dyDescent="0.25">
      <c r="A885" s="779" t="s">
        <v>130</v>
      </c>
      <c r="B885" s="779" t="s">
        <v>130</v>
      </c>
      <c r="C885" s="780" t="s">
        <v>868</v>
      </c>
      <c r="D885" s="779">
        <v>362</v>
      </c>
      <c r="E885" s="7" t="s">
        <v>112</v>
      </c>
      <c r="F885" s="7" t="s">
        <v>183</v>
      </c>
      <c r="G885" s="7" t="s">
        <v>112</v>
      </c>
      <c r="H885" s="7" t="s">
        <v>112</v>
      </c>
      <c r="I885" s="779" t="s">
        <v>873</v>
      </c>
      <c r="J885" s="779" t="s">
        <v>874</v>
      </c>
      <c r="K885" s="780" t="s">
        <v>877</v>
      </c>
      <c r="L885" s="792">
        <v>1325</v>
      </c>
      <c r="M885" s="792">
        <v>67124</v>
      </c>
      <c r="N885" s="790">
        <v>0</v>
      </c>
      <c r="O885" s="791">
        <v>0</v>
      </c>
    </row>
    <row r="886" spans="1:15" ht="15" customHeight="1" x14ac:dyDescent="0.25">
      <c r="A886" s="779" t="s">
        <v>130</v>
      </c>
      <c r="B886" s="779" t="s">
        <v>130</v>
      </c>
      <c r="C886" s="780" t="s">
        <v>868</v>
      </c>
      <c r="D886" s="779">
        <v>362</v>
      </c>
      <c r="E886" s="7" t="s">
        <v>112</v>
      </c>
      <c r="F886" s="7" t="s">
        <v>183</v>
      </c>
      <c r="G886" s="7" t="s">
        <v>112</v>
      </c>
      <c r="H886" s="7" t="s">
        <v>112</v>
      </c>
      <c r="I886" s="779" t="s">
        <v>710</v>
      </c>
      <c r="J886" s="779" t="s">
        <v>878</v>
      </c>
      <c r="K886" s="780" t="s">
        <v>877</v>
      </c>
      <c r="L886" s="792">
        <v>3849</v>
      </c>
      <c r="M886" s="792">
        <v>4732</v>
      </c>
      <c r="N886" s="790">
        <v>0</v>
      </c>
      <c r="O886" s="791">
        <v>0</v>
      </c>
    </row>
    <row r="887" spans="1:15" ht="15" customHeight="1" x14ac:dyDescent="0.25">
      <c r="A887" s="779" t="s">
        <v>130</v>
      </c>
      <c r="B887" s="779" t="s">
        <v>130</v>
      </c>
      <c r="C887" s="780" t="s">
        <v>868</v>
      </c>
      <c r="D887" s="779">
        <v>362</v>
      </c>
      <c r="E887" s="7" t="s">
        <v>112</v>
      </c>
      <c r="F887" s="7" t="s">
        <v>183</v>
      </c>
      <c r="G887" s="7" t="s">
        <v>112</v>
      </c>
      <c r="H887" s="7" t="s">
        <v>112</v>
      </c>
      <c r="I887" s="779" t="s">
        <v>710</v>
      </c>
      <c r="J887" s="779" t="s">
        <v>824</v>
      </c>
      <c r="K887" s="780" t="s">
        <v>877</v>
      </c>
      <c r="L887" s="792">
        <v>63282</v>
      </c>
      <c r="M887" s="792">
        <v>72368</v>
      </c>
      <c r="N887" s="790">
        <v>0</v>
      </c>
      <c r="O887" s="791">
        <v>0</v>
      </c>
    </row>
    <row r="888" spans="1:15" ht="15" customHeight="1" x14ac:dyDescent="0.25">
      <c r="A888" s="779" t="s">
        <v>130</v>
      </c>
      <c r="B888" s="779" t="s">
        <v>130</v>
      </c>
      <c r="C888" s="780" t="s">
        <v>868</v>
      </c>
      <c r="D888" s="779">
        <v>362</v>
      </c>
      <c r="E888" s="7" t="s">
        <v>112</v>
      </c>
      <c r="F888" s="7" t="s">
        <v>183</v>
      </c>
      <c r="G888" s="7" t="s">
        <v>112</v>
      </c>
      <c r="H888" s="7" t="s">
        <v>112</v>
      </c>
      <c r="I888" s="779" t="s">
        <v>873</v>
      </c>
      <c r="J888" s="779" t="s">
        <v>656</v>
      </c>
      <c r="K888" s="780" t="s">
        <v>877</v>
      </c>
      <c r="L888" s="792">
        <v>84996</v>
      </c>
      <c r="M888" s="792">
        <v>98724</v>
      </c>
      <c r="N888" s="790">
        <v>0</v>
      </c>
      <c r="O888" s="791">
        <v>0</v>
      </c>
    </row>
    <row r="889" spans="1:15" ht="15" customHeight="1" x14ac:dyDescent="0.25">
      <c r="A889" s="779" t="s">
        <v>130</v>
      </c>
      <c r="B889" s="779" t="s">
        <v>130</v>
      </c>
      <c r="C889" s="780" t="s">
        <v>868</v>
      </c>
      <c r="D889" s="779">
        <v>362</v>
      </c>
      <c r="E889" s="7" t="s">
        <v>112</v>
      </c>
      <c r="F889" s="7" t="s">
        <v>183</v>
      </c>
      <c r="G889" s="7" t="s">
        <v>112</v>
      </c>
      <c r="H889" s="7" t="s">
        <v>112</v>
      </c>
      <c r="I889" s="779" t="s">
        <v>710</v>
      </c>
      <c r="J889" s="779" t="s">
        <v>869</v>
      </c>
      <c r="K889" s="780" t="s">
        <v>877</v>
      </c>
      <c r="L889" s="792">
        <v>85049</v>
      </c>
      <c r="M889" s="792">
        <v>104118</v>
      </c>
      <c r="N889" s="790">
        <v>0</v>
      </c>
      <c r="O889" s="791">
        <v>0</v>
      </c>
    </row>
    <row r="890" spans="1:15" ht="15" customHeight="1" x14ac:dyDescent="0.25">
      <c r="A890" s="779" t="s">
        <v>130</v>
      </c>
      <c r="B890" s="779" t="s">
        <v>130</v>
      </c>
      <c r="C890" s="780" t="s">
        <v>868</v>
      </c>
      <c r="D890" s="779">
        <v>362</v>
      </c>
      <c r="E890" s="7" t="s">
        <v>112</v>
      </c>
      <c r="F890" s="7" t="s">
        <v>183</v>
      </c>
      <c r="G890" s="7" t="s">
        <v>112</v>
      </c>
      <c r="H890" s="7" t="s">
        <v>112</v>
      </c>
      <c r="I890" s="779" t="s">
        <v>710</v>
      </c>
      <c r="J890" s="779" t="s">
        <v>861</v>
      </c>
      <c r="K890" s="780" t="s">
        <v>877</v>
      </c>
      <c r="L890" s="792">
        <v>100854</v>
      </c>
      <c r="M890" s="792">
        <v>122118</v>
      </c>
      <c r="N890" s="790">
        <v>0</v>
      </c>
      <c r="O890" s="791">
        <v>0</v>
      </c>
    </row>
    <row r="891" spans="1:15" ht="15" customHeight="1" x14ac:dyDescent="0.25">
      <c r="A891" s="779" t="s">
        <v>130</v>
      </c>
      <c r="B891" s="779" t="s">
        <v>130</v>
      </c>
      <c r="C891" s="780" t="s">
        <v>868</v>
      </c>
      <c r="D891" s="779">
        <v>362</v>
      </c>
      <c r="E891" s="7" t="s">
        <v>112</v>
      </c>
      <c r="F891" s="7" t="s">
        <v>183</v>
      </c>
      <c r="G891" s="7" t="s">
        <v>112</v>
      </c>
      <c r="H891" s="7" t="s">
        <v>112</v>
      </c>
      <c r="I891" s="779" t="s">
        <v>710</v>
      </c>
      <c r="J891" s="779" t="s">
        <v>879</v>
      </c>
      <c r="K891" s="780" t="s">
        <v>877</v>
      </c>
      <c r="L891" s="792">
        <v>185185</v>
      </c>
      <c r="M891" s="792">
        <v>217360</v>
      </c>
      <c r="N891" s="790">
        <v>0</v>
      </c>
      <c r="O891" s="791">
        <v>0</v>
      </c>
    </row>
    <row r="892" spans="1:15" ht="15" customHeight="1" x14ac:dyDescent="0.25">
      <c r="A892" s="779" t="s">
        <v>130</v>
      </c>
      <c r="B892" s="779" t="s">
        <v>130</v>
      </c>
      <c r="C892" s="780" t="s">
        <v>868</v>
      </c>
      <c r="D892" s="779">
        <v>362</v>
      </c>
      <c r="E892" s="7" t="s">
        <v>112</v>
      </c>
      <c r="F892" s="7" t="s">
        <v>183</v>
      </c>
      <c r="G892" s="7" t="s">
        <v>112</v>
      </c>
      <c r="H892" s="7" t="s">
        <v>112</v>
      </c>
      <c r="I892" s="779" t="s">
        <v>710</v>
      </c>
      <c r="J892" s="779" t="s">
        <v>878</v>
      </c>
      <c r="K892" s="780" t="s">
        <v>877</v>
      </c>
      <c r="L892" s="792">
        <v>635977</v>
      </c>
      <c r="M892" s="792">
        <v>802175</v>
      </c>
      <c r="N892" s="790">
        <v>0</v>
      </c>
      <c r="O892" s="791">
        <v>0</v>
      </c>
    </row>
    <row r="893" spans="1:15" ht="15" customHeight="1" x14ac:dyDescent="0.25">
      <c r="A893" s="779" t="s">
        <v>130</v>
      </c>
      <c r="B893" s="779" t="s">
        <v>130</v>
      </c>
      <c r="C893" s="780" t="s">
        <v>868</v>
      </c>
      <c r="D893" s="779">
        <v>362</v>
      </c>
      <c r="E893" s="7" t="s">
        <v>112</v>
      </c>
      <c r="F893" s="7" t="s">
        <v>183</v>
      </c>
      <c r="G893" s="7" t="s">
        <v>112</v>
      </c>
      <c r="H893" s="7" t="s">
        <v>112</v>
      </c>
      <c r="I893" s="779" t="s">
        <v>710</v>
      </c>
      <c r="J893" s="779" t="s">
        <v>872</v>
      </c>
      <c r="K893" s="780" t="s">
        <v>877</v>
      </c>
      <c r="L893" s="792">
        <v>714143</v>
      </c>
      <c r="M893" s="792">
        <v>842944</v>
      </c>
      <c r="N893" s="790">
        <v>0</v>
      </c>
      <c r="O893" s="791">
        <v>0</v>
      </c>
    </row>
    <row r="894" spans="1:15" ht="15" customHeight="1" x14ac:dyDescent="0.25">
      <c r="A894" s="779" t="s">
        <v>130</v>
      </c>
      <c r="B894" s="779" t="s">
        <v>130</v>
      </c>
      <c r="C894" s="780" t="s">
        <v>868</v>
      </c>
      <c r="D894" s="779">
        <v>362</v>
      </c>
      <c r="E894" s="7" t="s">
        <v>112</v>
      </c>
      <c r="F894" s="7" t="s">
        <v>183</v>
      </c>
      <c r="G894" s="7" t="s">
        <v>112</v>
      </c>
      <c r="H894" s="7" t="s">
        <v>112</v>
      </c>
      <c r="I894" s="779" t="s">
        <v>710</v>
      </c>
      <c r="J894" s="779" t="s">
        <v>880</v>
      </c>
      <c r="K894" s="780" t="s">
        <v>877</v>
      </c>
      <c r="L894" s="792">
        <v>754141</v>
      </c>
      <c r="M894" s="792">
        <v>909632</v>
      </c>
      <c r="N894" s="790">
        <v>0</v>
      </c>
      <c r="O894" s="791">
        <v>0</v>
      </c>
    </row>
    <row r="895" spans="1:15" ht="15" customHeight="1" x14ac:dyDescent="0.25">
      <c r="A895" s="779" t="s">
        <v>130</v>
      </c>
      <c r="B895" s="779" t="s">
        <v>130</v>
      </c>
      <c r="C895" s="780" t="s">
        <v>868</v>
      </c>
      <c r="D895" s="779">
        <v>362</v>
      </c>
      <c r="E895" s="7" t="s">
        <v>112</v>
      </c>
      <c r="F895" s="7" t="s">
        <v>183</v>
      </c>
      <c r="G895" s="7" t="s">
        <v>112</v>
      </c>
      <c r="H895" s="7" t="s">
        <v>112</v>
      </c>
      <c r="I895" s="779" t="s">
        <v>710</v>
      </c>
      <c r="J895" s="779" t="s">
        <v>881</v>
      </c>
      <c r="K895" s="780" t="s">
        <v>877</v>
      </c>
      <c r="L895" s="792">
        <v>811162</v>
      </c>
      <c r="M895" s="792">
        <v>999461</v>
      </c>
      <c r="N895" s="790">
        <v>0</v>
      </c>
      <c r="O895" s="791">
        <v>0</v>
      </c>
    </row>
    <row r="896" spans="1:15" ht="15" customHeight="1" x14ac:dyDescent="0.25">
      <c r="A896" s="779" t="s">
        <v>130</v>
      </c>
      <c r="B896" s="779" t="s">
        <v>130</v>
      </c>
      <c r="C896" s="780" t="s">
        <v>868</v>
      </c>
      <c r="D896" s="779">
        <v>362</v>
      </c>
      <c r="E896" s="7" t="s">
        <v>112</v>
      </c>
      <c r="F896" s="7" t="s">
        <v>183</v>
      </c>
      <c r="G896" s="7" t="s">
        <v>112</v>
      </c>
      <c r="H896" s="7" t="s">
        <v>112</v>
      </c>
      <c r="I896" s="779" t="s">
        <v>710</v>
      </c>
      <c r="J896" s="779" t="s">
        <v>882</v>
      </c>
      <c r="K896" s="780" t="s">
        <v>877</v>
      </c>
      <c r="L896" s="792">
        <v>908078</v>
      </c>
      <c r="M896" s="792">
        <v>1081743</v>
      </c>
      <c r="N896" s="790">
        <v>0</v>
      </c>
      <c r="O896" s="791">
        <v>0</v>
      </c>
    </row>
    <row r="897" spans="1:15" ht="15" customHeight="1" x14ac:dyDescent="0.25">
      <c r="A897" s="779" t="s">
        <v>130</v>
      </c>
      <c r="B897" s="779" t="s">
        <v>130</v>
      </c>
      <c r="C897" s="780" t="s">
        <v>868</v>
      </c>
      <c r="D897" s="779">
        <v>362</v>
      </c>
      <c r="E897" s="7" t="s">
        <v>112</v>
      </c>
      <c r="F897" s="7" t="s">
        <v>183</v>
      </c>
      <c r="G897" s="7" t="s">
        <v>112</v>
      </c>
      <c r="H897" s="7" t="s">
        <v>112</v>
      </c>
      <c r="I897" s="779" t="s">
        <v>710</v>
      </c>
      <c r="J897" s="779" t="s">
        <v>883</v>
      </c>
      <c r="K897" s="780" t="s">
        <v>877</v>
      </c>
      <c r="L897" s="792">
        <v>1563487</v>
      </c>
      <c r="M897" s="792">
        <v>1881536</v>
      </c>
      <c r="N897" s="790">
        <v>0</v>
      </c>
      <c r="O897" s="791">
        <v>0</v>
      </c>
    </row>
    <row r="898" spans="1:15" ht="15" customHeight="1" x14ac:dyDescent="0.25">
      <c r="A898" s="779" t="s">
        <v>130</v>
      </c>
      <c r="B898" s="779" t="s">
        <v>130</v>
      </c>
      <c r="C898" s="780" t="s">
        <v>868</v>
      </c>
      <c r="D898" s="779">
        <v>362</v>
      </c>
      <c r="E898" s="7" t="s">
        <v>112</v>
      </c>
      <c r="F898" s="7" t="s">
        <v>183</v>
      </c>
      <c r="G898" s="7" t="s">
        <v>112</v>
      </c>
      <c r="H898" s="7" t="s">
        <v>112</v>
      </c>
      <c r="I898" s="779" t="s">
        <v>710</v>
      </c>
      <c r="J898" s="779" t="s">
        <v>884</v>
      </c>
      <c r="K898" s="780" t="s">
        <v>877</v>
      </c>
      <c r="L898" s="792">
        <v>2358533</v>
      </c>
      <c r="M898" s="792">
        <v>2890068</v>
      </c>
      <c r="N898" s="790">
        <v>0</v>
      </c>
      <c r="O898" s="791">
        <v>0</v>
      </c>
    </row>
    <row r="899" spans="1:15" ht="15" customHeight="1" x14ac:dyDescent="0.25">
      <c r="A899" s="779" t="s">
        <v>130</v>
      </c>
      <c r="B899" s="779" t="s">
        <v>130</v>
      </c>
      <c r="C899" s="780" t="s">
        <v>868</v>
      </c>
      <c r="D899" s="779">
        <v>362</v>
      </c>
      <c r="E899" s="7" t="s">
        <v>112</v>
      </c>
      <c r="F899" s="7" t="s">
        <v>183</v>
      </c>
      <c r="G899" s="7" t="s">
        <v>112</v>
      </c>
      <c r="H899" s="7" t="s">
        <v>112</v>
      </c>
      <c r="I899" s="779" t="s">
        <v>710</v>
      </c>
      <c r="J899" s="779" t="s">
        <v>885</v>
      </c>
      <c r="K899" s="780" t="s">
        <v>877</v>
      </c>
      <c r="L899" s="792">
        <v>5007644</v>
      </c>
      <c r="M899" s="792">
        <v>6047405</v>
      </c>
      <c r="N899" s="790">
        <v>0</v>
      </c>
      <c r="O899" s="791">
        <v>0</v>
      </c>
    </row>
    <row r="900" spans="1:15" ht="15" customHeight="1" x14ac:dyDescent="0.25">
      <c r="A900" s="779" t="s">
        <v>130</v>
      </c>
      <c r="B900" s="779" t="s">
        <v>130</v>
      </c>
      <c r="C900" s="780" t="s">
        <v>868</v>
      </c>
      <c r="D900" s="779">
        <v>362</v>
      </c>
      <c r="E900" s="7" t="s">
        <v>112</v>
      </c>
      <c r="F900" s="7" t="s">
        <v>183</v>
      </c>
      <c r="G900" s="7" t="s">
        <v>112</v>
      </c>
      <c r="H900" s="7" t="s">
        <v>112</v>
      </c>
      <c r="I900" s="779" t="s">
        <v>710</v>
      </c>
      <c r="J900" s="779" t="s">
        <v>28</v>
      </c>
      <c r="K900" s="780" t="s">
        <v>877</v>
      </c>
      <c r="L900" s="792">
        <v>11091618</v>
      </c>
      <c r="M900" s="792">
        <v>13101676</v>
      </c>
      <c r="N900" s="790">
        <v>0</v>
      </c>
      <c r="O900" s="791">
        <v>0</v>
      </c>
    </row>
    <row r="901" spans="1:15" ht="15" customHeight="1" x14ac:dyDescent="0.25">
      <c r="A901" s="779" t="s">
        <v>130</v>
      </c>
      <c r="B901" s="779" t="s">
        <v>130</v>
      </c>
      <c r="C901" s="780" t="s">
        <v>875</v>
      </c>
      <c r="D901" s="779">
        <v>362</v>
      </c>
      <c r="E901" s="7" t="s">
        <v>112</v>
      </c>
      <c r="F901" s="15" t="s">
        <v>186</v>
      </c>
      <c r="G901" s="7" t="s">
        <v>112</v>
      </c>
      <c r="H901" s="7" t="s">
        <v>112</v>
      </c>
      <c r="I901" s="779" t="s">
        <v>710</v>
      </c>
      <c r="J901" s="779" t="s">
        <v>886</v>
      </c>
      <c r="K901" s="780" t="s">
        <v>887</v>
      </c>
      <c r="L901" s="792">
        <v>3250</v>
      </c>
      <c r="M901" s="792">
        <v>3945</v>
      </c>
      <c r="N901" s="790">
        <v>0</v>
      </c>
      <c r="O901" s="791">
        <v>0</v>
      </c>
    </row>
    <row r="902" spans="1:15" ht="15" customHeight="1" x14ac:dyDescent="0.25">
      <c r="A902" s="779" t="s">
        <v>130</v>
      </c>
      <c r="B902" s="779" t="s">
        <v>130</v>
      </c>
      <c r="C902" s="780" t="s">
        <v>875</v>
      </c>
      <c r="D902" s="779">
        <v>362</v>
      </c>
      <c r="E902" s="7" t="s">
        <v>112</v>
      </c>
      <c r="F902" s="15" t="s">
        <v>186</v>
      </c>
      <c r="G902" s="7" t="s">
        <v>112</v>
      </c>
      <c r="H902" s="7" t="s">
        <v>112</v>
      </c>
      <c r="I902" s="779" t="s">
        <v>710</v>
      </c>
      <c r="J902" s="779" t="s">
        <v>888</v>
      </c>
      <c r="K902" s="780" t="s">
        <v>887</v>
      </c>
      <c r="L902" s="792">
        <v>8493</v>
      </c>
      <c r="M902" s="792">
        <v>10372</v>
      </c>
      <c r="N902" s="790">
        <v>0</v>
      </c>
      <c r="O902" s="791">
        <v>0</v>
      </c>
    </row>
    <row r="903" spans="1:15" ht="15" customHeight="1" x14ac:dyDescent="0.25">
      <c r="A903" s="779" t="s">
        <v>130</v>
      </c>
      <c r="B903" s="779" t="s">
        <v>130</v>
      </c>
      <c r="C903" s="780" t="s">
        <v>875</v>
      </c>
      <c r="D903" s="779">
        <v>362</v>
      </c>
      <c r="E903" s="7" t="s">
        <v>112</v>
      </c>
      <c r="F903" s="15" t="s">
        <v>186</v>
      </c>
      <c r="G903" s="7" t="s">
        <v>112</v>
      </c>
      <c r="H903" s="7" t="s">
        <v>112</v>
      </c>
      <c r="I903" s="779" t="s">
        <v>710</v>
      </c>
      <c r="J903" s="779" t="s">
        <v>28</v>
      </c>
      <c r="K903" s="780" t="s">
        <v>887</v>
      </c>
      <c r="L903" s="792">
        <v>21966</v>
      </c>
      <c r="M903" s="792">
        <v>26788</v>
      </c>
      <c r="N903" s="790">
        <v>0</v>
      </c>
      <c r="O903" s="791">
        <v>0</v>
      </c>
    </row>
    <row r="904" spans="1:15" ht="15" customHeight="1" x14ac:dyDescent="0.25">
      <c r="A904" s="779" t="s">
        <v>130</v>
      </c>
      <c r="B904" s="779" t="s">
        <v>130</v>
      </c>
      <c r="C904" s="780" t="s">
        <v>875</v>
      </c>
      <c r="D904" s="779">
        <v>362</v>
      </c>
      <c r="E904" s="7" t="s">
        <v>112</v>
      </c>
      <c r="F904" s="15" t="s">
        <v>186</v>
      </c>
      <c r="G904" s="7" t="s">
        <v>112</v>
      </c>
      <c r="H904" s="7" t="s">
        <v>112</v>
      </c>
      <c r="I904" s="779" t="s">
        <v>873</v>
      </c>
      <c r="J904" s="779" t="s">
        <v>656</v>
      </c>
      <c r="K904" s="780" t="s">
        <v>887</v>
      </c>
      <c r="L904" s="792">
        <v>50438</v>
      </c>
      <c r="M904" s="792">
        <v>60500</v>
      </c>
      <c r="N904" s="790">
        <v>0</v>
      </c>
      <c r="O904" s="791">
        <v>0</v>
      </c>
    </row>
    <row r="905" spans="1:15" ht="15" customHeight="1" x14ac:dyDescent="0.25">
      <c r="A905" s="779" t="s">
        <v>130</v>
      </c>
      <c r="B905" s="779" t="s">
        <v>130</v>
      </c>
      <c r="C905" s="780" t="s">
        <v>875</v>
      </c>
      <c r="D905" s="779">
        <v>362</v>
      </c>
      <c r="E905" s="7" t="s">
        <v>112</v>
      </c>
      <c r="F905" s="15" t="s">
        <v>186</v>
      </c>
      <c r="G905" s="7" t="s">
        <v>112</v>
      </c>
      <c r="H905" s="7" t="s">
        <v>112</v>
      </c>
      <c r="I905" s="779" t="s">
        <v>710</v>
      </c>
      <c r="J905" s="779" t="s">
        <v>889</v>
      </c>
      <c r="K905" s="780" t="s">
        <v>887</v>
      </c>
      <c r="L905" s="792">
        <v>90107</v>
      </c>
      <c r="M905" s="792">
        <v>107599</v>
      </c>
      <c r="N905" s="790">
        <v>0</v>
      </c>
      <c r="O905" s="791">
        <v>0</v>
      </c>
    </row>
    <row r="906" spans="1:15" ht="15" customHeight="1" x14ac:dyDescent="0.25">
      <c r="A906" s="779" t="s">
        <v>130</v>
      </c>
      <c r="B906" s="779" t="s">
        <v>130</v>
      </c>
      <c r="C906" s="780" t="s">
        <v>875</v>
      </c>
      <c r="D906" s="779">
        <v>362</v>
      </c>
      <c r="E906" s="7" t="s">
        <v>112</v>
      </c>
      <c r="F906" s="15" t="s">
        <v>186</v>
      </c>
      <c r="G906" s="7" t="s">
        <v>112</v>
      </c>
      <c r="H906" s="7" t="s">
        <v>112</v>
      </c>
      <c r="I906" s="779" t="s">
        <v>710</v>
      </c>
      <c r="J906" s="779" t="s">
        <v>878</v>
      </c>
      <c r="K906" s="780" t="s">
        <v>887</v>
      </c>
      <c r="L906" s="792">
        <v>286259</v>
      </c>
      <c r="M906" s="792">
        <v>339204</v>
      </c>
      <c r="N906" s="790">
        <v>0</v>
      </c>
      <c r="O906" s="791">
        <v>0</v>
      </c>
    </row>
    <row r="907" spans="1:15" ht="15" customHeight="1" x14ac:dyDescent="0.25">
      <c r="A907" s="779" t="s">
        <v>130</v>
      </c>
      <c r="B907" s="779" t="s">
        <v>130</v>
      </c>
      <c r="C907" s="780" t="s">
        <v>875</v>
      </c>
      <c r="D907" s="779">
        <v>362</v>
      </c>
      <c r="E907" s="7" t="s">
        <v>112</v>
      </c>
      <c r="F907" s="15" t="s">
        <v>186</v>
      </c>
      <c r="G907" s="7" t="s">
        <v>112</v>
      </c>
      <c r="H907" s="7" t="s">
        <v>112</v>
      </c>
      <c r="I907" s="779" t="s">
        <v>710</v>
      </c>
      <c r="J907" s="779" t="s">
        <v>881</v>
      </c>
      <c r="K907" s="780" t="s">
        <v>887</v>
      </c>
      <c r="L907" s="792">
        <v>304434</v>
      </c>
      <c r="M907" s="792">
        <v>361817</v>
      </c>
      <c r="N907" s="790">
        <v>0</v>
      </c>
      <c r="O907" s="791">
        <v>0</v>
      </c>
    </row>
    <row r="908" spans="1:15" ht="15" customHeight="1" x14ac:dyDescent="0.25">
      <c r="A908" s="779" t="s">
        <v>130</v>
      </c>
      <c r="B908" s="779" t="s">
        <v>130</v>
      </c>
      <c r="C908" s="780" t="s">
        <v>875</v>
      </c>
      <c r="D908" s="779">
        <v>362</v>
      </c>
      <c r="E908" s="7" t="s">
        <v>112</v>
      </c>
      <c r="F908" s="15" t="s">
        <v>186</v>
      </c>
      <c r="G908" s="7" t="s">
        <v>112</v>
      </c>
      <c r="H908" s="7" t="s">
        <v>112</v>
      </c>
      <c r="I908" s="779" t="s">
        <v>710</v>
      </c>
      <c r="J908" s="779" t="s">
        <v>879</v>
      </c>
      <c r="K908" s="780" t="s">
        <v>887</v>
      </c>
      <c r="L908" s="792">
        <v>631997</v>
      </c>
      <c r="M908" s="792">
        <v>769119</v>
      </c>
      <c r="N908" s="790">
        <v>0</v>
      </c>
      <c r="O908" s="791">
        <v>0</v>
      </c>
    </row>
    <row r="909" spans="1:15" ht="15" customHeight="1" x14ac:dyDescent="0.25">
      <c r="A909" s="779" t="s">
        <v>130</v>
      </c>
      <c r="B909" s="779" t="s">
        <v>130</v>
      </c>
      <c r="C909" s="780" t="s">
        <v>875</v>
      </c>
      <c r="D909" s="779">
        <v>362</v>
      </c>
      <c r="E909" s="7" t="s">
        <v>112</v>
      </c>
      <c r="F909" s="15" t="s">
        <v>186</v>
      </c>
      <c r="G909" s="7" t="s">
        <v>112</v>
      </c>
      <c r="H909" s="7" t="s">
        <v>112</v>
      </c>
      <c r="I909" s="779" t="s">
        <v>710</v>
      </c>
      <c r="J909" s="779" t="s">
        <v>885</v>
      </c>
      <c r="K909" s="780" t="s">
        <v>887</v>
      </c>
      <c r="L909" s="792">
        <v>789983</v>
      </c>
      <c r="M909" s="792">
        <v>938227</v>
      </c>
      <c r="N909" s="790">
        <v>0</v>
      </c>
      <c r="O909" s="791">
        <v>0</v>
      </c>
    </row>
    <row r="910" spans="1:15" ht="15" customHeight="1" x14ac:dyDescent="0.25">
      <c r="A910" s="779" t="s">
        <v>130</v>
      </c>
      <c r="B910" s="779" t="s">
        <v>130</v>
      </c>
      <c r="C910" s="780" t="s">
        <v>875</v>
      </c>
      <c r="D910" s="779">
        <v>362</v>
      </c>
      <c r="E910" s="7" t="s">
        <v>112</v>
      </c>
      <c r="F910" s="15" t="s">
        <v>186</v>
      </c>
      <c r="G910" s="7" t="s">
        <v>112</v>
      </c>
      <c r="H910" s="7" t="s">
        <v>112</v>
      </c>
      <c r="I910" s="779" t="s">
        <v>710</v>
      </c>
      <c r="J910" s="779" t="s">
        <v>878</v>
      </c>
      <c r="K910" s="780" t="s">
        <v>887</v>
      </c>
      <c r="L910" s="792">
        <v>2731833</v>
      </c>
      <c r="M910" s="792">
        <v>3306164</v>
      </c>
      <c r="N910" s="790">
        <v>0</v>
      </c>
      <c r="O910" s="791">
        <v>0</v>
      </c>
    </row>
    <row r="911" spans="1:15" ht="15" customHeight="1" x14ac:dyDescent="0.25">
      <c r="A911" s="779" t="s">
        <v>130</v>
      </c>
      <c r="B911" s="779" t="s">
        <v>130</v>
      </c>
      <c r="C911" s="780" t="s">
        <v>875</v>
      </c>
      <c r="D911" s="779">
        <v>362</v>
      </c>
      <c r="E911" s="7" t="s">
        <v>112</v>
      </c>
      <c r="F911" s="15" t="s">
        <v>186</v>
      </c>
      <c r="G911" s="7" t="s">
        <v>112</v>
      </c>
      <c r="H911" s="7" t="s">
        <v>112</v>
      </c>
      <c r="I911" s="779" t="s">
        <v>710</v>
      </c>
      <c r="J911" s="779" t="s">
        <v>28</v>
      </c>
      <c r="K911" s="780" t="s">
        <v>887</v>
      </c>
      <c r="L911" s="792">
        <v>3677537</v>
      </c>
      <c r="M911" s="792">
        <v>4391818</v>
      </c>
      <c r="N911" s="790">
        <v>0</v>
      </c>
      <c r="O911" s="791">
        <v>0</v>
      </c>
    </row>
    <row r="912" spans="1:15" ht="15" customHeight="1" x14ac:dyDescent="0.25">
      <c r="A912" s="779" t="s">
        <v>130</v>
      </c>
      <c r="B912" s="779" t="s">
        <v>130</v>
      </c>
      <c r="C912" s="780" t="s">
        <v>868</v>
      </c>
      <c r="D912" s="779">
        <v>362</v>
      </c>
      <c r="E912" s="7" t="s">
        <v>112</v>
      </c>
      <c r="F912" s="7" t="s">
        <v>183</v>
      </c>
      <c r="G912" s="7" t="s">
        <v>112</v>
      </c>
      <c r="H912" s="7" t="s">
        <v>112</v>
      </c>
      <c r="I912" s="779" t="s">
        <v>710</v>
      </c>
      <c r="J912" s="779" t="s">
        <v>890</v>
      </c>
      <c r="K912" s="780" t="s">
        <v>891</v>
      </c>
      <c r="L912" s="792">
        <v>35946139</v>
      </c>
      <c r="M912" s="792">
        <v>43135367</v>
      </c>
      <c r="N912" s="790">
        <v>0</v>
      </c>
      <c r="O912" s="791">
        <v>0</v>
      </c>
    </row>
    <row r="913" spans="1:15" ht="15" customHeight="1" x14ac:dyDescent="0.25">
      <c r="A913" s="779" t="s">
        <v>130</v>
      </c>
      <c r="B913" s="779" t="s">
        <v>130</v>
      </c>
      <c r="C913" s="780" t="s">
        <v>868</v>
      </c>
      <c r="D913" s="779">
        <v>362</v>
      </c>
      <c r="E913" s="7" t="s">
        <v>112</v>
      </c>
      <c r="F913" s="7" t="s">
        <v>183</v>
      </c>
      <c r="G913" s="7" t="s">
        <v>112</v>
      </c>
      <c r="H913" s="7" t="s">
        <v>112</v>
      </c>
      <c r="I913" s="779" t="s">
        <v>710</v>
      </c>
      <c r="J913" s="779" t="s">
        <v>862</v>
      </c>
      <c r="K913" s="780" t="s">
        <v>892</v>
      </c>
      <c r="L913" s="792">
        <v>1415794</v>
      </c>
      <c r="M913" s="792">
        <v>1675369</v>
      </c>
      <c r="N913" s="790">
        <v>0</v>
      </c>
      <c r="O913" s="791">
        <v>0</v>
      </c>
    </row>
    <row r="914" spans="1:15" ht="15" customHeight="1" x14ac:dyDescent="0.25">
      <c r="A914" s="779" t="s">
        <v>130</v>
      </c>
      <c r="B914" s="779" t="s">
        <v>130</v>
      </c>
      <c r="C914" s="780" t="s">
        <v>868</v>
      </c>
      <c r="D914" s="779">
        <v>362</v>
      </c>
      <c r="E914" s="7" t="s">
        <v>112</v>
      </c>
      <c r="F914" s="7" t="s">
        <v>183</v>
      </c>
      <c r="G914" s="7" t="s">
        <v>112</v>
      </c>
      <c r="H914" s="7" t="s">
        <v>112</v>
      </c>
      <c r="I914" s="779" t="s">
        <v>710</v>
      </c>
      <c r="J914" s="779" t="s">
        <v>862</v>
      </c>
      <c r="K914" s="780" t="s">
        <v>892</v>
      </c>
      <c r="L914" s="792">
        <v>35993354</v>
      </c>
      <c r="M914" s="792">
        <v>43215689</v>
      </c>
      <c r="N914" s="790">
        <v>0</v>
      </c>
      <c r="O914" s="791">
        <v>0</v>
      </c>
    </row>
    <row r="915" spans="1:15" ht="15" customHeight="1" x14ac:dyDescent="0.25">
      <c r="A915" s="779" t="s">
        <v>130</v>
      </c>
      <c r="B915" s="779" t="s">
        <v>130</v>
      </c>
      <c r="C915" s="780" t="s">
        <v>868</v>
      </c>
      <c r="D915" s="779">
        <v>362</v>
      </c>
      <c r="E915" s="7" t="s">
        <v>112</v>
      </c>
      <c r="F915" s="7" t="s">
        <v>183</v>
      </c>
      <c r="G915" s="7" t="s">
        <v>112</v>
      </c>
      <c r="H915" s="7" t="s">
        <v>112</v>
      </c>
      <c r="I915" s="779" t="s">
        <v>873</v>
      </c>
      <c r="J915" s="779" t="s">
        <v>893</v>
      </c>
      <c r="K915" s="780" t="s">
        <v>894</v>
      </c>
      <c r="L915" s="792">
        <v>4</v>
      </c>
      <c r="M915" s="792">
        <v>4</v>
      </c>
      <c r="N915" s="790">
        <v>0</v>
      </c>
      <c r="O915" s="791">
        <v>0</v>
      </c>
    </row>
    <row r="916" spans="1:15" ht="15" customHeight="1" x14ac:dyDescent="0.25">
      <c r="A916" s="779" t="s">
        <v>130</v>
      </c>
      <c r="B916" s="779" t="s">
        <v>130</v>
      </c>
      <c r="C916" s="780" t="s">
        <v>868</v>
      </c>
      <c r="D916" s="779">
        <v>362</v>
      </c>
      <c r="E916" s="7" t="s">
        <v>112</v>
      </c>
      <c r="F916" s="7" t="s">
        <v>183</v>
      </c>
      <c r="G916" s="7" t="s">
        <v>112</v>
      </c>
      <c r="H916" s="7" t="s">
        <v>112</v>
      </c>
      <c r="I916" s="779" t="s">
        <v>710</v>
      </c>
      <c r="J916" s="779" t="s">
        <v>809</v>
      </c>
      <c r="K916" s="780" t="s">
        <v>894</v>
      </c>
      <c r="L916" s="792">
        <v>777</v>
      </c>
      <c r="M916" s="792">
        <v>836</v>
      </c>
      <c r="N916" s="790">
        <v>0</v>
      </c>
      <c r="O916" s="791">
        <v>0</v>
      </c>
    </row>
    <row r="917" spans="1:15" ht="15" customHeight="1" x14ac:dyDescent="0.25">
      <c r="A917" s="779" t="s">
        <v>130</v>
      </c>
      <c r="B917" s="779" t="s">
        <v>130</v>
      </c>
      <c r="C917" s="780" t="s">
        <v>868</v>
      </c>
      <c r="D917" s="779">
        <v>362</v>
      </c>
      <c r="E917" s="7" t="s">
        <v>112</v>
      </c>
      <c r="F917" s="7" t="s">
        <v>183</v>
      </c>
      <c r="G917" s="7" t="s">
        <v>112</v>
      </c>
      <c r="H917" s="7" t="s">
        <v>112</v>
      </c>
      <c r="I917" s="779" t="s">
        <v>710</v>
      </c>
      <c r="J917" s="779" t="s">
        <v>895</v>
      </c>
      <c r="K917" s="780" t="s">
        <v>894</v>
      </c>
      <c r="L917" s="792">
        <v>821</v>
      </c>
      <c r="M917" s="792">
        <v>900</v>
      </c>
      <c r="N917" s="790">
        <v>0</v>
      </c>
      <c r="O917" s="791">
        <v>0</v>
      </c>
    </row>
    <row r="918" spans="1:15" ht="15" customHeight="1" x14ac:dyDescent="0.25">
      <c r="A918" s="779" t="s">
        <v>130</v>
      </c>
      <c r="B918" s="779" t="s">
        <v>130</v>
      </c>
      <c r="C918" s="780" t="s">
        <v>868</v>
      </c>
      <c r="D918" s="779">
        <v>362</v>
      </c>
      <c r="E918" s="7" t="s">
        <v>112</v>
      </c>
      <c r="F918" s="7" t="s">
        <v>183</v>
      </c>
      <c r="G918" s="7" t="s">
        <v>112</v>
      </c>
      <c r="H918" s="7" t="s">
        <v>112</v>
      </c>
      <c r="I918" s="779" t="s">
        <v>710</v>
      </c>
      <c r="J918" s="779" t="s">
        <v>774</v>
      </c>
      <c r="K918" s="780" t="s">
        <v>894</v>
      </c>
      <c r="L918" s="792">
        <v>6583</v>
      </c>
      <c r="M918" s="792">
        <v>7317</v>
      </c>
      <c r="N918" s="790">
        <v>0</v>
      </c>
      <c r="O918" s="791">
        <v>0</v>
      </c>
    </row>
    <row r="919" spans="1:15" ht="15" customHeight="1" x14ac:dyDescent="0.25">
      <c r="A919" s="779" t="s">
        <v>130</v>
      </c>
      <c r="B919" s="779" t="s">
        <v>130</v>
      </c>
      <c r="C919" s="780" t="s">
        <v>868</v>
      </c>
      <c r="D919" s="779">
        <v>362</v>
      </c>
      <c r="E919" s="7" t="s">
        <v>112</v>
      </c>
      <c r="F919" s="7" t="s">
        <v>183</v>
      </c>
      <c r="G919" s="7" t="s">
        <v>112</v>
      </c>
      <c r="H919" s="7" t="s">
        <v>112</v>
      </c>
      <c r="I919" s="779" t="s">
        <v>710</v>
      </c>
      <c r="J919" s="779" t="s">
        <v>714</v>
      </c>
      <c r="K919" s="780" t="s">
        <v>894</v>
      </c>
      <c r="L919" s="792">
        <v>9403</v>
      </c>
      <c r="M919" s="792">
        <v>9978</v>
      </c>
      <c r="N919" s="790">
        <v>0</v>
      </c>
      <c r="O919" s="791">
        <v>0</v>
      </c>
    </row>
    <row r="920" spans="1:15" ht="15" customHeight="1" x14ac:dyDescent="0.25">
      <c r="A920" s="779" t="s">
        <v>130</v>
      </c>
      <c r="B920" s="779" t="s">
        <v>130</v>
      </c>
      <c r="C920" s="780" t="s">
        <v>868</v>
      </c>
      <c r="D920" s="779">
        <v>362</v>
      </c>
      <c r="E920" s="7" t="s">
        <v>112</v>
      </c>
      <c r="F920" s="7" t="s">
        <v>183</v>
      </c>
      <c r="G920" s="7" t="s">
        <v>112</v>
      </c>
      <c r="H920" s="7" t="s">
        <v>112</v>
      </c>
      <c r="I920" s="779" t="s">
        <v>710</v>
      </c>
      <c r="J920" s="779" t="s">
        <v>738</v>
      </c>
      <c r="K920" s="780" t="s">
        <v>894</v>
      </c>
      <c r="L920" s="792">
        <v>11826</v>
      </c>
      <c r="M920" s="792">
        <v>12670</v>
      </c>
      <c r="N920" s="790">
        <v>0</v>
      </c>
      <c r="O920" s="791">
        <v>0</v>
      </c>
    </row>
    <row r="921" spans="1:15" ht="15" customHeight="1" x14ac:dyDescent="0.25">
      <c r="A921" s="779" t="s">
        <v>130</v>
      </c>
      <c r="B921" s="779" t="s">
        <v>130</v>
      </c>
      <c r="C921" s="780" t="s">
        <v>868</v>
      </c>
      <c r="D921" s="779">
        <v>362</v>
      </c>
      <c r="E921" s="7" t="s">
        <v>112</v>
      </c>
      <c r="F921" s="7" t="s">
        <v>183</v>
      </c>
      <c r="G921" s="7" t="s">
        <v>112</v>
      </c>
      <c r="H921" s="7" t="s">
        <v>112</v>
      </c>
      <c r="I921" s="779" t="s">
        <v>710</v>
      </c>
      <c r="J921" s="779" t="s">
        <v>850</v>
      </c>
      <c r="K921" s="780" t="s">
        <v>894</v>
      </c>
      <c r="L921" s="792">
        <v>14414</v>
      </c>
      <c r="M921" s="792">
        <v>15499</v>
      </c>
      <c r="N921" s="790">
        <v>0</v>
      </c>
      <c r="O921" s="791">
        <v>0</v>
      </c>
    </row>
    <row r="922" spans="1:15" ht="15" customHeight="1" x14ac:dyDescent="0.25">
      <c r="A922" s="779" t="s">
        <v>130</v>
      </c>
      <c r="B922" s="779" t="s">
        <v>130</v>
      </c>
      <c r="C922" s="780" t="s">
        <v>868</v>
      </c>
      <c r="D922" s="779">
        <v>362</v>
      </c>
      <c r="E922" s="7" t="s">
        <v>112</v>
      </c>
      <c r="F922" s="7" t="s">
        <v>183</v>
      </c>
      <c r="G922" s="7" t="s">
        <v>112</v>
      </c>
      <c r="H922" s="7" t="s">
        <v>112</v>
      </c>
      <c r="I922" s="779" t="s">
        <v>710</v>
      </c>
      <c r="J922" s="779" t="s">
        <v>741</v>
      </c>
      <c r="K922" s="780" t="s">
        <v>894</v>
      </c>
      <c r="L922" s="792">
        <v>19022</v>
      </c>
      <c r="M922" s="792">
        <v>20282</v>
      </c>
      <c r="N922" s="790">
        <v>0</v>
      </c>
      <c r="O922" s="791">
        <v>0</v>
      </c>
    </row>
    <row r="923" spans="1:15" ht="15" customHeight="1" x14ac:dyDescent="0.25">
      <c r="A923" s="779" t="s">
        <v>130</v>
      </c>
      <c r="B923" s="779" t="s">
        <v>130</v>
      </c>
      <c r="C923" s="780" t="s">
        <v>868</v>
      </c>
      <c r="D923" s="779">
        <v>362</v>
      </c>
      <c r="E923" s="7" t="s">
        <v>112</v>
      </c>
      <c r="F923" s="7" t="s">
        <v>183</v>
      </c>
      <c r="G923" s="7" t="s">
        <v>112</v>
      </c>
      <c r="H923" s="7" t="s">
        <v>112</v>
      </c>
      <c r="I923" s="779" t="s">
        <v>710</v>
      </c>
      <c r="J923" s="779" t="s">
        <v>852</v>
      </c>
      <c r="K923" s="780" t="s">
        <v>894</v>
      </c>
      <c r="L923" s="792">
        <v>24685</v>
      </c>
      <c r="M923" s="792">
        <v>27072</v>
      </c>
      <c r="N923" s="790">
        <v>0</v>
      </c>
      <c r="O923" s="791">
        <v>0</v>
      </c>
    </row>
    <row r="924" spans="1:15" ht="15" customHeight="1" x14ac:dyDescent="0.25">
      <c r="A924" s="779" t="s">
        <v>130</v>
      </c>
      <c r="B924" s="779" t="s">
        <v>130</v>
      </c>
      <c r="C924" s="780" t="s">
        <v>868</v>
      </c>
      <c r="D924" s="779">
        <v>362</v>
      </c>
      <c r="E924" s="7" t="s">
        <v>112</v>
      </c>
      <c r="F924" s="7" t="s">
        <v>183</v>
      </c>
      <c r="G924" s="7" t="s">
        <v>112</v>
      </c>
      <c r="H924" s="7" t="s">
        <v>112</v>
      </c>
      <c r="I924" s="779" t="s">
        <v>710</v>
      </c>
      <c r="J924" s="779" t="s">
        <v>797</v>
      </c>
      <c r="K924" s="780" t="s">
        <v>894</v>
      </c>
      <c r="L924" s="792">
        <v>31376</v>
      </c>
      <c r="M924" s="792">
        <v>28358</v>
      </c>
      <c r="N924" s="790">
        <v>0</v>
      </c>
      <c r="O924" s="791">
        <v>0</v>
      </c>
    </row>
    <row r="925" spans="1:15" ht="15" customHeight="1" x14ac:dyDescent="0.25">
      <c r="A925" s="779" t="s">
        <v>130</v>
      </c>
      <c r="B925" s="779" t="s">
        <v>130</v>
      </c>
      <c r="C925" s="780" t="s">
        <v>868</v>
      </c>
      <c r="D925" s="779">
        <v>362</v>
      </c>
      <c r="E925" s="7" t="s">
        <v>112</v>
      </c>
      <c r="F925" s="7" t="s">
        <v>183</v>
      </c>
      <c r="G925" s="7" t="s">
        <v>112</v>
      </c>
      <c r="H925" s="7" t="s">
        <v>112</v>
      </c>
      <c r="I925" s="779" t="s">
        <v>710</v>
      </c>
      <c r="J925" s="779" t="s">
        <v>832</v>
      </c>
      <c r="K925" s="780" t="s">
        <v>894</v>
      </c>
      <c r="L925" s="792">
        <v>31589</v>
      </c>
      <c r="M925" s="792">
        <v>33972</v>
      </c>
      <c r="N925" s="790">
        <v>0</v>
      </c>
      <c r="O925" s="791">
        <v>0</v>
      </c>
    </row>
    <row r="926" spans="1:15" ht="15" customHeight="1" x14ac:dyDescent="0.25">
      <c r="A926" s="779" t="s">
        <v>130</v>
      </c>
      <c r="B926" s="779" t="s">
        <v>130</v>
      </c>
      <c r="C926" s="780" t="s">
        <v>868</v>
      </c>
      <c r="D926" s="779">
        <v>362</v>
      </c>
      <c r="E926" s="7" t="s">
        <v>112</v>
      </c>
      <c r="F926" s="7" t="s">
        <v>183</v>
      </c>
      <c r="G926" s="7" t="s">
        <v>112</v>
      </c>
      <c r="H926" s="7" t="s">
        <v>112</v>
      </c>
      <c r="I926" s="779" t="s">
        <v>710</v>
      </c>
      <c r="J926" s="779" t="s">
        <v>800</v>
      </c>
      <c r="K926" s="780" t="s">
        <v>894</v>
      </c>
      <c r="L926" s="792">
        <v>37162</v>
      </c>
      <c r="M926" s="792">
        <v>39435</v>
      </c>
      <c r="N926" s="790">
        <v>0</v>
      </c>
      <c r="O926" s="791">
        <v>0</v>
      </c>
    </row>
    <row r="927" spans="1:15" ht="15" customHeight="1" x14ac:dyDescent="0.25">
      <c r="A927" s="779" t="s">
        <v>130</v>
      </c>
      <c r="B927" s="779" t="s">
        <v>130</v>
      </c>
      <c r="C927" s="780" t="s">
        <v>868</v>
      </c>
      <c r="D927" s="779">
        <v>362</v>
      </c>
      <c r="E927" s="7" t="s">
        <v>112</v>
      </c>
      <c r="F927" s="7" t="s">
        <v>183</v>
      </c>
      <c r="G927" s="7" t="s">
        <v>112</v>
      </c>
      <c r="H927" s="7" t="s">
        <v>112</v>
      </c>
      <c r="I927" s="779" t="s">
        <v>710</v>
      </c>
      <c r="J927" s="779" t="s">
        <v>847</v>
      </c>
      <c r="K927" s="780" t="s">
        <v>894</v>
      </c>
      <c r="L927" s="792">
        <v>57078</v>
      </c>
      <c r="M927" s="792">
        <v>62511</v>
      </c>
      <c r="N927" s="790">
        <v>0</v>
      </c>
      <c r="O927" s="791">
        <v>0</v>
      </c>
    </row>
    <row r="928" spans="1:15" ht="15" customHeight="1" x14ac:dyDescent="0.25">
      <c r="A928" s="779" t="s">
        <v>130</v>
      </c>
      <c r="B928" s="779" t="s">
        <v>130</v>
      </c>
      <c r="C928" s="780" t="s">
        <v>868</v>
      </c>
      <c r="D928" s="779">
        <v>362</v>
      </c>
      <c r="E928" s="7" t="s">
        <v>112</v>
      </c>
      <c r="F928" s="7" t="s">
        <v>183</v>
      </c>
      <c r="G928" s="7" t="s">
        <v>112</v>
      </c>
      <c r="H928" s="7" t="s">
        <v>112</v>
      </c>
      <c r="I928" s="779" t="s">
        <v>710</v>
      </c>
      <c r="J928" s="779" t="s">
        <v>826</v>
      </c>
      <c r="K928" s="780" t="s">
        <v>894</v>
      </c>
      <c r="L928" s="792">
        <v>112639</v>
      </c>
      <c r="M928" s="792">
        <v>120677</v>
      </c>
      <c r="N928" s="790">
        <v>0</v>
      </c>
      <c r="O928" s="791">
        <v>0</v>
      </c>
    </row>
    <row r="929" spans="1:15" ht="15" customHeight="1" x14ac:dyDescent="0.25">
      <c r="A929" s="779" t="s">
        <v>130</v>
      </c>
      <c r="B929" s="779" t="s">
        <v>130</v>
      </c>
      <c r="C929" s="780" t="s">
        <v>868</v>
      </c>
      <c r="D929" s="779">
        <v>362</v>
      </c>
      <c r="E929" s="7" t="s">
        <v>112</v>
      </c>
      <c r="F929" s="7" t="s">
        <v>183</v>
      </c>
      <c r="G929" s="7" t="s">
        <v>112</v>
      </c>
      <c r="H929" s="7" t="s">
        <v>112</v>
      </c>
      <c r="I929" s="779" t="s">
        <v>710</v>
      </c>
      <c r="J929" s="779" t="s">
        <v>702</v>
      </c>
      <c r="K929" s="780" t="s">
        <v>894</v>
      </c>
      <c r="L929" s="792">
        <v>410718</v>
      </c>
      <c r="M929" s="792">
        <v>442122</v>
      </c>
      <c r="N929" s="790">
        <v>0</v>
      </c>
      <c r="O929" s="791">
        <v>0</v>
      </c>
    </row>
    <row r="930" spans="1:15" ht="15" customHeight="1" x14ac:dyDescent="0.25">
      <c r="A930" s="779" t="s">
        <v>130</v>
      </c>
      <c r="B930" s="779" t="s">
        <v>130</v>
      </c>
      <c r="C930" s="780" t="s">
        <v>868</v>
      </c>
      <c r="D930" s="779">
        <v>362</v>
      </c>
      <c r="E930" s="7" t="s">
        <v>112</v>
      </c>
      <c r="F930" s="7" t="s">
        <v>183</v>
      </c>
      <c r="G930" s="7" t="s">
        <v>112</v>
      </c>
      <c r="H930" s="7" t="s">
        <v>112</v>
      </c>
      <c r="I930" s="779" t="s">
        <v>710</v>
      </c>
      <c r="J930" s="779" t="s">
        <v>826</v>
      </c>
      <c r="K930" s="780" t="s">
        <v>894</v>
      </c>
      <c r="L930" s="792">
        <v>1763106</v>
      </c>
      <c r="M930" s="792">
        <v>1888929</v>
      </c>
      <c r="N930" s="790">
        <v>0</v>
      </c>
      <c r="O930" s="791">
        <v>0</v>
      </c>
    </row>
    <row r="931" spans="1:15" ht="15" customHeight="1" x14ac:dyDescent="0.25">
      <c r="A931" s="779" t="s">
        <v>130</v>
      </c>
      <c r="B931" s="779" t="s">
        <v>130</v>
      </c>
      <c r="C931" s="780" t="s">
        <v>868</v>
      </c>
      <c r="D931" s="779">
        <v>362</v>
      </c>
      <c r="E931" s="7" t="s">
        <v>112</v>
      </c>
      <c r="F931" s="7" t="s">
        <v>183</v>
      </c>
      <c r="G931" s="7" t="s">
        <v>112</v>
      </c>
      <c r="H931" s="7" t="s">
        <v>112</v>
      </c>
      <c r="I931" s="779" t="s">
        <v>710</v>
      </c>
      <c r="J931" s="779" t="s">
        <v>850</v>
      </c>
      <c r="K931" s="780" t="s">
        <v>894</v>
      </c>
      <c r="L931" s="792">
        <v>11886788</v>
      </c>
      <c r="M931" s="792">
        <v>12613896</v>
      </c>
      <c r="N931" s="790">
        <v>0</v>
      </c>
      <c r="O931" s="791">
        <v>0</v>
      </c>
    </row>
    <row r="932" spans="1:15" ht="15" customHeight="1" x14ac:dyDescent="0.25">
      <c r="A932" s="779" t="s">
        <v>130</v>
      </c>
      <c r="B932" s="779" t="s">
        <v>130</v>
      </c>
      <c r="C932" s="780" t="s">
        <v>875</v>
      </c>
      <c r="D932" s="779">
        <v>362</v>
      </c>
      <c r="E932" s="7" t="s">
        <v>112</v>
      </c>
      <c r="F932" s="15" t="s">
        <v>186</v>
      </c>
      <c r="G932" s="7" t="s">
        <v>112</v>
      </c>
      <c r="H932" s="7" t="s">
        <v>112</v>
      </c>
      <c r="I932" s="779" t="s">
        <v>710</v>
      </c>
      <c r="J932" s="779" t="s">
        <v>761</v>
      </c>
      <c r="K932" s="780" t="s">
        <v>896</v>
      </c>
      <c r="L932" s="792">
        <v>-13669</v>
      </c>
      <c r="M932" s="792">
        <v>-13482</v>
      </c>
      <c r="N932" s="790">
        <v>0</v>
      </c>
      <c r="O932" s="791">
        <v>0</v>
      </c>
    </row>
    <row r="933" spans="1:15" ht="15" customHeight="1" x14ac:dyDescent="0.25">
      <c r="A933" s="779" t="s">
        <v>130</v>
      </c>
      <c r="B933" s="779" t="s">
        <v>130</v>
      </c>
      <c r="C933" s="780" t="s">
        <v>875</v>
      </c>
      <c r="D933" s="779">
        <v>362</v>
      </c>
      <c r="E933" s="7" t="s">
        <v>112</v>
      </c>
      <c r="F933" s="15" t="s">
        <v>186</v>
      </c>
      <c r="G933" s="7" t="s">
        <v>112</v>
      </c>
      <c r="H933" s="7" t="s">
        <v>112</v>
      </c>
      <c r="I933" s="779" t="s">
        <v>710</v>
      </c>
      <c r="J933" s="779" t="s">
        <v>811</v>
      </c>
      <c r="K933" s="780" t="s">
        <v>896</v>
      </c>
      <c r="L933" s="792">
        <v>-7265</v>
      </c>
      <c r="M933" s="792">
        <v>-7563</v>
      </c>
      <c r="N933" s="790">
        <v>0</v>
      </c>
      <c r="O933" s="791">
        <v>0</v>
      </c>
    </row>
    <row r="934" spans="1:15" ht="15" customHeight="1" x14ac:dyDescent="0.25">
      <c r="A934" s="779" t="s">
        <v>130</v>
      </c>
      <c r="B934" s="779" t="s">
        <v>130</v>
      </c>
      <c r="C934" s="780" t="s">
        <v>875</v>
      </c>
      <c r="D934" s="779">
        <v>362</v>
      </c>
      <c r="E934" s="7" t="s">
        <v>112</v>
      </c>
      <c r="F934" s="15" t="s">
        <v>186</v>
      </c>
      <c r="G934" s="7" t="s">
        <v>112</v>
      </c>
      <c r="H934" s="7" t="s">
        <v>112</v>
      </c>
      <c r="I934" s="779" t="s">
        <v>710</v>
      </c>
      <c r="J934" s="779" t="s">
        <v>724</v>
      </c>
      <c r="K934" s="780" t="s">
        <v>896</v>
      </c>
      <c r="L934" s="792">
        <v>-29</v>
      </c>
      <c r="M934" s="792">
        <v>-29</v>
      </c>
      <c r="N934" s="790">
        <v>0</v>
      </c>
      <c r="O934" s="791">
        <v>0</v>
      </c>
    </row>
    <row r="935" spans="1:15" ht="15" customHeight="1" x14ac:dyDescent="0.25">
      <c r="A935" s="779" t="s">
        <v>130</v>
      </c>
      <c r="B935" s="779" t="s">
        <v>130</v>
      </c>
      <c r="C935" s="780" t="s">
        <v>875</v>
      </c>
      <c r="D935" s="779">
        <v>362</v>
      </c>
      <c r="E935" s="7" t="s">
        <v>112</v>
      </c>
      <c r="F935" s="15" t="s">
        <v>186</v>
      </c>
      <c r="G935" s="7" t="s">
        <v>112</v>
      </c>
      <c r="H935" s="7" t="s">
        <v>112</v>
      </c>
      <c r="I935" s="779" t="s">
        <v>710</v>
      </c>
      <c r="J935" s="779" t="s">
        <v>772</v>
      </c>
      <c r="K935" s="780" t="s">
        <v>896</v>
      </c>
      <c r="L935" s="792">
        <v>9</v>
      </c>
      <c r="M935" s="792">
        <v>10</v>
      </c>
      <c r="N935" s="790">
        <v>0</v>
      </c>
      <c r="O935" s="791">
        <v>0</v>
      </c>
    </row>
    <row r="936" spans="1:15" ht="15" customHeight="1" x14ac:dyDescent="0.25">
      <c r="A936" s="779" t="s">
        <v>130</v>
      </c>
      <c r="B936" s="779" t="s">
        <v>130</v>
      </c>
      <c r="C936" s="780" t="s">
        <v>875</v>
      </c>
      <c r="D936" s="779">
        <v>362</v>
      </c>
      <c r="E936" s="7" t="s">
        <v>112</v>
      </c>
      <c r="F936" s="15" t="s">
        <v>186</v>
      </c>
      <c r="G936" s="7" t="s">
        <v>112</v>
      </c>
      <c r="H936" s="7" t="s">
        <v>112</v>
      </c>
      <c r="I936" s="779" t="s">
        <v>710</v>
      </c>
      <c r="J936" s="779" t="s">
        <v>897</v>
      </c>
      <c r="K936" s="780" t="s">
        <v>896</v>
      </c>
      <c r="L936" s="792">
        <v>22</v>
      </c>
      <c r="M936" s="792">
        <v>23</v>
      </c>
      <c r="N936" s="790">
        <v>0</v>
      </c>
      <c r="O936" s="791">
        <v>0</v>
      </c>
    </row>
    <row r="937" spans="1:15" ht="15" customHeight="1" x14ac:dyDescent="0.25">
      <c r="A937" s="779" t="s">
        <v>130</v>
      </c>
      <c r="B937" s="779" t="s">
        <v>130</v>
      </c>
      <c r="C937" s="780" t="s">
        <v>875</v>
      </c>
      <c r="D937" s="779">
        <v>362</v>
      </c>
      <c r="E937" s="7" t="s">
        <v>112</v>
      </c>
      <c r="F937" s="15" t="s">
        <v>186</v>
      </c>
      <c r="G937" s="7" t="s">
        <v>112</v>
      </c>
      <c r="H937" s="7" t="s">
        <v>112</v>
      </c>
      <c r="I937" s="779" t="s">
        <v>710</v>
      </c>
      <c r="J937" s="779" t="s">
        <v>898</v>
      </c>
      <c r="K937" s="780" t="s">
        <v>896</v>
      </c>
      <c r="L937" s="792">
        <v>23</v>
      </c>
      <c r="M937" s="792">
        <v>25</v>
      </c>
      <c r="N937" s="790">
        <v>0</v>
      </c>
      <c r="O937" s="791">
        <v>0</v>
      </c>
    </row>
    <row r="938" spans="1:15" ht="15" customHeight="1" x14ac:dyDescent="0.25">
      <c r="A938" s="779" t="s">
        <v>130</v>
      </c>
      <c r="B938" s="779" t="s">
        <v>130</v>
      </c>
      <c r="C938" s="780" t="s">
        <v>875</v>
      </c>
      <c r="D938" s="779">
        <v>362</v>
      </c>
      <c r="E938" s="7" t="s">
        <v>112</v>
      </c>
      <c r="F938" s="15" t="s">
        <v>186</v>
      </c>
      <c r="G938" s="7" t="s">
        <v>112</v>
      </c>
      <c r="H938" s="7" t="s">
        <v>112</v>
      </c>
      <c r="I938" s="779" t="s">
        <v>710</v>
      </c>
      <c r="J938" s="779" t="s">
        <v>810</v>
      </c>
      <c r="K938" s="780" t="s">
        <v>896</v>
      </c>
      <c r="L938" s="792">
        <v>28</v>
      </c>
      <c r="M938" s="792">
        <v>29</v>
      </c>
      <c r="N938" s="790">
        <v>0</v>
      </c>
      <c r="O938" s="791">
        <v>0</v>
      </c>
    </row>
    <row r="939" spans="1:15" ht="15" customHeight="1" x14ac:dyDescent="0.25">
      <c r="A939" s="779" t="s">
        <v>130</v>
      </c>
      <c r="B939" s="779" t="s">
        <v>130</v>
      </c>
      <c r="C939" s="780" t="s">
        <v>875</v>
      </c>
      <c r="D939" s="779">
        <v>362</v>
      </c>
      <c r="E939" s="7" t="s">
        <v>112</v>
      </c>
      <c r="F939" s="15" t="s">
        <v>186</v>
      </c>
      <c r="G939" s="7" t="s">
        <v>112</v>
      </c>
      <c r="H939" s="7" t="s">
        <v>112</v>
      </c>
      <c r="I939" s="779" t="s">
        <v>710</v>
      </c>
      <c r="J939" s="779" t="s">
        <v>813</v>
      </c>
      <c r="K939" s="780" t="s">
        <v>896</v>
      </c>
      <c r="L939" s="792">
        <v>41</v>
      </c>
      <c r="M939" s="792">
        <v>44</v>
      </c>
      <c r="N939" s="790">
        <v>0</v>
      </c>
      <c r="O939" s="791">
        <v>0</v>
      </c>
    </row>
    <row r="940" spans="1:15" ht="15" customHeight="1" x14ac:dyDescent="0.25">
      <c r="A940" s="779" t="s">
        <v>130</v>
      </c>
      <c r="B940" s="779" t="s">
        <v>130</v>
      </c>
      <c r="C940" s="780" t="s">
        <v>875</v>
      </c>
      <c r="D940" s="779">
        <v>362</v>
      </c>
      <c r="E940" s="7" t="s">
        <v>112</v>
      </c>
      <c r="F940" s="15" t="s">
        <v>186</v>
      </c>
      <c r="G940" s="7" t="s">
        <v>112</v>
      </c>
      <c r="H940" s="7" t="s">
        <v>112</v>
      </c>
      <c r="I940" s="779" t="s">
        <v>710</v>
      </c>
      <c r="J940" s="779" t="s">
        <v>714</v>
      </c>
      <c r="K940" s="780" t="s">
        <v>896</v>
      </c>
      <c r="L940" s="792">
        <v>54</v>
      </c>
      <c r="M940" s="792">
        <v>58</v>
      </c>
      <c r="N940" s="790">
        <v>0</v>
      </c>
      <c r="O940" s="791">
        <v>0</v>
      </c>
    </row>
    <row r="941" spans="1:15" ht="15" customHeight="1" x14ac:dyDescent="0.25">
      <c r="A941" s="779" t="s">
        <v>130</v>
      </c>
      <c r="B941" s="779" t="s">
        <v>130</v>
      </c>
      <c r="C941" s="780" t="s">
        <v>875</v>
      </c>
      <c r="D941" s="779">
        <v>362</v>
      </c>
      <c r="E941" s="7" t="s">
        <v>112</v>
      </c>
      <c r="F941" s="15" t="s">
        <v>186</v>
      </c>
      <c r="G941" s="7" t="s">
        <v>112</v>
      </c>
      <c r="H941" s="7" t="s">
        <v>112</v>
      </c>
      <c r="I941" s="779" t="s">
        <v>710</v>
      </c>
      <c r="J941" s="779" t="s">
        <v>750</v>
      </c>
      <c r="K941" s="780" t="s">
        <v>896</v>
      </c>
      <c r="L941" s="792">
        <v>67</v>
      </c>
      <c r="M941" s="792">
        <v>72</v>
      </c>
      <c r="N941" s="790">
        <v>0</v>
      </c>
      <c r="O941" s="791">
        <v>0</v>
      </c>
    </row>
    <row r="942" spans="1:15" ht="15" customHeight="1" x14ac:dyDescent="0.25">
      <c r="A942" s="779" t="s">
        <v>130</v>
      </c>
      <c r="B942" s="779" t="s">
        <v>130</v>
      </c>
      <c r="C942" s="780" t="s">
        <v>875</v>
      </c>
      <c r="D942" s="779">
        <v>362</v>
      </c>
      <c r="E942" s="7" t="s">
        <v>112</v>
      </c>
      <c r="F942" s="15" t="s">
        <v>186</v>
      </c>
      <c r="G942" s="7" t="s">
        <v>112</v>
      </c>
      <c r="H942" s="7" t="s">
        <v>112</v>
      </c>
      <c r="I942" s="779" t="s">
        <v>710</v>
      </c>
      <c r="J942" s="779" t="s">
        <v>719</v>
      </c>
      <c r="K942" s="780" t="s">
        <v>896</v>
      </c>
      <c r="L942" s="792">
        <v>70</v>
      </c>
      <c r="M942" s="792">
        <v>75</v>
      </c>
      <c r="N942" s="790">
        <v>0</v>
      </c>
      <c r="O942" s="791">
        <v>0</v>
      </c>
    </row>
    <row r="943" spans="1:15" ht="15" customHeight="1" x14ac:dyDescent="0.25">
      <c r="A943" s="779" t="s">
        <v>130</v>
      </c>
      <c r="B943" s="779" t="s">
        <v>130</v>
      </c>
      <c r="C943" s="780" t="s">
        <v>875</v>
      </c>
      <c r="D943" s="779">
        <v>362</v>
      </c>
      <c r="E943" s="7" t="s">
        <v>112</v>
      </c>
      <c r="F943" s="15" t="s">
        <v>186</v>
      </c>
      <c r="G943" s="7" t="s">
        <v>112</v>
      </c>
      <c r="H943" s="7" t="s">
        <v>112</v>
      </c>
      <c r="I943" s="779" t="s">
        <v>710</v>
      </c>
      <c r="J943" s="779" t="s">
        <v>793</v>
      </c>
      <c r="K943" s="780" t="s">
        <v>896</v>
      </c>
      <c r="L943" s="792">
        <v>70</v>
      </c>
      <c r="M943" s="792">
        <v>75</v>
      </c>
      <c r="N943" s="790">
        <v>0</v>
      </c>
      <c r="O943" s="791">
        <v>0</v>
      </c>
    </row>
    <row r="944" spans="1:15" ht="15" customHeight="1" x14ac:dyDescent="0.25">
      <c r="A944" s="779" t="s">
        <v>130</v>
      </c>
      <c r="B944" s="779" t="s">
        <v>130</v>
      </c>
      <c r="C944" s="780" t="s">
        <v>875</v>
      </c>
      <c r="D944" s="779">
        <v>362</v>
      </c>
      <c r="E944" s="7" t="s">
        <v>112</v>
      </c>
      <c r="F944" s="15" t="s">
        <v>186</v>
      </c>
      <c r="G944" s="7" t="s">
        <v>112</v>
      </c>
      <c r="H944" s="7" t="s">
        <v>112</v>
      </c>
      <c r="I944" s="779" t="s">
        <v>710</v>
      </c>
      <c r="J944" s="779" t="s">
        <v>743</v>
      </c>
      <c r="K944" s="780" t="s">
        <v>896</v>
      </c>
      <c r="L944" s="792">
        <v>89</v>
      </c>
      <c r="M944" s="792">
        <v>94</v>
      </c>
      <c r="N944" s="790">
        <v>0</v>
      </c>
      <c r="O944" s="791">
        <v>0</v>
      </c>
    </row>
    <row r="945" spans="1:15" ht="15" customHeight="1" x14ac:dyDescent="0.25">
      <c r="A945" s="779" t="s">
        <v>130</v>
      </c>
      <c r="B945" s="779" t="s">
        <v>130</v>
      </c>
      <c r="C945" s="780" t="s">
        <v>875</v>
      </c>
      <c r="D945" s="779">
        <v>362</v>
      </c>
      <c r="E945" s="7" t="s">
        <v>112</v>
      </c>
      <c r="F945" s="15" t="s">
        <v>186</v>
      </c>
      <c r="G945" s="7" t="s">
        <v>112</v>
      </c>
      <c r="H945" s="7" t="s">
        <v>112</v>
      </c>
      <c r="I945" s="779" t="s">
        <v>710</v>
      </c>
      <c r="J945" s="779" t="s">
        <v>801</v>
      </c>
      <c r="K945" s="780" t="s">
        <v>896</v>
      </c>
      <c r="L945" s="792">
        <v>92</v>
      </c>
      <c r="M945" s="792">
        <v>96</v>
      </c>
      <c r="N945" s="790">
        <v>0</v>
      </c>
      <c r="O945" s="791">
        <v>0</v>
      </c>
    </row>
    <row r="946" spans="1:15" ht="15" customHeight="1" x14ac:dyDescent="0.25">
      <c r="A946" s="779" t="s">
        <v>130</v>
      </c>
      <c r="B946" s="779" t="s">
        <v>130</v>
      </c>
      <c r="C946" s="780" t="s">
        <v>875</v>
      </c>
      <c r="D946" s="779">
        <v>362</v>
      </c>
      <c r="E946" s="7" t="s">
        <v>112</v>
      </c>
      <c r="F946" s="15" t="s">
        <v>186</v>
      </c>
      <c r="G946" s="7" t="s">
        <v>112</v>
      </c>
      <c r="H946" s="7" t="s">
        <v>112</v>
      </c>
      <c r="I946" s="779" t="s">
        <v>710</v>
      </c>
      <c r="J946" s="779" t="s">
        <v>749</v>
      </c>
      <c r="K946" s="780" t="s">
        <v>896</v>
      </c>
      <c r="L946" s="792">
        <v>103</v>
      </c>
      <c r="M946" s="792">
        <v>110</v>
      </c>
      <c r="N946" s="790">
        <v>0</v>
      </c>
      <c r="O946" s="791">
        <v>0</v>
      </c>
    </row>
    <row r="947" spans="1:15" ht="15" customHeight="1" x14ac:dyDescent="0.25">
      <c r="A947" s="779" t="s">
        <v>130</v>
      </c>
      <c r="B947" s="779" t="s">
        <v>130</v>
      </c>
      <c r="C947" s="780" t="s">
        <v>875</v>
      </c>
      <c r="D947" s="779">
        <v>362</v>
      </c>
      <c r="E947" s="7" t="s">
        <v>112</v>
      </c>
      <c r="F947" s="15" t="s">
        <v>186</v>
      </c>
      <c r="G947" s="7" t="s">
        <v>112</v>
      </c>
      <c r="H947" s="7" t="s">
        <v>112</v>
      </c>
      <c r="I947" s="779" t="s">
        <v>710</v>
      </c>
      <c r="J947" s="779" t="s">
        <v>757</v>
      </c>
      <c r="K947" s="780" t="s">
        <v>896</v>
      </c>
      <c r="L947" s="792">
        <v>132</v>
      </c>
      <c r="M947" s="792">
        <v>140</v>
      </c>
      <c r="N947" s="790">
        <v>0</v>
      </c>
      <c r="O947" s="791">
        <v>0</v>
      </c>
    </row>
    <row r="948" spans="1:15" ht="15" customHeight="1" x14ac:dyDescent="0.25">
      <c r="A948" s="779" t="s">
        <v>130</v>
      </c>
      <c r="B948" s="779" t="s">
        <v>130</v>
      </c>
      <c r="C948" s="780" t="s">
        <v>875</v>
      </c>
      <c r="D948" s="779">
        <v>362</v>
      </c>
      <c r="E948" s="7" t="s">
        <v>112</v>
      </c>
      <c r="F948" s="15" t="s">
        <v>186</v>
      </c>
      <c r="G948" s="7" t="s">
        <v>112</v>
      </c>
      <c r="H948" s="7" t="s">
        <v>112</v>
      </c>
      <c r="I948" s="779" t="s">
        <v>710</v>
      </c>
      <c r="J948" s="779" t="s">
        <v>785</v>
      </c>
      <c r="K948" s="780" t="s">
        <v>896</v>
      </c>
      <c r="L948" s="792">
        <v>136</v>
      </c>
      <c r="M948" s="792">
        <v>146</v>
      </c>
      <c r="N948" s="790">
        <v>0</v>
      </c>
      <c r="O948" s="791">
        <v>0</v>
      </c>
    </row>
    <row r="949" spans="1:15" ht="15" customHeight="1" x14ac:dyDescent="0.25">
      <c r="A949" s="779" t="s">
        <v>130</v>
      </c>
      <c r="B949" s="779" t="s">
        <v>130</v>
      </c>
      <c r="C949" s="780" t="s">
        <v>875</v>
      </c>
      <c r="D949" s="779">
        <v>362</v>
      </c>
      <c r="E949" s="7" t="s">
        <v>112</v>
      </c>
      <c r="F949" s="15" t="s">
        <v>186</v>
      </c>
      <c r="G949" s="7" t="s">
        <v>112</v>
      </c>
      <c r="H949" s="7" t="s">
        <v>112</v>
      </c>
      <c r="I949" s="779" t="s">
        <v>710</v>
      </c>
      <c r="J949" s="779" t="s">
        <v>778</v>
      </c>
      <c r="K949" s="780" t="s">
        <v>896</v>
      </c>
      <c r="L949" s="792">
        <v>159</v>
      </c>
      <c r="M949" s="792">
        <v>170</v>
      </c>
      <c r="N949" s="790">
        <v>0</v>
      </c>
      <c r="O949" s="791">
        <v>0</v>
      </c>
    </row>
    <row r="950" spans="1:15" ht="15" customHeight="1" x14ac:dyDescent="0.25">
      <c r="A950" s="779" t="s">
        <v>130</v>
      </c>
      <c r="B950" s="779" t="s">
        <v>130</v>
      </c>
      <c r="C950" s="780" t="s">
        <v>875</v>
      </c>
      <c r="D950" s="779">
        <v>362</v>
      </c>
      <c r="E950" s="7" t="s">
        <v>112</v>
      </c>
      <c r="F950" s="15" t="s">
        <v>186</v>
      </c>
      <c r="G950" s="7" t="s">
        <v>112</v>
      </c>
      <c r="H950" s="7" t="s">
        <v>112</v>
      </c>
      <c r="I950" s="779" t="s">
        <v>710</v>
      </c>
      <c r="J950" s="779" t="s">
        <v>808</v>
      </c>
      <c r="K950" s="780" t="s">
        <v>896</v>
      </c>
      <c r="L950" s="792">
        <v>161</v>
      </c>
      <c r="M950" s="792">
        <v>172</v>
      </c>
      <c r="N950" s="790">
        <v>0</v>
      </c>
      <c r="O950" s="791">
        <v>0</v>
      </c>
    </row>
    <row r="951" spans="1:15" ht="15" customHeight="1" x14ac:dyDescent="0.25">
      <c r="A951" s="779" t="s">
        <v>130</v>
      </c>
      <c r="B951" s="779" t="s">
        <v>130</v>
      </c>
      <c r="C951" s="780" t="s">
        <v>875</v>
      </c>
      <c r="D951" s="779">
        <v>362</v>
      </c>
      <c r="E951" s="7" t="s">
        <v>112</v>
      </c>
      <c r="F951" s="15" t="s">
        <v>186</v>
      </c>
      <c r="G951" s="7" t="s">
        <v>112</v>
      </c>
      <c r="H951" s="7" t="s">
        <v>112</v>
      </c>
      <c r="I951" s="779" t="s">
        <v>710</v>
      </c>
      <c r="J951" s="779" t="s">
        <v>777</v>
      </c>
      <c r="K951" s="780" t="s">
        <v>896</v>
      </c>
      <c r="L951" s="792">
        <v>164</v>
      </c>
      <c r="M951" s="792">
        <v>175</v>
      </c>
      <c r="N951" s="790">
        <v>0</v>
      </c>
      <c r="O951" s="791">
        <v>0</v>
      </c>
    </row>
    <row r="952" spans="1:15" ht="15" customHeight="1" x14ac:dyDescent="0.25">
      <c r="A952" s="779" t="s">
        <v>130</v>
      </c>
      <c r="B952" s="779" t="s">
        <v>130</v>
      </c>
      <c r="C952" s="780" t="s">
        <v>875</v>
      </c>
      <c r="D952" s="779">
        <v>362</v>
      </c>
      <c r="E952" s="7" t="s">
        <v>112</v>
      </c>
      <c r="F952" s="15" t="s">
        <v>186</v>
      </c>
      <c r="G952" s="7" t="s">
        <v>112</v>
      </c>
      <c r="H952" s="7" t="s">
        <v>112</v>
      </c>
      <c r="I952" s="779" t="s">
        <v>710</v>
      </c>
      <c r="J952" s="779" t="s">
        <v>817</v>
      </c>
      <c r="K952" s="780" t="s">
        <v>896</v>
      </c>
      <c r="L952" s="792">
        <v>166</v>
      </c>
      <c r="M952" s="792">
        <v>177</v>
      </c>
      <c r="N952" s="790">
        <v>0</v>
      </c>
      <c r="O952" s="791">
        <v>0</v>
      </c>
    </row>
    <row r="953" spans="1:15" ht="15" customHeight="1" x14ac:dyDescent="0.25">
      <c r="A953" s="779" t="s">
        <v>130</v>
      </c>
      <c r="B953" s="779" t="s">
        <v>130</v>
      </c>
      <c r="C953" s="780" t="s">
        <v>875</v>
      </c>
      <c r="D953" s="779">
        <v>362</v>
      </c>
      <c r="E953" s="7" t="s">
        <v>112</v>
      </c>
      <c r="F953" s="15" t="s">
        <v>186</v>
      </c>
      <c r="G953" s="7" t="s">
        <v>112</v>
      </c>
      <c r="H953" s="7" t="s">
        <v>112</v>
      </c>
      <c r="I953" s="779" t="s">
        <v>710</v>
      </c>
      <c r="J953" s="779" t="s">
        <v>740</v>
      </c>
      <c r="K953" s="780" t="s">
        <v>896</v>
      </c>
      <c r="L953" s="792">
        <v>196</v>
      </c>
      <c r="M953" s="792">
        <v>209</v>
      </c>
      <c r="N953" s="790">
        <v>0</v>
      </c>
      <c r="O953" s="791">
        <v>0</v>
      </c>
    </row>
    <row r="954" spans="1:15" ht="15" customHeight="1" x14ac:dyDescent="0.25">
      <c r="A954" s="779" t="s">
        <v>130</v>
      </c>
      <c r="B954" s="779" t="s">
        <v>130</v>
      </c>
      <c r="C954" s="780" t="s">
        <v>875</v>
      </c>
      <c r="D954" s="779">
        <v>362</v>
      </c>
      <c r="E954" s="7" t="s">
        <v>112</v>
      </c>
      <c r="F954" s="15" t="s">
        <v>186</v>
      </c>
      <c r="G954" s="7" t="s">
        <v>112</v>
      </c>
      <c r="H954" s="7" t="s">
        <v>112</v>
      </c>
      <c r="I954" s="779" t="s">
        <v>710</v>
      </c>
      <c r="J954" s="779" t="s">
        <v>738</v>
      </c>
      <c r="K954" s="780" t="s">
        <v>896</v>
      </c>
      <c r="L954" s="792">
        <v>220</v>
      </c>
      <c r="M954" s="792">
        <v>234</v>
      </c>
      <c r="N954" s="790">
        <v>0</v>
      </c>
      <c r="O954" s="791">
        <v>0</v>
      </c>
    </row>
    <row r="955" spans="1:15" ht="15" customHeight="1" x14ac:dyDescent="0.25">
      <c r="A955" s="779" t="s">
        <v>130</v>
      </c>
      <c r="B955" s="779" t="s">
        <v>130</v>
      </c>
      <c r="C955" s="780" t="s">
        <v>875</v>
      </c>
      <c r="D955" s="779">
        <v>362</v>
      </c>
      <c r="E955" s="7" t="s">
        <v>112</v>
      </c>
      <c r="F955" s="15" t="s">
        <v>186</v>
      </c>
      <c r="G955" s="7" t="s">
        <v>112</v>
      </c>
      <c r="H955" s="7" t="s">
        <v>112</v>
      </c>
      <c r="I955" s="779" t="s">
        <v>710</v>
      </c>
      <c r="J955" s="779" t="s">
        <v>789</v>
      </c>
      <c r="K955" s="780" t="s">
        <v>896</v>
      </c>
      <c r="L955" s="792">
        <v>222</v>
      </c>
      <c r="M955" s="792">
        <v>237</v>
      </c>
      <c r="N955" s="790">
        <v>0</v>
      </c>
      <c r="O955" s="791">
        <v>0</v>
      </c>
    </row>
    <row r="956" spans="1:15" ht="15" customHeight="1" x14ac:dyDescent="0.25">
      <c r="A956" s="779" t="s">
        <v>130</v>
      </c>
      <c r="B956" s="779" t="s">
        <v>130</v>
      </c>
      <c r="C956" s="780" t="s">
        <v>875</v>
      </c>
      <c r="D956" s="779">
        <v>362</v>
      </c>
      <c r="E956" s="7" t="s">
        <v>112</v>
      </c>
      <c r="F956" s="15" t="s">
        <v>186</v>
      </c>
      <c r="G956" s="7" t="s">
        <v>112</v>
      </c>
      <c r="H956" s="7" t="s">
        <v>112</v>
      </c>
      <c r="I956" s="779" t="s">
        <v>710</v>
      </c>
      <c r="J956" s="779" t="s">
        <v>899</v>
      </c>
      <c r="K956" s="780" t="s">
        <v>896</v>
      </c>
      <c r="L956" s="792">
        <v>252</v>
      </c>
      <c r="M956" s="792">
        <v>269</v>
      </c>
      <c r="N956" s="790">
        <v>0</v>
      </c>
      <c r="O956" s="791">
        <v>0</v>
      </c>
    </row>
    <row r="957" spans="1:15" ht="15" customHeight="1" x14ac:dyDescent="0.25">
      <c r="A957" s="779" t="s">
        <v>130</v>
      </c>
      <c r="B957" s="779" t="s">
        <v>130</v>
      </c>
      <c r="C957" s="780" t="s">
        <v>875</v>
      </c>
      <c r="D957" s="779">
        <v>362</v>
      </c>
      <c r="E957" s="7" t="s">
        <v>112</v>
      </c>
      <c r="F957" s="15" t="s">
        <v>186</v>
      </c>
      <c r="G957" s="7" t="s">
        <v>112</v>
      </c>
      <c r="H957" s="7" t="s">
        <v>112</v>
      </c>
      <c r="I957" s="779" t="s">
        <v>710</v>
      </c>
      <c r="J957" s="779" t="s">
        <v>829</v>
      </c>
      <c r="K957" s="780" t="s">
        <v>896</v>
      </c>
      <c r="L957" s="792">
        <v>264</v>
      </c>
      <c r="M957" s="792">
        <v>281</v>
      </c>
      <c r="N957" s="790">
        <v>0</v>
      </c>
      <c r="O957" s="791">
        <v>0</v>
      </c>
    </row>
    <row r="958" spans="1:15" ht="15" customHeight="1" x14ac:dyDescent="0.25">
      <c r="A958" s="779" t="s">
        <v>130</v>
      </c>
      <c r="B958" s="779" t="s">
        <v>130</v>
      </c>
      <c r="C958" s="780" t="s">
        <v>875</v>
      </c>
      <c r="D958" s="779">
        <v>362</v>
      </c>
      <c r="E958" s="7" t="s">
        <v>112</v>
      </c>
      <c r="F958" s="15" t="s">
        <v>186</v>
      </c>
      <c r="G958" s="7" t="s">
        <v>112</v>
      </c>
      <c r="H958" s="7" t="s">
        <v>112</v>
      </c>
      <c r="I958" s="779" t="s">
        <v>710</v>
      </c>
      <c r="J958" s="779" t="s">
        <v>755</v>
      </c>
      <c r="K958" s="780" t="s">
        <v>896</v>
      </c>
      <c r="L958" s="792">
        <v>283</v>
      </c>
      <c r="M958" s="792">
        <v>301</v>
      </c>
      <c r="N958" s="790">
        <v>0</v>
      </c>
      <c r="O958" s="791">
        <v>0</v>
      </c>
    </row>
    <row r="959" spans="1:15" ht="15" customHeight="1" x14ac:dyDescent="0.25">
      <c r="A959" s="779" t="s">
        <v>130</v>
      </c>
      <c r="B959" s="779" t="s">
        <v>130</v>
      </c>
      <c r="C959" s="780" t="s">
        <v>875</v>
      </c>
      <c r="D959" s="779">
        <v>362</v>
      </c>
      <c r="E959" s="7" t="s">
        <v>112</v>
      </c>
      <c r="F959" s="15" t="s">
        <v>186</v>
      </c>
      <c r="G959" s="7" t="s">
        <v>112</v>
      </c>
      <c r="H959" s="7" t="s">
        <v>112</v>
      </c>
      <c r="I959" s="779" t="s">
        <v>710</v>
      </c>
      <c r="J959" s="779" t="s">
        <v>807</v>
      </c>
      <c r="K959" s="780" t="s">
        <v>896</v>
      </c>
      <c r="L959" s="792">
        <v>301</v>
      </c>
      <c r="M959" s="792">
        <v>308</v>
      </c>
      <c r="N959" s="790">
        <v>0</v>
      </c>
      <c r="O959" s="791">
        <v>0</v>
      </c>
    </row>
    <row r="960" spans="1:15" ht="15" customHeight="1" x14ac:dyDescent="0.25">
      <c r="A960" s="779" t="s">
        <v>130</v>
      </c>
      <c r="B960" s="779" t="s">
        <v>130</v>
      </c>
      <c r="C960" s="780" t="s">
        <v>875</v>
      </c>
      <c r="D960" s="779">
        <v>362</v>
      </c>
      <c r="E960" s="7" t="s">
        <v>112</v>
      </c>
      <c r="F960" s="15" t="s">
        <v>186</v>
      </c>
      <c r="G960" s="7" t="s">
        <v>112</v>
      </c>
      <c r="H960" s="7" t="s">
        <v>112</v>
      </c>
      <c r="I960" s="779" t="s">
        <v>710</v>
      </c>
      <c r="J960" s="779" t="s">
        <v>809</v>
      </c>
      <c r="K960" s="780" t="s">
        <v>896</v>
      </c>
      <c r="L960" s="792">
        <v>302</v>
      </c>
      <c r="M960" s="792">
        <v>322</v>
      </c>
      <c r="N960" s="790">
        <v>0</v>
      </c>
      <c r="O960" s="791">
        <v>0</v>
      </c>
    </row>
    <row r="961" spans="1:15" ht="15" customHeight="1" x14ac:dyDescent="0.25">
      <c r="A961" s="779" t="s">
        <v>130</v>
      </c>
      <c r="B961" s="779" t="s">
        <v>130</v>
      </c>
      <c r="C961" s="780" t="s">
        <v>875</v>
      </c>
      <c r="D961" s="779">
        <v>362</v>
      </c>
      <c r="E961" s="7" t="s">
        <v>112</v>
      </c>
      <c r="F961" s="15" t="s">
        <v>186</v>
      </c>
      <c r="G961" s="7" t="s">
        <v>112</v>
      </c>
      <c r="H961" s="7" t="s">
        <v>112</v>
      </c>
      <c r="I961" s="779" t="s">
        <v>710</v>
      </c>
      <c r="J961" s="779" t="s">
        <v>784</v>
      </c>
      <c r="K961" s="780" t="s">
        <v>896</v>
      </c>
      <c r="L961" s="792">
        <v>349</v>
      </c>
      <c r="M961" s="792">
        <v>372</v>
      </c>
      <c r="N961" s="790">
        <v>0</v>
      </c>
      <c r="O961" s="791">
        <v>0</v>
      </c>
    </row>
    <row r="962" spans="1:15" ht="15" customHeight="1" x14ac:dyDescent="0.25">
      <c r="A962" s="779" t="s">
        <v>130</v>
      </c>
      <c r="B962" s="779" t="s">
        <v>130</v>
      </c>
      <c r="C962" s="780" t="s">
        <v>875</v>
      </c>
      <c r="D962" s="779">
        <v>362</v>
      </c>
      <c r="E962" s="7" t="s">
        <v>112</v>
      </c>
      <c r="F962" s="15" t="s">
        <v>186</v>
      </c>
      <c r="G962" s="7" t="s">
        <v>112</v>
      </c>
      <c r="H962" s="7" t="s">
        <v>112</v>
      </c>
      <c r="I962" s="779" t="s">
        <v>710</v>
      </c>
      <c r="J962" s="779" t="s">
        <v>819</v>
      </c>
      <c r="K962" s="780" t="s">
        <v>896</v>
      </c>
      <c r="L962" s="792">
        <v>409</v>
      </c>
      <c r="M962" s="792">
        <v>436</v>
      </c>
      <c r="N962" s="790">
        <v>0</v>
      </c>
      <c r="O962" s="791">
        <v>0</v>
      </c>
    </row>
    <row r="963" spans="1:15" ht="15" customHeight="1" x14ac:dyDescent="0.25">
      <c r="A963" s="779" t="s">
        <v>130</v>
      </c>
      <c r="B963" s="779" t="s">
        <v>130</v>
      </c>
      <c r="C963" s="780" t="s">
        <v>875</v>
      </c>
      <c r="D963" s="779">
        <v>362</v>
      </c>
      <c r="E963" s="7" t="s">
        <v>112</v>
      </c>
      <c r="F963" s="15" t="s">
        <v>186</v>
      </c>
      <c r="G963" s="7" t="s">
        <v>112</v>
      </c>
      <c r="H963" s="7" t="s">
        <v>112</v>
      </c>
      <c r="I963" s="779" t="s">
        <v>710</v>
      </c>
      <c r="J963" s="779" t="s">
        <v>762</v>
      </c>
      <c r="K963" s="780" t="s">
        <v>896</v>
      </c>
      <c r="L963" s="792">
        <v>463</v>
      </c>
      <c r="M963" s="792">
        <v>484</v>
      </c>
      <c r="N963" s="790">
        <v>0</v>
      </c>
      <c r="O963" s="791">
        <v>0</v>
      </c>
    </row>
    <row r="964" spans="1:15" ht="15" customHeight="1" x14ac:dyDescent="0.25">
      <c r="A964" s="779" t="s">
        <v>130</v>
      </c>
      <c r="B964" s="779" t="s">
        <v>130</v>
      </c>
      <c r="C964" s="780" t="s">
        <v>875</v>
      </c>
      <c r="D964" s="779">
        <v>362</v>
      </c>
      <c r="E964" s="7" t="s">
        <v>112</v>
      </c>
      <c r="F964" s="15" t="s">
        <v>186</v>
      </c>
      <c r="G964" s="7" t="s">
        <v>112</v>
      </c>
      <c r="H964" s="7" t="s">
        <v>112</v>
      </c>
      <c r="I964" s="779" t="s">
        <v>710</v>
      </c>
      <c r="J964" s="779" t="s">
        <v>812</v>
      </c>
      <c r="K964" s="780" t="s">
        <v>896</v>
      </c>
      <c r="L964" s="792">
        <v>467</v>
      </c>
      <c r="M964" s="792">
        <v>498</v>
      </c>
      <c r="N964" s="790">
        <v>0</v>
      </c>
      <c r="O964" s="791">
        <v>0</v>
      </c>
    </row>
    <row r="965" spans="1:15" ht="15" customHeight="1" x14ac:dyDescent="0.25">
      <c r="A965" s="779" t="s">
        <v>130</v>
      </c>
      <c r="B965" s="779" t="s">
        <v>130</v>
      </c>
      <c r="C965" s="780" t="s">
        <v>875</v>
      </c>
      <c r="D965" s="779">
        <v>362</v>
      </c>
      <c r="E965" s="7" t="s">
        <v>112</v>
      </c>
      <c r="F965" s="15" t="s">
        <v>186</v>
      </c>
      <c r="G965" s="7" t="s">
        <v>112</v>
      </c>
      <c r="H965" s="7" t="s">
        <v>112</v>
      </c>
      <c r="I965" s="779" t="s">
        <v>710</v>
      </c>
      <c r="J965" s="779" t="s">
        <v>800</v>
      </c>
      <c r="K965" s="780" t="s">
        <v>896</v>
      </c>
      <c r="L965" s="792">
        <v>470</v>
      </c>
      <c r="M965" s="792">
        <v>500</v>
      </c>
      <c r="N965" s="790">
        <v>0</v>
      </c>
      <c r="O965" s="791">
        <v>0</v>
      </c>
    </row>
    <row r="966" spans="1:15" ht="15" customHeight="1" x14ac:dyDescent="0.25">
      <c r="A966" s="779" t="s">
        <v>130</v>
      </c>
      <c r="B966" s="779" t="s">
        <v>130</v>
      </c>
      <c r="C966" s="780" t="s">
        <v>875</v>
      </c>
      <c r="D966" s="779">
        <v>362</v>
      </c>
      <c r="E966" s="7" t="s">
        <v>112</v>
      </c>
      <c r="F966" s="15" t="s">
        <v>186</v>
      </c>
      <c r="G966" s="7" t="s">
        <v>112</v>
      </c>
      <c r="H966" s="7" t="s">
        <v>112</v>
      </c>
      <c r="I966" s="779" t="s">
        <v>710</v>
      </c>
      <c r="J966" s="779" t="s">
        <v>782</v>
      </c>
      <c r="K966" s="780" t="s">
        <v>896</v>
      </c>
      <c r="L966" s="792">
        <v>523</v>
      </c>
      <c r="M966" s="792">
        <v>558</v>
      </c>
      <c r="N966" s="790">
        <v>0</v>
      </c>
      <c r="O966" s="791">
        <v>0</v>
      </c>
    </row>
    <row r="967" spans="1:15" ht="15" customHeight="1" x14ac:dyDescent="0.25">
      <c r="A967" s="779" t="s">
        <v>130</v>
      </c>
      <c r="B967" s="779" t="s">
        <v>130</v>
      </c>
      <c r="C967" s="780" t="s">
        <v>875</v>
      </c>
      <c r="D967" s="779">
        <v>362</v>
      </c>
      <c r="E967" s="7" t="s">
        <v>112</v>
      </c>
      <c r="F967" s="15" t="s">
        <v>186</v>
      </c>
      <c r="G967" s="7" t="s">
        <v>112</v>
      </c>
      <c r="H967" s="7" t="s">
        <v>112</v>
      </c>
      <c r="I967" s="779" t="s">
        <v>710</v>
      </c>
      <c r="J967" s="779" t="s">
        <v>783</v>
      </c>
      <c r="K967" s="780" t="s">
        <v>896</v>
      </c>
      <c r="L967" s="792">
        <v>558</v>
      </c>
      <c r="M967" s="792">
        <v>595</v>
      </c>
      <c r="N967" s="790">
        <v>0</v>
      </c>
      <c r="O967" s="791">
        <v>0</v>
      </c>
    </row>
    <row r="968" spans="1:15" ht="15" customHeight="1" x14ac:dyDescent="0.25">
      <c r="A968" s="779" t="s">
        <v>130</v>
      </c>
      <c r="B968" s="779" t="s">
        <v>130</v>
      </c>
      <c r="C968" s="780" t="s">
        <v>875</v>
      </c>
      <c r="D968" s="779">
        <v>362</v>
      </c>
      <c r="E968" s="7" t="s">
        <v>112</v>
      </c>
      <c r="F968" s="15" t="s">
        <v>186</v>
      </c>
      <c r="G968" s="7" t="s">
        <v>112</v>
      </c>
      <c r="H968" s="7" t="s">
        <v>112</v>
      </c>
      <c r="I968" s="779" t="s">
        <v>710</v>
      </c>
      <c r="J968" s="779" t="s">
        <v>748</v>
      </c>
      <c r="K968" s="780" t="s">
        <v>896</v>
      </c>
      <c r="L968" s="792">
        <v>561</v>
      </c>
      <c r="M968" s="792">
        <v>599</v>
      </c>
      <c r="N968" s="790">
        <v>0</v>
      </c>
      <c r="O968" s="791">
        <v>0</v>
      </c>
    </row>
    <row r="969" spans="1:15" ht="15" customHeight="1" x14ac:dyDescent="0.25">
      <c r="A969" s="779" t="s">
        <v>130</v>
      </c>
      <c r="B969" s="779" t="s">
        <v>130</v>
      </c>
      <c r="C969" s="780" t="s">
        <v>875</v>
      </c>
      <c r="D969" s="779">
        <v>362</v>
      </c>
      <c r="E969" s="7" t="s">
        <v>112</v>
      </c>
      <c r="F969" s="15" t="s">
        <v>186</v>
      </c>
      <c r="G969" s="7" t="s">
        <v>112</v>
      </c>
      <c r="H969" s="7" t="s">
        <v>112</v>
      </c>
      <c r="I969" s="779" t="s">
        <v>710</v>
      </c>
      <c r="J969" s="779" t="s">
        <v>765</v>
      </c>
      <c r="K969" s="780" t="s">
        <v>896</v>
      </c>
      <c r="L969" s="792">
        <v>607</v>
      </c>
      <c r="M969" s="792">
        <v>647</v>
      </c>
      <c r="N969" s="790">
        <v>0</v>
      </c>
      <c r="O969" s="791">
        <v>0</v>
      </c>
    </row>
    <row r="970" spans="1:15" ht="15" customHeight="1" x14ac:dyDescent="0.25">
      <c r="A970" s="779" t="s">
        <v>130</v>
      </c>
      <c r="B970" s="779" t="s">
        <v>130</v>
      </c>
      <c r="C970" s="780" t="s">
        <v>875</v>
      </c>
      <c r="D970" s="779">
        <v>362</v>
      </c>
      <c r="E970" s="7" t="s">
        <v>112</v>
      </c>
      <c r="F970" s="15" t="s">
        <v>186</v>
      </c>
      <c r="G970" s="7" t="s">
        <v>112</v>
      </c>
      <c r="H970" s="7" t="s">
        <v>112</v>
      </c>
      <c r="I970" s="779" t="s">
        <v>710</v>
      </c>
      <c r="J970" s="779" t="s">
        <v>735</v>
      </c>
      <c r="K970" s="780" t="s">
        <v>896</v>
      </c>
      <c r="L970" s="792">
        <v>673</v>
      </c>
      <c r="M970" s="792">
        <v>718</v>
      </c>
      <c r="N970" s="790">
        <v>0</v>
      </c>
      <c r="O970" s="791">
        <v>0</v>
      </c>
    </row>
    <row r="971" spans="1:15" ht="15" customHeight="1" x14ac:dyDescent="0.25">
      <c r="A971" s="779" t="s">
        <v>130</v>
      </c>
      <c r="B971" s="779" t="s">
        <v>130</v>
      </c>
      <c r="C971" s="780" t="s">
        <v>875</v>
      </c>
      <c r="D971" s="779">
        <v>362</v>
      </c>
      <c r="E971" s="7" t="s">
        <v>112</v>
      </c>
      <c r="F971" s="15" t="s">
        <v>186</v>
      </c>
      <c r="G971" s="7" t="s">
        <v>112</v>
      </c>
      <c r="H971" s="7" t="s">
        <v>112</v>
      </c>
      <c r="I971" s="779" t="s">
        <v>710</v>
      </c>
      <c r="J971" s="779" t="s">
        <v>768</v>
      </c>
      <c r="K971" s="780" t="s">
        <v>896</v>
      </c>
      <c r="L971" s="792">
        <v>716</v>
      </c>
      <c r="M971" s="792">
        <v>755</v>
      </c>
      <c r="N971" s="790">
        <v>0</v>
      </c>
      <c r="O971" s="791">
        <v>0</v>
      </c>
    </row>
    <row r="972" spans="1:15" ht="15" customHeight="1" x14ac:dyDescent="0.25">
      <c r="A972" s="779" t="s">
        <v>130</v>
      </c>
      <c r="B972" s="779" t="s">
        <v>130</v>
      </c>
      <c r="C972" s="780" t="s">
        <v>875</v>
      </c>
      <c r="D972" s="779">
        <v>362</v>
      </c>
      <c r="E972" s="7" t="s">
        <v>112</v>
      </c>
      <c r="F972" s="15" t="s">
        <v>186</v>
      </c>
      <c r="G972" s="7" t="s">
        <v>112</v>
      </c>
      <c r="H972" s="7" t="s">
        <v>112</v>
      </c>
      <c r="I972" s="779" t="s">
        <v>710</v>
      </c>
      <c r="J972" s="779" t="s">
        <v>787</v>
      </c>
      <c r="K972" s="780" t="s">
        <v>896</v>
      </c>
      <c r="L972" s="792">
        <v>721</v>
      </c>
      <c r="M972" s="792">
        <v>769</v>
      </c>
      <c r="N972" s="790">
        <v>0</v>
      </c>
      <c r="O972" s="791">
        <v>0</v>
      </c>
    </row>
    <row r="973" spans="1:15" ht="15" customHeight="1" x14ac:dyDescent="0.25">
      <c r="A973" s="779" t="s">
        <v>130</v>
      </c>
      <c r="B973" s="779" t="s">
        <v>130</v>
      </c>
      <c r="C973" s="780" t="s">
        <v>875</v>
      </c>
      <c r="D973" s="779">
        <v>362</v>
      </c>
      <c r="E973" s="7" t="s">
        <v>112</v>
      </c>
      <c r="F973" s="15" t="s">
        <v>186</v>
      </c>
      <c r="G973" s="7" t="s">
        <v>112</v>
      </c>
      <c r="H973" s="7" t="s">
        <v>112</v>
      </c>
      <c r="I973" s="779" t="s">
        <v>710</v>
      </c>
      <c r="J973" s="779" t="s">
        <v>723</v>
      </c>
      <c r="K973" s="780" t="s">
        <v>896</v>
      </c>
      <c r="L973" s="792">
        <v>740</v>
      </c>
      <c r="M973" s="792">
        <v>773</v>
      </c>
      <c r="N973" s="790">
        <v>0</v>
      </c>
      <c r="O973" s="791">
        <v>0</v>
      </c>
    </row>
    <row r="974" spans="1:15" ht="15" customHeight="1" x14ac:dyDescent="0.25">
      <c r="A974" s="779" t="s">
        <v>130</v>
      </c>
      <c r="B974" s="779" t="s">
        <v>130</v>
      </c>
      <c r="C974" s="780" t="s">
        <v>875</v>
      </c>
      <c r="D974" s="779">
        <v>362</v>
      </c>
      <c r="E974" s="7" t="s">
        <v>112</v>
      </c>
      <c r="F974" s="15" t="s">
        <v>186</v>
      </c>
      <c r="G974" s="7" t="s">
        <v>112</v>
      </c>
      <c r="H974" s="7" t="s">
        <v>112</v>
      </c>
      <c r="I974" s="779" t="s">
        <v>710</v>
      </c>
      <c r="J974" s="779" t="s">
        <v>28</v>
      </c>
      <c r="K974" s="780" t="s">
        <v>896</v>
      </c>
      <c r="L974" s="792">
        <v>818</v>
      </c>
      <c r="M974" s="792">
        <v>871</v>
      </c>
      <c r="N974" s="790">
        <v>0</v>
      </c>
      <c r="O974" s="791">
        <v>0</v>
      </c>
    </row>
    <row r="975" spans="1:15" ht="15" customHeight="1" x14ac:dyDescent="0.25">
      <c r="A975" s="779" t="s">
        <v>130</v>
      </c>
      <c r="B975" s="779" t="s">
        <v>130</v>
      </c>
      <c r="C975" s="780" t="s">
        <v>875</v>
      </c>
      <c r="D975" s="779">
        <v>362</v>
      </c>
      <c r="E975" s="7" t="s">
        <v>112</v>
      </c>
      <c r="F975" s="15" t="s">
        <v>186</v>
      </c>
      <c r="G975" s="7" t="s">
        <v>112</v>
      </c>
      <c r="H975" s="7" t="s">
        <v>112</v>
      </c>
      <c r="I975" s="779" t="s">
        <v>710</v>
      </c>
      <c r="J975" s="779" t="s">
        <v>733</v>
      </c>
      <c r="K975" s="780" t="s">
        <v>896</v>
      </c>
      <c r="L975" s="792">
        <v>939</v>
      </c>
      <c r="M975" s="792">
        <v>980</v>
      </c>
      <c r="N975" s="790">
        <v>0</v>
      </c>
      <c r="O975" s="791">
        <v>0</v>
      </c>
    </row>
    <row r="976" spans="1:15" ht="15" customHeight="1" x14ac:dyDescent="0.25">
      <c r="A976" s="779" t="s">
        <v>130</v>
      </c>
      <c r="B976" s="779" t="s">
        <v>130</v>
      </c>
      <c r="C976" s="780" t="s">
        <v>875</v>
      </c>
      <c r="D976" s="779">
        <v>362</v>
      </c>
      <c r="E976" s="7" t="s">
        <v>112</v>
      </c>
      <c r="F976" s="15" t="s">
        <v>186</v>
      </c>
      <c r="G976" s="7" t="s">
        <v>112</v>
      </c>
      <c r="H976" s="7" t="s">
        <v>112</v>
      </c>
      <c r="I976" s="779" t="s">
        <v>710</v>
      </c>
      <c r="J976" s="779" t="s">
        <v>726</v>
      </c>
      <c r="K976" s="780" t="s">
        <v>896</v>
      </c>
      <c r="L976" s="792">
        <v>958</v>
      </c>
      <c r="M976" s="792">
        <v>1022</v>
      </c>
      <c r="N976" s="790">
        <v>0</v>
      </c>
      <c r="O976" s="791">
        <v>0</v>
      </c>
    </row>
    <row r="977" spans="1:15" ht="15" customHeight="1" x14ac:dyDescent="0.25">
      <c r="A977" s="779" t="s">
        <v>130</v>
      </c>
      <c r="B977" s="779" t="s">
        <v>130</v>
      </c>
      <c r="C977" s="780" t="s">
        <v>875</v>
      </c>
      <c r="D977" s="779">
        <v>362</v>
      </c>
      <c r="E977" s="7" t="s">
        <v>112</v>
      </c>
      <c r="F977" s="15" t="s">
        <v>186</v>
      </c>
      <c r="G977" s="7" t="s">
        <v>112</v>
      </c>
      <c r="H977" s="7" t="s">
        <v>112</v>
      </c>
      <c r="I977" s="779" t="s">
        <v>710</v>
      </c>
      <c r="J977" s="779" t="s">
        <v>820</v>
      </c>
      <c r="K977" s="780" t="s">
        <v>896</v>
      </c>
      <c r="L977" s="792">
        <v>1037</v>
      </c>
      <c r="M977" s="792">
        <v>1106</v>
      </c>
      <c r="N977" s="790">
        <v>0</v>
      </c>
      <c r="O977" s="791">
        <v>0</v>
      </c>
    </row>
    <row r="978" spans="1:15" ht="15" customHeight="1" x14ac:dyDescent="0.25">
      <c r="A978" s="779" t="s">
        <v>130</v>
      </c>
      <c r="B978" s="779" t="s">
        <v>130</v>
      </c>
      <c r="C978" s="780" t="s">
        <v>875</v>
      </c>
      <c r="D978" s="779">
        <v>362</v>
      </c>
      <c r="E978" s="7" t="s">
        <v>112</v>
      </c>
      <c r="F978" s="15" t="s">
        <v>186</v>
      </c>
      <c r="G978" s="7" t="s">
        <v>112</v>
      </c>
      <c r="H978" s="7" t="s">
        <v>112</v>
      </c>
      <c r="I978" s="779" t="s">
        <v>710</v>
      </c>
      <c r="J978" s="779" t="s">
        <v>794</v>
      </c>
      <c r="K978" s="780" t="s">
        <v>896</v>
      </c>
      <c r="L978" s="792">
        <v>1067</v>
      </c>
      <c r="M978" s="792">
        <v>1121</v>
      </c>
      <c r="N978" s="790">
        <v>0</v>
      </c>
      <c r="O978" s="791">
        <v>0</v>
      </c>
    </row>
    <row r="979" spans="1:15" ht="15" customHeight="1" x14ac:dyDescent="0.25">
      <c r="A979" s="779" t="s">
        <v>130</v>
      </c>
      <c r="B979" s="779" t="s">
        <v>130</v>
      </c>
      <c r="C979" s="780" t="s">
        <v>875</v>
      </c>
      <c r="D979" s="779">
        <v>362</v>
      </c>
      <c r="E979" s="7" t="s">
        <v>112</v>
      </c>
      <c r="F979" s="15" t="s">
        <v>186</v>
      </c>
      <c r="G979" s="7" t="s">
        <v>112</v>
      </c>
      <c r="H979" s="7" t="s">
        <v>112</v>
      </c>
      <c r="I979" s="779" t="s">
        <v>710</v>
      </c>
      <c r="J979" s="779" t="s">
        <v>779</v>
      </c>
      <c r="K979" s="780" t="s">
        <v>896</v>
      </c>
      <c r="L979" s="792">
        <v>1225</v>
      </c>
      <c r="M979" s="792">
        <v>1290</v>
      </c>
      <c r="N979" s="790">
        <v>0</v>
      </c>
      <c r="O979" s="791">
        <v>0</v>
      </c>
    </row>
    <row r="980" spans="1:15" ht="15" customHeight="1" x14ac:dyDescent="0.25">
      <c r="A980" s="779" t="s">
        <v>130</v>
      </c>
      <c r="B980" s="779" t="s">
        <v>130</v>
      </c>
      <c r="C980" s="780" t="s">
        <v>875</v>
      </c>
      <c r="D980" s="779">
        <v>362</v>
      </c>
      <c r="E980" s="7" t="s">
        <v>112</v>
      </c>
      <c r="F980" s="15" t="s">
        <v>186</v>
      </c>
      <c r="G980" s="7" t="s">
        <v>112</v>
      </c>
      <c r="H980" s="7" t="s">
        <v>112</v>
      </c>
      <c r="I980" s="779" t="s">
        <v>710</v>
      </c>
      <c r="J980" s="779" t="s">
        <v>773</v>
      </c>
      <c r="K980" s="780" t="s">
        <v>896</v>
      </c>
      <c r="L980" s="792">
        <v>1370</v>
      </c>
      <c r="M980" s="792">
        <v>1457</v>
      </c>
      <c r="N980" s="790">
        <v>0</v>
      </c>
      <c r="O980" s="791">
        <v>0</v>
      </c>
    </row>
    <row r="981" spans="1:15" ht="15" customHeight="1" x14ac:dyDescent="0.25">
      <c r="A981" s="779" t="s">
        <v>130</v>
      </c>
      <c r="B981" s="779" t="s">
        <v>130</v>
      </c>
      <c r="C981" s="780" t="s">
        <v>875</v>
      </c>
      <c r="D981" s="779">
        <v>362</v>
      </c>
      <c r="E981" s="7" t="s">
        <v>112</v>
      </c>
      <c r="F981" s="15" t="s">
        <v>186</v>
      </c>
      <c r="G981" s="7" t="s">
        <v>112</v>
      </c>
      <c r="H981" s="7" t="s">
        <v>112</v>
      </c>
      <c r="I981" s="779" t="s">
        <v>710</v>
      </c>
      <c r="J981" s="779" t="s">
        <v>814</v>
      </c>
      <c r="K981" s="780" t="s">
        <v>896</v>
      </c>
      <c r="L981" s="792">
        <v>1504</v>
      </c>
      <c r="M981" s="792">
        <v>747</v>
      </c>
      <c r="N981" s="790">
        <v>0</v>
      </c>
      <c r="O981" s="791">
        <v>0</v>
      </c>
    </row>
    <row r="982" spans="1:15" ht="15" customHeight="1" x14ac:dyDescent="0.25">
      <c r="A982" s="779" t="s">
        <v>130</v>
      </c>
      <c r="B982" s="779" t="s">
        <v>130</v>
      </c>
      <c r="C982" s="780" t="s">
        <v>875</v>
      </c>
      <c r="D982" s="779">
        <v>362</v>
      </c>
      <c r="E982" s="7" t="s">
        <v>112</v>
      </c>
      <c r="F982" s="15" t="s">
        <v>186</v>
      </c>
      <c r="G982" s="7" t="s">
        <v>112</v>
      </c>
      <c r="H982" s="7" t="s">
        <v>112</v>
      </c>
      <c r="I982" s="779" t="s">
        <v>710</v>
      </c>
      <c r="J982" s="779" t="s">
        <v>736</v>
      </c>
      <c r="K982" s="780" t="s">
        <v>896</v>
      </c>
      <c r="L982" s="792">
        <v>1534</v>
      </c>
      <c r="M982" s="792">
        <v>1634</v>
      </c>
      <c r="N982" s="790">
        <v>0</v>
      </c>
      <c r="O982" s="791">
        <v>0</v>
      </c>
    </row>
    <row r="983" spans="1:15" ht="15" customHeight="1" x14ac:dyDescent="0.25">
      <c r="A983" s="779" t="s">
        <v>130</v>
      </c>
      <c r="B983" s="779" t="s">
        <v>130</v>
      </c>
      <c r="C983" s="780" t="s">
        <v>875</v>
      </c>
      <c r="D983" s="779">
        <v>362</v>
      </c>
      <c r="E983" s="7" t="s">
        <v>112</v>
      </c>
      <c r="F983" s="15" t="s">
        <v>186</v>
      </c>
      <c r="G983" s="7" t="s">
        <v>112</v>
      </c>
      <c r="H983" s="7" t="s">
        <v>112</v>
      </c>
      <c r="I983" s="779" t="s">
        <v>710</v>
      </c>
      <c r="J983" s="779" t="s">
        <v>827</v>
      </c>
      <c r="K983" s="780" t="s">
        <v>896</v>
      </c>
      <c r="L983" s="792">
        <v>1701</v>
      </c>
      <c r="M983" s="792">
        <v>1772</v>
      </c>
      <c r="N983" s="790">
        <v>0</v>
      </c>
      <c r="O983" s="791">
        <v>0</v>
      </c>
    </row>
    <row r="984" spans="1:15" ht="15" customHeight="1" x14ac:dyDescent="0.25">
      <c r="A984" s="779" t="s">
        <v>130</v>
      </c>
      <c r="B984" s="779" t="s">
        <v>130</v>
      </c>
      <c r="C984" s="780" t="s">
        <v>875</v>
      </c>
      <c r="D984" s="779">
        <v>362</v>
      </c>
      <c r="E984" s="7" t="s">
        <v>112</v>
      </c>
      <c r="F984" s="15" t="s">
        <v>186</v>
      </c>
      <c r="G984" s="7" t="s">
        <v>112</v>
      </c>
      <c r="H984" s="7" t="s">
        <v>112</v>
      </c>
      <c r="I984" s="779" t="s">
        <v>900</v>
      </c>
      <c r="J984" s="779" t="s">
        <v>756</v>
      </c>
      <c r="K984" s="780" t="s">
        <v>896</v>
      </c>
      <c r="L984" s="792">
        <v>1857</v>
      </c>
      <c r="M984" s="792">
        <v>1979</v>
      </c>
      <c r="N984" s="790">
        <v>0</v>
      </c>
      <c r="O984" s="791">
        <v>0</v>
      </c>
    </row>
    <row r="985" spans="1:15" ht="15" customHeight="1" x14ac:dyDescent="0.25">
      <c r="A985" s="779" t="s">
        <v>130</v>
      </c>
      <c r="B985" s="779" t="s">
        <v>130</v>
      </c>
      <c r="C985" s="780" t="s">
        <v>875</v>
      </c>
      <c r="D985" s="779">
        <v>362</v>
      </c>
      <c r="E985" s="7" t="s">
        <v>112</v>
      </c>
      <c r="F985" s="15" t="s">
        <v>186</v>
      </c>
      <c r="G985" s="7" t="s">
        <v>112</v>
      </c>
      <c r="H985" s="7" t="s">
        <v>112</v>
      </c>
      <c r="I985" s="779" t="s">
        <v>710</v>
      </c>
      <c r="J985" s="779" t="s">
        <v>866</v>
      </c>
      <c r="K985" s="780" t="s">
        <v>896</v>
      </c>
      <c r="L985" s="792">
        <v>2048</v>
      </c>
      <c r="M985" s="792">
        <v>2162</v>
      </c>
      <c r="N985" s="790">
        <v>0</v>
      </c>
      <c r="O985" s="791">
        <v>0</v>
      </c>
    </row>
    <row r="986" spans="1:15" ht="15" customHeight="1" x14ac:dyDescent="0.25">
      <c r="A986" s="779" t="s">
        <v>130</v>
      </c>
      <c r="B986" s="779" t="s">
        <v>130</v>
      </c>
      <c r="C986" s="780" t="s">
        <v>875</v>
      </c>
      <c r="D986" s="779">
        <v>362</v>
      </c>
      <c r="E986" s="7" t="s">
        <v>112</v>
      </c>
      <c r="F986" s="15" t="s">
        <v>186</v>
      </c>
      <c r="G986" s="7" t="s">
        <v>112</v>
      </c>
      <c r="H986" s="7" t="s">
        <v>112</v>
      </c>
      <c r="I986" s="779" t="s">
        <v>710</v>
      </c>
      <c r="J986" s="779" t="s">
        <v>901</v>
      </c>
      <c r="K986" s="780" t="s">
        <v>896</v>
      </c>
      <c r="L986" s="792">
        <v>2162</v>
      </c>
      <c r="M986" s="792">
        <v>2254</v>
      </c>
      <c r="N986" s="790">
        <v>0</v>
      </c>
      <c r="O986" s="791">
        <v>0</v>
      </c>
    </row>
    <row r="987" spans="1:15" ht="15" customHeight="1" x14ac:dyDescent="0.25">
      <c r="A987" s="779" t="s">
        <v>130</v>
      </c>
      <c r="B987" s="779" t="s">
        <v>130</v>
      </c>
      <c r="C987" s="780" t="s">
        <v>875</v>
      </c>
      <c r="D987" s="779">
        <v>362</v>
      </c>
      <c r="E987" s="7" t="s">
        <v>112</v>
      </c>
      <c r="F987" s="15" t="s">
        <v>186</v>
      </c>
      <c r="G987" s="7" t="s">
        <v>112</v>
      </c>
      <c r="H987" s="7" t="s">
        <v>112</v>
      </c>
      <c r="I987" s="779" t="s">
        <v>710</v>
      </c>
      <c r="J987" s="779" t="s">
        <v>732</v>
      </c>
      <c r="K987" s="780" t="s">
        <v>896</v>
      </c>
      <c r="L987" s="792">
        <v>2233</v>
      </c>
      <c r="M987" s="792">
        <v>2328</v>
      </c>
      <c r="N987" s="790">
        <v>0</v>
      </c>
      <c r="O987" s="791">
        <v>0</v>
      </c>
    </row>
    <row r="988" spans="1:15" ht="15" customHeight="1" x14ac:dyDescent="0.25">
      <c r="A988" s="779" t="s">
        <v>130</v>
      </c>
      <c r="B988" s="779" t="s">
        <v>130</v>
      </c>
      <c r="C988" s="780" t="s">
        <v>875</v>
      </c>
      <c r="D988" s="779">
        <v>362</v>
      </c>
      <c r="E988" s="7" t="s">
        <v>112</v>
      </c>
      <c r="F988" s="15" t="s">
        <v>186</v>
      </c>
      <c r="G988" s="7" t="s">
        <v>112</v>
      </c>
      <c r="H988" s="7" t="s">
        <v>112</v>
      </c>
      <c r="I988" s="779" t="s">
        <v>710</v>
      </c>
      <c r="J988" s="779" t="s">
        <v>832</v>
      </c>
      <c r="K988" s="780" t="s">
        <v>896</v>
      </c>
      <c r="L988" s="792">
        <v>2583</v>
      </c>
      <c r="M988" s="792">
        <v>2721</v>
      </c>
      <c r="N988" s="790">
        <v>0</v>
      </c>
      <c r="O988" s="791">
        <v>0</v>
      </c>
    </row>
    <row r="989" spans="1:15" ht="15" customHeight="1" x14ac:dyDescent="0.25">
      <c r="A989" s="779" t="s">
        <v>130</v>
      </c>
      <c r="B989" s="779" t="s">
        <v>130</v>
      </c>
      <c r="C989" s="780" t="s">
        <v>875</v>
      </c>
      <c r="D989" s="779">
        <v>362</v>
      </c>
      <c r="E989" s="7" t="s">
        <v>112</v>
      </c>
      <c r="F989" s="15" t="s">
        <v>186</v>
      </c>
      <c r="G989" s="7" t="s">
        <v>112</v>
      </c>
      <c r="H989" s="7" t="s">
        <v>112</v>
      </c>
      <c r="I989" s="779" t="s">
        <v>710</v>
      </c>
      <c r="J989" s="779" t="s">
        <v>754</v>
      </c>
      <c r="K989" s="780" t="s">
        <v>896</v>
      </c>
      <c r="L989" s="792">
        <v>2980</v>
      </c>
      <c r="M989" s="792">
        <v>3166</v>
      </c>
      <c r="N989" s="790">
        <v>0</v>
      </c>
      <c r="O989" s="791">
        <v>0</v>
      </c>
    </row>
    <row r="990" spans="1:15" ht="15" customHeight="1" x14ac:dyDescent="0.25">
      <c r="A990" s="779" t="s">
        <v>130</v>
      </c>
      <c r="B990" s="779" t="s">
        <v>130</v>
      </c>
      <c r="C990" s="780" t="s">
        <v>875</v>
      </c>
      <c r="D990" s="779">
        <v>362</v>
      </c>
      <c r="E990" s="7" t="s">
        <v>112</v>
      </c>
      <c r="F990" s="15" t="s">
        <v>186</v>
      </c>
      <c r="G990" s="7" t="s">
        <v>112</v>
      </c>
      <c r="H990" s="7" t="s">
        <v>112</v>
      </c>
      <c r="I990" s="779" t="s">
        <v>710</v>
      </c>
      <c r="J990" s="779" t="s">
        <v>815</v>
      </c>
      <c r="K990" s="780" t="s">
        <v>896</v>
      </c>
      <c r="L990" s="792">
        <v>3780</v>
      </c>
      <c r="M990" s="792">
        <v>4033</v>
      </c>
      <c r="N990" s="790">
        <v>0</v>
      </c>
      <c r="O990" s="791">
        <v>0</v>
      </c>
    </row>
    <row r="991" spans="1:15" ht="15" customHeight="1" x14ac:dyDescent="0.25">
      <c r="A991" s="779" t="s">
        <v>130</v>
      </c>
      <c r="B991" s="779" t="s">
        <v>130</v>
      </c>
      <c r="C991" s="780" t="s">
        <v>875</v>
      </c>
      <c r="D991" s="779">
        <v>362</v>
      </c>
      <c r="E991" s="7" t="s">
        <v>112</v>
      </c>
      <c r="F991" s="15" t="s">
        <v>186</v>
      </c>
      <c r="G991" s="7" t="s">
        <v>112</v>
      </c>
      <c r="H991" s="7" t="s">
        <v>112</v>
      </c>
      <c r="I991" s="779" t="s">
        <v>710</v>
      </c>
      <c r="J991" s="779" t="s">
        <v>798</v>
      </c>
      <c r="K991" s="780" t="s">
        <v>896</v>
      </c>
      <c r="L991" s="792">
        <v>5314</v>
      </c>
      <c r="M991" s="792">
        <v>5613</v>
      </c>
      <c r="N991" s="790">
        <v>0</v>
      </c>
      <c r="O991" s="791">
        <v>0</v>
      </c>
    </row>
    <row r="992" spans="1:15" ht="15" customHeight="1" x14ac:dyDescent="0.25">
      <c r="A992" s="779" t="s">
        <v>130</v>
      </c>
      <c r="B992" s="779" t="s">
        <v>130</v>
      </c>
      <c r="C992" s="780" t="s">
        <v>875</v>
      </c>
      <c r="D992" s="779">
        <v>362</v>
      </c>
      <c r="E992" s="7" t="s">
        <v>112</v>
      </c>
      <c r="F992" s="15" t="s">
        <v>186</v>
      </c>
      <c r="G992" s="7" t="s">
        <v>112</v>
      </c>
      <c r="H992" s="7" t="s">
        <v>112</v>
      </c>
      <c r="I992" s="779" t="s">
        <v>710</v>
      </c>
      <c r="J992" s="779" t="s">
        <v>796</v>
      </c>
      <c r="K992" s="780" t="s">
        <v>896</v>
      </c>
      <c r="L992" s="792">
        <v>9539</v>
      </c>
      <c r="M992" s="792">
        <v>9954</v>
      </c>
      <c r="N992" s="790">
        <v>0</v>
      </c>
      <c r="O992" s="791">
        <v>0</v>
      </c>
    </row>
    <row r="993" spans="1:15" ht="15" customHeight="1" x14ac:dyDescent="0.25">
      <c r="A993" s="779" t="s">
        <v>130</v>
      </c>
      <c r="B993" s="779" t="s">
        <v>130</v>
      </c>
      <c r="C993" s="780" t="s">
        <v>875</v>
      </c>
      <c r="D993" s="779">
        <v>362</v>
      </c>
      <c r="E993" s="7" t="s">
        <v>112</v>
      </c>
      <c r="F993" s="15" t="s">
        <v>186</v>
      </c>
      <c r="G993" s="7" t="s">
        <v>112</v>
      </c>
      <c r="H993" s="7" t="s">
        <v>112</v>
      </c>
      <c r="I993" s="779" t="s">
        <v>710</v>
      </c>
      <c r="J993" s="779" t="s">
        <v>781</v>
      </c>
      <c r="K993" s="780" t="s">
        <v>896</v>
      </c>
      <c r="L993" s="792">
        <v>13042</v>
      </c>
      <c r="M993" s="792">
        <v>13628</v>
      </c>
      <c r="N993" s="790">
        <v>0</v>
      </c>
      <c r="O993" s="791">
        <v>0</v>
      </c>
    </row>
    <row r="994" spans="1:15" ht="15" customHeight="1" x14ac:dyDescent="0.25">
      <c r="A994" s="779" t="s">
        <v>130</v>
      </c>
      <c r="B994" s="779" t="s">
        <v>130</v>
      </c>
      <c r="C994" s="780" t="s">
        <v>875</v>
      </c>
      <c r="D994" s="779">
        <v>362</v>
      </c>
      <c r="E994" s="7" t="s">
        <v>112</v>
      </c>
      <c r="F994" s="15" t="s">
        <v>186</v>
      </c>
      <c r="G994" s="7" t="s">
        <v>112</v>
      </c>
      <c r="H994" s="7" t="s">
        <v>112</v>
      </c>
      <c r="I994" s="779" t="s">
        <v>710</v>
      </c>
      <c r="J994" s="779" t="s">
        <v>902</v>
      </c>
      <c r="K994" s="780" t="s">
        <v>896</v>
      </c>
      <c r="L994" s="792">
        <v>13159</v>
      </c>
      <c r="M994" s="792">
        <v>13752</v>
      </c>
      <c r="N994" s="790">
        <v>0</v>
      </c>
      <c r="O994" s="791">
        <v>0</v>
      </c>
    </row>
    <row r="995" spans="1:15" ht="15" customHeight="1" x14ac:dyDescent="0.25">
      <c r="A995" s="779" t="s">
        <v>130</v>
      </c>
      <c r="B995" s="779" t="s">
        <v>130</v>
      </c>
      <c r="C995" s="780" t="s">
        <v>875</v>
      </c>
      <c r="D995" s="779">
        <v>362</v>
      </c>
      <c r="E995" s="7" t="s">
        <v>112</v>
      </c>
      <c r="F995" s="15" t="s">
        <v>186</v>
      </c>
      <c r="G995" s="7" t="s">
        <v>112</v>
      </c>
      <c r="H995" s="7" t="s">
        <v>112</v>
      </c>
      <c r="I995" s="779" t="s">
        <v>710</v>
      </c>
      <c r="J995" s="779" t="s">
        <v>833</v>
      </c>
      <c r="K995" s="780" t="s">
        <v>896</v>
      </c>
      <c r="L995" s="792">
        <v>17277</v>
      </c>
      <c r="M995" s="792">
        <v>18271</v>
      </c>
      <c r="N995" s="790">
        <v>0</v>
      </c>
      <c r="O995" s="791">
        <v>0</v>
      </c>
    </row>
    <row r="996" spans="1:15" ht="15" customHeight="1" x14ac:dyDescent="0.25">
      <c r="A996" s="779" t="s">
        <v>130</v>
      </c>
      <c r="B996" s="779" t="s">
        <v>130</v>
      </c>
      <c r="C996" s="780" t="s">
        <v>875</v>
      </c>
      <c r="D996" s="779">
        <v>362</v>
      </c>
      <c r="E996" s="7" t="s">
        <v>112</v>
      </c>
      <c r="F996" s="15" t="s">
        <v>186</v>
      </c>
      <c r="G996" s="7" t="s">
        <v>112</v>
      </c>
      <c r="H996" s="7" t="s">
        <v>112</v>
      </c>
      <c r="I996" s="779" t="s">
        <v>710</v>
      </c>
      <c r="J996" s="779" t="s">
        <v>788</v>
      </c>
      <c r="K996" s="780" t="s">
        <v>896</v>
      </c>
      <c r="L996" s="792">
        <v>17707</v>
      </c>
      <c r="M996" s="792">
        <v>18686</v>
      </c>
      <c r="N996" s="790">
        <v>0</v>
      </c>
      <c r="O996" s="791">
        <v>0</v>
      </c>
    </row>
    <row r="997" spans="1:15" ht="15" customHeight="1" x14ac:dyDescent="0.25">
      <c r="A997" s="779" t="s">
        <v>130</v>
      </c>
      <c r="B997" s="779" t="s">
        <v>130</v>
      </c>
      <c r="C997" s="780" t="s">
        <v>875</v>
      </c>
      <c r="D997" s="779">
        <v>362</v>
      </c>
      <c r="E997" s="7" t="s">
        <v>112</v>
      </c>
      <c r="F997" s="15" t="s">
        <v>186</v>
      </c>
      <c r="G997" s="7" t="s">
        <v>112</v>
      </c>
      <c r="H997" s="7" t="s">
        <v>112</v>
      </c>
      <c r="I997" s="779" t="s">
        <v>710</v>
      </c>
      <c r="J997" s="779" t="s">
        <v>847</v>
      </c>
      <c r="K997" s="780" t="s">
        <v>896</v>
      </c>
      <c r="L997" s="792">
        <v>18994</v>
      </c>
      <c r="M997" s="792">
        <v>19738</v>
      </c>
      <c r="N997" s="790">
        <v>0</v>
      </c>
      <c r="O997" s="791">
        <v>0</v>
      </c>
    </row>
    <row r="998" spans="1:15" ht="15" customHeight="1" x14ac:dyDescent="0.25">
      <c r="A998" s="779" t="s">
        <v>130</v>
      </c>
      <c r="B998" s="779" t="s">
        <v>130</v>
      </c>
      <c r="C998" s="780" t="s">
        <v>875</v>
      </c>
      <c r="D998" s="779">
        <v>362</v>
      </c>
      <c r="E998" s="7" t="s">
        <v>112</v>
      </c>
      <c r="F998" s="15" t="s">
        <v>186</v>
      </c>
      <c r="G998" s="7" t="s">
        <v>112</v>
      </c>
      <c r="H998" s="7" t="s">
        <v>112</v>
      </c>
      <c r="I998" s="779" t="s">
        <v>710</v>
      </c>
      <c r="J998" s="779" t="s">
        <v>895</v>
      </c>
      <c r="K998" s="780" t="s">
        <v>896</v>
      </c>
      <c r="L998" s="792">
        <v>22282</v>
      </c>
      <c r="M998" s="792">
        <v>23323</v>
      </c>
      <c r="N998" s="790">
        <v>0</v>
      </c>
      <c r="O998" s="791">
        <v>0</v>
      </c>
    </row>
    <row r="999" spans="1:15" ht="15" customHeight="1" x14ac:dyDescent="0.25">
      <c r="A999" s="779" t="s">
        <v>130</v>
      </c>
      <c r="B999" s="779" t="s">
        <v>130</v>
      </c>
      <c r="C999" s="780" t="s">
        <v>875</v>
      </c>
      <c r="D999" s="779">
        <v>362</v>
      </c>
      <c r="E999" s="7" t="s">
        <v>112</v>
      </c>
      <c r="F999" s="15" t="s">
        <v>186</v>
      </c>
      <c r="G999" s="7" t="s">
        <v>112</v>
      </c>
      <c r="H999" s="7" t="s">
        <v>112</v>
      </c>
      <c r="I999" s="779" t="s">
        <v>710</v>
      </c>
      <c r="J999" s="779" t="s">
        <v>767</v>
      </c>
      <c r="K999" s="780" t="s">
        <v>896</v>
      </c>
      <c r="L999" s="792">
        <v>22499</v>
      </c>
      <c r="M999" s="792">
        <v>23677</v>
      </c>
      <c r="N999" s="790">
        <v>0</v>
      </c>
      <c r="O999" s="791">
        <v>0</v>
      </c>
    </row>
    <row r="1000" spans="1:15" ht="15" customHeight="1" x14ac:dyDescent="0.25">
      <c r="A1000" s="779" t="s">
        <v>130</v>
      </c>
      <c r="B1000" s="779" t="s">
        <v>130</v>
      </c>
      <c r="C1000" s="780" t="s">
        <v>875</v>
      </c>
      <c r="D1000" s="779">
        <v>362</v>
      </c>
      <c r="E1000" s="7" t="s">
        <v>112</v>
      </c>
      <c r="F1000" s="15" t="s">
        <v>186</v>
      </c>
      <c r="G1000" s="7" t="s">
        <v>112</v>
      </c>
      <c r="H1000" s="7" t="s">
        <v>112</v>
      </c>
      <c r="I1000" s="779" t="s">
        <v>710</v>
      </c>
      <c r="J1000" s="779" t="s">
        <v>766</v>
      </c>
      <c r="K1000" s="780" t="s">
        <v>896</v>
      </c>
      <c r="L1000" s="792">
        <v>23199</v>
      </c>
      <c r="M1000" s="792">
        <v>24055</v>
      </c>
      <c r="N1000" s="790">
        <v>0</v>
      </c>
      <c r="O1000" s="791">
        <v>0</v>
      </c>
    </row>
    <row r="1001" spans="1:15" ht="15" customHeight="1" x14ac:dyDescent="0.25">
      <c r="A1001" s="779" t="s">
        <v>130</v>
      </c>
      <c r="B1001" s="779" t="s">
        <v>130</v>
      </c>
      <c r="C1001" s="780" t="s">
        <v>875</v>
      </c>
      <c r="D1001" s="779">
        <v>362</v>
      </c>
      <c r="E1001" s="7" t="s">
        <v>112</v>
      </c>
      <c r="F1001" s="15" t="s">
        <v>186</v>
      </c>
      <c r="G1001" s="7" t="s">
        <v>112</v>
      </c>
      <c r="H1001" s="7" t="s">
        <v>112</v>
      </c>
      <c r="I1001" s="779" t="s">
        <v>710</v>
      </c>
      <c r="J1001" s="779" t="s">
        <v>753</v>
      </c>
      <c r="K1001" s="780" t="s">
        <v>896</v>
      </c>
      <c r="L1001" s="792">
        <v>23215</v>
      </c>
      <c r="M1001" s="792">
        <v>24484</v>
      </c>
      <c r="N1001" s="790">
        <v>0</v>
      </c>
      <c r="O1001" s="791">
        <v>0</v>
      </c>
    </row>
    <row r="1002" spans="1:15" ht="15" customHeight="1" x14ac:dyDescent="0.25">
      <c r="A1002" s="779" t="s">
        <v>130</v>
      </c>
      <c r="B1002" s="779" t="s">
        <v>130</v>
      </c>
      <c r="C1002" s="780" t="s">
        <v>875</v>
      </c>
      <c r="D1002" s="779">
        <v>362</v>
      </c>
      <c r="E1002" s="7" t="s">
        <v>112</v>
      </c>
      <c r="F1002" s="15" t="s">
        <v>186</v>
      </c>
      <c r="G1002" s="7" t="s">
        <v>112</v>
      </c>
      <c r="H1002" s="7" t="s">
        <v>112</v>
      </c>
      <c r="I1002" s="779" t="s">
        <v>710</v>
      </c>
      <c r="J1002" s="779" t="s">
        <v>837</v>
      </c>
      <c r="K1002" s="780" t="s">
        <v>896</v>
      </c>
      <c r="L1002" s="792">
        <v>23706</v>
      </c>
      <c r="M1002" s="792">
        <v>25019</v>
      </c>
      <c r="N1002" s="790">
        <v>0</v>
      </c>
      <c r="O1002" s="791">
        <v>0</v>
      </c>
    </row>
    <row r="1003" spans="1:15" ht="15" customHeight="1" x14ac:dyDescent="0.25">
      <c r="A1003" s="779" t="s">
        <v>130</v>
      </c>
      <c r="B1003" s="779" t="s">
        <v>130</v>
      </c>
      <c r="C1003" s="780" t="s">
        <v>875</v>
      </c>
      <c r="D1003" s="779">
        <v>362</v>
      </c>
      <c r="E1003" s="7" t="s">
        <v>112</v>
      </c>
      <c r="F1003" s="15" t="s">
        <v>186</v>
      </c>
      <c r="G1003" s="7" t="s">
        <v>112</v>
      </c>
      <c r="H1003" s="7" t="s">
        <v>112</v>
      </c>
      <c r="I1003" s="779" t="s">
        <v>710</v>
      </c>
      <c r="J1003" s="779" t="s">
        <v>774</v>
      </c>
      <c r="K1003" s="780" t="s">
        <v>896</v>
      </c>
      <c r="L1003" s="792">
        <v>26809</v>
      </c>
      <c r="M1003" s="792">
        <v>28189</v>
      </c>
      <c r="N1003" s="790">
        <v>0</v>
      </c>
      <c r="O1003" s="791">
        <v>0</v>
      </c>
    </row>
    <row r="1004" spans="1:15" ht="15" customHeight="1" x14ac:dyDescent="0.25">
      <c r="A1004" s="779" t="s">
        <v>130</v>
      </c>
      <c r="B1004" s="779" t="s">
        <v>130</v>
      </c>
      <c r="C1004" s="780" t="s">
        <v>875</v>
      </c>
      <c r="D1004" s="779">
        <v>362</v>
      </c>
      <c r="E1004" s="7" t="s">
        <v>112</v>
      </c>
      <c r="F1004" s="15" t="s">
        <v>186</v>
      </c>
      <c r="G1004" s="7" t="s">
        <v>112</v>
      </c>
      <c r="H1004" s="7" t="s">
        <v>112</v>
      </c>
      <c r="I1004" s="779" t="s">
        <v>710</v>
      </c>
      <c r="J1004" s="779" t="s">
        <v>771</v>
      </c>
      <c r="K1004" s="780" t="s">
        <v>896</v>
      </c>
      <c r="L1004" s="792">
        <v>27436</v>
      </c>
      <c r="M1004" s="792">
        <v>28954</v>
      </c>
      <c r="N1004" s="790">
        <v>0</v>
      </c>
      <c r="O1004" s="791">
        <v>0</v>
      </c>
    </row>
    <row r="1005" spans="1:15" ht="15" customHeight="1" x14ac:dyDescent="0.25">
      <c r="A1005" s="779" t="s">
        <v>130</v>
      </c>
      <c r="B1005" s="779" t="s">
        <v>130</v>
      </c>
      <c r="C1005" s="780" t="s">
        <v>875</v>
      </c>
      <c r="D1005" s="779">
        <v>362</v>
      </c>
      <c r="E1005" s="7" t="s">
        <v>112</v>
      </c>
      <c r="F1005" s="15" t="s">
        <v>186</v>
      </c>
      <c r="G1005" s="7" t="s">
        <v>112</v>
      </c>
      <c r="H1005" s="7" t="s">
        <v>112</v>
      </c>
      <c r="I1005" s="779" t="s">
        <v>710</v>
      </c>
      <c r="J1005" s="779" t="s">
        <v>806</v>
      </c>
      <c r="K1005" s="780" t="s">
        <v>896</v>
      </c>
      <c r="L1005" s="792">
        <v>42103</v>
      </c>
      <c r="M1005" s="792">
        <v>44292</v>
      </c>
      <c r="N1005" s="790">
        <v>0</v>
      </c>
      <c r="O1005" s="791">
        <v>0</v>
      </c>
    </row>
    <row r="1006" spans="1:15" ht="15" customHeight="1" x14ac:dyDescent="0.25">
      <c r="A1006" s="779" t="s">
        <v>130</v>
      </c>
      <c r="B1006" s="779" t="s">
        <v>130</v>
      </c>
      <c r="C1006" s="780" t="s">
        <v>875</v>
      </c>
      <c r="D1006" s="779">
        <v>362</v>
      </c>
      <c r="E1006" s="7" t="s">
        <v>112</v>
      </c>
      <c r="F1006" s="15" t="s">
        <v>186</v>
      </c>
      <c r="G1006" s="7" t="s">
        <v>112</v>
      </c>
      <c r="H1006" s="7" t="s">
        <v>112</v>
      </c>
      <c r="I1006" s="779" t="s">
        <v>710</v>
      </c>
      <c r="J1006" s="779" t="s">
        <v>744</v>
      </c>
      <c r="K1006" s="780" t="s">
        <v>896</v>
      </c>
      <c r="L1006" s="792">
        <v>42547</v>
      </c>
      <c r="M1006" s="792">
        <v>43665</v>
      </c>
      <c r="N1006" s="790">
        <v>0</v>
      </c>
      <c r="O1006" s="791">
        <v>0</v>
      </c>
    </row>
    <row r="1007" spans="1:15" ht="15" customHeight="1" x14ac:dyDescent="0.25">
      <c r="A1007" s="779" t="s">
        <v>130</v>
      </c>
      <c r="B1007" s="779" t="s">
        <v>130</v>
      </c>
      <c r="C1007" s="780" t="s">
        <v>875</v>
      </c>
      <c r="D1007" s="779">
        <v>362</v>
      </c>
      <c r="E1007" s="7" t="s">
        <v>112</v>
      </c>
      <c r="F1007" s="15" t="s">
        <v>186</v>
      </c>
      <c r="G1007" s="7" t="s">
        <v>112</v>
      </c>
      <c r="H1007" s="7" t="s">
        <v>112</v>
      </c>
      <c r="I1007" s="779" t="s">
        <v>710</v>
      </c>
      <c r="J1007" s="779" t="s">
        <v>832</v>
      </c>
      <c r="K1007" s="780" t="s">
        <v>896</v>
      </c>
      <c r="L1007" s="792">
        <v>53965</v>
      </c>
      <c r="M1007" s="792">
        <v>57018</v>
      </c>
      <c r="N1007" s="790">
        <v>0</v>
      </c>
      <c r="O1007" s="791">
        <v>0</v>
      </c>
    </row>
    <row r="1008" spans="1:15" ht="15" customHeight="1" x14ac:dyDescent="0.25">
      <c r="A1008" s="779" t="s">
        <v>130</v>
      </c>
      <c r="B1008" s="779" t="s">
        <v>130</v>
      </c>
      <c r="C1008" s="780" t="s">
        <v>875</v>
      </c>
      <c r="D1008" s="779">
        <v>362</v>
      </c>
      <c r="E1008" s="7" t="s">
        <v>112</v>
      </c>
      <c r="F1008" s="15" t="s">
        <v>186</v>
      </c>
      <c r="G1008" s="7" t="s">
        <v>112</v>
      </c>
      <c r="H1008" s="7" t="s">
        <v>112</v>
      </c>
      <c r="I1008" s="779" t="s">
        <v>710</v>
      </c>
      <c r="J1008" s="779" t="s">
        <v>850</v>
      </c>
      <c r="K1008" s="780" t="s">
        <v>896</v>
      </c>
      <c r="L1008" s="792">
        <v>138665</v>
      </c>
      <c r="M1008" s="792">
        <v>145687</v>
      </c>
      <c r="N1008" s="790">
        <v>0</v>
      </c>
      <c r="O1008" s="791">
        <v>0</v>
      </c>
    </row>
    <row r="1009" spans="1:15" ht="15" customHeight="1" x14ac:dyDescent="0.25">
      <c r="A1009" s="779" t="s">
        <v>130</v>
      </c>
      <c r="B1009" s="779" t="s">
        <v>130</v>
      </c>
      <c r="C1009" s="780" t="s">
        <v>875</v>
      </c>
      <c r="D1009" s="779">
        <v>362</v>
      </c>
      <c r="E1009" s="7" t="s">
        <v>112</v>
      </c>
      <c r="F1009" s="15" t="s">
        <v>186</v>
      </c>
      <c r="G1009" s="7" t="s">
        <v>112</v>
      </c>
      <c r="H1009" s="7" t="s">
        <v>112</v>
      </c>
      <c r="I1009" s="779" t="s">
        <v>710</v>
      </c>
      <c r="J1009" s="779" t="s">
        <v>727</v>
      </c>
      <c r="K1009" s="780" t="s">
        <v>896</v>
      </c>
      <c r="L1009" s="792">
        <v>139810</v>
      </c>
      <c r="M1009" s="792">
        <v>146218</v>
      </c>
      <c r="N1009" s="790">
        <v>0</v>
      </c>
      <c r="O1009" s="791">
        <v>0</v>
      </c>
    </row>
    <row r="1010" spans="1:15" ht="15" customHeight="1" x14ac:dyDescent="0.25">
      <c r="A1010" s="779" t="s">
        <v>130</v>
      </c>
      <c r="B1010" s="779" t="s">
        <v>130</v>
      </c>
      <c r="C1010" s="780" t="s">
        <v>875</v>
      </c>
      <c r="D1010" s="779">
        <v>362</v>
      </c>
      <c r="E1010" s="7" t="s">
        <v>112</v>
      </c>
      <c r="F1010" s="15" t="s">
        <v>186</v>
      </c>
      <c r="G1010" s="7" t="s">
        <v>112</v>
      </c>
      <c r="H1010" s="7" t="s">
        <v>112</v>
      </c>
      <c r="I1010" s="779" t="s">
        <v>710</v>
      </c>
      <c r="J1010" s="779" t="s">
        <v>826</v>
      </c>
      <c r="K1010" s="780" t="s">
        <v>896</v>
      </c>
      <c r="L1010" s="792">
        <v>177775</v>
      </c>
      <c r="M1010" s="792">
        <v>188255</v>
      </c>
      <c r="N1010" s="790">
        <v>0</v>
      </c>
      <c r="O1010" s="791">
        <v>0</v>
      </c>
    </row>
    <row r="1011" spans="1:15" ht="15" customHeight="1" x14ac:dyDescent="0.25">
      <c r="A1011" s="779" t="s">
        <v>130</v>
      </c>
      <c r="B1011" s="779" t="s">
        <v>130</v>
      </c>
      <c r="C1011" s="780" t="s">
        <v>875</v>
      </c>
      <c r="D1011" s="779">
        <v>362</v>
      </c>
      <c r="E1011" s="7" t="s">
        <v>112</v>
      </c>
      <c r="F1011" s="15" t="s">
        <v>186</v>
      </c>
      <c r="G1011" s="7" t="s">
        <v>112</v>
      </c>
      <c r="H1011" s="7" t="s">
        <v>112</v>
      </c>
      <c r="I1011" s="779" t="s">
        <v>710</v>
      </c>
      <c r="J1011" s="779" t="s">
        <v>702</v>
      </c>
      <c r="K1011" s="780" t="s">
        <v>896</v>
      </c>
      <c r="L1011" s="792">
        <v>191950</v>
      </c>
      <c r="M1011" s="792">
        <v>203562</v>
      </c>
      <c r="N1011" s="790">
        <v>0</v>
      </c>
      <c r="O1011" s="791">
        <v>0</v>
      </c>
    </row>
    <row r="1012" spans="1:15" ht="15" customHeight="1" x14ac:dyDescent="0.25">
      <c r="A1012" s="779" t="s">
        <v>130</v>
      </c>
      <c r="B1012" s="779" t="s">
        <v>130</v>
      </c>
      <c r="C1012" s="780" t="s">
        <v>875</v>
      </c>
      <c r="D1012" s="779">
        <v>362</v>
      </c>
      <c r="E1012" s="7" t="s">
        <v>112</v>
      </c>
      <c r="F1012" s="15" t="s">
        <v>186</v>
      </c>
      <c r="G1012" s="7" t="s">
        <v>112</v>
      </c>
      <c r="H1012" s="7" t="s">
        <v>112</v>
      </c>
      <c r="I1012" s="779" t="s">
        <v>710</v>
      </c>
      <c r="J1012" s="779" t="s">
        <v>852</v>
      </c>
      <c r="K1012" s="780" t="s">
        <v>896</v>
      </c>
      <c r="L1012" s="792">
        <v>398523</v>
      </c>
      <c r="M1012" s="792">
        <v>414629</v>
      </c>
      <c r="N1012" s="790">
        <v>0</v>
      </c>
      <c r="O1012" s="791">
        <v>0</v>
      </c>
    </row>
    <row r="1013" spans="1:15" ht="15" customHeight="1" x14ac:dyDescent="0.25">
      <c r="A1013" s="779" t="s">
        <v>130</v>
      </c>
      <c r="B1013" s="779" t="s">
        <v>130</v>
      </c>
      <c r="C1013" s="780" t="s">
        <v>875</v>
      </c>
      <c r="D1013" s="779">
        <v>362</v>
      </c>
      <c r="E1013" s="7" t="s">
        <v>112</v>
      </c>
      <c r="F1013" s="15" t="s">
        <v>186</v>
      </c>
      <c r="G1013" s="7" t="s">
        <v>112</v>
      </c>
      <c r="H1013" s="7" t="s">
        <v>112</v>
      </c>
      <c r="I1013" s="779" t="s">
        <v>710</v>
      </c>
      <c r="J1013" s="779" t="s">
        <v>867</v>
      </c>
      <c r="K1013" s="780" t="s">
        <v>896</v>
      </c>
      <c r="L1013" s="792">
        <v>1439632</v>
      </c>
      <c r="M1013" s="792">
        <v>1075510</v>
      </c>
      <c r="N1013" s="790">
        <v>0</v>
      </c>
      <c r="O1013" s="791">
        <v>0</v>
      </c>
    </row>
    <row r="1014" spans="1:15" ht="15" customHeight="1" x14ac:dyDescent="0.25">
      <c r="A1014" s="779" t="s">
        <v>130</v>
      </c>
      <c r="B1014" s="779" t="s">
        <v>130</v>
      </c>
      <c r="C1014" s="780" t="s">
        <v>875</v>
      </c>
      <c r="D1014" s="779">
        <v>362</v>
      </c>
      <c r="E1014" s="7" t="s">
        <v>112</v>
      </c>
      <c r="F1014" s="15" t="s">
        <v>186</v>
      </c>
      <c r="G1014" s="7" t="s">
        <v>112</v>
      </c>
      <c r="H1014" s="7" t="s">
        <v>112</v>
      </c>
      <c r="I1014" s="779" t="s">
        <v>720</v>
      </c>
      <c r="J1014" s="779" t="s">
        <v>903</v>
      </c>
      <c r="K1014" s="780" t="s">
        <v>896</v>
      </c>
      <c r="L1014" s="792">
        <v>5555789</v>
      </c>
      <c r="M1014" s="792">
        <v>5798634</v>
      </c>
      <c r="N1014" s="790">
        <v>0</v>
      </c>
      <c r="O1014" s="791">
        <v>0</v>
      </c>
    </row>
    <row r="1015" spans="1:15" ht="15" customHeight="1" x14ac:dyDescent="0.25">
      <c r="A1015" s="779" t="s">
        <v>130</v>
      </c>
      <c r="B1015" s="779" t="s">
        <v>130</v>
      </c>
      <c r="C1015" s="780" t="s">
        <v>875</v>
      </c>
      <c r="D1015" s="779">
        <v>362</v>
      </c>
      <c r="E1015" s="7" t="s">
        <v>112</v>
      </c>
      <c r="F1015" s="15" t="s">
        <v>186</v>
      </c>
      <c r="G1015" s="7" t="s">
        <v>112</v>
      </c>
      <c r="H1015" s="7" t="s">
        <v>112</v>
      </c>
      <c r="I1015" s="779" t="s">
        <v>710</v>
      </c>
      <c r="J1015" s="779" t="s">
        <v>702</v>
      </c>
      <c r="K1015" s="780" t="s">
        <v>896</v>
      </c>
      <c r="L1015" s="792">
        <v>10869480</v>
      </c>
      <c r="M1015" s="792">
        <v>11550202</v>
      </c>
      <c r="N1015" s="790">
        <v>0</v>
      </c>
      <c r="O1015" s="791">
        <v>0</v>
      </c>
    </row>
    <row r="1016" spans="1:15" ht="15" customHeight="1" x14ac:dyDescent="0.25">
      <c r="A1016" s="779" t="s">
        <v>130</v>
      </c>
      <c r="B1016" s="779" t="s">
        <v>130</v>
      </c>
      <c r="C1016" s="780" t="s">
        <v>875</v>
      </c>
      <c r="D1016" s="779">
        <v>362</v>
      </c>
      <c r="E1016" s="7" t="s">
        <v>112</v>
      </c>
      <c r="F1016" s="15" t="s">
        <v>186</v>
      </c>
      <c r="G1016" s="7" t="s">
        <v>112</v>
      </c>
      <c r="H1016" s="7" t="s">
        <v>112</v>
      </c>
      <c r="I1016" s="779" t="s">
        <v>710</v>
      </c>
      <c r="J1016" s="779" t="s">
        <v>826</v>
      </c>
      <c r="K1016" s="780" t="s">
        <v>896</v>
      </c>
      <c r="L1016" s="792">
        <v>25295866</v>
      </c>
      <c r="M1016" s="792">
        <v>26859197</v>
      </c>
      <c r="N1016" s="790">
        <v>0</v>
      </c>
      <c r="O1016" s="791">
        <v>0</v>
      </c>
    </row>
    <row r="1017" spans="1:15" ht="15" customHeight="1" x14ac:dyDescent="0.25">
      <c r="A1017" s="779" t="s">
        <v>130</v>
      </c>
      <c r="B1017" s="779" t="s">
        <v>130</v>
      </c>
      <c r="C1017" s="780" t="s">
        <v>875</v>
      </c>
      <c r="D1017" s="779">
        <v>362</v>
      </c>
      <c r="E1017" s="7" t="s">
        <v>112</v>
      </c>
      <c r="F1017" s="15" t="s">
        <v>186</v>
      </c>
      <c r="G1017" s="7" t="s">
        <v>112</v>
      </c>
      <c r="H1017" s="7" t="s">
        <v>112</v>
      </c>
      <c r="I1017" s="779" t="s">
        <v>710</v>
      </c>
      <c r="J1017" s="779" t="s">
        <v>850</v>
      </c>
      <c r="K1017" s="780" t="s">
        <v>896</v>
      </c>
      <c r="L1017" s="792">
        <v>86118787</v>
      </c>
      <c r="M1017" s="792">
        <v>90390273</v>
      </c>
      <c r="N1017" s="790">
        <v>0</v>
      </c>
      <c r="O1017" s="791">
        <v>0</v>
      </c>
    </row>
    <row r="1018" spans="1:15" ht="15" customHeight="1" x14ac:dyDescent="0.25">
      <c r="A1018" s="779" t="s">
        <v>130</v>
      </c>
      <c r="B1018" s="779" t="s">
        <v>130</v>
      </c>
      <c r="C1018" s="780" t="s">
        <v>875</v>
      </c>
      <c r="D1018" s="779">
        <v>364</v>
      </c>
      <c r="E1018" s="7" t="s">
        <v>112</v>
      </c>
      <c r="F1018" s="15" t="s">
        <v>186</v>
      </c>
      <c r="G1018" s="7" t="s">
        <v>112</v>
      </c>
      <c r="H1018" s="7" t="s">
        <v>112</v>
      </c>
      <c r="I1018" s="779" t="s">
        <v>710</v>
      </c>
      <c r="J1018" s="779" t="s">
        <v>43</v>
      </c>
      <c r="K1018" s="780" t="s">
        <v>904</v>
      </c>
      <c r="L1018" s="792">
        <v>-15849834</v>
      </c>
      <c r="M1018" s="792">
        <v>-16085450</v>
      </c>
      <c r="N1018" s="790">
        <v>0</v>
      </c>
      <c r="O1018" s="791">
        <v>0</v>
      </c>
    </row>
    <row r="1019" spans="1:15" ht="15" customHeight="1" x14ac:dyDescent="0.25">
      <c r="A1019" s="779" t="s">
        <v>130</v>
      </c>
      <c r="B1019" s="779" t="s">
        <v>130</v>
      </c>
      <c r="C1019" s="780" t="s">
        <v>875</v>
      </c>
      <c r="D1019" s="779">
        <v>364</v>
      </c>
      <c r="E1019" s="7" t="s">
        <v>112</v>
      </c>
      <c r="F1019" s="15" t="s">
        <v>186</v>
      </c>
      <c r="G1019" s="7" t="s">
        <v>112</v>
      </c>
      <c r="H1019" s="7" t="s">
        <v>112</v>
      </c>
      <c r="I1019" s="779" t="s">
        <v>710</v>
      </c>
      <c r="J1019" s="779" t="s">
        <v>43</v>
      </c>
      <c r="K1019" s="780" t="s">
        <v>904</v>
      </c>
      <c r="L1019" s="792">
        <v>-2106628</v>
      </c>
      <c r="M1019" s="792">
        <v>-2141563</v>
      </c>
      <c r="N1019" s="790">
        <v>0</v>
      </c>
      <c r="O1019" s="791">
        <v>0</v>
      </c>
    </row>
    <row r="1020" spans="1:15" ht="15" customHeight="1" x14ac:dyDescent="0.25">
      <c r="A1020" s="779" t="s">
        <v>130</v>
      </c>
      <c r="B1020" s="779" t="s">
        <v>130</v>
      </c>
      <c r="C1020" s="780" t="s">
        <v>875</v>
      </c>
      <c r="D1020" s="779">
        <v>364</v>
      </c>
      <c r="E1020" s="7" t="s">
        <v>112</v>
      </c>
      <c r="F1020" s="15" t="s">
        <v>186</v>
      </c>
      <c r="G1020" s="7" t="s">
        <v>112</v>
      </c>
      <c r="H1020" s="7" t="s">
        <v>112</v>
      </c>
      <c r="I1020" s="779" t="s">
        <v>873</v>
      </c>
      <c r="J1020" s="779" t="s">
        <v>656</v>
      </c>
      <c r="K1020" s="780" t="s">
        <v>904</v>
      </c>
      <c r="L1020" s="792">
        <v>-139993</v>
      </c>
      <c r="M1020" s="792">
        <v>-142246</v>
      </c>
      <c r="N1020" s="790">
        <v>0</v>
      </c>
      <c r="O1020" s="791">
        <v>0</v>
      </c>
    </row>
    <row r="1021" spans="1:15" ht="15" customHeight="1" x14ac:dyDescent="0.25">
      <c r="A1021" s="779" t="s">
        <v>130</v>
      </c>
      <c r="B1021" s="779" t="s">
        <v>130</v>
      </c>
      <c r="C1021" s="780" t="s">
        <v>875</v>
      </c>
      <c r="D1021" s="779">
        <v>364</v>
      </c>
      <c r="E1021" s="7" t="s">
        <v>112</v>
      </c>
      <c r="F1021" s="15" t="s">
        <v>186</v>
      </c>
      <c r="G1021" s="7" t="s">
        <v>112</v>
      </c>
      <c r="H1021" s="7" t="s">
        <v>112</v>
      </c>
      <c r="I1021" s="779" t="s">
        <v>710</v>
      </c>
      <c r="J1021" s="779" t="s">
        <v>43</v>
      </c>
      <c r="K1021" s="780" t="s">
        <v>904</v>
      </c>
      <c r="L1021" s="792">
        <v>-84613</v>
      </c>
      <c r="M1021" s="792">
        <v>-85953</v>
      </c>
      <c r="N1021" s="790">
        <v>0</v>
      </c>
      <c r="O1021" s="791">
        <v>0</v>
      </c>
    </row>
    <row r="1022" spans="1:15" ht="15" customHeight="1" x14ac:dyDescent="0.25">
      <c r="A1022" s="779" t="s">
        <v>130</v>
      </c>
      <c r="B1022" s="779" t="s">
        <v>130</v>
      </c>
      <c r="C1022" s="780" t="s">
        <v>875</v>
      </c>
      <c r="D1022" s="779">
        <v>364</v>
      </c>
      <c r="E1022" s="7" t="s">
        <v>112</v>
      </c>
      <c r="F1022" s="15" t="s">
        <v>186</v>
      </c>
      <c r="G1022" s="7" t="s">
        <v>112</v>
      </c>
      <c r="H1022" s="7" t="s">
        <v>112</v>
      </c>
      <c r="I1022" s="779" t="s">
        <v>873</v>
      </c>
      <c r="J1022" s="779" t="s">
        <v>656</v>
      </c>
      <c r="K1022" s="780" t="s">
        <v>904</v>
      </c>
      <c r="L1022" s="792">
        <v>-4216</v>
      </c>
      <c r="M1022" s="792">
        <v>-4284</v>
      </c>
      <c r="N1022" s="790">
        <v>0</v>
      </c>
      <c r="O1022" s="791">
        <v>0</v>
      </c>
    </row>
    <row r="1023" spans="1:15" ht="15" customHeight="1" x14ac:dyDescent="0.25">
      <c r="A1023" s="779" t="s">
        <v>130</v>
      </c>
      <c r="B1023" s="779" t="s">
        <v>130</v>
      </c>
      <c r="C1023" s="780" t="s">
        <v>875</v>
      </c>
      <c r="D1023" s="779">
        <v>364</v>
      </c>
      <c r="E1023" s="7" t="s">
        <v>112</v>
      </c>
      <c r="F1023" s="15" t="s">
        <v>186</v>
      </c>
      <c r="G1023" s="7" t="s">
        <v>112</v>
      </c>
      <c r="H1023" s="7" t="s">
        <v>112</v>
      </c>
      <c r="I1023" s="779" t="s">
        <v>873</v>
      </c>
      <c r="J1023" s="779" t="s">
        <v>656</v>
      </c>
      <c r="K1023" s="780" t="s">
        <v>904</v>
      </c>
      <c r="L1023" s="792">
        <v>-403</v>
      </c>
      <c r="M1023" s="792">
        <v>-409</v>
      </c>
      <c r="N1023" s="790">
        <v>0</v>
      </c>
      <c r="O1023" s="791">
        <v>0</v>
      </c>
    </row>
    <row r="1024" spans="1:15" ht="15" customHeight="1" x14ac:dyDescent="0.25">
      <c r="A1024" s="779" t="s">
        <v>130</v>
      </c>
      <c r="B1024" s="779" t="s">
        <v>130</v>
      </c>
      <c r="C1024" s="780" t="s">
        <v>875</v>
      </c>
      <c r="D1024" s="779">
        <v>364</v>
      </c>
      <c r="E1024" s="7" t="s">
        <v>112</v>
      </c>
      <c r="F1024" s="15" t="s">
        <v>186</v>
      </c>
      <c r="G1024" s="7" t="s">
        <v>112</v>
      </c>
      <c r="H1024" s="7" t="s">
        <v>112</v>
      </c>
      <c r="I1024" s="779" t="s">
        <v>873</v>
      </c>
      <c r="J1024" s="779" t="s">
        <v>656</v>
      </c>
      <c r="K1024" s="780" t="s">
        <v>904</v>
      </c>
      <c r="L1024" s="792">
        <v>197</v>
      </c>
      <c r="M1024" s="792">
        <v>200</v>
      </c>
      <c r="N1024" s="790">
        <v>0</v>
      </c>
      <c r="O1024" s="791">
        <v>0</v>
      </c>
    </row>
    <row r="1025" spans="1:15" ht="15" customHeight="1" x14ac:dyDescent="0.25">
      <c r="A1025" s="779" t="s">
        <v>130</v>
      </c>
      <c r="B1025" s="779" t="s">
        <v>130</v>
      </c>
      <c r="C1025" s="780" t="s">
        <v>875</v>
      </c>
      <c r="D1025" s="779">
        <v>364</v>
      </c>
      <c r="E1025" s="7" t="s">
        <v>112</v>
      </c>
      <c r="F1025" s="15" t="s">
        <v>186</v>
      </c>
      <c r="G1025" s="7" t="s">
        <v>112</v>
      </c>
      <c r="H1025" s="7" t="s">
        <v>112</v>
      </c>
      <c r="I1025" s="779" t="s">
        <v>873</v>
      </c>
      <c r="J1025" s="779" t="s">
        <v>656</v>
      </c>
      <c r="K1025" s="780" t="s">
        <v>904</v>
      </c>
      <c r="L1025" s="792">
        <v>21495</v>
      </c>
      <c r="M1025" s="792">
        <v>21852</v>
      </c>
      <c r="N1025" s="790">
        <v>0</v>
      </c>
      <c r="O1025" s="791">
        <v>0</v>
      </c>
    </row>
    <row r="1026" spans="1:15" ht="15" customHeight="1" x14ac:dyDescent="0.25">
      <c r="A1026" s="779" t="s">
        <v>130</v>
      </c>
      <c r="B1026" s="779" t="s">
        <v>130</v>
      </c>
      <c r="C1026" s="780" t="s">
        <v>875</v>
      </c>
      <c r="D1026" s="779">
        <v>364</v>
      </c>
      <c r="E1026" s="7" t="s">
        <v>112</v>
      </c>
      <c r="F1026" s="15" t="s">
        <v>186</v>
      </c>
      <c r="G1026" s="7" t="s">
        <v>112</v>
      </c>
      <c r="H1026" s="7" t="s">
        <v>112</v>
      </c>
      <c r="I1026" s="779" t="s">
        <v>873</v>
      </c>
      <c r="J1026" s="779" t="s">
        <v>656</v>
      </c>
      <c r="K1026" s="780" t="s">
        <v>904</v>
      </c>
      <c r="L1026" s="792">
        <v>34747</v>
      </c>
      <c r="M1026" s="792">
        <v>35321</v>
      </c>
      <c r="N1026" s="790">
        <v>0</v>
      </c>
      <c r="O1026" s="791">
        <v>0</v>
      </c>
    </row>
    <row r="1027" spans="1:15" ht="15" customHeight="1" x14ac:dyDescent="0.25">
      <c r="A1027" s="779" t="s">
        <v>130</v>
      </c>
      <c r="B1027" s="779" t="s">
        <v>130</v>
      </c>
      <c r="C1027" s="780" t="s">
        <v>875</v>
      </c>
      <c r="D1027" s="779">
        <v>364</v>
      </c>
      <c r="E1027" s="7" t="s">
        <v>112</v>
      </c>
      <c r="F1027" s="15" t="s">
        <v>186</v>
      </c>
      <c r="G1027" s="7" t="s">
        <v>112</v>
      </c>
      <c r="H1027" s="7" t="s">
        <v>112</v>
      </c>
      <c r="I1027" s="779" t="s">
        <v>710</v>
      </c>
      <c r="J1027" s="779" t="s">
        <v>43</v>
      </c>
      <c r="K1027" s="780" t="s">
        <v>904</v>
      </c>
      <c r="L1027" s="792">
        <v>109346</v>
      </c>
      <c r="M1027" s="792">
        <v>111106</v>
      </c>
      <c r="N1027" s="790">
        <v>0</v>
      </c>
      <c r="O1027" s="791">
        <v>0</v>
      </c>
    </row>
    <row r="1028" spans="1:15" ht="15" customHeight="1" x14ac:dyDescent="0.25">
      <c r="A1028" s="779" t="s">
        <v>130</v>
      </c>
      <c r="B1028" s="779" t="s">
        <v>130</v>
      </c>
      <c r="C1028" s="780" t="s">
        <v>875</v>
      </c>
      <c r="D1028" s="779">
        <v>364</v>
      </c>
      <c r="E1028" s="7" t="s">
        <v>112</v>
      </c>
      <c r="F1028" s="15" t="s">
        <v>186</v>
      </c>
      <c r="G1028" s="7" t="s">
        <v>112</v>
      </c>
      <c r="H1028" s="7" t="s">
        <v>112</v>
      </c>
      <c r="I1028" s="779" t="s">
        <v>873</v>
      </c>
      <c r="J1028" s="779" t="s">
        <v>656</v>
      </c>
      <c r="K1028" s="780" t="s">
        <v>904</v>
      </c>
      <c r="L1028" s="792">
        <v>4985554</v>
      </c>
      <c r="M1028" s="792">
        <v>5048442</v>
      </c>
      <c r="N1028" s="790">
        <v>0</v>
      </c>
      <c r="O1028" s="791">
        <v>0</v>
      </c>
    </row>
    <row r="1029" spans="1:15" ht="15" customHeight="1" x14ac:dyDescent="0.25">
      <c r="A1029" s="779" t="s">
        <v>130</v>
      </c>
      <c r="B1029" s="779" t="s">
        <v>130</v>
      </c>
      <c r="C1029" s="780" t="s">
        <v>875</v>
      </c>
      <c r="D1029" s="779">
        <v>364</v>
      </c>
      <c r="E1029" s="7" t="s">
        <v>112</v>
      </c>
      <c r="F1029" s="15" t="s">
        <v>186</v>
      </c>
      <c r="G1029" s="7" t="s">
        <v>112</v>
      </c>
      <c r="H1029" s="7" t="s">
        <v>112</v>
      </c>
      <c r="I1029" s="779" t="s">
        <v>710</v>
      </c>
      <c r="J1029" s="779" t="s">
        <v>43</v>
      </c>
      <c r="K1029" s="780" t="s">
        <v>904</v>
      </c>
      <c r="L1029" s="792">
        <v>5774375</v>
      </c>
      <c r="M1029" s="792">
        <v>5870191</v>
      </c>
      <c r="N1029" s="790">
        <v>0</v>
      </c>
      <c r="O1029" s="791">
        <v>0</v>
      </c>
    </row>
    <row r="1030" spans="1:15" ht="15" customHeight="1" x14ac:dyDescent="0.25">
      <c r="A1030" s="779" t="s">
        <v>130</v>
      </c>
      <c r="B1030" s="779" t="s">
        <v>130</v>
      </c>
      <c r="C1030" s="780" t="s">
        <v>875</v>
      </c>
      <c r="D1030" s="779">
        <v>364</v>
      </c>
      <c r="E1030" s="7" t="s">
        <v>112</v>
      </c>
      <c r="F1030" s="15" t="s">
        <v>186</v>
      </c>
      <c r="G1030" s="7" t="s">
        <v>112</v>
      </c>
      <c r="H1030" s="7" t="s">
        <v>112</v>
      </c>
      <c r="I1030" s="779" t="s">
        <v>710</v>
      </c>
      <c r="J1030" s="779" t="s">
        <v>43</v>
      </c>
      <c r="K1030" s="780" t="s">
        <v>904</v>
      </c>
      <c r="L1030" s="792">
        <v>7309903</v>
      </c>
      <c r="M1030" s="792">
        <v>7420233</v>
      </c>
      <c r="N1030" s="790">
        <v>0</v>
      </c>
      <c r="O1030" s="791">
        <v>0</v>
      </c>
    </row>
    <row r="1031" spans="1:15" ht="15" customHeight="1" x14ac:dyDescent="0.25">
      <c r="A1031" s="779" t="s">
        <v>130</v>
      </c>
      <c r="B1031" s="779" t="s">
        <v>130</v>
      </c>
      <c r="C1031" s="780" t="s">
        <v>875</v>
      </c>
      <c r="D1031" s="779">
        <v>364</v>
      </c>
      <c r="E1031" s="7" t="s">
        <v>112</v>
      </c>
      <c r="F1031" s="15" t="s">
        <v>186</v>
      </c>
      <c r="G1031" s="7" t="s">
        <v>112</v>
      </c>
      <c r="H1031" s="7" t="s">
        <v>112</v>
      </c>
      <c r="I1031" s="779" t="s">
        <v>710</v>
      </c>
      <c r="J1031" s="779" t="s">
        <v>43</v>
      </c>
      <c r="K1031" s="780" t="s">
        <v>904</v>
      </c>
      <c r="L1031" s="792">
        <v>110708302</v>
      </c>
      <c r="M1031" s="792">
        <v>111825532</v>
      </c>
      <c r="N1031" s="790">
        <v>0</v>
      </c>
      <c r="O1031" s="791">
        <v>0</v>
      </c>
    </row>
    <row r="1032" spans="1:15" ht="15" customHeight="1" x14ac:dyDescent="0.25">
      <c r="A1032" s="779" t="s">
        <v>130</v>
      </c>
      <c r="B1032" s="779" t="s">
        <v>130</v>
      </c>
      <c r="C1032" s="780" t="s">
        <v>875</v>
      </c>
      <c r="D1032" s="779">
        <v>365</v>
      </c>
      <c r="E1032" s="7" t="s">
        <v>112</v>
      </c>
      <c r="F1032" s="15" t="s">
        <v>186</v>
      </c>
      <c r="G1032" s="7" t="s">
        <v>112</v>
      </c>
      <c r="H1032" s="7" t="s">
        <v>112</v>
      </c>
      <c r="I1032" s="779" t="s">
        <v>873</v>
      </c>
      <c r="J1032" s="779" t="s">
        <v>656</v>
      </c>
      <c r="K1032" s="780" t="s">
        <v>905</v>
      </c>
      <c r="L1032" s="792">
        <v>856405</v>
      </c>
      <c r="M1032" s="792">
        <v>856405</v>
      </c>
      <c r="N1032" s="790">
        <v>0</v>
      </c>
      <c r="O1032" s="791">
        <v>0</v>
      </c>
    </row>
    <row r="1033" spans="1:15" ht="15" customHeight="1" x14ac:dyDescent="0.25">
      <c r="A1033" s="779" t="s">
        <v>130</v>
      </c>
      <c r="B1033" s="779" t="s">
        <v>130</v>
      </c>
      <c r="C1033" s="780" t="s">
        <v>875</v>
      </c>
      <c r="D1033" s="779">
        <v>365</v>
      </c>
      <c r="E1033" s="7" t="s">
        <v>112</v>
      </c>
      <c r="F1033" s="15" t="s">
        <v>186</v>
      </c>
      <c r="G1033" s="7" t="s">
        <v>112</v>
      </c>
      <c r="H1033" s="7" t="s">
        <v>112</v>
      </c>
      <c r="I1033" s="779" t="s">
        <v>873</v>
      </c>
      <c r="J1033" s="779" t="s">
        <v>656</v>
      </c>
      <c r="K1033" s="780" t="s">
        <v>905</v>
      </c>
      <c r="L1033" s="792">
        <v>2032558</v>
      </c>
      <c r="M1033" s="792">
        <v>2032558</v>
      </c>
      <c r="N1033" s="790">
        <v>0</v>
      </c>
      <c r="O1033" s="791">
        <v>0</v>
      </c>
    </row>
    <row r="1034" spans="1:15" ht="15" customHeight="1" x14ac:dyDescent="0.25">
      <c r="A1034" s="779" t="s">
        <v>130</v>
      </c>
      <c r="B1034" s="779" t="s">
        <v>130</v>
      </c>
      <c r="C1034" s="780" t="s">
        <v>875</v>
      </c>
      <c r="D1034" s="779">
        <v>365</v>
      </c>
      <c r="E1034" s="7" t="s">
        <v>112</v>
      </c>
      <c r="F1034" s="15" t="s">
        <v>186</v>
      </c>
      <c r="G1034" s="7" t="s">
        <v>112</v>
      </c>
      <c r="H1034" s="7" t="s">
        <v>112</v>
      </c>
      <c r="I1034" s="779" t="s">
        <v>710</v>
      </c>
      <c r="J1034" s="779" t="s">
        <v>43</v>
      </c>
      <c r="K1034" s="780" t="s">
        <v>905</v>
      </c>
      <c r="L1034" s="792">
        <v>24845882</v>
      </c>
      <c r="M1034" s="792">
        <v>24845882</v>
      </c>
      <c r="N1034" s="790">
        <v>0</v>
      </c>
      <c r="O1034" s="791">
        <v>0</v>
      </c>
    </row>
    <row r="1035" spans="1:15" ht="15" customHeight="1" x14ac:dyDescent="0.25">
      <c r="A1035" s="779" t="s">
        <v>130</v>
      </c>
      <c r="B1035" s="779" t="s">
        <v>130</v>
      </c>
      <c r="C1035" s="780" t="s">
        <v>875</v>
      </c>
      <c r="D1035" s="779">
        <v>365</v>
      </c>
      <c r="E1035" s="7" t="s">
        <v>112</v>
      </c>
      <c r="F1035" s="15" t="s">
        <v>186</v>
      </c>
      <c r="G1035" s="7" t="s">
        <v>112</v>
      </c>
      <c r="H1035" s="7" t="s">
        <v>112</v>
      </c>
      <c r="I1035" s="779" t="s">
        <v>710</v>
      </c>
      <c r="J1035" s="779" t="s">
        <v>43</v>
      </c>
      <c r="K1035" s="780" t="s">
        <v>905</v>
      </c>
      <c r="L1035" s="792">
        <v>48471120</v>
      </c>
      <c r="M1035" s="792">
        <v>48471120</v>
      </c>
      <c r="N1035" s="790">
        <v>0</v>
      </c>
      <c r="O1035" s="791">
        <v>0</v>
      </c>
    </row>
    <row r="1036" spans="1:15" ht="15" customHeight="1" x14ac:dyDescent="0.25">
      <c r="A1036" s="779" t="s">
        <v>130</v>
      </c>
      <c r="B1036" s="779" t="s">
        <v>130</v>
      </c>
      <c r="C1036" s="780" t="s">
        <v>875</v>
      </c>
      <c r="D1036" s="779">
        <v>369</v>
      </c>
      <c r="E1036" s="7" t="s">
        <v>112</v>
      </c>
      <c r="F1036" s="15" t="s">
        <v>186</v>
      </c>
      <c r="G1036" s="7" t="s">
        <v>112</v>
      </c>
      <c r="H1036" s="7" t="s">
        <v>112</v>
      </c>
      <c r="I1036" s="779" t="s">
        <v>873</v>
      </c>
      <c r="J1036" s="779" t="s">
        <v>656</v>
      </c>
      <c r="K1036" s="780" t="s">
        <v>906</v>
      </c>
      <c r="L1036" s="792">
        <v>629530</v>
      </c>
      <c r="M1036" s="792">
        <v>629530</v>
      </c>
      <c r="N1036" s="790">
        <v>0</v>
      </c>
      <c r="O1036" s="791">
        <v>0</v>
      </c>
    </row>
    <row r="1037" spans="1:15" ht="15" customHeight="1" x14ac:dyDescent="0.25">
      <c r="A1037" s="779" t="s">
        <v>130</v>
      </c>
      <c r="B1037" s="779" t="s">
        <v>130</v>
      </c>
      <c r="C1037" s="780" t="s">
        <v>875</v>
      </c>
      <c r="D1037" s="779">
        <v>369</v>
      </c>
      <c r="E1037" s="7" t="s">
        <v>112</v>
      </c>
      <c r="F1037" s="15" t="s">
        <v>186</v>
      </c>
      <c r="G1037" s="7" t="s">
        <v>112</v>
      </c>
      <c r="H1037" s="7" t="s">
        <v>112</v>
      </c>
      <c r="I1037" s="779" t="s">
        <v>873</v>
      </c>
      <c r="J1037" s="779" t="s">
        <v>656</v>
      </c>
      <c r="K1037" s="780" t="s">
        <v>906</v>
      </c>
      <c r="L1037" s="792">
        <v>683692</v>
      </c>
      <c r="M1037" s="792">
        <v>683692</v>
      </c>
      <c r="N1037" s="790">
        <v>0</v>
      </c>
      <c r="O1037" s="791">
        <v>0</v>
      </c>
    </row>
    <row r="1038" spans="1:15" ht="15" customHeight="1" x14ac:dyDescent="0.25">
      <c r="A1038" s="779" t="s">
        <v>130</v>
      </c>
      <c r="B1038" s="779" t="s">
        <v>130</v>
      </c>
      <c r="C1038" s="780" t="s">
        <v>875</v>
      </c>
      <c r="D1038" s="779">
        <v>369</v>
      </c>
      <c r="E1038" s="7" t="s">
        <v>112</v>
      </c>
      <c r="F1038" s="15" t="s">
        <v>186</v>
      </c>
      <c r="G1038" s="7" t="s">
        <v>112</v>
      </c>
      <c r="H1038" s="7" t="s">
        <v>112</v>
      </c>
      <c r="I1038" s="779" t="s">
        <v>710</v>
      </c>
      <c r="J1038" s="779" t="s">
        <v>43</v>
      </c>
      <c r="K1038" s="780" t="s">
        <v>906</v>
      </c>
      <c r="L1038" s="792">
        <v>64928751</v>
      </c>
      <c r="M1038" s="792">
        <v>64928751</v>
      </c>
      <c r="N1038" s="790">
        <v>0</v>
      </c>
      <c r="O1038" s="791">
        <v>0</v>
      </c>
    </row>
    <row r="1039" spans="1:15" ht="15" customHeight="1" x14ac:dyDescent="0.25">
      <c r="A1039" s="779" t="s">
        <v>130</v>
      </c>
      <c r="B1039" s="779" t="s">
        <v>130</v>
      </c>
      <c r="C1039" s="780" t="s">
        <v>875</v>
      </c>
      <c r="D1039" s="779">
        <v>369</v>
      </c>
      <c r="E1039" s="7" t="s">
        <v>112</v>
      </c>
      <c r="F1039" s="15" t="s">
        <v>186</v>
      </c>
      <c r="G1039" s="7" t="s">
        <v>112</v>
      </c>
      <c r="H1039" s="7" t="s">
        <v>112</v>
      </c>
      <c r="I1039" s="779" t="s">
        <v>710</v>
      </c>
      <c r="J1039" s="779" t="s">
        <v>43</v>
      </c>
      <c r="K1039" s="780" t="s">
        <v>906</v>
      </c>
      <c r="L1039" s="792">
        <v>94151575</v>
      </c>
      <c r="M1039" s="792">
        <v>94151575</v>
      </c>
      <c r="N1039" s="790">
        <v>0</v>
      </c>
      <c r="O1039" s="791">
        <v>0</v>
      </c>
    </row>
    <row r="1040" spans="1:15" ht="15" customHeight="1" x14ac:dyDescent="0.25">
      <c r="A1040" s="779" t="s">
        <v>130</v>
      </c>
      <c r="B1040" s="779" t="s">
        <v>130</v>
      </c>
      <c r="C1040" s="780" t="s">
        <v>868</v>
      </c>
      <c r="D1040" s="779">
        <v>373</v>
      </c>
      <c r="E1040" s="7" t="s">
        <v>112</v>
      </c>
      <c r="F1040" s="7" t="s">
        <v>183</v>
      </c>
      <c r="G1040" s="7" t="s">
        <v>112</v>
      </c>
      <c r="H1040" s="7" t="s">
        <v>112</v>
      </c>
      <c r="I1040" s="779" t="s">
        <v>873</v>
      </c>
      <c r="J1040" s="779" t="s">
        <v>656</v>
      </c>
      <c r="K1040" s="780" t="s">
        <v>907</v>
      </c>
      <c r="L1040" s="792">
        <v>7099</v>
      </c>
      <c r="M1040" s="792">
        <v>7099</v>
      </c>
      <c r="N1040" s="790">
        <v>0</v>
      </c>
      <c r="O1040" s="791">
        <v>0</v>
      </c>
    </row>
    <row r="1041" spans="1:15" x14ac:dyDescent="0.25">
      <c r="A1041" s="779" t="s">
        <v>130</v>
      </c>
      <c r="B1041" s="779" t="s">
        <v>130</v>
      </c>
      <c r="C1041" s="780" t="s">
        <v>868</v>
      </c>
      <c r="D1041" s="779">
        <v>373</v>
      </c>
      <c r="E1041" s="7" t="s">
        <v>112</v>
      </c>
      <c r="F1041" s="7" t="s">
        <v>183</v>
      </c>
      <c r="G1041" s="7" t="s">
        <v>112</v>
      </c>
      <c r="H1041" s="7" t="s">
        <v>112</v>
      </c>
      <c r="I1041" s="779" t="s">
        <v>873</v>
      </c>
      <c r="J1041" s="779" t="s">
        <v>656</v>
      </c>
      <c r="K1041" s="780" t="s">
        <v>907</v>
      </c>
      <c r="L1041" s="792">
        <v>11307</v>
      </c>
      <c r="M1041" s="792">
        <v>11307</v>
      </c>
      <c r="N1041" s="790">
        <v>0</v>
      </c>
      <c r="O1041" s="791">
        <v>0</v>
      </c>
    </row>
    <row r="1042" spans="1:15" ht="15" customHeight="1" x14ac:dyDescent="0.25">
      <c r="A1042" s="779" t="s">
        <v>130</v>
      </c>
      <c r="B1042" s="779" t="s">
        <v>130</v>
      </c>
      <c r="C1042" s="780" t="s">
        <v>868</v>
      </c>
      <c r="D1042" s="779">
        <v>373</v>
      </c>
      <c r="E1042" s="7" t="s">
        <v>112</v>
      </c>
      <c r="F1042" s="7" t="s">
        <v>183</v>
      </c>
      <c r="G1042" s="7" t="s">
        <v>112</v>
      </c>
      <c r="H1042" s="7" t="s">
        <v>112</v>
      </c>
      <c r="I1042" s="779" t="s">
        <v>710</v>
      </c>
      <c r="J1042" s="779" t="s">
        <v>43</v>
      </c>
      <c r="K1042" s="780" t="s">
        <v>907</v>
      </c>
      <c r="L1042" s="792">
        <v>21557</v>
      </c>
      <c r="M1042" s="792">
        <v>21557</v>
      </c>
      <c r="N1042" s="790">
        <v>0</v>
      </c>
      <c r="O1042" s="791">
        <v>0</v>
      </c>
    </row>
    <row r="1043" spans="1:15" ht="15" customHeight="1" x14ac:dyDescent="0.25">
      <c r="A1043" s="779" t="s">
        <v>130</v>
      </c>
      <c r="B1043" s="779" t="s">
        <v>130</v>
      </c>
      <c r="C1043" s="780" t="s">
        <v>868</v>
      </c>
      <c r="D1043" s="779">
        <v>373</v>
      </c>
      <c r="E1043" s="7" t="s">
        <v>112</v>
      </c>
      <c r="F1043" s="7" t="s">
        <v>183</v>
      </c>
      <c r="G1043" s="7" t="s">
        <v>112</v>
      </c>
      <c r="H1043" s="7" t="s">
        <v>112</v>
      </c>
      <c r="I1043" s="779" t="s">
        <v>710</v>
      </c>
      <c r="J1043" s="779" t="s">
        <v>43</v>
      </c>
      <c r="K1043" s="780" t="s">
        <v>907</v>
      </c>
      <c r="L1043" s="792">
        <v>24365</v>
      </c>
      <c r="M1043" s="792">
        <v>24365</v>
      </c>
      <c r="N1043" s="790">
        <v>0</v>
      </c>
      <c r="O1043" s="791">
        <v>0</v>
      </c>
    </row>
    <row r="1044" spans="1:15" x14ac:dyDescent="0.25">
      <c r="A1044" s="779" t="s">
        <v>130</v>
      </c>
      <c r="B1044" s="779" t="s">
        <v>130</v>
      </c>
      <c r="C1044" s="780" t="s">
        <v>868</v>
      </c>
      <c r="D1044" s="779">
        <v>373</v>
      </c>
      <c r="E1044" s="7" t="s">
        <v>112</v>
      </c>
      <c r="F1044" s="7" t="s">
        <v>183</v>
      </c>
      <c r="G1044" s="7" t="s">
        <v>112</v>
      </c>
      <c r="H1044" s="7" t="s">
        <v>112</v>
      </c>
      <c r="I1044" s="779" t="s">
        <v>710</v>
      </c>
      <c r="J1044" s="779" t="s">
        <v>43</v>
      </c>
      <c r="K1044" s="780" t="s">
        <v>907</v>
      </c>
      <c r="L1044" s="792">
        <v>1429604</v>
      </c>
      <c r="M1044" s="792">
        <v>1429604</v>
      </c>
      <c r="N1044" s="790">
        <v>0</v>
      </c>
      <c r="O1044" s="791">
        <v>0</v>
      </c>
    </row>
    <row r="1045" spans="1:15" x14ac:dyDescent="0.25">
      <c r="A1045" s="779" t="s">
        <v>130</v>
      </c>
      <c r="B1045" s="779" t="s">
        <v>130</v>
      </c>
      <c r="C1045" s="780" t="s">
        <v>868</v>
      </c>
      <c r="D1045" s="779">
        <v>373</v>
      </c>
      <c r="E1045" s="7" t="s">
        <v>112</v>
      </c>
      <c r="F1045" s="7" t="s">
        <v>183</v>
      </c>
      <c r="G1045" s="7" t="s">
        <v>112</v>
      </c>
      <c r="H1045" s="7" t="s">
        <v>112</v>
      </c>
      <c r="I1045" s="779" t="s">
        <v>710</v>
      </c>
      <c r="J1045" s="779" t="s">
        <v>43</v>
      </c>
      <c r="K1045" s="780" t="s">
        <v>907</v>
      </c>
      <c r="L1045" s="792">
        <v>2007415</v>
      </c>
      <c r="M1045" s="792">
        <v>2007415</v>
      </c>
      <c r="N1045" s="790">
        <v>0</v>
      </c>
      <c r="O1045" s="791">
        <v>0</v>
      </c>
    </row>
    <row r="1046" spans="1:15" ht="15" customHeight="1" x14ac:dyDescent="0.25">
      <c r="A1046" s="779" t="s">
        <v>130</v>
      </c>
      <c r="B1046" s="779" t="s">
        <v>130</v>
      </c>
      <c r="C1046" s="780" t="s">
        <v>875</v>
      </c>
      <c r="D1046" s="779">
        <v>373</v>
      </c>
      <c r="E1046" s="7" t="s">
        <v>112</v>
      </c>
      <c r="F1046" s="15" t="s">
        <v>186</v>
      </c>
      <c r="G1046" s="7" t="s">
        <v>112</v>
      </c>
      <c r="H1046" s="7" t="s">
        <v>112</v>
      </c>
      <c r="I1046" s="779" t="s">
        <v>873</v>
      </c>
      <c r="J1046" s="779" t="s">
        <v>656</v>
      </c>
      <c r="K1046" s="780" t="s">
        <v>908</v>
      </c>
      <c r="L1046" s="792">
        <v>40</v>
      </c>
      <c r="M1046" s="792">
        <v>40</v>
      </c>
      <c r="N1046" s="790">
        <v>0</v>
      </c>
      <c r="O1046" s="791">
        <v>0</v>
      </c>
    </row>
    <row r="1047" spans="1:15" ht="15" customHeight="1" x14ac:dyDescent="0.25">
      <c r="A1047" s="779" t="s">
        <v>130</v>
      </c>
      <c r="B1047" s="779" t="s">
        <v>130</v>
      </c>
      <c r="C1047" s="780" t="s">
        <v>875</v>
      </c>
      <c r="D1047" s="779">
        <v>373</v>
      </c>
      <c r="E1047" s="7" t="s">
        <v>112</v>
      </c>
      <c r="F1047" s="15" t="s">
        <v>186</v>
      </c>
      <c r="G1047" s="7" t="s">
        <v>112</v>
      </c>
      <c r="H1047" s="7" t="s">
        <v>112</v>
      </c>
      <c r="I1047" s="779" t="s">
        <v>873</v>
      </c>
      <c r="J1047" s="779" t="s">
        <v>656</v>
      </c>
      <c r="K1047" s="780" t="s">
        <v>908</v>
      </c>
      <c r="L1047" s="792">
        <v>269</v>
      </c>
      <c r="M1047" s="792">
        <v>269</v>
      </c>
      <c r="N1047" s="790">
        <v>0</v>
      </c>
      <c r="O1047" s="791">
        <v>0</v>
      </c>
    </row>
    <row r="1048" spans="1:15" ht="15" customHeight="1" x14ac:dyDescent="0.25">
      <c r="A1048" s="779" t="s">
        <v>130</v>
      </c>
      <c r="B1048" s="779" t="s">
        <v>130</v>
      </c>
      <c r="C1048" s="780" t="s">
        <v>875</v>
      </c>
      <c r="D1048" s="779">
        <v>373</v>
      </c>
      <c r="E1048" s="7" t="s">
        <v>112</v>
      </c>
      <c r="F1048" s="15" t="s">
        <v>186</v>
      </c>
      <c r="G1048" s="7" t="s">
        <v>112</v>
      </c>
      <c r="H1048" s="7" t="s">
        <v>112</v>
      </c>
      <c r="I1048" s="779" t="s">
        <v>873</v>
      </c>
      <c r="J1048" s="779" t="s">
        <v>656</v>
      </c>
      <c r="K1048" s="780" t="s">
        <v>908</v>
      </c>
      <c r="L1048" s="792">
        <v>12876</v>
      </c>
      <c r="M1048" s="792">
        <v>12876</v>
      </c>
      <c r="N1048" s="790">
        <v>0</v>
      </c>
      <c r="O1048" s="791">
        <v>0</v>
      </c>
    </row>
    <row r="1049" spans="1:15" ht="15" customHeight="1" x14ac:dyDescent="0.25">
      <c r="A1049" s="779" t="s">
        <v>130</v>
      </c>
      <c r="B1049" s="779" t="s">
        <v>130</v>
      </c>
      <c r="C1049" s="780" t="s">
        <v>875</v>
      </c>
      <c r="D1049" s="779">
        <v>373</v>
      </c>
      <c r="E1049" s="7" t="s">
        <v>112</v>
      </c>
      <c r="F1049" s="15" t="s">
        <v>186</v>
      </c>
      <c r="G1049" s="7" t="s">
        <v>112</v>
      </c>
      <c r="H1049" s="7" t="s">
        <v>112</v>
      </c>
      <c r="I1049" s="779" t="s">
        <v>873</v>
      </c>
      <c r="J1049" s="779" t="s">
        <v>656</v>
      </c>
      <c r="K1049" s="780" t="s">
        <v>908</v>
      </c>
      <c r="L1049" s="792">
        <v>39190</v>
      </c>
      <c r="M1049" s="792">
        <v>39190</v>
      </c>
      <c r="N1049" s="790">
        <v>0</v>
      </c>
      <c r="O1049" s="791">
        <v>0</v>
      </c>
    </row>
    <row r="1050" spans="1:15" ht="15" customHeight="1" x14ac:dyDescent="0.25">
      <c r="A1050" s="779" t="s">
        <v>130</v>
      </c>
      <c r="B1050" s="779" t="s">
        <v>130</v>
      </c>
      <c r="C1050" s="780" t="s">
        <v>875</v>
      </c>
      <c r="D1050" s="779">
        <v>373</v>
      </c>
      <c r="E1050" s="7" t="s">
        <v>112</v>
      </c>
      <c r="F1050" s="15" t="s">
        <v>186</v>
      </c>
      <c r="G1050" s="7" t="s">
        <v>112</v>
      </c>
      <c r="H1050" s="7" t="s">
        <v>112</v>
      </c>
      <c r="I1050" s="779" t="s">
        <v>710</v>
      </c>
      <c r="J1050" s="779" t="s">
        <v>43</v>
      </c>
      <c r="K1050" s="780" t="s">
        <v>908</v>
      </c>
      <c r="L1050" s="792">
        <v>102246</v>
      </c>
      <c r="M1050" s="792">
        <v>102309</v>
      </c>
      <c r="N1050" s="790">
        <v>0</v>
      </c>
      <c r="O1050" s="791">
        <v>0</v>
      </c>
    </row>
    <row r="1051" spans="1:15" ht="15" customHeight="1" x14ac:dyDescent="0.25">
      <c r="A1051" s="779" t="s">
        <v>130</v>
      </c>
      <c r="B1051" s="779" t="s">
        <v>130</v>
      </c>
      <c r="C1051" s="780" t="s">
        <v>875</v>
      </c>
      <c r="D1051" s="779">
        <v>373</v>
      </c>
      <c r="E1051" s="7" t="s">
        <v>112</v>
      </c>
      <c r="F1051" s="15" t="s">
        <v>186</v>
      </c>
      <c r="G1051" s="7" t="s">
        <v>112</v>
      </c>
      <c r="H1051" s="7" t="s">
        <v>112</v>
      </c>
      <c r="I1051" s="779" t="s">
        <v>710</v>
      </c>
      <c r="J1051" s="779" t="s">
        <v>43</v>
      </c>
      <c r="K1051" s="780" t="s">
        <v>908</v>
      </c>
      <c r="L1051" s="792">
        <v>171290</v>
      </c>
      <c r="M1051" s="792">
        <v>171290</v>
      </c>
      <c r="N1051" s="790">
        <v>0</v>
      </c>
      <c r="O1051" s="791">
        <v>0</v>
      </c>
    </row>
    <row r="1052" spans="1:15" ht="15" customHeight="1" x14ac:dyDescent="0.25">
      <c r="A1052" s="779" t="s">
        <v>130</v>
      </c>
      <c r="B1052" s="779" t="s">
        <v>130</v>
      </c>
      <c r="C1052" s="780" t="s">
        <v>875</v>
      </c>
      <c r="D1052" s="779">
        <v>373</v>
      </c>
      <c r="E1052" s="7" t="s">
        <v>112</v>
      </c>
      <c r="F1052" s="15" t="s">
        <v>186</v>
      </c>
      <c r="G1052" s="7" t="s">
        <v>112</v>
      </c>
      <c r="H1052" s="7" t="s">
        <v>112</v>
      </c>
      <c r="I1052" s="779" t="s">
        <v>710</v>
      </c>
      <c r="J1052" s="779" t="s">
        <v>43</v>
      </c>
      <c r="K1052" s="780" t="s">
        <v>908</v>
      </c>
      <c r="L1052" s="792">
        <v>2472704</v>
      </c>
      <c r="M1052" s="792">
        <v>2472680</v>
      </c>
      <c r="N1052" s="790">
        <v>0</v>
      </c>
      <c r="O1052" s="791">
        <v>0</v>
      </c>
    </row>
    <row r="1053" spans="1:15" ht="15" customHeight="1" x14ac:dyDescent="0.25">
      <c r="A1053" s="779" t="s">
        <v>130</v>
      </c>
      <c r="B1053" s="779" t="s">
        <v>130</v>
      </c>
      <c r="C1053" s="780" t="s">
        <v>875</v>
      </c>
      <c r="D1053" s="779">
        <v>373</v>
      </c>
      <c r="E1053" s="7" t="s">
        <v>112</v>
      </c>
      <c r="F1053" s="15" t="s">
        <v>186</v>
      </c>
      <c r="G1053" s="7" t="s">
        <v>112</v>
      </c>
      <c r="H1053" s="7" t="s">
        <v>112</v>
      </c>
      <c r="I1053" s="779" t="s">
        <v>710</v>
      </c>
      <c r="J1053" s="779" t="s">
        <v>43</v>
      </c>
      <c r="K1053" s="780" t="s">
        <v>908</v>
      </c>
      <c r="L1053" s="792">
        <v>3982222</v>
      </c>
      <c r="M1053" s="792">
        <v>3982183</v>
      </c>
      <c r="N1053" s="790">
        <v>0</v>
      </c>
      <c r="O1053" s="791">
        <v>0</v>
      </c>
    </row>
    <row r="1054" spans="1:15" ht="15" customHeight="1" x14ac:dyDescent="0.25">
      <c r="A1054" s="779" t="s">
        <v>130</v>
      </c>
      <c r="B1054" s="779" t="s">
        <v>130</v>
      </c>
      <c r="C1054" s="780" t="s">
        <v>909</v>
      </c>
      <c r="D1054" s="779">
        <v>389</v>
      </c>
      <c r="E1054" s="7" t="s">
        <v>119</v>
      </c>
      <c r="F1054" s="7" t="s">
        <v>149</v>
      </c>
      <c r="G1054" s="7" t="s">
        <v>119</v>
      </c>
      <c r="H1054" s="7" t="s">
        <v>119</v>
      </c>
      <c r="I1054" s="779" t="s">
        <v>910</v>
      </c>
      <c r="J1054" s="779" t="s">
        <v>28</v>
      </c>
      <c r="K1054" s="780" t="s">
        <v>911</v>
      </c>
      <c r="L1054" s="792">
        <v>-55576</v>
      </c>
      <c r="M1054" s="792">
        <v>0</v>
      </c>
      <c r="N1054" s="790">
        <v>0</v>
      </c>
      <c r="O1054" s="791">
        <v>0</v>
      </c>
    </row>
    <row r="1055" spans="1:15" ht="15" customHeight="1" x14ac:dyDescent="0.25">
      <c r="A1055" s="779" t="s">
        <v>130</v>
      </c>
      <c r="B1055" s="779" t="s">
        <v>130</v>
      </c>
      <c r="C1055" s="780" t="s">
        <v>909</v>
      </c>
      <c r="D1055" s="779">
        <v>389</v>
      </c>
      <c r="E1055" s="7" t="s">
        <v>119</v>
      </c>
      <c r="F1055" s="7" t="s">
        <v>149</v>
      </c>
      <c r="G1055" s="7" t="s">
        <v>119</v>
      </c>
      <c r="H1055" s="7" t="s">
        <v>119</v>
      </c>
      <c r="I1055" s="779" t="s">
        <v>910</v>
      </c>
      <c r="J1055" s="779" t="s">
        <v>912</v>
      </c>
      <c r="K1055" s="780" t="s">
        <v>911</v>
      </c>
      <c r="L1055" s="792">
        <v>4473</v>
      </c>
      <c r="M1055" s="792">
        <v>0</v>
      </c>
      <c r="N1055" s="790">
        <v>0</v>
      </c>
      <c r="O1055" s="791">
        <v>0</v>
      </c>
    </row>
    <row r="1056" spans="1:15" ht="15" customHeight="1" x14ac:dyDescent="0.25">
      <c r="A1056" s="779" t="s">
        <v>130</v>
      </c>
      <c r="B1056" s="779" t="s">
        <v>130</v>
      </c>
      <c r="C1056" s="780" t="s">
        <v>909</v>
      </c>
      <c r="D1056" s="779">
        <v>389</v>
      </c>
      <c r="E1056" s="7" t="s">
        <v>119</v>
      </c>
      <c r="F1056" s="7" t="s">
        <v>149</v>
      </c>
      <c r="G1056" s="7" t="s">
        <v>119</v>
      </c>
      <c r="H1056" s="7" t="s">
        <v>119</v>
      </c>
      <c r="I1056" s="779" t="s">
        <v>910</v>
      </c>
      <c r="J1056" s="779" t="s">
        <v>913</v>
      </c>
      <c r="K1056" s="780" t="s">
        <v>911</v>
      </c>
      <c r="L1056" s="792">
        <v>7386</v>
      </c>
      <c r="M1056" s="792">
        <v>0</v>
      </c>
      <c r="N1056" s="790">
        <v>0</v>
      </c>
      <c r="O1056" s="791">
        <v>0</v>
      </c>
    </row>
    <row r="1057" spans="1:15" ht="15" customHeight="1" x14ac:dyDescent="0.25">
      <c r="A1057" s="779" t="s">
        <v>130</v>
      </c>
      <c r="B1057" s="779" t="s">
        <v>130</v>
      </c>
      <c r="C1057" s="780" t="s">
        <v>909</v>
      </c>
      <c r="D1057" s="779">
        <v>389</v>
      </c>
      <c r="E1057" s="7" t="s">
        <v>119</v>
      </c>
      <c r="F1057" s="7" t="s">
        <v>149</v>
      </c>
      <c r="G1057" s="7" t="s">
        <v>119</v>
      </c>
      <c r="H1057" s="7" t="s">
        <v>119</v>
      </c>
      <c r="I1057" s="779" t="s">
        <v>910</v>
      </c>
      <c r="J1057" s="779" t="s">
        <v>914</v>
      </c>
      <c r="K1057" s="780" t="s">
        <v>911</v>
      </c>
      <c r="L1057" s="792">
        <v>38189</v>
      </c>
      <c r="M1057" s="792">
        <v>0</v>
      </c>
      <c r="N1057" s="790">
        <v>0</v>
      </c>
      <c r="O1057" s="791">
        <v>0</v>
      </c>
    </row>
    <row r="1058" spans="1:15" ht="15" customHeight="1" x14ac:dyDescent="0.25">
      <c r="A1058" s="779" t="s">
        <v>130</v>
      </c>
      <c r="B1058" s="779" t="s">
        <v>130</v>
      </c>
      <c r="C1058" s="780" t="s">
        <v>909</v>
      </c>
      <c r="D1058" s="779">
        <v>389</v>
      </c>
      <c r="E1058" s="7" t="s">
        <v>119</v>
      </c>
      <c r="F1058" s="7" t="s">
        <v>149</v>
      </c>
      <c r="G1058" s="7" t="s">
        <v>119</v>
      </c>
      <c r="H1058" s="7" t="s">
        <v>119</v>
      </c>
      <c r="I1058" s="779" t="s">
        <v>910</v>
      </c>
      <c r="J1058" s="779" t="s">
        <v>915</v>
      </c>
      <c r="K1058" s="780" t="s">
        <v>911</v>
      </c>
      <c r="L1058" s="792">
        <v>38966</v>
      </c>
      <c r="M1058" s="792">
        <v>0</v>
      </c>
      <c r="N1058" s="790">
        <v>0</v>
      </c>
      <c r="O1058" s="791">
        <v>0</v>
      </c>
    </row>
    <row r="1059" spans="1:15" ht="15" customHeight="1" x14ac:dyDescent="0.25">
      <c r="A1059" s="779" t="s">
        <v>130</v>
      </c>
      <c r="B1059" s="779" t="s">
        <v>130</v>
      </c>
      <c r="C1059" s="780" t="s">
        <v>909</v>
      </c>
      <c r="D1059" s="779">
        <v>389</v>
      </c>
      <c r="E1059" s="7" t="s">
        <v>119</v>
      </c>
      <c r="F1059" s="7" t="s">
        <v>149</v>
      </c>
      <c r="G1059" s="7" t="s">
        <v>119</v>
      </c>
      <c r="H1059" s="7" t="s">
        <v>119</v>
      </c>
      <c r="I1059" s="779" t="s">
        <v>910</v>
      </c>
      <c r="J1059" s="779" t="s">
        <v>916</v>
      </c>
      <c r="K1059" s="780" t="s">
        <v>911</v>
      </c>
      <c r="L1059" s="792">
        <v>43899</v>
      </c>
      <c r="M1059" s="792">
        <v>0</v>
      </c>
      <c r="N1059" s="790">
        <v>0</v>
      </c>
      <c r="O1059" s="791">
        <v>0</v>
      </c>
    </row>
    <row r="1060" spans="1:15" ht="15" customHeight="1" x14ac:dyDescent="0.25">
      <c r="A1060" s="779" t="s">
        <v>130</v>
      </c>
      <c r="B1060" s="779" t="s">
        <v>130</v>
      </c>
      <c r="C1060" s="780" t="s">
        <v>909</v>
      </c>
      <c r="D1060" s="779">
        <v>389</v>
      </c>
      <c r="E1060" s="7" t="s">
        <v>119</v>
      </c>
      <c r="F1060" s="7" t="s">
        <v>149</v>
      </c>
      <c r="G1060" s="7" t="s">
        <v>119</v>
      </c>
      <c r="H1060" s="7" t="s">
        <v>119</v>
      </c>
      <c r="I1060" s="779" t="s">
        <v>910</v>
      </c>
      <c r="J1060" s="779" t="s">
        <v>917</v>
      </c>
      <c r="K1060" s="780" t="s">
        <v>911</v>
      </c>
      <c r="L1060" s="792">
        <v>53484</v>
      </c>
      <c r="M1060" s="792">
        <v>0</v>
      </c>
      <c r="N1060" s="790">
        <v>0</v>
      </c>
      <c r="O1060" s="791">
        <v>0</v>
      </c>
    </row>
    <row r="1061" spans="1:15" ht="15" customHeight="1" x14ac:dyDescent="0.25">
      <c r="A1061" s="779" t="s">
        <v>130</v>
      </c>
      <c r="B1061" s="779" t="s">
        <v>130</v>
      </c>
      <c r="C1061" s="780" t="s">
        <v>909</v>
      </c>
      <c r="D1061" s="779">
        <v>389</v>
      </c>
      <c r="E1061" s="7" t="s">
        <v>119</v>
      </c>
      <c r="F1061" s="7" t="s">
        <v>149</v>
      </c>
      <c r="G1061" s="7" t="s">
        <v>119</v>
      </c>
      <c r="H1061" s="7" t="s">
        <v>119</v>
      </c>
      <c r="I1061" s="779" t="s">
        <v>910</v>
      </c>
      <c r="J1061" s="779" t="s">
        <v>918</v>
      </c>
      <c r="K1061" s="780" t="s">
        <v>911</v>
      </c>
      <c r="L1061" s="792">
        <v>61163</v>
      </c>
      <c r="M1061" s="792">
        <v>0</v>
      </c>
      <c r="N1061" s="790">
        <v>0</v>
      </c>
      <c r="O1061" s="791">
        <v>0</v>
      </c>
    </row>
    <row r="1062" spans="1:15" ht="15" customHeight="1" x14ac:dyDescent="0.25">
      <c r="A1062" s="779" t="s">
        <v>130</v>
      </c>
      <c r="B1062" s="779" t="s">
        <v>130</v>
      </c>
      <c r="C1062" s="780" t="s">
        <v>909</v>
      </c>
      <c r="D1062" s="779">
        <v>389</v>
      </c>
      <c r="E1062" s="7" t="s">
        <v>119</v>
      </c>
      <c r="F1062" s="7" t="s">
        <v>149</v>
      </c>
      <c r="G1062" s="7" t="s">
        <v>119</v>
      </c>
      <c r="H1062" s="7" t="s">
        <v>119</v>
      </c>
      <c r="I1062" s="779" t="s">
        <v>910</v>
      </c>
      <c r="J1062" s="779" t="s">
        <v>919</v>
      </c>
      <c r="K1062" s="780" t="s">
        <v>911</v>
      </c>
      <c r="L1062" s="792">
        <v>71957</v>
      </c>
      <c r="M1062" s="792">
        <v>0</v>
      </c>
      <c r="N1062" s="790">
        <v>0</v>
      </c>
      <c r="O1062" s="791">
        <v>0</v>
      </c>
    </row>
    <row r="1063" spans="1:15" ht="15" customHeight="1" x14ac:dyDescent="0.25">
      <c r="A1063" s="779" t="s">
        <v>130</v>
      </c>
      <c r="B1063" s="779" t="s">
        <v>130</v>
      </c>
      <c r="C1063" s="780" t="s">
        <v>909</v>
      </c>
      <c r="D1063" s="779">
        <v>389</v>
      </c>
      <c r="E1063" s="7" t="s">
        <v>119</v>
      </c>
      <c r="F1063" s="7" t="s">
        <v>149</v>
      </c>
      <c r="G1063" s="7" t="s">
        <v>119</v>
      </c>
      <c r="H1063" s="7" t="s">
        <v>119</v>
      </c>
      <c r="I1063" s="779" t="s">
        <v>920</v>
      </c>
      <c r="J1063" s="779" t="s">
        <v>921</v>
      </c>
      <c r="K1063" s="780" t="s">
        <v>911</v>
      </c>
      <c r="L1063" s="792">
        <v>94638</v>
      </c>
      <c r="M1063" s="792">
        <v>0</v>
      </c>
      <c r="N1063" s="790">
        <v>0</v>
      </c>
      <c r="O1063" s="791">
        <v>0</v>
      </c>
    </row>
    <row r="1064" spans="1:15" ht="15" customHeight="1" x14ac:dyDescent="0.25">
      <c r="A1064" s="779" t="s">
        <v>130</v>
      </c>
      <c r="B1064" s="779" t="s">
        <v>130</v>
      </c>
      <c r="C1064" s="780" t="s">
        <v>909</v>
      </c>
      <c r="D1064" s="779">
        <v>389</v>
      </c>
      <c r="E1064" s="7" t="s">
        <v>119</v>
      </c>
      <c r="F1064" s="7" t="s">
        <v>149</v>
      </c>
      <c r="G1064" s="7" t="s">
        <v>119</v>
      </c>
      <c r="H1064" s="7" t="s">
        <v>119</v>
      </c>
      <c r="I1064" s="779" t="s">
        <v>910</v>
      </c>
      <c r="J1064" s="779" t="s">
        <v>922</v>
      </c>
      <c r="K1064" s="780" t="s">
        <v>911</v>
      </c>
      <c r="L1064" s="792">
        <v>115944</v>
      </c>
      <c r="M1064" s="792">
        <v>0</v>
      </c>
      <c r="N1064" s="790">
        <v>0</v>
      </c>
      <c r="O1064" s="791">
        <v>0</v>
      </c>
    </row>
    <row r="1065" spans="1:15" ht="15" customHeight="1" x14ac:dyDescent="0.25">
      <c r="A1065" s="779" t="s">
        <v>130</v>
      </c>
      <c r="B1065" s="779" t="s">
        <v>130</v>
      </c>
      <c r="C1065" s="780" t="s">
        <v>909</v>
      </c>
      <c r="D1065" s="779">
        <v>389</v>
      </c>
      <c r="E1065" s="7" t="s">
        <v>119</v>
      </c>
      <c r="F1065" s="7" t="s">
        <v>149</v>
      </c>
      <c r="G1065" s="7" t="s">
        <v>119</v>
      </c>
      <c r="H1065" s="7" t="s">
        <v>119</v>
      </c>
      <c r="I1065" s="779" t="s">
        <v>910</v>
      </c>
      <c r="J1065" s="779" t="s">
        <v>656</v>
      </c>
      <c r="K1065" s="780" t="s">
        <v>911</v>
      </c>
      <c r="L1065" s="792">
        <v>156852</v>
      </c>
      <c r="M1065" s="792">
        <v>0</v>
      </c>
      <c r="N1065" s="790">
        <v>0</v>
      </c>
      <c r="O1065" s="791">
        <v>0</v>
      </c>
    </row>
    <row r="1066" spans="1:15" ht="15" customHeight="1" x14ac:dyDescent="0.25">
      <c r="A1066" s="779" t="s">
        <v>130</v>
      </c>
      <c r="B1066" s="779" t="s">
        <v>130</v>
      </c>
      <c r="C1066" s="780" t="s">
        <v>909</v>
      </c>
      <c r="D1066" s="779">
        <v>389</v>
      </c>
      <c r="E1066" s="7" t="s">
        <v>119</v>
      </c>
      <c r="F1066" s="7" t="s">
        <v>149</v>
      </c>
      <c r="G1066" s="7" t="s">
        <v>119</v>
      </c>
      <c r="H1066" s="7" t="s">
        <v>119</v>
      </c>
      <c r="I1066" s="779" t="s">
        <v>910</v>
      </c>
      <c r="J1066" s="779" t="s">
        <v>923</v>
      </c>
      <c r="K1066" s="780" t="s">
        <v>911</v>
      </c>
      <c r="L1066" s="792">
        <v>165145</v>
      </c>
      <c r="M1066" s="792">
        <v>0</v>
      </c>
      <c r="N1066" s="790">
        <v>0</v>
      </c>
      <c r="O1066" s="791">
        <v>0</v>
      </c>
    </row>
    <row r="1067" spans="1:15" ht="15" customHeight="1" x14ac:dyDescent="0.25">
      <c r="A1067" s="779" t="s">
        <v>130</v>
      </c>
      <c r="B1067" s="779" t="s">
        <v>130</v>
      </c>
      <c r="C1067" s="780" t="s">
        <v>909</v>
      </c>
      <c r="D1067" s="779">
        <v>389</v>
      </c>
      <c r="E1067" s="7" t="s">
        <v>119</v>
      </c>
      <c r="F1067" s="7" t="s">
        <v>149</v>
      </c>
      <c r="G1067" s="7" t="s">
        <v>119</v>
      </c>
      <c r="H1067" s="7" t="s">
        <v>119</v>
      </c>
      <c r="I1067" s="779" t="s">
        <v>910</v>
      </c>
      <c r="J1067" s="779" t="s">
        <v>437</v>
      </c>
      <c r="K1067" s="780" t="s">
        <v>911</v>
      </c>
      <c r="L1067" s="792">
        <v>312000</v>
      </c>
      <c r="M1067" s="792">
        <v>0</v>
      </c>
      <c r="N1067" s="790">
        <v>0</v>
      </c>
      <c r="O1067" s="791">
        <v>0</v>
      </c>
    </row>
    <row r="1068" spans="1:15" ht="15" customHeight="1" x14ac:dyDescent="0.25">
      <c r="A1068" s="779" t="s">
        <v>130</v>
      </c>
      <c r="B1068" s="779" t="s">
        <v>130</v>
      </c>
      <c r="C1068" s="780" t="s">
        <v>909</v>
      </c>
      <c r="D1068" s="779">
        <v>389</v>
      </c>
      <c r="E1068" s="7" t="s">
        <v>119</v>
      </c>
      <c r="F1068" s="7" t="s">
        <v>149</v>
      </c>
      <c r="G1068" s="7" t="s">
        <v>119</v>
      </c>
      <c r="H1068" s="7" t="s">
        <v>119</v>
      </c>
      <c r="I1068" s="779" t="s">
        <v>910</v>
      </c>
      <c r="J1068" s="779" t="s">
        <v>924</v>
      </c>
      <c r="K1068" s="780" t="s">
        <v>911</v>
      </c>
      <c r="L1068" s="792">
        <v>851601</v>
      </c>
      <c r="M1068" s="792">
        <v>0</v>
      </c>
      <c r="N1068" s="790">
        <v>0</v>
      </c>
      <c r="O1068" s="791">
        <v>0</v>
      </c>
    </row>
    <row r="1069" spans="1:15" ht="15" customHeight="1" x14ac:dyDescent="0.25">
      <c r="A1069" s="779" t="s">
        <v>130</v>
      </c>
      <c r="B1069" s="779" t="s">
        <v>130</v>
      </c>
      <c r="C1069" s="780" t="s">
        <v>909</v>
      </c>
      <c r="D1069" s="779">
        <v>389</v>
      </c>
      <c r="E1069" s="7" t="s">
        <v>119</v>
      </c>
      <c r="F1069" s="7" t="s">
        <v>149</v>
      </c>
      <c r="G1069" s="7" t="s">
        <v>119</v>
      </c>
      <c r="H1069" s="7" t="s">
        <v>119</v>
      </c>
      <c r="I1069" s="779" t="s">
        <v>910</v>
      </c>
      <c r="J1069" s="779" t="s">
        <v>925</v>
      </c>
      <c r="K1069" s="780" t="s">
        <v>911</v>
      </c>
      <c r="L1069" s="792">
        <v>1008965</v>
      </c>
      <c r="M1069" s="792">
        <v>0</v>
      </c>
      <c r="N1069" s="790">
        <v>0</v>
      </c>
      <c r="O1069" s="791">
        <v>0</v>
      </c>
    </row>
    <row r="1070" spans="1:15" ht="15" customHeight="1" x14ac:dyDescent="0.25">
      <c r="A1070" s="779" t="s">
        <v>130</v>
      </c>
      <c r="B1070" s="779" t="s">
        <v>130</v>
      </c>
      <c r="C1070" s="780" t="s">
        <v>909</v>
      </c>
      <c r="D1070" s="779">
        <v>389</v>
      </c>
      <c r="E1070" s="7" t="s">
        <v>119</v>
      </c>
      <c r="F1070" s="7" t="s">
        <v>149</v>
      </c>
      <c r="G1070" s="7" t="s">
        <v>119</v>
      </c>
      <c r="H1070" s="7" t="s">
        <v>119</v>
      </c>
      <c r="I1070" s="779" t="s">
        <v>910</v>
      </c>
      <c r="J1070" s="779" t="s">
        <v>926</v>
      </c>
      <c r="K1070" s="780" t="s">
        <v>911</v>
      </c>
      <c r="L1070" s="792">
        <v>1522407</v>
      </c>
      <c r="M1070" s="792">
        <v>0</v>
      </c>
      <c r="N1070" s="790">
        <v>0</v>
      </c>
      <c r="O1070" s="791">
        <v>0</v>
      </c>
    </row>
    <row r="1071" spans="1:15" ht="15" customHeight="1" x14ac:dyDescent="0.25">
      <c r="A1071" s="779" t="s">
        <v>130</v>
      </c>
      <c r="B1071" s="779" t="s">
        <v>130</v>
      </c>
      <c r="C1071" s="780" t="s">
        <v>909</v>
      </c>
      <c r="D1071" s="779">
        <v>389</v>
      </c>
      <c r="E1071" s="7" t="s">
        <v>119</v>
      </c>
      <c r="F1071" s="7" t="s">
        <v>149</v>
      </c>
      <c r="G1071" s="7" t="s">
        <v>119</v>
      </c>
      <c r="H1071" s="7" t="s">
        <v>119</v>
      </c>
      <c r="I1071" s="779" t="s">
        <v>910</v>
      </c>
      <c r="J1071" s="779" t="s">
        <v>927</v>
      </c>
      <c r="K1071" s="780" t="s">
        <v>911</v>
      </c>
      <c r="L1071" s="792">
        <v>2282423</v>
      </c>
      <c r="M1071" s="792">
        <v>0</v>
      </c>
      <c r="N1071" s="790">
        <v>0</v>
      </c>
      <c r="O1071" s="791">
        <v>0</v>
      </c>
    </row>
    <row r="1072" spans="1:15" ht="15" customHeight="1" x14ac:dyDescent="0.25">
      <c r="A1072" s="779" t="s">
        <v>130</v>
      </c>
      <c r="B1072" s="779" t="s">
        <v>130</v>
      </c>
      <c r="C1072" s="780" t="s">
        <v>909</v>
      </c>
      <c r="D1072" s="779">
        <v>389</v>
      </c>
      <c r="E1072" s="7" t="s">
        <v>119</v>
      </c>
      <c r="F1072" s="7" t="s">
        <v>149</v>
      </c>
      <c r="G1072" s="7" t="s">
        <v>119</v>
      </c>
      <c r="H1072" s="7" t="s">
        <v>119</v>
      </c>
      <c r="I1072" s="779" t="s">
        <v>910</v>
      </c>
      <c r="J1072" s="779" t="s">
        <v>656</v>
      </c>
      <c r="K1072" s="780" t="s">
        <v>928</v>
      </c>
      <c r="L1072" s="792">
        <v>2796</v>
      </c>
      <c r="M1072" s="792">
        <v>0</v>
      </c>
      <c r="N1072" s="790">
        <v>0</v>
      </c>
      <c r="O1072" s="791">
        <v>0</v>
      </c>
    </row>
    <row r="1073" spans="1:15" ht="15" customHeight="1" x14ac:dyDescent="0.25">
      <c r="A1073" s="779" t="s">
        <v>130</v>
      </c>
      <c r="B1073" s="779" t="s">
        <v>130</v>
      </c>
      <c r="C1073" s="780" t="s">
        <v>909</v>
      </c>
      <c r="D1073" s="779">
        <v>389</v>
      </c>
      <c r="E1073" s="7" t="s">
        <v>119</v>
      </c>
      <c r="F1073" s="7" t="s">
        <v>149</v>
      </c>
      <c r="G1073" s="7" t="s">
        <v>119</v>
      </c>
      <c r="H1073" s="7" t="s">
        <v>119</v>
      </c>
      <c r="I1073" s="779" t="s">
        <v>910</v>
      </c>
      <c r="J1073" s="779" t="s">
        <v>28</v>
      </c>
      <c r="K1073" s="780" t="s">
        <v>928</v>
      </c>
      <c r="L1073" s="792">
        <v>10033</v>
      </c>
      <c r="M1073" s="792">
        <v>0</v>
      </c>
      <c r="N1073" s="790">
        <v>0</v>
      </c>
      <c r="O1073" s="791">
        <v>0</v>
      </c>
    </row>
    <row r="1074" spans="1:15" ht="15" customHeight="1" x14ac:dyDescent="0.25">
      <c r="A1074" s="779" t="s">
        <v>130</v>
      </c>
      <c r="B1074" s="779" t="s">
        <v>130</v>
      </c>
      <c r="C1074" s="780" t="s">
        <v>909</v>
      </c>
      <c r="D1074" s="779">
        <v>389</v>
      </c>
      <c r="E1074" s="7" t="s">
        <v>119</v>
      </c>
      <c r="F1074" s="7" t="s">
        <v>149</v>
      </c>
      <c r="G1074" s="7" t="s">
        <v>119</v>
      </c>
      <c r="H1074" s="7" t="s">
        <v>119</v>
      </c>
      <c r="I1074" s="779" t="s">
        <v>910</v>
      </c>
      <c r="J1074" s="779" t="s">
        <v>28</v>
      </c>
      <c r="K1074" s="780" t="s">
        <v>929</v>
      </c>
      <c r="L1074" s="792">
        <v>-328785</v>
      </c>
      <c r="M1074" s="792">
        <v>0</v>
      </c>
      <c r="N1074" s="790">
        <v>0</v>
      </c>
      <c r="O1074" s="791">
        <v>0</v>
      </c>
    </row>
    <row r="1075" spans="1:15" ht="15" customHeight="1" x14ac:dyDescent="0.25">
      <c r="A1075" s="779" t="s">
        <v>130</v>
      </c>
      <c r="B1075" s="779" t="s">
        <v>130</v>
      </c>
      <c r="C1075" s="780" t="s">
        <v>909</v>
      </c>
      <c r="D1075" s="779">
        <v>389</v>
      </c>
      <c r="E1075" s="7" t="s">
        <v>119</v>
      </c>
      <c r="F1075" s="7" t="s">
        <v>149</v>
      </c>
      <c r="G1075" s="7" t="s">
        <v>119</v>
      </c>
      <c r="H1075" s="7" t="s">
        <v>119</v>
      </c>
      <c r="I1075" s="779" t="s">
        <v>910</v>
      </c>
      <c r="J1075" s="779" t="s">
        <v>930</v>
      </c>
      <c r="K1075" s="780" t="s">
        <v>931</v>
      </c>
      <c r="L1075" s="792">
        <v>-684727</v>
      </c>
      <c r="M1075" s="792">
        <v>0</v>
      </c>
      <c r="N1075" s="790">
        <v>0</v>
      </c>
      <c r="O1075" s="791">
        <v>0</v>
      </c>
    </row>
    <row r="1076" spans="1:15" ht="15" customHeight="1" x14ac:dyDescent="0.25">
      <c r="A1076" s="779" t="s">
        <v>130</v>
      </c>
      <c r="B1076" s="779" t="s">
        <v>130</v>
      </c>
      <c r="C1076" s="780" t="s">
        <v>932</v>
      </c>
      <c r="D1076" s="779">
        <v>390</v>
      </c>
      <c r="E1076" s="7" t="s">
        <v>119</v>
      </c>
      <c r="F1076" s="7" t="s">
        <v>183</v>
      </c>
      <c r="G1076" s="7" t="s">
        <v>119</v>
      </c>
      <c r="H1076" s="7" t="s">
        <v>119</v>
      </c>
      <c r="I1076" s="779" t="s">
        <v>910</v>
      </c>
      <c r="J1076" s="779" t="s">
        <v>933</v>
      </c>
      <c r="K1076" s="780" t="s">
        <v>934</v>
      </c>
      <c r="L1076" s="792">
        <v>3358</v>
      </c>
      <c r="M1076" s="792">
        <v>0</v>
      </c>
      <c r="N1076" s="790">
        <v>0</v>
      </c>
      <c r="O1076" s="791">
        <v>0</v>
      </c>
    </row>
    <row r="1077" spans="1:15" ht="15" customHeight="1" x14ac:dyDescent="0.25">
      <c r="A1077" s="779" t="s">
        <v>130</v>
      </c>
      <c r="B1077" s="779" t="s">
        <v>130</v>
      </c>
      <c r="C1077" s="780" t="s">
        <v>935</v>
      </c>
      <c r="D1077" s="779">
        <v>390</v>
      </c>
      <c r="E1077" s="7" t="s">
        <v>119</v>
      </c>
      <c r="F1077" s="7" t="s">
        <v>186</v>
      </c>
      <c r="G1077" s="7" t="s">
        <v>119</v>
      </c>
      <c r="H1077" s="7" t="s">
        <v>119</v>
      </c>
      <c r="I1077" s="779" t="s">
        <v>910</v>
      </c>
      <c r="J1077" s="779" t="s">
        <v>936</v>
      </c>
      <c r="K1077" s="780" t="s">
        <v>937</v>
      </c>
      <c r="L1077" s="792">
        <v>116774</v>
      </c>
      <c r="M1077" s="792">
        <v>116774</v>
      </c>
      <c r="N1077" s="790">
        <v>0</v>
      </c>
      <c r="O1077" s="791">
        <v>0</v>
      </c>
    </row>
    <row r="1078" spans="1:15" ht="15" customHeight="1" x14ac:dyDescent="0.25">
      <c r="A1078" s="779" t="s">
        <v>130</v>
      </c>
      <c r="B1078" s="779" t="s">
        <v>130</v>
      </c>
      <c r="C1078" s="780" t="s">
        <v>935</v>
      </c>
      <c r="D1078" s="779">
        <v>390</v>
      </c>
      <c r="E1078" s="7" t="s">
        <v>119</v>
      </c>
      <c r="F1078" s="7" t="s">
        <v>186</v>
      </c>
      <c r="G1078" s="7" t="s">
        <v>119</v>
      </c>
      <c r="H1078" s="7" t="s">
        <v>119</v>
      </c>
      <c r="I1078" s="779" t="s">
        <v>910</v>
      </c>
      <c r="J1078" s="779" t="s">
        <v>938</v>
      </c>
      <c r="K1078" s="780" t="s">
        <v>939</v>
      </c>
      <c r="L1078" s="792">
        <v>105074</v>
      </c>
      <c r="M1078" s="792">
        <v>101967</v>
      </c>
      <c r="N1078" s="790">
        <v>0</v>
      </c>
      <c r="O1078" s="791">
        <v>0</v>
      </c>
    </row>
    <row r="1079" spans="1:15" ht="15" customHeight="1" x14ac:dyDescent="0.25">
      <c r="A1079" s="779" t="s">
        <v>130</v>
      </c>
      <c r="B1079" s="779" t="s">
        <v>130</v>
      </c>
      <c r="C1079" s="780" t="s">
        <v>935</v>
      </c>
      <c r="D1079" s="779">
        <v>390</v>
      </c>
      <c r="E1079" s="7" t="s">
        <v>119</v>
      </c>
      <c r="F1079" s="7" t="s">
        <v>186</v>
      </c>
      <c r="G1079" s="7" t="s">
        <v>119</v>
      </c>
      <c r="H1079" s="7" t="s">
        <v>119</v>
      </c>
      <c r="I1079" s="779" t="s">
        <v>910</v>
      </c>
      <c r="J1079" s="779" t="s">
        <v>912</v>
      </c>
      <c r="K1079" s="780" t="s">
        <v>940</v>
      </c>
      <c r="L1079" s="792">
        <v>42338</v>
      </c>
      <c r="M1079" s="792">
        <v>42338</v>
      </c>
      <c r="N1079" s="790">
        <v>0</v>
      </c>
      <c r="O1079" s="791">
        <v>0</v>
      </c>
    </row>
    <row r="1080" spans="1:15" ht="15" customHeight="1" x14ac:dyDescent="0.25">
      <c r="A1080" s="779" t="s">
        <v>130</v>
      </c>
      <c r="B1080" s="779" t="s">
        <v>130</v>
      </c>
      <c r="C1080" s="780" t="s">
        <v>935</v>
      </c>
      <c r="D1080" s="779">
        <v>390</v>
      </c>
      <c r="E1080" s="7" t="s">
        <v>119</v>
      </c>
      <c r="F1080" s="7" t="s">
        <v>186</v>
      </c>
      <c r="G1080" s="7" t="s">
        <v>119</v>
      </c>
      <c r="H1080" s="7" t="s">
        <v>119</v>
      </c>
      <c r="I1080" s="779" t="s">
        <v>910</v>
      </c>
      <c r="J1080" s="779" t="s">
        <v>941</v>
      </c>
      <c r="K1080" s="780" t="s">
        <v>940</v>
      </c>
      <c r="L1080" s="792">
        <v>268431</v>
      </c>
      <c r="M1080" s="792">
        <v>268431</v>
      </c>
      <c r="N1080" s="790">
        <v>0</v>
      </c>
      <c r="O1080" s="791">
        <v>0</v>
      </c>
    </row>
    <row r="1081" spans="1:15" ht="15" customHeight="1" x14ac:dyDescent="0.25">
      <c r="A1081" s="779" t="s">
        <v>130</v>
      </c>
      <c r="B1081" s="779" t="s">
        <v>130</v>
      </c>
      <c r="C1081" s="780" t="s">
        <v>935</v>
      </c>
      <c r="D1081" s="779">
        <v>390</v>
      </c>
      <c r="E1081" s="7" t="s">
        <v>119</v>
      </c>
      <c r="F1081" s="7" t="s">
        <v>186</v>
      </c>
      <c r="G1081" s="7" t="s">
        <v>119</v>
      </c>
      <c r="H1081" s="7" t="s">
        <v>119</v>
      </c>
      <c r="I1081" s="779" t="s">
        <v>910</v>
      </c>
      <c r="J1081" s="779" t="s">
        <v>942</v>
      </c>
      <c r="K1081" s="780" t="s">
        <v>940</v>
      </c>
      <c r="L1081" s="792">
        <v>516346</v>
      </c>
      <c r="M1081" s="792">
        <v>516346</v>
      </c>
      <c r="N1081" s="790">
        <v>0</v>
      </c>
      <c r="O1081" s="791">
        <v>0</v>
      </c>
    </row>
    <row r="1082" spans="1:15" ht="15" customHeight="1" x14ac:dyDescent="0.25">
      <c r="A1082" s="779" t="s">
        <v>130</v>
      </c>
      <c r="B1082" s="779" t="s">
        <v>130</v>
      </c>
      <c r="C1082" s="780" t="s">
        <v>935</v>
      </c>
      <c r="D1082" s="779">
        <v>390</v>
      </c>
      <c r="E1082" s="7" t="s">
        <v>119</v>
      </c>
      <c r="F1082" s="7" t="s">
        <v>186</v>
      </c>
      <c r="G1082" s="7" t="s">
        <v>119</v>
      </c>
      <c r="H1082" s="7" t="s">
        <v>119</v>
      </c>
      <c r="I1082" s="779" t="s">
        <v>910</v>
      </c>
      <c r="J1082" s="779" t="s">
        <v>943</v>
      </c>
      <c r="K1082" s="780" t="s">
        <v>940</v>
      </c>
      <c r="L1082" s="792">
        <v>942398</v>
      </c>
      <c r="M1082" s="792">
        <v>942398</v>
      </c>
      <c r="N1082" s="790">
        <v>0</v>
      </c>
      <c r="O1082" s="791">
        <v>0</v>
      </c>
    </row>
    <row r="1083" spans="1:15" ht="15" customHeight="1" x14ac:dyDescent="0.25">
      <c r="A1083" s="779" t="s">
        <v>130</v>
      </c>
      <c r="B1083" s="779" t="s">
        <v>130</v>
      </c>
      <c r="C1083" s="780" t="s">
        <v>935</v>
      </c>
      <c r="D1083" s="779">
        <v>390</v>
      </c>
      <c r="E1083" s="7" t="s">
        <v>119</v>
      </c>
      <c r="F1083" s="7" t="s">
        <v>186</v>
      </c>
      <c r="G1083" s="7" t="s">
        <v>119</v>
      </c>
      <c r="H1083" s="7" t="s">
        <v>119</v>
      </c>
      <c r="I1083" s="779" t="s">
        <v>910</v>
      </c>
      <c r="J1083" s="779" t="s">
        <v>944</v>
      </c>
      <c r="K1083" s="780" t="s">
        <v>940</v>
      </c>
      <c r="L1083" s="792">
        <v>1793145</v>
      </c>
      <c r="M1083" s="792">
        <v>1793145</v>
      </c>
      <c r="N1083" s="790">
        <v>0</v>
      </c>
      <c r="O1083" s="791">
        <v>0</v>
      </c>
    </row>
    <row r="1084" spans="1:15" ht="15" customHeight="1" x14ac:dyDescent="0.25">
      <c r="A1084" s="779" t="s">
        <v>130</v>
      </c>
      <c r="B1084" s="779" t="s">
        <v>130</v>
      </c>
      <c r="C1084" s="780" t="s">
        <v>935</v>
      </c>
      <c r="D1084" s="779">
        <v>390</v>
      </c>
      <c r="E1084" s="7" t="s">
        <v>119</v>
      </c>
      <c r="F1084" s="7" t="s">
        <v>186</v>
      </c>
      <c r="G1084" s="7" t="s">
        <v>119</v>
      </c>
      <c r="H1084" s="7" t="s">
        <v>119</v>
      </c>
      <c r="I1084" s="779" t="s">
        <v>910</v>
      </c>
      <c r="J1084" s="779" t="s">
        <v>919</v>
      </c>
      <c r="K1084" s="780" t="s">
        <v>940</v>
      </c>
      <c r="L1084" s="792">
        <v>4454176</v>
      </c>
      <c r="M1084" s="792">
        <v>4454176</v>
      </c>
      <c r="N1084" s="790">
        <v>0</v>
      </c>
      <c r="O1084" s="791">
        <v>0</v>
      </c>
    </row>
    <row r="1085" spans="1:15" ht="15" customHeight="1" x14ac:dyDescent="0.25">
      <c r="A1085" s="779" t="s">
        <v>130</v>
      </c>
      <c r="B1085" s="779" t="s">
        <v>130</v>
      </c>
      <c r="C1085" s="780" t="s">
        <v>935</v>
      </c>
      <c r="D1085" s="779">
        <v>390</v>
      </c>
      <c r="E1085" s="7" t="s">
        <v>119</v>
      </c>
      <c r="F1085" s="7" t="s">
        <v>186</v>
      </c>
      <c r="G1085" s="7" t="s">
        <v>119</v>
      </c>
      <c r="H1085" s="7" t="s">
        <v>119</v>
      </c>
      <c r="I1085" s="779" t="s">
        <v>910</v>
      </c>
      <c r="J1085" s="779" t="s">
        <v>945</v>
      </c>
      <c r="K1085" s="780" t="s">
        <v>940</v>
      </c>
      <c r="L1085" s="792">
        <v>5175446</v>
      </c>
      <c r="M1085" s="792">
        <v>5175446</v>
      </c>
      <c r="N1085" s="790">
        <v>0</v>
      </c>
      <c r="O1085" s="791">
        <v>0</v>
      </c>
    </row>
    <row r="1086" spans="1:15" ht="15" customHeight="1" x14ac:dyDescent="0.25">
      <c r="A1086" s="779" t="s">
        <v>130</v>
      </c>
      <c r="B1086" s="779" t="s">
        <v>130</v>
      </c>
      <c r="C1086" s="780" t="s">
        <v>932</v>
      </c>
      <c r="D1086" s="779">
        <v>390</v>
      </c>
      <c r="E1086" s="7" t="s">
        <v>119</v>
      </c>
      <c r="F1086" s="7" t="s">
        <v>183</v>
      </c>
      <c r="G1086" s="7" t="s">
        <v>119</v>
      </c>
      <c r="H1086" s="7" t="s">
        <v>119</v>
      </c>
      <c r="I1086" s="779" t="s">
        <v>910</v>
      </c>
      <c r="J1086" s="779" t="s">
        <v>946</v>
      </c>
      <c r="K1086" s="780" t="s">
        <v>947</v>
      </c>
      <c r="L1086" s="792">
        <v>136</v>
      </c>
      <c r="M1086" s="792">
        <v>0</v>
      </c>
      <c r="N1086" s="790">
        <v>0</v>
      </c>
      <c r="O1086" s="791">
        <v>0</v>
      </c>
    </row>
    <row r="1087" spans="1:15" ht="15" customHeight="1" x14ac:dyDescent="0.25">
      <c r="A1087" s="779" t="s">
        <v>130</v>
      </c>
      <c r="B1087" s="779" t="s">
        <v>130</v>
      </c>
      <c r="C1087" s="780" t="s">
        <v>932</v>
      </c>
      <c r="D1087" s="779">
        <v>390</v>
      </c>
      <c r="E1087" s="7" t="s">
        <v>119</v>
      </c>
      <c r="F1087" s="7" t="s">
        <v>183</v>
      </c>
      <c r="G1087" s="7" t="s">
        <v>119</v>
      </c>
      <c r="H1087" s="7" t="s">
        <v>119</v>
      </c>
      <c r="I1087" s="779" t="s">
        <v>910</v>
      </c>
      <c r="J1087" s="779" t="s">
        <v>948</v>
      </c>
      <c r="K1087" s="780" t="s">
        <v>947</v>
      </c>
      <c r="L1087" s="792">
        <v>1745</v>
      </c>
      <c r="M1087" s="792">
        <v>0</v>
      </c>
      <c r="N1087" s="790">
        <v>0</v>
      </c>
      <c r="O1087" s="791">
        <v>0</v>
      </c>
    </row>
    <row r="1088" spans="1:15" ht="15" customHeight="1" x14ac:dyDescent="0.25">
      <c r="A1088" s="779" t="s">
        <v>130</v>
      </c>
      <c r="B1088" s="779" t="s">
        <v>130</v>
      </c>
      <c r="C1088" s="780" t="s">
        <v>932</v>
      </c>
      <c r="D1088" s="779">
        <v>390</v>
      </c>
      <c r="E1088" s="7" t="s">
        <v>119</v>
      </c>
      <c r="F1088" s="7" t="s">
        <v>183</v>
      </c>
      <c r="G1088" s="7" t="s">
        <v>119</v>
      </c>
      <c r="H1088" s="7" t="s">
        <v>119</v>
      </c>
      <c r="I1088" s="779" t="s">
        <v>910</v>
      </c>
      <c r="J1088" s="779" t="s">
        <v>913</v>
      </c>
      <c r="K1088" s="780" t="s">
        <v>947</v>
      </c>
      <c r="L1088" s="792">
        <v>6245</v>
      </c>
      <c r="M1088" s="792">
        <v>0</v>
      </c>
      <c r="N1088" s="790">
        <v>0</v>
      </c>
      <c r="O1088" s="791">
        <v>0</v>
      </c>
    </row>
    <row r="1089" spans="1:15" ht="15" customHeight="1" x14ac:dyDescent="0.25">
      <c r="A1089" s="779" t="s">
        <v>130</v>
      </c>
      <c r="B1089" s="779" t="s">
        <v>130</v>
      </c>
      <c r="C1089" s="780" t="s">
        <v>932</v>
      </c>
      <c r="D1089" s="779">
        <v>390</v>
      </c>
      <c r="E1089" s="7" t="s">
        <v>119</v>
      </c>
      <c r="F1089" s="7" t="s">
        <v>183</v>
      </c>
      <c r="G1089" s="7" t="s">
        <v>119</v>
      </c>
      <c r="H1089" s="7" t="s">
        <v>119</v>
      </c>
      <c r="I1089" s="779" t="s">
        <v>910</v>
      </c>
      <c r="J1089" s="779" t="s">
        <v>945</v>
      </c>
      <c r="K1089" s="780" t="s">
        <v>947</v>
      </c>
      <c r="L1089" s="792">
        <v>40432</v>
      </c>
      <c r="M1089" s="792">
        <v>0</v>
      </c>
      <c r="N1089" s="790">
        <v>0</v>
      </c>
      <c r="O1089" s="791">
        <v>0</v>
      </c>
    </row>
    <row r="1090" spans="1:15" ht="15" customHeight="1" x14ac:dyDescent="0.25">
      <c r="A1090" s="779" t="s">
        <v>130</v>
      </c>
      <c r="B1090" s="779" t="s">
        <v>130</v>
      </c>
      <c r="C1090" s="780" t="s">
        <v>932</v>
      </c>
      <c r="D1090" s="779">
        <v>390</v>
      </c>
      <c r="E1090" s="7" t="s">
        <v>119</v>
      </c>
      <c r="F1090" s="7" t="s">
        <v>183</v>
      </c>
      <c r="G1090" s="7" t="s">
        <v>119</v>
      </c>
      <c r="H1090" s="7" t="s">
        <v>119</v>
      </c>
      <c r="I1090" s="779" t="s">
        <v>910</v>
      </c>
      <c r="J1090" s="779" t="s">
        <v>949</v>
      </c>
      <c r="K1090" s="780" t="s">
        <v>947</v>
      </c>
      <c r="L1090" s="792">
        <v>164383</v>
      </c>
      <c r="M1090" s="792">
        <v>0</v>
      </c>
      <c r="N1090" s="790">
        <v>0</v>
      </c>
      <c r="O1090" s="791">
        <v>0</v>
      </c>
    </row>
    <row r="1091" spans="1:15" ht="15" customHeight="1" x14ac:dyDescent="0.25">
      <c r="A1091" s="779" t="s">
        <v>130</v>
      </c>
      <c r="B1091" s="779" t="s">
        <v>130</v>
      </c>
      <c r="C1091" s="780" t="s">
        <v>935</v>
      </c>
      <c r="D1091" s="779">
        <v>390</v>
      </c>
      <c r="E1091" s="7" t="s">
        <v>119</v>
      </c>
      <c r="F1091" s="7" t="s">
        <v>186</v>
      </c>
      <c r="G1091" s="7" t="s">
        <v>119</v>
      </c>
      <c r="H1091" s="7" t="s">
        <v>119</v>
      </c>
      <c r="I1091" s="779" t="s">
        <v>910</v>
      </c>
      <c r="J1091" s="779" t="s">
        <v>919</v>
      </c>
      <c r="K1091" s="780" t="s">
        <v>950</v>
      </c>
      <c r="L1091" s="792">
        <v>33117</v>
      </c>
      <c r="M1091" s="792">
        <v>0</v>
      </c>
      <c r="N1091" s="790">
        <v>0</v>
      </c>
      <c r="O1091" s="791">
        <v>0</v>
      </c>
    </row>
    <row r="1092" spans="1:15" ht="15" customHeight="1" x14ac:dyDescent="0.25">
      <c r="A1092" s="779" t="s">
        <v>130</v>
      </c>
      <c r="B1092" s="779" t="s">
        <v>130</v>
      </c>
      <c r="C1092" s="780" t="s">
        <v>935</v>
      </c>
      <c r="D1092" s="779">
        <v>390</v>
      </c>
      <c r="E1092" s="7" t="s">
        <v>119</v>
      </c>
      <c r="F1092" s="7" t="s">
        <v>186</v>
      </c>
      <c r="G1092" s="7" t="s">
        <v>119</v>
      </c>
      <c r="H1092" s="7" t="s">
        <v>119</v>
      </c>
      <c r="I1092" s="779" t="s">
        <v>910</v>
      </c>
      <c r="J1092" s="779" t="s">
        <v>948</v>
      </c>
      <c r="K1092" s="780" t="s">
        <v>950</v>
      </c>
      <c r="L1092" s="792">
        <v>61330</v>
      </c>
      <c r="M1092" s="792">
        <v>0</v>
      </c>
      <c r="N1092" s="790">
        <v>0</v>
      </c>
      <c r="O1092" s="791">
        <v>0</v>
      </c>
    </row>
    <row r="1093" spans="1:15" ht="15" customHeight="1" x14ac:dyDescent="0.25">
      <c r="A1093" s="779" t="s">
        <v>130</v>
      </c>
      <c r="B1093" s="779" t="s">
        <v>130</v>
      </c>
      <c r="C1093" s="780" t="s">
        <v>935</v>
      </c>
      <c r="D1093" s="779">
        <v>390</v>
      </c>
      <c r="E1093" s="7" t="s">
        <v>119</v>
      </c>
      <c r="F1093" s="7" t="s">
        <v>186</v>
      </c>
      <c r="G1093" s="7" t="s">
        <v>119</v>
      </c>
      <c r="H1093" s="7" t="s">
        <v>119</v>
      </c>
      <c r="I1093" s="779" t="s">
        <v>910</v>
      </c>
      <c r="J1093" s="779" t="s">
        <v>913</v>
      </c>
      <c r="K1093" s="780" t="s">
        <v>950</v>
      </c>
      <c r="L1093" s="792">
        <v>170318</v>
      </c>
      <c r="M1093" s="792">
        <v>0</v>
      </c>
      <c r="N1093" s="790">
        <v>0</v>
      </c>
      <c r="O1093" s="791">
        <v>0</v>
      </c>
    </row>
    <row r="1094" spans="1:15" ht="15" customHeight="1" x14ac:dyDescent="0.25">
      <c r="A1094" s="779" t="s">
        <v>130</v>
      </c>
      <c r="B1094" s="779" t="s">
        <v>130</v>
      </c>
      <c r="C1094" s="780" t="s">
        <v>935</v>
      </c>
      <c r="D1094" s="779">
        <v>390</v>
      </c>
      <c r="E1094" s="7" t="s">
        <v>119</v>
      </c>
      <c r="F1094" s="7" t="s">
        <v>186</v>
      </c>
      <c r="G1094" s="7" t="s">
        <v>119</v>
      </c>
      <c r="H1094" s="7" t="s">
        <v>119</v>
      </c>
      <c r="I1094" s="779" t="s">
        <v>910</v>
      </c>
      <c r="J1094" s="779" t="s">
        <v>945</v>
      </c>
      <c r="K1094" s="780" t="s">
        <v>950</v>
      </c>
      <c r="L1094" s="792">
        <v>272590</v>
      </c>
      <c r="M1094" s="792">
        <v>0</v>
      </c>
      <c r="N1094" s="790">
        <v>0</v>
      </c>
      <c r="O1094" s="791">
        <v>0</v>
      </c>
    </row>
    <row r="1095" spans="1:15" ht="15" customHeight="1" x14ac:dyDescent="0.25">
      <c r="A1095" s="779" t="s">
        <v>130</v>
      </c>
      <c r="B1095" s="779" t="s">
        <v>130</v>
      </c>
      <c r="C1095" s="780" t="s">
        <v>935</v>
      </c>
      <c r="D1095" s="779">
        <v>390</v>
      </c>
      <c r="E1095" s="7" t="s">
        <v>119</v>
      </c>
      <c r="F1095" s="7" t="s">
        <v>186</v>
      </c>
      <c r="G1095" s="7" t="s">
        <v>119</v>
      </c>
      <c r="H1095" s="7" t="s">
        <v>119</v>
      </c>
      <c r="I1095" s="779" t="s">
        <v>910</v>
      </c>
      <c r="J1095" s="779" t="s">
        <v>948</v>
      </c>
      <c r="K1095" s="780" t="s">
        <v>950</v>
      </c>
      <c r="L1095" s="792">
        <v>742536</v>
      </c>
      <c r="M1095" s="792">
        <v>0</v>
      </c>
      <c r="N1095" s="790">
        <v>0</v>
      </c>
      <c r="O1095" s="791">
        <v>0</v>
      </c>
    </row>
    <row r="1096" spans="1:15" ht="15" customHeight="1" x14ac:dyDescent="0.25">
      <c r="A1096" s="779" t="s">
        <v>130</v>
      </c>
      <c r="B1096" s="779" t="s">
        <v>130</v>
      </c>
      <c r="C1096" s="780" t="s">
        <v>932</v>
      </c>
      <c r="D1096" s="779">
        <v>391</v>
      </c>
      <c r="E1096" s="7" t="s">
        <v>119</v>
      </c>
      <c r="F1096" s="7" t="s">
        <v>183</v>
      </c>
      <c r="G1096" s="7" t="s">
        <v>119</v>
      </c>
      <c r="H1096" s="7" t="s">
        <v>119</v>
      </c>
      <c r="I1096" s="779" t="s">
        <v>910</v>
      </c>
      <c r="J1096" s="779" t="s">
        <v>951</v>
      </c>
      <c r="K1096" s="780" t="s">
        <v>952</v>
      </c>
      <c r="L1096" s="792">
        <v>18682172</v>
      </c>
      <c r="M1096" s="792">
        <v>17457146</v>
      </c>
      <c r="N1096" s="790">
        <v>0</v>
      </c>
      <c r="O1096" s="791">
        <v>0</v>
      </c>
    </row>
    <row r="1097" spans="1:15" ht="15" customHeight="1" x14ac:dyDescent="0.25">
      <c r="A1097" s="779" t="s">
        <v>130</v>
      </c>
      <c r="B1097" s="779" t="s">
        <v>130</v>
      </c>
      <c r="C1097" s="780" t="s">
        <v>932</v>
      </c>
      <c r="D1097" s="779">
        <v>391</v>
      </c>
      <c r="E1097" s="7" t="s">
        <v>119</v>
      </c>
      <c r="F1097" s="7" t="s">
        <v>183</v>
      </c>
      <c r="G1097" s="7" t="s">
        <v>119</v>
      </c>
      <c r="H1097" s="7" t="s">
        <v>119</v>
      </c>
      <c r="I1097" s="779" t="s">
        <v>910</v>
      </c>
      <c r="J1097" s="779" t="s">
        <v>951</v>
      </c>
      <c r="K1097" s="780" t="s">
        <v>952</v>
      </c>
      <c r="L1097" s="792">
        <v>39095192</v>
      </c>
      <c r="M1097" s="792">
        <v>36331470</v>
      </c>
      <c r="N1097" s="790">
        <v>0</v>
      </c>
      <c r="O1097" s="791">
        <v>0</v>
      </c>
    </row>
    <row r="1098" spans="1:15" ht="15" customHeight="1" x14ac:dyDescent="0.25">
      <c r="A1098" s="779" t="s">
        <v>130</v>
      </c>
      <c r="B1098" s="779" t="s">
        <v>130</v>
      </c>
      <c r="C1098" s="780" t="s">
        <v>932</v>
      </c>
      <c r="D1098" s="779">
        <v>391</v>
      </c>
      <c r="E1098" s="7" t="s">
        <v>119</v>
      </c>
      <c r="F1098" s="7" t="s">
        <v>183</v>
      </c>
      <c r="G1098" s="7" t="s">
        <v>119</v>
      </c>
      <c r="H1098" s="7" t="s">
        <v>119</v>
      </c>
      <c r="I1098" s="779" t="s">
        <v>910</v>
      </c>
      <c r="J1098" s="779" t="s">
        <v>953</v>
      </c>
      <c r="K1098" s="780" t="s">
        <v>954</v>
      </c>
      <c r="L1098" s="792">
        <v>1573365</v>
      </c>
      <c r="M1098" s="792">
        <v>1407875</v>
      </c>
      <c r="N1098" s="790">
        <v>0</v>
      </c>
      <c r="O1098" s="791">
        <v>0</v>
      </c>
    </row>
    <row r="1099" spans="1:15" ht="15" customHeight="1" x14ac:dyDescent="0.25">
      <c r="A1099" s="779" t="s">
        <v>130</v>
      </c>
      <c r="B1099" s="779" t="s">
        <v>130</v>
      </c>
      <c r="C1099" s="780" t="s">
        <v>932</v>
      </c>
      <c r="D1099" s="779">
        <v>391</v>
      </c>
      <c r="E1099" s="7" t="s">
        <v>119</v>
      </c>
      <c r="F1099" s="7" t="s">
        <v>183</v>
      </c>
      <c r="G1099" s="7" t="s">
        <v>119</v>
      </c>
      <c r="H1099" s="7" t="s">
        <v>119</v>
      </c>
      <c r="I1099" s="779" t="s">
        <v>910</v>
      </c>
      <c r="J1099" s="779" t="s">
        <v>953</v>
      </c>
      <c r="K1099" s="780" t="s">
        <v>954</v>
      </c>
      <c r="L1099" s="792">
        <v>12310765</v>
      </c>
      <c r="M1099" s="792">
        <v>10584145</v>
      </c>
      <c r="N1099" s="790">
        <v>0</v>
      </c>
      <c r="O1099" s="791">
        <v>0</v>
      </c>
    </row>
    <row r="1100" spans="1:15" ht="15" customHeight="1" x14ac:dyDescent="0.25">
      <c r="A1100" s="779" t="s">
        <v>130</v>
      </c>
      <c r="B1100" s="779" t="s">
        <v>130</v>
      </c>
      <c r="C1100" s="780" t="s">
        <v>932</v>
      </c>
      <c r="D1100" s="779">
        <v>391</v>
      </c>
      <c r="E1100" s="7" t="s">
        <v>119</v>
      </c>
      <c r="F1100" s="7" t="s">
        <v>183</v>
      </c>
      <c r="G1100" s="7" t="s">
        <v>119</v>
      </c>
      <c r="H1100" s="7" t="s">
        <v>119</v>
      </c>
      <c r="I1100" s="779" t="s">
        <v>910</v>
      </c>
      <c r="J1100" s="779" t="s">
        <v>953</v>
      </c>
      <c r="K1100" s="780" t="s">
        <v>954</v>
      </c>
      <c r="L1100" s="792">
        <v>13512764</v>
      </c>
      <c r="M1100" s="792">
        <v>11167950</v>
      </c>
      <c r="N1100" s="790">
        <v>0</v>
      </c>
      <c r="O1100" s="791">
        <v>0</v>
      </c>
    </row>
    <row r="1101" spans="1:15" ht="15" customHeight="1" x14ac:dyDescent="0.25">
      <c r="A1101" s="779" t="s">
        <v>130</v>
      </c>
      <c r="B1101" s="779" t="s">
        <v>130</v>
      </c>
      <c r="C1101" s="780" t="s">
        <v>932</v>
      </c>
      <c r="D1101" s="779">
        <v>391</v>
      </c>
      <c r="E1101" s="7" t="s">
        <v>119</v>
      </c>
      <c r="F1101" s="7" t="s">
        <v>183</v>
      </c>
      <c r="G1101" s="7" t="s">
        <v>119</v>
      </c>
      <c r="H1101" s="7" t="s">
        <v>119</v>
      </c>
      <c r="I1101" s="779" t="s">
        <v>910</v>
      </c>
      <c r="J1101" s="779" t="s">
        <v>955</v>
      </c>
      <c r="K1101" s="780" t="s">
        <v>956</v>
      </c>
      <c r="L1101" s="792">
        <v>129878</v>
      </c>
      <c r="M1101" s="792">
        <v>116890</v>
      </c>
      <c r="N1101" s="790">
        <v>0</v>
      </c>
      <c r="O1101" s="791">
        <v>0</v>
      </c>
    </row>
    <row r="1102" spans="1:15" ht="15" customHeight="1" x14ac:dyDescent="0.25">
      <c r="A1102" s="779" t="s">
        <v>130</v>
      </c>
      <c r="B1102" s="779" t="s">
        <v>130</v>
      </c>
      <c r="C1102" s="780" t="s">
        <v>935</v>
      </c>
      <c r="D1102" s="779">
        <v>391</v>
      </c>
      <c r="E1102" s="7" t="s">
        <v>119</v>
      </c>
      <c r="F1102" s="7" t="s">
        <v>186</v>
      </c>
      <c r="G1102" s="7" t="s">
        <v>119</v>
      </c>
      <c r="H1102" s="7" t="s">
        <v>119</v>
      </c>
      <c r="I1102" s="779" t="s">
        <v>910</v>
      </c>
      <c r="J1102" s="779" t="s">
        <v>957</v>
      </c>
      <c r="K1102" s="780" t="s">
        <v>958</v>
      </c>
      <c r="L1102" s="792">
        <v>17037</v>
      </c>
      <c r="M1102" s="792">
        <v>17037</v>
      </c>
      <c r="N1102" s="790">
        <v>0</v>
      </c>
      <c r="O1102" s="791">
        <v>0</v>
      </c>
    </row>
    <row r="1103" spans="1:15" ht="15" customHeight="1" x14ac:dyDescent="0.25">
      <c r="A1103" s="779" t="s">
        <v>130</v>
      </c>
      <c r="B1103" s="779" t="s">
        <v>130</v>
      </c>
      <c r="C1103" s="780" t="s">
        <v>935</v>
      </c>
      <c r="D1103" s="779">
        <v>391</v>
      </c>
      <c r="E1103" s="7" t="s">
        <v>119</v>
      </c>
      <c r="F1103" s="7" t="s">
        <v>186</v>
      </c>
      <c r="G1103" s="7" t="s">
        <v>119</v>
      </c>
      <c r="H1103" s="7" t="s">
        <v>119</v>
      </c>
      <c r="I1103" s="779" t="s">
        <v>910</v>
      </c>
      <c r="J1103" s="779" t="s">
        <v>959</v>
      </c>
      <c r="K1103" s="780" t="s">
        <v>958</v>
      </c>
      <c r="L1103" s="792">
        <v>46777</v>
      </c>
      <c r="M1103" s="792">
        <v>46777</v>
      </c>
      <c r="N1103" s="790">
        <v>0</v>
      </c>
      <c r="O1103" s="791">
        <v>0</v>
      </c>
    </row>
    <row r="1104" spans="1:15" ht="15" customHeight="1" x14ac:dyDescent="0.25">
      <c r="A1104" s="779" t="s">
        <v>130</v>
      </c>
      <c r="B1104" s="779" t="s">
        <v>130</v>
      </c>
      <c r="C1104" s="780" t="s">
        <v>935</v>
      </c>
      <c r="D1104" s="779">
        <v>391</v>
      </c>
      <c r="E1104" s="7" t="s">
        <v>119</v>
      </c>
      <c r="F1104" s="7" t="s">
        <v>186</v>
      </c>
      <c r="G1104" s="7" t="s">
        <v>119</v>
      </c>
      <c r="H1104" s="7" t="s">
        <v>119</v>
      </c>
      <c r="I1104" s="779" t="s">
        <v>910</v>
      </c>
      <c r="J1104" s="779" t="s">
        <v>960</v>
      </c>
      <c r="K1104" s="780" t="s">
        <v>958</v>
      </c>
      <c r="L1104" s="792">
        <v>80242</v>
      </c>
      <c r="M1104" s="792">
        <v>80242</v>
      </c>
      <c r="N1104" s="790">
        <v>0</v>
      </c>
      <c r="O1104" s="791">
        <v>0</v>
      </c>
    </row>
    <row r="1105" spans="1:15" ht="15" customHeight="1" x14ac:dyDescent="0.25">
      <c r="A1105" s="779" t="s">
        <v>130</v>
      </c>
      <c r="B1105" s="779" t="s">
        <v>130</v>
      </c>
      <c r="C1105" s="780" t="s">
        <v>935</v>
      </c>
      <c r="D1105" s="779">
        <v>391</v>
      </c>
      <c r="E1105" s="7" t="s">
        <v>119</v>
      </c>
      <c r="F1105" s="7" t="s">
        <v>186</v>
      </c>
      <c r="G1105" s="7" t="s">
        <v>119</v>
      </c>
      <c r="H1105" s="7" t="s">
        <v>119</v>
      </c>
      <c r="I1105" s="779" t="s">
        <v>910</v>
      </c>
      <c r="J1105" s="779" t="s">
        <v>961</v>
      </c>
      <c r="K1105" s="780" t="s">
        <v>958</v>
      </c>
      <c r="L1105" s="792">
        <v>234733</v>
      </c>
      <c r="M1105" s="792">
        <v>234733</v>
      </c>
      <c r="N1105" s="790">
        <v>0</v>
      </c>
      <c r="O1105" s="791">
        <v>0</v>
      </c>
    </row>
    <row r="1106" spans="1:15" ht="15" customHeight="1" x14ac:dyDescent="0.25">
      <c r="A1106" s="779" t="s">
        <v>130</v>
      </c>
      <c r="B1106" s="779" t="s">
        <v>130</v>
      </c>
      <c r="C1106" s="780" t="s">
        <v>935</v>
      </c>
      <c r="D1106" s="779">
        <v>391</v>
      </c>
      <c r="E1106" s="7" t="s">
        <v>119</v>
      </c>
      <c r="F1106" s="7" t="s">
        <v>186</v>
      </c>
      <c r="G1106" s="7" t="s">
        <v>119</v>
      </c>
      <c r="H1106" s="7" t="s">
        <v>119</v>
      </c>
      <c r="I1106" s="779" t="s">
        <v>910</v>
      </c>
      <c r="J1106" s="779" t="s">
        <v>962</v>
      </c>
      <c r="K1106" s="780" t="s">
        <v>958</v>
      </c>
      <c r="L1106" s="792">
        <v>247916</v>
      </c>
      <c r="M1106" s="792">
        <v>247916</v>
      </c>
      <c r="N1106" s="790">
        <v>0</v>
      </c>
      <c r="O1106" s="791">
        <v>0</v>
      </c>
    </row>
    <row r="1107" spans="1:15" ht="15" customHeight="1" x14ac:dyDescent="0.25">
      <c r="A1107" s="779" t="s">
        <v>130</v>
      </c>
      <c r="B1107" s="779" t="s">
        <v>130</v>
      </c>
      <c r="C1107" s="780" t="s">
        <v>935</v>
      </c>
      <c r="D1107" s="779">
        <v>391</v>
      </c>
      <c r="E1107" s="7" t="s">
        <v>119</v>
      </c>
      <c r="F1107" s="7" t="s">
        <v>186</v>
      </c>
      <c r="G1107" s="7" t="s">
        <v>119</v>
      </c>
      <c r="H1107" s="7" t="s">
        <v>119</v>
      </c>
      <c r="I1107" s="779" t="s">
        <v>910</v>
      </c>
      <c r="J1107" s="779" t="s">
        <v>963</v>
      </c>
      <c r="K1107" s="780" t="s">
        <v>958</v>
      </c>
      <c r="L1107" s="792">
        <v>356876</v>
      </c>
      <c r="M1107" s="792">
        <v>356876</v>
      </c>
      <c r="N1107" s="790">
        <v>0</v>
      </c>
      <c r="O1107" s="791">
        <v>0</v>
      </c>
    </row>
    <row r="1108" spans="1:15" ht="15" customHeight="1" x14ac:dyDescent="0.25">
      <c r="A1108" s="779" t="s">
        <v>130</v>
      </c>
      <c r="B1108" s="779" t="s">
        <v>130</v>
      </c>
      <c r="C1108" s="780" t="s">
        <v>935</v>
      </c>
      <c r="D1108" s="779">
        <v>391</v>
      </c>
      <c r="E1108" s="7" t="s">
        <v>119</v>
      </c>
      <c r="F1108" s="7" t="s">
        <v>186</v>
      </c>
      <c r="G1108" s="7" t="s">
        <v>119</v>
      </c>
      <c r="H1108" s="7" t="s">
        <v>119</v>
      </c>
      <c r="I1108" s="779" t="s">
        <v>910</v>
      </c>
      <c r="J1108" s="779" t="s">
        <v>964</v>
      </c>
      <c r="K1108" s="780" t="s">
        <v>958</v>
      </c>
      <c r="L1108" s="792">
        <v>396994</v>
      </c>
      <c r="M1108" s="792">
        <v>396994</v>
      </c>
      <c r="N1108" s="790">
        <v>0</v>
      </c>
      <c r="O1108" s="791">
        <v>0</v>
      </c>
    </row>
    <row r="1109" spans="1:15" ht="15" customHeight="1" x14ac:dyDescent="0.25">
      <c r="A1109" s="779" t="s">
        <v>130</v>
      </c>
      <c r="B1109" s="779" t="s">
        <v>130</v>
      </c>
      <c r="C1109" s="780" t="s">
        <v>932</v>
      </c>
      <c r="D1109" s="779">
        <v>391</v>
      </c>
      <c r="E1109" s="7" t="s">
        <v>119</v>
      </c>
      <c r="F1109" s="7" t="s">
        <v>183</v>
      </c>
      <c r="G1109" s="7" t="s">
        <v>119</v>
      </c>
      <c r="H1109" s="7" t="s">
        <v>119</v>
      </c>
      <c r="I1109" s="779" t="s">
        <v>910</v>
      </c>
      <c r="J1109" s="779" t="s">
        <v>955</v>
      </c>
      <c r="K1109" s="780" t="s">
        <v>965</v>
      </c>
      <c r="L1109" s="792">
        <v>96298</v>
      </c>
      <c r="M1109" s="792">
        <v>96298</v>
      </c>
      <c r="N1109" s="790">
        <v>0</v>
      </c>
      <c r="O1109" s="791">
        <v>0</v>
      </c>
    </row>
    <row r="1110" spans="1:15" ht="15" customHeight="1" x14ac:dyDescent="0.25">
      <c r="A1110" s="779" t="s">
        <v>130</v>
      </c>
      <c r="B1110" s="779" t="s">
        <v>130</v>
      </c>
      <c r="C1110" s="780" t="s">
        <v>932</v>
      </c>
      <c r="D1110" s="779">
        <v>391</v>
      </c>
      <c r="E1110" s="7" t="s">
        <v>119</v>
      </c>
      <c r="F1110" s="7" t="s">
        <v>183</v>
      </c>
      <c r="G1110" s="7" t="s">
        <v>119</v>
      </c>
      <c r="H1110" s="7" t="s">
        <v>119</v>
      </c>
      <c r="I1110" s="779" t="s">
        <v>910</v>
      </c>
      <c r="J1110" s="779" t="s">
        <v>961</v>
      </c>
      <c r="K1110" s="780" t="s">
        <v>965</v>
      </c>
      <c r="L1110" s="792">
        <v>453486</v>
      </c>
      <c r="M1110" s="792">
        <v>453486</v>
      </c>
      <c r="N1110" s="790">
        <v>0</v>
      </c>
      <c r="O1110" s="791">
        <v>0</v>
      </c>
    </row>
    <row r="1111" spans="1:15" ht="15" customHeight="1" x14ac:dyDescent="0.25">
      <c r="A1111" s="779" t="s">
        <v>130</v>
      </c>
      <c r="B1111" s="779" t="s">
        <v>130</v>
      </c>
      <c r="C1111" s="780" t="s">
        <v>932</v>
      </c>
      <c r="D1111" s="779">
        <v>391</v>
      </c>
      <c r="E1111" s="7" t="s">
        <v>119</v>
      </c>
      <c r="F1111" s="7" t="s">
        <v>183</v>
      </c>
      <c r="G1111" s="7" t="s">
        <v>119</v>
      </c>
      <c r="H1111" s="7" t="s">
        <v>119</v>
      </c>
      <c r="I1111" s="779" t="s">
        <v>910</v>
      </c>
      <c r="J1111" s="779" t="s">
        <v>966</v>
      </c>
      <c r="K1111" s="780" t="s">
        <v>965</v>
      </c>
      <c r="L1111" s="792">
        <v>1653141</v>
      </c>
      <c r="M1111" s="792">
        <v>1653141</v>
      </c>
      <c r="N1111" s="790">
        <v>0</v>
      </c>
      <c r="O1111" s="791">
        <v>0</v>
      </c>
    </row>
    <row r="1112" spans="1:15" ht="15" customHeight="1" x14ac:dyDescent="0.25">
      <c r="A1112" s="779" t="s">
        <v>130</v>
      </c>
      <c r="B1112" s="779" t="s">
        <v>130</v>
      </c>
      <c r="C1112" s="780" t="s">
        <v>932</v>
      </c>
      <c r="D1112" s="779">
        <v>391</v>
      </c>
      <c r="E1112" s="7" t="s">
        <v>119</v>
      </c>
      <c r="F1112" s="7" t="s">
        <v>183</v>
      </c>
      <c r="G1112" s="7" t="s">
        <v>119</v>
      </c>
      <c r="H1112" s="7" t="s">
        <v>119</v>
      </c>
      <c r="I1112" s="779" t="s">
        <v>910</v>
      </c>
      <c r="J1112" s="779" t="s">
        <v>960</v>
      </c>
      <c r="K1112" s="780" t="s">
        <v>965</v>
      </c>
      <c r="L1112" s="792">
        <v>1855889</v>
      </c>
      <c r="M1112" s="792">
        <v>1855889</v>
      </c>
      <c r="N1112" s="790">
        <v>0</v>
      </c>
      <c r="O1112" s="791">
        <v>0</v>
      </c>
    </row>
    <row r="1113" spans="1:15" ht="15" customHeight="1" x14ac:dyDescent="0.25">
      <c r="A1113" s="779" t="s">
        <v>130</v>
      </c>
      <c r="B1113" s="779" t="s">
        <v>130</v>
      </c>
      <c r="C1113" s="780" t="s">
        <v>932</v>
      </c>
      <c r="D1113" s="779">
        <v>391</v>
      </c>
      <c r="E1113" s="7" t="s">
        <v>119</v>
      </c>
      <c r="F1113" s="7" t="s">
        <v>183</v>
      </c>
      <c r="G1113" s="7" t="s">
        <v>119</v>
      </c>
      <c r="H1113" s="7" t="s">
        <v>119</v>
      </c>
      <c r="I1113" s="779" t="s">
        <v>910</v>
      </c>
      <c r="J1113" s="779" t="s">
        <v>964</v>
      </c>
      <c r="K1113" s="780" t="s">
        <v>965</v>
      </c>
      <c r="L1113" s="792">
        <v>10137602</v>
      </c>
      <c r="M1113" s="792">
        <v>10137602</v>
      </c>
      <c r="N1113" s="790">
        <v>0</v>
      </c>
      <c r="O1113" s="791">
        <v>0</v>
      </c>
    </row>
    <row r="1114" spans="1:15" ht="15" customHeight="1" x14ac:dyDescent="0.25">
      <c r="A1114" s="779" t="s">
        <v>130</v>
      </c>
      <c r="B1114" s="779" t="s">
        <v>130</v>
      </c>
      <c r="C1114" s="780" t="s">
        <v>932</v>
      </c>
      <c r="D1114" s="779">
        <v>391</v>
      </c>
      <c r="E1114" s="7" t="s">
        <v>119</v>
      </c>
      <c r="F1114" s="7" t="s">
        <v>183</v>
      </c>
      <c r="G1114" s="7" t="s">
        <v>119</v>
      </c>
      <c r="H1114" s="7" t="s">
        <v>119</v>
      </c>
      <c r="I1114" s="779" t="s">
        <v>910</v>
      </c>
      <c r="J1114" s="779" t="s">
        <v>967</v>
      </c>
      <c r="K1114" s="780" t="s">
        <v>968</v>
      </c>
      <c r="L1114" s="792">
        <v>13864760</v>
      </c>
      <c r="M1114" s="792">
        <v>12805378</v>
      </c>
      <c r="N1114" s="790">
        <v>0</v>
      </c>
      <c r="O1114" s="791">
        <v>0</v>
      </c>
    </row>
    <row r="1115" spans="1:15" ht="15" customHeight="1" x14ac:dyDescent="0.25">
      <c r="A1115" s="779" t="s">
        <v>130</v>
      </c>
      <c r="B1115" s="779" t="s">
        <v>130</v>
      </c>
      <c r="C1115" s="780" t="s">
        <v>932</v>
      </c>
      <c r="D1115" s="779">
        <v>391</v>
      </c>
      <c r="E1115" s="7" t="s">
        <v>119</v>
      </c>
      <c r="F1115" s="7" t="s">
        <v>183</v>
      </c>
      <c r="G1115" s="7" t="s">
        <v>119</v>
      </c>
      <c r="H1115" s="7" t="s">
        <v>119</v>
      </c>
      <c r="I1115" s="779" t="s">
        <v>910</v>
      </c>
      <c r="J1115" s="779" t="s">
        <v>933</v>
      </c>
      <c r="K1115" s="780" t="s">
        <v>969</v>
      </c>
      <c r="L1115" s="792">
        <v>-64</v>
      </c>
      <c r="M1115" s="792">
        <v>-64</v>
      </c>
      <c r="N1115" s="790">
        <v>0</v>
      </c>
      <c r="O1115" s="791">
        <v>0</v>
      </c>
    </row>
    <row r="1116" spans="1:15" ht="15" customHeight="1" x14ac:dyDescent="0.25">
      <c r="A1116" s="779" t="s">
        <v>130</v>
      </c>
      <c r="B1116" s="779" t="s">
        <v>130</v>
      </c>
      <c r="C1116" s="780" t="s">
        <v>932</v>
      </c>
      <c r="D1116" s="779">
        <v>391</v>
      </c>
      <c r="E1116" s="7" t="s">
        <v>119</v>
      </c>
      <c r="F1116" s="7" t="s">
        <v>183</v>
      </c>
      <c r="G1116" s="7" t="s">
        <v>119</v>
      </c>
      <c r="H1116" s="7" t="s">
        <v>119</v>
      </c>
      <c r="I1116" s="779" t="s">
        <v>910</v>
      </c>
      <c r="J1116" s="779" t="s">
        <v>933</v>
      </c>
      <c r="K1116" s="780" t="s">
        <v>969</v>
      </c>
      <c r="L1116" s="792">
        <v>456980</v>
      </c>
      <c r="M1116" s="792">
        <v>456980</v>
      </c>
      <c r="N1116" s="790">
        <v>0</v>
      </c>
      <c r="O1116" s="791">
        <v>0</v>
      </c>
    </row>
    <row r="1117" spans="1:15" ht="15" customHeight="1" x14ac:dyDescent="0.25">
      <c r="A1117" s="779" t="s">
        <v>130</v>
      </c>
      <c r="B1117" s="779" t="s">
        <v>130</v>
      </c>
      <c r="C1117" s="780" t="s">
        <v>932</v>
      </c>
      <c r="D1117" s="779">
        <v>391</v>
      </c>
      <c r="E1117" s="7" t="s">
        <v>119</v>
      </c>
      <c r="F1117" s="7" t="s">
        <v>183</v>
      </c>
      <c r="G1117" s="7" t="s">
        <v>119</v>
      </c>
      <c r="H1117" s="7" t="s">
        <v>119</v>
      </c>
      <c r="I1117" s="779" t="s">
        <v>910</v>
      </c>
      <c r="J1117" s="779" t="s">
        <v>927</v>
      </c>
      <c r="K1117" s="780" t="s">
        <v>970</v>
      </c>
      <c r="L1117" s="792">
        <v>1302</v>
      </c>
      <c r="M1117" s="792">
        <v>1302</v>
      </c>
      <c r="N1117" s="790">
        <v>0</v>
      </c>
      <c r="O1117" s="791">
        <v>0</v>
      </c>
    </row>
    <row r="1118" spans="1:15" ht="15" customHeight="1" x14ac:dyDescent="0.25">
      <c r="A1118" s="779" t="s">
        <v>130</v>
      </c>
      <c r="B1118" s="779" t="s">
        <v>130</v>
      </c>
      <c r="C1118" s="780" t="s">
        <v>932</v>
      </c>
      <c r="D1118" s="779">
        <v>391</v>
      </c>
      <c r="E1118" s="7" t="s">
        <v>119</v>
      </c>
      <c r="F1118" s="7" t="s">
        <v>183</v>
      </c>
      <c r="G1118" s="7" t="s">
        <v>119</v>
      </c>
      <c r="H1118" s="7" t="s">
        <v>119</v>
      </c>
      <c r="I1118" s="779" t="s">
        <v>910</v>
      </c>
      <c r="J1118" s="779" t="s">
        <v>927</v>
      </c>
      <c r="K1118" s="780" t="s">
        <v>970</v>
      </c>
      <c r="L1118" s="792">
        <v>56847155</v>
      </c>
      <c r="M1118" s="792">
        <v>56656849</v>
      </c>
      <c r="N1118" s="790">
        <v>0</v>
      </c>
      <c r="O1118" s="791">
        <v>0</v>
      </c>
    </row>
    <row r="1119" spans="1:15" ht="15" customHeight="1" x14ac:dyDescent="0.25">
      <c r="A1119" s="779" t="s">
        <v>130</v>
      </c>
      <c r="B1119" s="779" t="s">
        <v>130</v>
      </c>
      <c r="C1119" s="780" t="s">
        <v>932</v>
      </c>
      <c r="D1119" s="779">
        <v>391</v>
      </c>
      <c r="E1119" s="7" t="s">
        <v>119</v>
      </c>
      <c r="F1119" s="7" t="s">
        <v>183</v>
      </c>
      <c r="G1119" s="7" t="s">
        <v>119</v>
      </c>
      <c r="H1119" s="7" t="s">
        <v>119</v>
      </c>
      <c r="I1119" s="779" t="s">
        <v>910</v>
      </c>
      <c r="J1119" s="779" t="s">
        <v>971</v>
      </c>
      <c r="K1119" s="780" t="s">
        <v>972</v>
      </c>
      <c r="L1119" s="792">
        <v>445</v>
      </c>
      <c r="M1119" s="792">
        <v>445</v>
      </c>
      <c r="N1119" s="790">
        <v>0</v>
      </c>
      <c r="O1119" s="791">
        <v>0</v>
      </c>
    </row>
    <row r="1120" spans="1:15" ht="15" customHeight="1" x14ac:dyDescent="0.25">
      <c r="A1120" s="779" t="s">
        <v>130</v>
      </c>
      <c r="B1120" s="779" t="s">
        <v>130</v>
      </c>
      <c r="C1120" s="780" t="s">
        <v>932</v>
      </c>
      <c r="D1120" s="779">
        <v>391</v>
      </c>
      <c r="E1120" s="7" t="s">
        <v>119</v>
      </c>
      <c r="F1120" s="7" t="s">
        <v>183</v>
      </c>
      <c r="G1120" s="7" t="s">
        <v>119</v>
      </c>
      <c r="H1120" s="7" t="s">
        <v>119</v>
      </c>
      <c r="I1120" s="779" t="s">
        <v>910</v>
      </c>
      <c r="J1120" s="779" t="s">
        <v>973</v>
      </c>
      <c r="K1120" s="780" t="s">
        <v>974</v>
      </c>
      <c r="L1120" s="792">
        <v>214870</v>
      </c>
      <c r="M1120" s="792">
        <v>214870</v>
      </c>
      <c r="N1120" s="790">
        <v>0</v>
      </c>
      <c r="O1120" s="791">
        <v>0</v>
      </c>
    </row>
    <row r="1121" spans="1:15" ht="15" customHeight="1" x14ac:dyDescent="0.25">
      <c r="A1121" s="779" t="s">
        <v>130</v>
      </c>
      <c r="B1121" s="779" t="s">
        <v>130</v>
      </c>
      <c r="C1121" s="780" t="s">
        <v>932</v>
      </c>
      <c r="D1121" s="779">
        <v>391</v>
      </c>
      <c r="E1121" s="7" t="s">
        <v>119</v>
      </c>
      <c r="F1121" s="7" t="s">
        <v>183</v>
      </c>
      <c r="G1121" s="7" t="s">
        <v>119</v>
      </c>
      <c r="H1121" s="7" t="s">
        <v>119</v>
      </c>
      <c r="I1121" s="779" t="s">
        <v>910</v>
      </c>
      <c r="J1121" s="779" t="s">
        <v>973</v>
      </c>
      <c r="K1121" s="780" t="s">
        <v>974</v>
      </c>
      <c r="L1121" s="792">
        <v>953219</v>
      </c>
      <c r="M1121" s="792">
        <v>953219</v>
      </c>
      <c r="N1121" s="790">
        <v>0</v>
      </c>
      <c r="O1121" s="791">
        <v>0</v>
      </c>
    </row>
    <row r="1122" spans="1:15" ht="15" customHeight="1" x14ac:dyDescent="0.25">
      <c r="A1122" s="779" t="s">
        <v>130</v>
      </c>
      <c r="B1122" s="779" t="s">
        <v>130</v>
      </c>
      <c r="C1122" s="780" t="s">
        <v>932</v>
      </c>
      <c r="D1122" s="779">
        <v>391</v>
      </c>
      <c r="E1122" s="7" t="s">
        <v>119</v>
      </c>
      <c r="F1122" s="7" t="s">
        <v>183</v>
      </c>
      <c r="G1122" s="7" t="s">
        <v>119</v>
      </c>
      <c r="H1122" s="7" t="s">
        <v>119</v>
      </c>
      <c r="I1122" s="779" t="s">
        <v>910</v>
      </c>
      <c r="J1122" s="779" t="s">
        <v>975</v>
      </c>
      <c r="K1122" s="780" t="s">
        <v>976</v>
      </c>
      <c r="L1122" s="792">
        <v>-8805</v>
      </c>
      <c r="M1122" s="792">
        <v>-8805</v>
      </c>
      <c r="N1122" s="790">
        <v>0</v>
      </c>
      <c r="O1122" s="791">
        <v>0</v>
      </c>
    </row>
    <row r="1123" spans="1:15" ht="15" customHeight="1" x14ac:dyDescent="0.25">
      <c r="A1123" s="779" t="s">
        <v>130</v>
      </c>
      <c r="B1123" s="779" t="s">
        <v>130</v>
      </c>
      <c r="C1123" s="780" t="s">
        <v>932</v>
      </c>
      <c r="D1123" s="779">
        <v>391</v>
      </c>
      <c r="E1123" s="7" t="s">
        <v>119</v>
      </c>
      <c r="F1123" s="7" t="s">
        <v>183</v>
      </c>
      <c r="G1123" s="7" t="s">
        <v>119</v>
      </c>
      <c r="H1123" s="7" t="s">
        <v>119</v>
      </c>
      <c r="I1123" s="779" t="s">
        <v>910</v>
      </c>
      <c r="J1123" s="779" t="s">
        <v>975</v>
      </c>
      <c r="K1123" s="780" t="s">
        <v>976</v>
      </c>
      <c r="L1123" s="792">
        <v>39793</v>
      </c>
      <c r="M1123" s="792">
        <v>39793</v>
      </c>
      <c r="N1123" s="790">
        <v>0</v>
      </c>
      <c r="O1123" s="791">
        <v>0</v>
      </c>
    </row>
    <row r="1124" spans="1:15" ht="15" customHeight="1" x14ac:dyDescent="0.25">
      <c r="A1124" s="779" t="s">
        <v>130</v>
      </c>
      <c r="B1124" s="779" t="s">
        <v>130</v>
      </c>
      <c r="C1124" s="780" t="s">
        <v>932</v>
      </c>
      <c r="D1124" s="779">
        <v>391</v>
      </c>
      <c r="E1124" s="7" t="s">
        <v>119</v>
      </c>
      <c r="F1124" s="7" t="s">
        <v>183</v>
      </c>
      <c r="G1124" s="7" t="s">
        <v>119</v>
      </c>
      <c r="H1124" s="7" t="s">
        <v>119</v>
      </c>
      <c r="I1124" s="779" t="s">
        <v>910</v>
      </c>
      <c r="J1124" s="779" t="s">
        <v>975</v>
      </c>
      <c r="K1124" s="780" t="s">
        <v>976</v>
      </c>
      <c r="L1124" s="792">
        <v>100515</v>
      </c>
      <c r="M1124" s="792">
        <v>100515</v>
      </c>
      <c r="N1124" s="790">
        <v>0</v>
      </c>
      <c r="O1124" s="791">
        <v>0</v>
      </c>
    </row>
    <row r="1125" spans="1:15" ht="15" customHeight="1" x14ac:dyDescent="0.25">
      <c r="A1125" s="779" t="s">
        <v>130</v>
      </c>
      <c r="B1125" s="779" t="s">
        <v>130</v>
      </c>
      <c r="C1125" s="780" t="s">
        <v>932</v>
      </c>
      <c r="D1125" s="779">
        <v>391</v>
      </c>
      <c r="E1125" s="7" t="s">
        <v>119</v>
      </c>
      <c r="F1125" s="7" t="s">
        <v>183</v>
      </c>
      <c r="G1125" s="7" t="s">
        <v>119</v>
      </c>
      <c r="H1125" s="7" t="s">
        <v>119</v>
      </c>
      <c r="I1125" s="779" t="s">
        <v>910</v>
      </c>
      <c r="J1125" s="779" t="s">
        <v>977</v>
      </c>
      <c r="K1125" s="780" t="s">
        <v>978</v>
      </c>
      <c r="L1125" s="792">
        <v>3401</v>
      </c>
      <c r="M1125" s="792">
        <v>3401</v>
      </c>
      <c r="N1125" s="790">
        <v>0</v>
      </c>
      <c r="O1125" s="791">
        <v>0</v>
      </c>
    </row>
    <row r="1126" spans="1:15" ht="15" customHeight="1" x14ac:dyDescent="0.25">
      <c r="A1126" s="779" t="s">
        <v>130</v>
      </c>
      <c r="B1126" s="779" t="s">
        <v>130</v>
      </c>
      <c r="C1126" s="780" t="s">
        <v>932</v>
      </c>
      <c r="D1126" s="779">
        <v>391</v>
      </c>
      <c r="E1126" s="7" t="s">
        <v>119</v>
      </c>
      <c r="F1126" s="7" t="s">
        <v>183</v>
      </c>
      <c r="G1126" s="7" t="s">
        <v>119</v>
      </c>
      <c r="H1126" s="7" t="s">
        <v>119</v>
      </c>
      <c r="I1126" s="779" t="s">
        <v>910</v>
      </c>
      <c r="J1126" s="779" t="s">
        <v>966</v>
      </c>
      <c r="K1126" s="780" t="s">
        <v>979</v>
      </c>
      <c r="L1126" s="792">
        <v>2987509</v>
      </c>
      <c r="M1126" s="792">
        <v>2987509</v>
      </c>
      <c r="N1126" s="790">
        <v>0</v>
      </c>
      <c r="O1126" s="791">
        <v>0</v>
      </c>
    </row>
    <row r="1127" spans="1:15" ht="15" customHeight="1" x14ac:dyDescent="0.25">
      <c r="A1127" s="779" t="s">
        <v>130</v>
      </c>
      <c r="B1127" s="779" t="s">
        <v>130</v>
      </c>
      <c r="C1127" s="780" t="s">
        <v>932</v>
      </c>
      <c r="D1127" s="779">
        <v>391</v>
      </c>
      <c r="E1127" s="7" t="s">
        <v>119</v>
      </c>
      <c r="F1127" s="7" t="s">
        <v>183</v>
      </c>
      <c r="G1127" s="7" t="s">
        <v>119</v>
      </c>
      <c r="H1127" s="7" t="s">
        <v>119</v>
      </c>
      <c r="I1127" s="779" t="s">
        <v>910</v>
      </c>
      <c r="J1127" s="779" t="s">
        <v>980</v>
      </c>
      <c r="K1127" s="780" t="s">
        <v>981</v>
      </c>
      <c r="L1127" s="792">
        <v>2546704</v>
      </c>
      <c r="M1127" s="792">
        <v>2546704</v>
      </c>
      <c r="N1127" s="790">
        <v>0</v>
      </c>
      <c r="O1127" s="791">
        <v>0</v>
      </c>
    </row>
    <row r="1128" spans="1:15" ht="15" customHeight="1" x14ac:dyDescent="0.25">
      <c r="A1128" s="779" t="s">
        <v>130</v>
      </c>
      <c r="B1128" s="779" t="s">
        <v>130</v>
      </c>
      <c r="C1128" s="780" t="s">
        <v>932</v>
      </c>
      <c r="D1128" s="779">
        <v>391</v>
      </c>
      <c r="E1128" s="7" t="s">
        <v>119</v>
      </c>
      <c r="F1128" s="7" t="s">
        <v>183</v>
      </c>
      <c r="G1128" s="7" t="s">
        <v>119</v>
      </c>
      <c r="H1128" s="7" t="s">
        <v>119</v>
      </c>
      <c r="I1128" s="779" t="s">
        <v>910</v>
      </c>
      <c r="J1128" s="779" t="s">
        <v>933</v>
      </c>
      <c r="K1128" s="780" t="s">
        <v>982</v>
      </c>
      <c r="L1128" s="792">
        <v>63240</v>
      </c>
      <c r="M1128" s="792">
        <v>55995</v>
      </c>
      <c r="N1128" s="790">
        <v>0</v>
      </c>
      <c r="O1128" s="791">
        <v>0</v>
      </c>
    </row>
    <row r="1129" spans="1:15" ht="15" customHeight="1" x14ac:dyDescent="0.25">
      <c r="A1129" s="779" t="s">
        <v>130</v>
      </c>
      <c r="B1129" s="779" t="s">
        <v>130</v>
      </c>
      <c r="C1129" s="780" t="s">
        <v>932</v>
      </c>
      <c r="D1129" s="779">
        <v>391</v>
      </c>
      <c r="E1129" s="7" t="s">
        <v>119</v>
      </c>
      <c r="F1129" s="7" t="s">
        <v>183</v>
      </c>
      <c r="G1129" s="7" t="s">
        <v>119</v>
      </c>
      <c r="H1129" s="7" t="s">
        <v>119</v>
      </c>
      <c r="I1129" s="779" t="s">
        <v>910</v>
      </c>
      <c r="J1129" s="779" t="s">
        <v>933</v>
      </c>
      <c r="K1129" s="780" t="s">
        <v>982</v>
      </c>
      <c r="L1129" s="792">
        <v>18502471</v>
      </c>
      <c r="M1129" s="792">
        <v>15666925</v>
      </c>
      <c r="N1129" s="790">
        <v>0</v>
      </c>
      <c r="O1129" s="791">
        <v>0</v>
      </c>
    </row>
    <row r="1130" spans="1:15" ht="15" customHeight="1" x14ac:dyDescent="0.25">
      <c r="A1130" s="779" t="s">
        <v>130</v>
      </c>
      <c r="B1130" s="779" t="s">
        <v>130</v>
      </c>
      <c r="C1130" s="780" t="s">
        <v>932</v>
      </c>
      <c r="D1130" s="779">
        <v>391</v>
      </c>
      <c r="E1130" s="7" t="s">
        <v>119</v>
      </c>
      <c r="F1130" s="7" t="s">
        <v>183</v>
      </c>
      <c r="G1130" s="7" t="s">
        <v>119</v>
      </c>
      <c r="H1130" s="7" t="s">
        <v>119</v>
      </c>
      <c r="I1130" s="779" t="s">
        <v>910</v>
      </c>
      <c r="J1130" s="779" t="s">
        <v>927</v>
      </c>
      <c r="K1130" s="780" t="s">
        <v>983</v>
      </c>
      <c r="L1130" s="792">
        <v>295458</v>
      </c>
      <c r="M1130" s="792">
        <v>295458</v>
      </c>
      <c r="N1130" s="790">
        <v>0</v>
      </c>
      <c r="O1130" s="791">
        <v>0</v>
      </c>
    </row>
    <row r="1131" spans="1:15" ht="15" customHeight="1" x14ac:dyDescent="0.25">
      <c r="A1131" s="779" t="s">
        <v>130</v>
      </c>
      <c r="B1131" s="779" t="s">
        <v>130</v>
      </c>
      <c r="C1131" s="780" t="s">
        <v>932</v>
      </c>
      <c r="D1131" s="779">
        <v>391</v>
      </c>
      <c r="E1131" s="7" t="s">
        <v>119</v>
      </c>
      <c r="F1131" s="7" t="s">
        <v>183</v>
      </c>
      <c r="G1131" s="7" t="s">
        <v>119</v>
      </c>
      <c r="H1131" s="7" t="s">
        <v>119</v>
      </c>
      <c r="I1131" s="779" t="s">
        <v>910</v>
      </c>
      <c r="J1131" s="779" t="s">
        <v>927</v>
      </c>
      <c r="K1131" s="780" t="s">
        <v>983</v>
      </c>
      <c r="L1131" s="792">
        <v>808042</v>
      </c>
      <c r="M1131" s="792">
        <v>808042</v>
      </c>
      <c r="N1131" s="790">
        <v>0</v>
      </c>
      <c r="O1131" s="791">
        <v>0</v>
      </c>
    </row>
    <row r="1132" spans="1:15" ht="15" customHeight="1" x14ac:dyDescent="0.25">
      <c r="A1132" s="779" t="s">
        <v>130</v>
      </c>
      <c r="B1132" s="779" t="s">
        <v>130</v>
      </c>
      <c r="C1132" s="780" t="s">
        <v>932</v>
      </c>
      <c r="D1132" s="779">
        <v>391</v>
      </c>
      <c r="E1132" s="7" t="s">
        <v>119</v>
      </c>
      <c r="F1132" s="7" t="s">
        <v>183</v>
      </c>
      <c r="G1132" s="7" t="s">
        <v>119</v>
      </c>
      <c r="H1132" s="7" t="s">
        <v>119</v>
      </c>
      <c r="I1132" s="779" t="s">
        <v>910</v>
      </c>
      <c r="J1132" s="779" t="s">
        <v>971</v>
      </c>
      <c r="K1132" s="780" t="s">
        <v>984</v>
      </c>
      <c r="L1132" s="792">
        <v>137738</v>
      </c>
      <c r="M1132" s="792">
        <v>137738</v>
      </c>
      <c r="N1132" s="790">
        <v>0</v>
      </c>
      <c r="O1132" s="791">
        <v>0</v>
      </c>
    </row>
    <row r="1133" spans="1:15" ht="15" customHeight="1" x14ac:dyDescent="0.25">
      <c r="A1133" s="779" t="s">
        <v>130</v>
      </c>
      <c r="B1133" s="779" t="s">
        <v>130</v>
      </c>
      <c r="C1133" s="780" t="s">
        <v>932</v>
      </c>
      <c r="D1133" s="779">
        <v>391</v>
      </c>
      <c r="E1133" s="7" t="s">
        <v>119</v>
      </c>
      <c r="F1133" s="7" t="s">
        <v>183</v>
      </c>
      <c r="G1133" s="7" t="s">
        <v>119</v>
      </c>
      <c r="H1133" s="7" t="s">
        <v>119</v>
      </c>
      <c r="I1133" s="779" t="s">
        <v>910</v>
      </c>
      <c r="J1133" s="779" t="s">
        <v>977</v>
      </c>
      <c r="K1133" s="780" t="s">
        <v>985</v>
      </c>
      <c r="L1133" s="792">
        <v>152241</v>
      </c>
      <c r="M1133" s="792">
        <v>152241</v>
      </c>
      <c r="N1133" s="790">
        <v>0</v>
      </c>
      <c r="O1133" s="791">
        <v>0</v>
      </c>
    </row>
    <row r="1134" spans="1:15" ht="15" customHeight="1" x14ac:dyDescent="0.25">
      <c r="A1134" s="779" t="s">
        <v>130</v>
      </c>
      <c r="B1134" s="779" t="s">
        <v>130</v>
      </c>
      <c r="C1134" s="780" t="s">
        <v>932</v>
      </c>
      <c r="D1134" s="779">
        <v>391</v>
      </c>
      <c r="E1134" s="7" t="s">
        <v>119</v>
      </c>
      <c r="F1134" s="7" t="s">
        <v>183</v>
      </c>
      <c r="G1134" s="7" t="s">
        <v>119</v>
      </c>
      <c r="H1134" s="7" t="s">
        <v>119</v>
      </c>
      <c r="I1134" s="779" t="s">
        <v>910</v>
      </c>
      <c r="J1134" s="779" t="s">
        <v>977</v>
      </c>
      <c r="K1134" s="780" t="s">
        <v>985</v>
      </c>
      <c r="L1134" s="792">
        <v>1000375</v>
      </c>
      <c r="M1134" s="792">
        <v>1000375</v>
      </c>
      <c r="N1134" s="790">
        <v>0</v>
      </c>
      <c r="O1134" s="791">
        <v>0</v>
      </c>
    </row>
    <row r="1135" spans="1:15" ht="15" customHeight="1" x14ac:dyDescent="0.25">
      <c r="A1135" s="779" t="s">
        <v>130</v>
      </c>
      <c r="B1135" s="779" t="s">
        <v>130</v>
      </c>
      <c r="C1135" s="780" t="s">
        <v>932</v>
      </c>
      <c r="D1135" s="779">
        <v>391</v>
      </c>
      <c r="E1135" s="7" t="s">
        <v>119</v>
      </c>
      <c r="F1135" s="7" t="s">
        <v>183</v>
      </c>
      <c r="G1135" s="7" t="s">
        <v>119</v>
      </c>
      <c r="H1135" s="7" t="s">
        <v>119</v>
      </c>
      <c r="I1135" s="779" t="s">
        <v>910</v>
      </c>
      <c r="J1135" s="779" t="s">
        <v>986</v>
      </c>
      <c r="K1135" s="780" t="s">
        <v>987</v>
      </c>
      <c r="L1135" s="792">
        <v>24010</v>
      </c>
      <c r="M1135" s="792">
        <v>24010</v>
      </c>
      <c r="N1135" s="790">
        <v>0</v>
      </c>
      <c r="O1135" s="791">
        <v>0</v>
      </c>
    </row>
    <row r="1136" spans="1:15" ht="15" customHeight="1" x14ac:dyDescent="0.25">
      <c r="A1136" s="779" t="s">
        <v>130</v>
      </c>
      <c r="B1136" s="779" t="s">
        <v>130</v>
      </c>
      <c r="C1136" s="780" t="s">
        <v>932</v>
      </c>
      <c r="D1136" s="779">
        <v>391</v>
      </c>
      <c r="E1136" s="7" t="s">
        <v>119</v>
      </c>
      <c r="F1136" s="7" t="s">
        <v>183</v>
      </c>
      <c r="G1136" s="7" t="s">
        <v>119</v>
      </c>
      <c r="H1136" s="7" t="s">
        <v>119</v>
      </c>
      <c r="I1136" s="779" t="s">
        <v>910</v>
      </c>
      <c r="J1136" s="779" t="s">
        <v>986</v>
      </c>
      <c r="K1136" s="780" t="s">
        <v>987</v>
      </c>
      <c r="L1136" s="792">
        <v>55268</v>
      </c>
      <c r="M1136" s="792">
        <v>55268</v>
      </c>
      <c r="N1136" s="790">
        <v>0</v>
      </c>
      <c r="O1136" s="791">
        <v>0</v>
      </c>
    </row>
    <row r="1137" spans="1:15" ht="15" customHeight="1" x14ac:dyDescent="0.25">
      <c r="A1137" s="779" t="s">
        <v>130</v>
      </c>
      <c r="B1137" s="779" t="s">
        <v>130</v>
      </c>
      <c r="C1137" s="780" t="s">
        <v>932</v>
      </c>
      <c r="D1137" s="779">
        <v>391</v>
      </c>
      <c r="E1137" s="7" t="s">
        <v>119</v>
      </c>
      <c r="F1137" s="7" t="s">
        <v>183</v>
      </c>
      <c r="G1137" s="7" t="s">
        <v>119</v>
      </c>
      <c r="H1137" s="7" t="s">
        <v>119</v>
      </c>
      <c r="I1137" s="779" t="s">
        <v>910</v>
      </c>
      <c r="J1137" s="779" t="s">
        <v>980</v>
      </c>
      <c r="K1137" s="780" t="s">
        <v>988</v>
      </c>
      <c r="L1137" s="792">
        <v>135961</v>
      </c>
      <c r="M1137" s="792">
        <v>135961</v>
      </c>
      <c r="N1137" s="790">
        <v>0</v>
      </c>
      <c r="O1137" s="791">
        <v>0</v>
      </c>
    </row>
    <row r="1138" spans="1:15" ht="15" customHeight="1" x14ac:dyDescent="0.25">
      <c r="A1138" s="779" t="s">
        <v>130</v>
      </c>
      <c r="B1138" s="779" t="s">
        <v>130</v>
      </c>
      <c r="C1138" s="780" t="s">
        <v>932</v>
      </c>
      <c r="D1138" s="779">
        <v>391</v>
      </c>
      <c r="E1138" s="7" t="s">
        <v>119</v>
      </c>
      <c r="F1138" s="7" t="s">
        <v>183</v>
      </c>
      <c r="G1138" s="7" t="s">
        <v>119</v>
      </c>
      <c r="H1138" s="7" t="s">
        <v>119</v>
      </c>
      <c r="I1138" s="779" t="s">
        <v>910</v>
      </c>
      <c r="J1138" s="779" t="s">
        <v>989</v>
      </c>
      <c r="K1138" s="780" t="s">
        <v>990</v>
      </c>
      <c r="L1138" s="792">
        <v>1477125</v>
      </c>
      <c r="M1138" s="792">
        <v>1477125</v>
      </c>
      <c r="N1138" s="790">
        <v>0</v>
      </c>
      <c r="O1138" s="791">
        <v>0</v>
      </c>
    </row>
    <row r="1139" spans="1:15" ht="15" customHeight="1" x14ac:dyDescent="0.25">
      <c r="A1139" s="779" t="s">
        <v>130</v>
      </c>
      <c r="B1139" s="779" t="s">
        <v>130</v>
      </c>
      <c r="C1139" s="780" t="s">
        <v>935</v>
      </c>
      <c r="D1139" s="779">
        <v>391</v>
      </c>
      <c r="E1139" s="7" t="s">
        <v>119</v>
      </c>
      <c r="F1139" s="7" t="s">
        <v>186</v>
      </c>
      <c r="G1139" s="7" t="s">
        <v>119</v>
      </c>
      <c r="H1139" s="7" t="s">
        <v>119</v>
      </c>
      <c r="I1139" s="779" t="s">
        <v>910</v>
      </c>
      <c r="J1139" s="779" t="s">
        <v>989</v>
      </c>
      <c r="K1139" s="780" t="s">
        <v>991</v>
      </c>
      <c r="L1139" s="792">
        <v>35504</v>
      </c>
      <c r="M1139" s="792">
        <v>35504</v>
      </c>
      <c r="N1139" s="790">
        <v>0</v>
      </c>
      <c r="O1139" s="791">
        <v>0</v>
      </c>
    </row>
    <row r="1140" spans="1:15" ht="15" customHeight="1" x14ac:dyDescent="0.25">
      <c r="A1140" s="779" t="s">
        <v>130</v>
      </c>
      <c r="B1140" s="779" t="s">
        <v>130</v>
      </c>
      <c r="C1140" s="780" t="s">
        <v>932</v>
      </c>
      <c r="D1140" s="779">
        <v>391</v>
      </c>
      <c r="E1140" s="7" t="s">
        <v>119</v>
      </c>
      <c r="F1140" s="7" t="s">
        <v>183</v>
      </c>
      <c r="G1140" s="7" t="s">
        <v>119</v>
      </c>
      <c r="H1140" s="7" t="s">
        <v>119</v>
      </c>
      <c r="I1140" s="779" t="s">
        <v>910</v>
      </c>
      <c r="J1140" s="779" t="s">
        <v>933</v>
      </c>
      <c r="K1140" s="780" t="s">
        <v>992</v>
      </c>
      <c r="L1140" s="792">
        <v>-89047</v>
      </c>
      <c r="M1140" s="792">
        <v>0</v>
      </c>
      <c r="N1140" s="790">
        <v>0</v>
      </c>
      <c r="O1140" s="791">
        <v>0</v>
      </c>
    </row>
    <row r="1141" spans="1:15" ht="15" customHeight="1" x14ac:dyDescent="0.25">
      <c r="A1141" s="779" t="s">
        <v>130</v>
      </c>
      <c r="B1141" s="779" t="s">
        <v>130</v>
      </c>
      <c r="C1141" s="780" t="s">
        <v>932</v>
      </c>
      <c r="D1141" s="779">
        <v>391</v>
      </c>
      <c r="E1141" s="7" t="s">
        <v>119</v>
      </c>
      <c r="F1141" s="7" t="s">
        <v>183</v>
      </c>
      <c r="G1141" s="7" t="s">
        <v>119</v>
      </c>
      <c r="H1141" s="7" t="s">
        <v>119</v>
      </c>
      <c r="I1141" s="779" t="s">
        <v>910</v>
      </c>
      <c r="J1141" s="779" t="s">
        <v>993</v>
      </c>
      <c r="K1141" s="780" t="s">
        <v>994</v>
      </c>
      <c r="L1141" s="792">
        <v>-130207</v>
      </c>
      <c r="M1141" s="792">
        <v>-130207</v>
      </c>
      <c r="N1141" s="790">
        <v>0</v>
      </c>
      <c r="O1141" s="791">
        <v>0</v>
      </c>
    </row>
    <row r="1142" spans="1:15" ht="15" customHeight="1" x14ac:dyDescent="0.25">
      <c r="A1142" s="779" t="s">
        <v>130</v>
      </c>
      <c r="B1142" s="779" t="s">
        <v>130</v>
      </c>
      <c r="C1142" s="780" t="s">
        <v>932</v>
      </c>
      <c r="D1142" s="779">
        <v>391</v>
      </c>
      <c r="E1142" s="7" t="s">
        <v>119</v>
      </c>
      <c r="F1142" s="7" t="s">
        <v>183</v>
      </c>
      <c r="G1142" s="7" t="s">
        <v>119</v>
      </c>
      <c r="H1142" s="7" t="s">
        <v>119</v>
      </c>
      <c r="I1142" s="779" t="s">
        <v>910</v>
      </c>
      <c r="J1142" s="779" t="s">
        <v>951</v>
      </c>
      <c r="K1142" s="780" t="s">
        <v>995</v>
      </c>
      <c r="L1142" s="792">
        <v>-909920</v>
      </c>
      <c r="M1142" s="792">
        <v>239982</v>
      </c>
      <c r="N1142" s="790">
        <v>0</v>
      </c>
      <c r="O1142" s="791">
        <v>0</v>
      </c>
    </row>
    <row r="1143" spans="1:15" ht="15" customHeight="1" x14ac:dyDescent="0.25">
      <c r="A1143" s="779" t="s">
        <v>130</v>
      </c>
      <c r="B1143" s="779" t="s">
        <v>130</v>
      </c>
      <c r="C1143" s="780" t="s">
        <v>932</v>
      </c>
      <c r="D1143" s="779">
        <v>391</v>
      </c>
      <c r="E1143" s="7" t="s">
        <v>119</v>
      </c>
      <c r="F1143" s="7" t="s">
        <v>183</v>
      </c>
      <c r="G1143" s="7" t="s">
        <v>119</v>
      </c>
      <c r="H1143" s="7" t="s">
        <v>119</v>
      </c>
      <c r="I1143" s="779" t="s">
        <v>910</v>
      </c>
      <c r="J1143" s="779" t="s">
        <v>930</v>
      </c>
      <c r="K1143" s="780" t="s">
        <v>996</v>
      </c>
      <c r="L1143" s="792">
        <v>-3347986</v>
      </c>
      <c r="M1143" s="792">
        <v>-3497025</v>
      </c>
      <c r="N1143" s="790">
        <v>0</v>
      </c>
      <c r="O1143" s="791">
        <v>0</v>
      </c>
    </row>
    <row r="1144" spans="1:15" ht="15" customHeight="1" x14ac:dyDescent="0.25">
      <c r="A1144" s="779" t="s">
        <v>130</v>
      </c>
      <c r="B1144" s="779" t="s">
        <v>130</v>
      </c>
      <c r="C1144" s="780" t="s">
        <v>932</v>
      </c>
      <c r="D1144" s="779">
        <v>391</v>
      </c>
      <c r="E1144" s="7" t="s">
        <v>119</v>
      </c>
      <c r="F1144" s="7" t="s">
        <v>183</v>
      </c>
      <c r="G1144" s="7" t="s">
        <v>119</v>
      </c>
      <c r="H1144" s="7" t="s">
        <v>119</v>
      </c>
      <c r="I1144" s="779" t="s">
        <v>910</v>
      </c>
      <c r="J1144" s="779" t="s">
        <v>955</v>
      </c>
      <c r="K1144" s="780" t="s">
        <v>997</v>
      </c>
      <c r="L1144" s="792">
        <v>248903</v>
      </c>
      <c r="M1144" s="792">
        <v>222941</v>
      </c>
      <c r="N1144" s="790">
        <v>0</v>
      </c>
      <c r="O1144" s="791">
        <v>0</v>
      </c>
    </row>
    <row r="1145" spans="1:15" ht="15" customHeight="1" x14ac:dyDescent="0.25">
      <c r="A1145" s="779" t="s">
        <v>130</v>
      </c>
      <c r="B1145" s="779" t="s">
        <v>130</v>
      </c>
      <c r="C1145" s="780" t="s">
        <v>998</v>
      </c>
      <c r="D1145" s="779">
        <v>392</v>
      </c>
      <c r="E1145" s="7" t="s">
        <v>119</v>
      </c>
      <c r="F1145" s="7" t="s">
        <v>999</v>
      </c>
      <c r="G1145" s="7" t="s">
        <v>119</v>
      </c>
      <c r="H1145" s="7" t="s">
        <v>119</v>
      </c>
      <c r="I1145" s="779" t="s">
        <v>910</v>
      </c>
      <c r="J1145" s="779" t="s">
        <v>28</v>
      </c>
      <c r="K1145" s="780" t="s">
        <v>1000</v>
      </c>
      <c r="L1145" s="792">
        <v>2151559</v>
      </c>
      <c r="M1145" s="792">
        <v>2151559</v>
      </c>
      <c r="N1145" s="790">
        <v>0</v>
      </c>
      <c r="O1145" s="791">
        <v>0</v>
      </c>
    </row>
    <row r="1146" spans="1:15" ht="15" customHeight="1" x14ac:dyDescent="0.25">
      <c r="A1146" s="779" t="s">
        <v>130</v>
      </c>
      <c r="B1146" s="779" t="s">
        <v>130</v>
      </c>
      <c r="C1146" s="780" t="s">
        <v>932</v>
      </c>
      <c r="D1146" s="779">
        <v>392</v>
      </c>
      <c r="E1146" s="7" t="s">
        <v>119</v>
      </c>
      <c r="F1146" s="7" t="s">
        <v>183</v>
      </c>
      <c r="G1146" s="7" t="s">
        <v>119</v>
      </c>
      <c r="H1146" s="7" t="s">
        <v>119</v>
      </c>
      <c r="I1146" s="779" t="s">
        <v>910</v>
      </c>
      <c r="J1146" s="779" t="s">
        <v>955</v>
      </c>
      <c r="K1146" s="780" t="s">
        <v>1001</v>
      </c>
      <c r="L1146" s="792">
        <v>21865</v>
      </c>
      <c r="M1146" s="792">
        <v>21865</v>
      </c>
      <c r="N1146" s="790">
        <v>0</v>
      </c>
      <c r="O1146" s="791">
        <v>0</v>
      </c>
    </row>
    <row r="1147" spans="1:15" ht="15" customHeight="1" x14ac:dyDescent="0.25">
      <c r="A1147" s="779" t="s">
        <v>130</v>
      </c>
      <c r="B1147" s="779" t="s">
        <v>130</v>
      </c>
      <c r="C1147" s="780" t="s">
        <v>998</v>
      </c>
      <c r="D1147" s="779">
        <v>392</v>
      </c>
      <c r="E1147" s="7" t="s">
        <v>119</v>
      </c>
      <c r="F1147" s="7" t="s">
        <v>999</v>
      </c>
      <c r="G1147" s="7" t="s">
        <v>119</v>
      </c>
      <c r="H1147" s="7" t="s">
        <v>119</v>
      </c>
      <c r="I1147" s="779" t="s">
        <v>910</v>
      </c>
      <c r="J1147" s="779" t="s">
        <v>1002</v>
      </c>
      <c r="K1147" s="780" t="s">
        <v>1003</v>
      </c>
      <c r="L1147" s="792">
        <v>64394326</v>
      </c>
      <c r="M1147" s="792">
        <v>-258731</v>
      </c>
      <c r="N1147" s="790">
        <v>0</v>
      </c>
      <c r="O1147" s="791">
        <v>0</v>
      </c>
    </row>
    <row r="1148" spans="1:15" ht="15" customHeight="1" x14ac:dyDescent="0.25">
      <c r="A1148" s="779" t="s">
        <v>130</v>
      </c>
      <c r="B1148" s="779" t="s">
        <v>130</v>
      </c>
      <c r="C1148" s="780" t="s">
        <v>998</v>
      </c>
      <c r="D1148" s="779">
        <v>392</v>
      </c>
      <c r="E1148" s="7" t="s">
        <v>119</v>
      </c>
      <c r="F1148" s="7" t="s">
        <v>999</v>
      </c>
      <c r="G1148" s="7" t="s">
        <v>119</v>
      </c>
      <c r="H1148" s="7" t="s">
        <v>119</v>
      </c>
      <c r="I1148" s="779" t="s">
        <v>910</v>
      </c>
      <c r="J1148" s="779" t="s">
        <v>1002</v>
      </c>
      <c r="K1148" s="780" t="s">
        <v>1004</v>
      </c>
      <c r="L1148" s="792">
        <v>183194143</v>
      </c>
      <c r="M1148" s="792">
        <v>174224937</v>
      </c>
      <c r="N1148" s="790">
        <v>0</v>
      </c>
      <c r="O1148" s="791">
        <v>0</v>
      </c>
    </row>
    <row r="1149" spans="1:15" ht="15" customHeight="1" x14ac:dyDescent="0.25">
      <c r="A1149" s="779" t="s">
        <v>130</v>
      </c>
      <c r="B1149" s="779" t="s">
        <v>130</v>
      </c>
      <c r="C1149" s="780" t="s">
        <v>932</v>
      </c>
      <c r="D1149" s="779">
        <v>392</v>
      </c>
      <c r="E1149" s="7" t="s">
        <v>119</v>
      </c>
      <c r="F1149" s="7" t="s">
        <v>183</v>
      </c>
      <c r="G1149" s="7" t="s">
        <v>119</v>
      </c>
      <c r="H1149" s="7" t="s">
        <v>119</v>
      </c>
      <c r="I1149" s="779" t="s">
        <v>910</v>
      </c>
      <c r="J1149" s="779" t="s">
        <v>1005</v>
      </c>
      <c r="K1149" s="780" t="s">
        <v>1006</v>
      </c>
      <c r="L1149" s="792">
        <v>283531</v>
      </c>
      <c r="M1149" s="792">
        <v>283531</v>
      </c>
      <c r="N1149" s="790">
        <v>0</v>
      </c>
      <c r="O1149" s="791">
        <v>0</v>
      </c>
    </row>
    <row r="1150" spans="1:15" ht="15" customHeight="1" x14ac:dyDescent="0.25">
      <c r="A1150" s="779" t="s">
        <v>130</v>
      </c>
      <c r="B1150" s="779" t="s">
        <v>130</v>
      </c>
      <c r="C1150" s="780" t="s">
        <v>932</v>
      </c>
      <c r="D1150" s="779">
        <v>392</v>
      </c>
      <c r="E1150" s="7" t="s">
        <v>119</v>
      </c>
      <c r="F1150" s="7" t="s">
        <v>183</v>
      </c>
      <c r="G1150" s="7" t="s">
        <v>119</v>
      </c>
      <c r="H1150" s="7" t="s">
        <v>119</v>
      </c>
      <c r="I1150" s="779" t="s">
        <v>910</v>
      </c>
      <c r="J1150" s="779" t="s">
        <v>955</v>
      </c>
      <c r="K1150" s="780" t="s">
        <v>997</v>
      </c>
      <c r="L1150" s="792">
        <v>600131</v>
      </c>
      <c r="M1150" s="792">
        <v>541189</v>
      </c>
      <c r="N1150" s="790">
        <v>0</v>
      </c>
      <c r="O1150" s="791">
        <v>0</v>
      </c>
    </row>
    <row r="1151" spans="1:15" ht="15" customHeight="1" x14ac:dyDescent="0.25">
      <c r="A1151" s="779" t="s">
        <v>130</v>
      </c>
      <c r="B1151" s="779" t="s">
        <v>130</v>
      </c>
      <c r="C1151" s="780" t="s">
        <v>932</v>
      </c>
      <c r="D1151" s="779">
        <v>393</v>
      </c>
      <c r="E1151" s="7" t="s">
        <v>119</v>
      </c>
      <c r="F1151" s="7" t="s">
        <v>183</v>
      </c>
      <c r="G1151" s="7" t="s">
        <v>119</v>
      </c>
      <c r="H1151" s="7" t="s">
        <v>119</v>
      </c>
      <c r="I1151" s="779" t="s">
        <v>910</v>
      </c>
      <c r="J1151" s="779" t="s">
        <v>1007</v>
      </c>
      <c r="K1151" s="780" t="s">
        <v>1008</v>
      </c>
      <c r="L1151" s="792">
        <v>13133</v>
      </c>
      <c r="M1151" s="792">
        <v>13133</v>
      </c>
      <c r="N1151" s="790">
        <v>0</v>
      </c>
      <c r="O1151" s="791">
        <v>0</v>
      </c>
    </row>
    <row r="1152" spans="1:15" ht="15" customHeight="1" x14ac:dyDescent="0.25">
      <c r="A1152" s="779" t="s">
        <v>130</v>
      </c>
      <c r="B1152" s="779" t="s">
        <v>130</v>
      </c>
      <c r="C1152" s="780" t="s">
        <v>998</v>
      </c>
      <c r="D1152" s="779">
        <v>396</v>
      </c>
      <c r="E1152" s="7" t="s">
        <v>119</v>
      </c>
      <c r="F1152" s="7" t="s">
        <v>999</v>
      </c>
      <c r="G1152" s="7" t="s">
        <v>119</v>
      </c>
      <c r="H1152" s="7" t="s">
        <v>119</v>
      </c>
      <c r="I1152" s="779" t="s">
        <v>910</v>
      </c>
      <c r="J1152" s="779" t="s">
        <v>127</v>
      </c>
      <c r="K1152" s="780" t="s">
        <v>1009</v>
      </c>
      <c r="L1152" s="792">
        <v>46057664</v>
      </c>
      <c r="M1152" s="792">
        <v>0</v>
      </c>
      <c r="N1152" s="790">
        <v>0</v>
      </c>
      <c r="O1152" s="791">
        <v>0</v>
      </c>
    </row>
    <row r="1153" spans="1:15" ht="15" customHeight="1" x14ac:dyDescent="0.25">
      <c r="A1153" s="779" t="s">
        <v>130</v>
      </c>
      <c r="B1153" s="779" t="s">
        <v>130</v>
      </c>
      <c r="C1153" s="780" t="s">
        <v>998</v>
      </c>
      <c r="D1153" s="779">
        <v>396</v>
      </c>
      <c r="E1153" s="7" t="s">
        <v>119</v>
      </c>
      <c r="F1153" s="7" t="s">
        <v>999</v>
      </c>
      <c r="G1153" s="7" t="s">
        <v>119</v>
      </c>
      <c r="H1153" s="7" t="s">
        <v>119</v>
      </c>
      <c r="I1153" s="779" t="s">
        <v>910</v>
      </c>
      <c r="J1153" s="779" t="s">
        <v>127</v>
      </c>
      <c r="K1153" s="780" t="s">
        <v>1010</v>
      </c>
      <c r="L1153" s="792">
        <v>1818837</v>
      </c>
      <c r="M1153" s="792">
        <v>23889630</v>
      </c>
      <c r="N1153" s="790">
        <v>0</v>
      </c>
      <c r="O1153" s="791">
        <v>0</v>
      </c>
    </row>
    <row r="1154" spans="1:15" ht="15" customHeight="1" x14ac:dyDescent="0.25">
      <c r="A1154" s="779" t="s">
        <v>130</v>
      </c>
      <c r="B1154" s="779" t="s">
        <v>130</v>
      </c>
      <c r="C1154" s="780" t="s">
        <v>935</v>
      </c>
      <c r="D1154" s="779">
        <v>397</v>
      </c>
      <c r="E1154" s="7" t="s">
        <v>119</v>
      </c>
      <c r="F1154" s="7" t="s">
        <v>186</v>
      </c>
      <c r="G1154" s="7" t="s">
        <v>119</v>
      </c>
      <c r="H1154" s="7" t="s">
        <v>119</v>
      </c>
      <c r="I1154" s="779" t="s">
        <v>910</v>
      </c>
      <c r="J1154" s="779" t="s">
        <v>631</v>
      </c>
      <c r="K1154" s="780" t="s">
        <v>1011</v>
      </c>
      <c r="L1154" s="792">
        <v>-3920</v>
      </c>
      <c r="M1154" s="792">
        <v>-3920</v>
      </c>
      <c r="N1154" s="790">
        <v>0</v>
      </c>
      <c r="O1154" s="791">
        <v>0</v>
      </c>
    </row>
    <row r="1155" spans="1:15" ht="15" customHeight="1" x14ac:dyDescent="0.25">
      <c r="A1155" s="779" t="s">
        <v>130</v>
      </c>
      <c r="B1155" s="779" t="s">
        <v>130</v>
      </c>
      <c r="C1155" s="780" t="s">
        <v>935</v>
      </c>
      <c r="D1155" s="779">
        <v>397</v>
      </c>
      <c r="E1155" s="7" t="s">
        <v>119</v>
      </c>
      <c r="F1155" s="7" t="s">
        <v>186</v>
      </c>
      <c r="G1155" s="7" t="s">
        <v>119</v>
      </c>
      <c r="H1155" s="7" t="s">
        <v>119</v>
      </c>
      <c r="I1155" s="779" t="s">
        <v>910</v>
      </c>
      <c r="J1155" s="779" t="s">
        <v>631</v>
      </c>
      <c r="K1155" s="780" t="s">
        <v>1011</v>
      </c>
      <c r="L1155" s="792">
        <v>153</v>
      </c>
      <c r="M1155" s="792">
        <v>153</v>
      </c>
      <c r="N1155" s="790">
        <v>0</v>
      </c>
      <c r="O1155" s="791">
        <v>0</v>
      </c>
    </row>
    <row r="1156" spans="1:15" ht="15" customHeight="1" x14ac:dyDescent="0.25">
      <c r="A1156" s="779" t="s">
        <v>130</v>
      </c>
      <c r="B1156" s="779" t="s">
        <v>130</v>
      </c>
      <c r="C1156" s="780" t="s">
        <v>935</v>
      </c>
      <c r="D1156" s="779">
        <v>397</v>
      </c>
      <c r="E1156" s="7" t="s">
        <v>119</v>
      </c>
      <c r="F1156" s="7" t="s">
        <v>186</v>
      </c>
      <c r="G1156" s="7" t="s">
        <v>119</v>
      </c>
      <c r="H1156" s="7" t="s">
        <v>119</v>
      </c>
      <c r="I1156" s="779" t="s">
        <v>910</v>
      </c>
      <c r="J1156" s="779" t="s">
        <v>656</v>
      </c>
      <c r="K1156" s="780" t="s">
        <v>1011</v>
      </c>
      <c r="L1156" s="792">
        <v>430</v>
      </c>
      <c r="M1156" s="792">
        <v>430</v>
      </c>
      <c r="N1156" s="790">
        <v>0</v>
      </c>
      <c r="O1156" s="791">
        <v>0</v>
      </c>
    </row>
    <row r="1157" spans="1:15" ht="15" customHeight="1" x14ac:dyDescent="0.25">
      <c r="A1157" s="779" t="s">
        <v>130</v>
      </c>
      <c r="B1157" s="779" t="s">
        <v>130</v>
      </c>
      <c r="C1157" s="780" t="s">
        <v>935</v>
      </c>
      <c r="D1157" s="779">
        <v>397</v>
      </c>
      <c r="E1157" s="7" t="s">
        <v>119</v>
      </c>
      <c r="F1157" s="7" t="s">
        <v>186</v>
      </c>
      <c r="G1157" s="7" t="s">
        <v>119</v>
      </c>
      <c r="H1157" s="7" t="s">
        <v>119</v>
      </c>
      <c r="I1157" s="779" t="s">
        <v>910</v>
      </c>
      <c r="J1157" s="779" t="s">
        <v>631</v>
      </c>
      <c r="K1157" s="780" t="s">
        <v>1011</v>
      </c>
      <c r="L1157" s="792">
        <v>434</v>
      </c>
      <c r="M1157" s="792">
        <v>434</v>
      </c>
      <c r="N1157" s="790">
        <v>0</v>
      </c>
      <c r="O1157" s="791">
        <v>0</v>
      </c>
    </row>
    <row r="1158" spans="1:15" ht="15" customHeight="1" x14ac:dyDescent="0.25">
      <c r="A1158" s="779" t="s">
        <v>130</v>
      </c>
      <c r="B1158" s="779" t="s">
        <v>130</v>
      </c>
      <c r="C1158" s="780" t="s">
        <v>935</v>
      </c>
      <c r="D1158" s="779">
        <v>397</v>
      </c>
      <c r="E1158" s="7" t="s">
        <v>119</v>
      </c>
      <c r="F1158" s="7" t="s">
        <v>186</v>
      </c>
      <c r="G1158" s="7" t="s">
        <v>119</v>
      </c>
      <c r="H1158" s="7" t="s">
        <v>119</v>
      </c>
      <c r="I1158" s="779" t="s">
        <v>910</v>
      </c>
      <c r="J1158" s="779" t="s">
        <v>604</v>
      </c>
      <c r="K1158" s="780" t="s">
        <v>1011</v>
      </c>
      <c r="L1158" s="792">
        <v>481</v>
      </c>
      <c r="M1158" s="792">
        <v>481</v>
      </c>
      <c r="N1158" s="790">
        <v>0</v>
      </c>
      <c r="O1158" s="791">
        <v>0</v>
      </c>
    </row>
    <row r="1159" spans="1:15" ht="15" customHeight="1" x14ac:dyDescent="0.25">
      <c r="A1159" s="779" t="s">
        <v>130</v>
      </c>
      <c r="B1159" s="779" t="s">
        <v>130</v>
      </c>
      <c r="C1159" s="780" t="s">
        <v>935</v>
      </c>
      <c r="D1159" s="779">
        <v>397</v>
      </c>
      <c r="E1159" s="7" t="s">
        <v>119</v>
      </c>
      <c r="F1159" s="7" t="s">
        <v>186</v>
      </c>
      <c r="G1159" s="7" t="s">
        <v>119</v>
      </c>
      <c r="H1159" s="7" t="s">
        <v>119</v>
      </c>
      <c r="I1159" s="779" t="s">
        <v>910</v>
      </c>
      <c r="J1159" s="779" t="s">
        <v>604</v>
      </c>
      <c r="K1159" s="780" t="s">
        <v>1011</v>
      </c>
      <c r="L1159" s="792">
        <v>791</v>
      </c>
      <c r="M1159" s="792">
        <v>791</v>
      </c>
      <c r="N1159" s="790">
        <v>0</v>
      </c>
      <c r="O1159" s="791">
        <v>0</v>
      </c>
    </row>
    <row r="1160" spans="1:15" ht="15" customHeight="1" x14ac:dyDescent="0.25">
      <c r="A1160" s="779" t="s">
        <v>130</v>
      </c>
      <c r="B1160" s="779" t="s">
        <v>130</v>
      </c>
      <c r="C1160" s="780" t="s">
        <v>935</v>
      </c>
      <c r="D1160" s="779">
        <v>397</v>
      </c>
      <c r="E1160" s="7" t="s">
        <v>119</v>
      </c>
      <c r="F1160" s="7" t="s">
        <v>186</v>
      </c>
      <c r="G1160" s="7" t="s">
        <v>119</v>
      </c>
      <c r="H1160" s="7" t="s">
        <v>119</v>
      </c>
      <c r="I1160" s="779" t="s">
        <v>910</v>
      </c>
      <c r="J1160" s="779" t="s">
        <v>604</v>
      </c>
      <c r="K1160" s="780" t="s">
        <v>1011</v>
      </c>
      <c r="L1160" s="792">
        <v>882</v>
      </c>
      <c r="M1160" s="792">
        <v>882</v>
      </c>
      <c r="N1160" s="790">
        <v>0</v>
      </c>
      <c r="O1160" s="791">
        <v>0</v>
      </c>
    </row>
    <row r="1161" spans="1:15" ht="15" customHeight="1" x14ac:dyDescent="0.25">
      <c r="A1161" s="779" t="s">
        <v>130</v>
      </c>
      <c r="B1161" s="779" t="s">
        <v>130</v>
      </c>
      <c r="C1161" s="780" t="s">
        <v>935</v>
      </c>
      <c r="D1161" s="779">
        <v>397</v>
      </c>
      <c r="E1161" s="7" t="s">
        <v>119</v>
      </c>
      <c r="F1161" s="7" t="s">
        <v>186</v>
      </c>
      <c r="G1161" s="7" t="s">
        <v>119</v>
      </c>
      <c r="H1161" s="7" t="s">
        <v>119</v>
      </c>
      <c r="I1161" s="779" t="s">
        <v>910</v>
      </c>
      <c r="J1161" s="779" t="s">
        <v>1012</v>
      </c>
      <c r="K1161" s="780" t="s">
        <v>1011</v>
      </c>
      <c r="L1161" s="792">
        <v>1917</v>
      </c>
      <c r="M1161" s="792">
        <v>1917</v>
      </c>
      <c r="N1161" s="790">
        <v>0</v>
      </c>
      <c r="O1161" s="791">
        <v>0</v>
      </c>
    </row>
    <row r="1162" spans="1:15" ht="15" customHeight="1" x14ac:dyDescent="0.25">
      <c r="A1162" s="779" t="s">
        <v>130</v>
      </c>
      <c r="B1162" s="779" t="s">
        <v>130</v>
      </c>
      <c r="C1162" s="780" t="s">
        <v>935</v>
      </c>
      <c r="D1162" s="779">
        <v>397</v>
      </c>
      <c r="E1162" s="7" t="s">
        <v>119</v>
      </c>
      <c r="F1162" s="7" t="s">
        <v>186</v>
      </c>
      <c r="G1162" s="7" t="s">
        <v>119</v>
      </c>
      <c r="H1162" s="7" t="s">
        <v>119</v>
      </c>
      <c r="I1162" s="779" t="s">
        <v>910</v>
      </c>
      <c r="J1162" s="779" t="s">
        <v>1012</v>
      </c>
      <c r="K1162" s="780" t="s">
        <v>1011</v>
      </c>
      <c r="L1162" s="792">
        <v>2891</v>
      </c>
      <c r="M1162" s="792">
        <v>2891</v>
      </c>
      <c r="N1162" s="790">
        <v>0</v>
      </c>
      <c r="O1162" s="791">
        <v>0</v>
      </c>
    </row>
    <row r="1163" spans="1:15" ht="15" customHeight="1" x14ac:dyDescent="0.25">
      <c r="A1163" s="779" t="s">
        <v>130</v>
      </c>
      <c r="B1163" s="779" t="s">
        <v>130</v>
      </c>
      <c r="C1163" s="780" t="s">
        <v>935</v>
      </c>
      <c r="D1163" s="779">
        <v>397</v>
      </c>
      <c r="E1163" s="7" t="s">
        <v>119</v>
      </c>
      <c r="F1163" s="7" t="s">
        <v>186</v>
      </c>
      <c r="G1163" s="7" t="s">
        <v>119</v>
      </c>
      <c r="H1163" s="7" t="s">
        <v>119</v>
      </c>
      <c r="I1163" s="779" t="s">
        <v>910</v>
      </c>
      <c r="J1163" s="779" t="s">
        <v>631</v>
      </c>
      <c r="K1163" s="780" t="s">
        <v>1011</v>
      </c>
      <c r="L1163" s="792">
        <v>2967</v>
      </c>
      <c r="M1163" s="792">
        <v>2967</v>
      </c>
      <c r="N1163" s="790">
        <v>0</v>
      </c>
      <c r="O1163" s="791">
        <v>0</v>
      </c>
    </row>
    <row r="1164" spans="1:15" ht="15" customHeight="1" x14ac:dyDescent="0.25">
      <c r="A1164" s="779" t="s">
        <v>130</v>
      </c>
      <c r="B1164" s="779" t="s">
        <v>130</v>
      </c>
      <c r="C1164" s="780" t="s">
        <v>935</v>
      </c>
      <c r="D1164" s="779">
        <v>397</v>
      </c>
      <c r="E1164" s="7" t="s">
        <v>119</v>
      </c>
      <c r="F1164" s="7" t="s">
        <v>186</v>
      </c>
      <c r="G1164" s="7" t="s">
        <v>119</v>
      </c>
      <c r="H1164" s="7" t="s">
        <v>119</v>
      </c>
      <c r="I1164" s="779" t="s">
        <v>910</v>
      </c>
      <c r="J1164" s="779" t="s">
        <v>631</v>
      </c>
      <c r="K1164" s="780" t="s">
        <v>1011</v>
      </c>
      <c r="L1164" s="792">
        <v>3000</v>
      </c>
      <c r="M1164" s="792">
        <v>3000</v>
      </c>
      <c r="N1164" s="790">
        <v>0</v>
      </c>
      <c r="O1164" s="791">
        <v>0</v>
      </c>
    </row>
    <row r="1165" spans="1:15" ht="15" customHeight="1" x14ac:dyDescent="0.25">
      <c r="A1165" s="779" t="s">
        <v>130</v>
      </c>
      <c r="B1165" s="779" t="s">
        <v>130</v>
      </c>
      <c r="C1165" s="780" t="s">
        <v>935</v>
      </c>
      <c r="D1165" s="779">
        <v>397</v>
      </c>
      <c r="E1165" s="7" t="s">
        <v>119</v>
      </c>
      <c r="F1165" s="7" t="s">
        <v>186</v>
      </c>
      <c r="G1165" s="7" t="s">
        <v>119</v>
      </c>
      <c r="H1165" s="7" t="s">
        <v>119</v>
      </c>
      <c r="I1165" s="779" t="s">
        <v>910</v>
      </c>
      <c r="J1165" s="779" t="s">
        <v>946</v>
      </c>
      <c r="K1165" s="780" t="s">
        <v>1011</v>
      </c>
      <c r="L1165" s="792">
        <v>4226</v>
      </c>
      <c r="M1165" s="792">
        <v>4226</v>
      </c>
      <c r="N1165" s="790">
        <v>0</v>
      </c>
      <c r="O1165" s="791">
        <v>0</v>
      </c>
    </row>
    <row r="1166" spans="1:15" ht="15" customHeight="1" x14ac:dyDescent="0.25">
      <c r="A1166" s="779" t="s">
        <v>130</v>
      </c>
      <c r="B1166" s="779" t="s">
        <v>130</v>
      </c>
      <c r="C1166" s="780" t="s">
        <v>935</v>
      </c>
      <c r="D1166" s="779">
        <v>397</v>
      </c>
      <c r="E1166" s="7" t="s">
        <v>119</v>
      </c>
      <c r="F1166" s="7" t="s">
        <v>186</v>
      </c>
      <c r="G1166" s="7" t="s">
        <v>119</v>
      </c>
      <c r="H1166" s="7" t="s">
        <v>119</v>
      </c>
      <c r="I1166" s="779" t="s">
        <v>910</v>
      </c>
      <c r="J1166" s="779" t="s">
        <v>1012</v>
      </c>
      <c r="K1166" s="780" t="s">
        <v>1011</v>
      </c>
      <c r="L1166" s="792">
        <v>5153</v>
      </c>
      <c r="M1166" s="792">
        <v>5153</v>
      </c>
      <c r="N1166" s="790">
        <v>0</v>
      </c>
      <c r="O1166" s="791">
        <v>0</v>
      </c>
    </row>
    <row r="1167" spans="1:15" ht="15" customHeight="1" x14ac:dyDescent="0.25">
      <c r="A1167" s="779" t="s">
        <v>130</v>
      </c>
      <c r="B1167" s="779" t="s">
        <v>130</v>
      </c>
      <c r="C1167" s="780" t="s">
        <v>935</v>
      </c>
      <c r="D1167" s="779">
        <v>397</v>
      </c>
      <c r="E1167" s="7" t="s">
        <v>119</v>
      </c>
      <c r="F1167" s="7" t="s">
        <v>186</v>
      </c>
      <c r="G1167" s="7" t="s">
        <v>119</v>
      </c>
      <c r="H1167" s="7" t="s">
        <v>119</v>
      </c>
      <c r="I1167" s="779" t="s">
        <v>910</v>
      </c>
      <c r="J1167" s="779" t="s">
        <v>1012</v>
      </c>
      <c r="K1167" s="780" t="s">
        <v>1011</v>
      </c>
      <c r="L1167" s="792">
        <v>6046</v>
      </c>
      <c r="M1167" s="792">
        <v>6046</v>
      </c>
      <c r="N1167" s="790">
        <v>0</v>
      </c>
      <c r="O1167" s="791">
        <v>0</v>
      </c>
    </row>
    <row r="1168" spans="1:15" ht="15" customHeight="1" x14ac:dyDescent="0.25">
      <c r="A1168" s="779" t="s">
        <v>130</v>
      </c>
      <c r="B1168" s="779" t="s">
        <v>130</v>
      </c>
      <c r="C1168" s="780" t="s">
        <v>935</v>
      </c>
      <c r="D1168" s="779">
        <v>397</v>
      </c>
      <c r="E1168" s="7" t="s">
        <v>119</v>
      </c>
      <c r="F1168" s="7" t="s">
        <v>186</v>
      </c>
      <c r="G1168" s="7" t="s">
        <v>119</v>
      </c>
      <c r="H1168" s="7" t="s">
        <v>119</v>
      </c>
      <c r="I1168" s="779" t="s">
        <v>910</v>
      </c>
      <c r="J1168" s="779" t="s">
        <v>1012</v>
      </c>
      <c r="K1168" s="780" t="s">
        <v>1011</v>
      </c>
      <c r="L1168" s="792">
        <v>8172</v>
      </c>
      <c r="M1168" s="792">
        <v>8172</v>
      </c>
      <c r="N1168" s="790">
        <v>0</v>
      </c>
      <c r="O1168" s="791">
        <v>0</v>
      </c>
    </row>
    <row r="1169" spans="1:15" ht="15" customHeight="1" x14ac:dyDescent="0.25">
      <c r="A1169" s="779" t="s">
        <v>130</v>
      </c>
      <c r="B1169" s="779" t="s">
        <v>130</v>
      </c>
      <c r="C1169" s="780" t="s">
        <v>935</v>
      </c>
      <c r="D1169" s="779">
        <v>397</v>
      </c>
      <c r="E1169" s="7" t="s">
        <v>119</v>
      </c>
      <c r="F1169" s="7" t="s">
        <v>186</v>
      </c>
      <c r="G1169" s="7" t="s">
        <v>119</v>
      </c>
      <c r="H1169" s="7" t="s">
        <v>119</v>
      </c>
      <c r="I1169" s="779" t="s">
        <v>910</v>
      </c>
      <c r="J1169" s="779" t="s">
        <v>631</v>
      </c>
      <c r="K1169" s="780" t="s">
        <v>1011</v>
      </c>
      <c r="L1169" s="792">
        <v>9172</v>
      </c>
      <c r="M1169" s="792">
        <v>9172</v>
      </c>
      <c r="N1169" s="790">
        <v>0</v>
      </c>
      <c r="O1169" s="791">
        <v>0</v>
      </c>
    </row>
    <row r="1170" spans="1:15" ht="15" customHeight="1" x14ac:dyDescent="0.25">
      <c r="A1170" s="779" t="s">
        <v>130</v>
      </c>
      <c r="B1170" s="779" t="s">
        <v>130</v>
      </c>
      <c r="C1170" s="780" t="s">
        <v>935</v>
      </c>
      <c r="D1170" s="779">
        <v>397</v>
      </c>
      <c r="E1170" s="7" t="s">
        <v>119</v>
      </c>
      <c r="F1170" s="7" t="s">
        <v>186</v>
      </c>
      <c r="G1170" s="7" t="s">
        <v>119</v>
      </c>
      <c r="H1170" s="7" t="s">
        <v>119</v>
      </c>
      <c r="I1170" s="779" t="s">
        <v>910</v>
      </c>
      <c r="J1170" s="779" t="s">
        <v>1012</v>
      </c>
      <c r="K1170" s="780" t="s">
        <v>1011</v>
      </c>
      <c r="L1170" s="792">
        <v>12354</v>
      </c>
      <c r="M1170" s="792">
        <v>12354</v>
      </c>
      <c r="N1170" s="790">
        <v>0</v>
      </c>
      <c r="O1170" s="791">
        <v>0</v>
      </c>
    </row>
    <row r="1171" spans="1:15" ht="15" customHeight="1" x14ac:dyDescent="0.25">
      <c r="A1171" s="779" t="s">
        <v>130</v>
      </c>
      <c r="B1171" s="779" t="s">
        <v>130</v>
      </c>
      <c r="C1171" s="780" t="s">
        <v>935</v>
      </c>
      <c r="D1171" s="779">
        <v>397</v>
      </c>
      <c r="E1171" s="7" t="s">
        <v>119</v>
      </c>
      <c r="F1171" s="7" t="s">
        <v>186</v>
      </c>
      <c r="G1171" s="7" t="s">
        <v>119</v>
      </c>
      <c r="H1171" s="7" t="s">
        <v>119</v>
      </c>
      <c r="I1171" s="779" t="s">
        <v>910</v>
      </c>
      <c r="J1171" s="779" t="s">
        <v>604</v>
      </c>
      <c r="K1171" s="780" t="s">
        <v>1011</v>
      </c>
      <c r="L1171" s="792">
        <v>12404</v>
      </c>
      <c r="M1171" s="792">
        <v>12404</v>
      </c>
      <c r="N1171" s="790">
        <v>0</v>
      </c>
      <c r="O1171" s="791">
        <v>0</v>
      </c>
    </row>
    <row r="1172" spans="1:15" ht="15" customHeight="1" x14ac:dyDescent="0.25">
      <c r="A1172" s="779" t="s">
        <v>130</v>
      </c>
      <c r="B1172" s="779" t="s">
        <v>130</v>
      </c>
      <c r="C1172" s="780" t="s">
        <v>935</v>
      </c>
      <c r="D1172" s="779">
        <v>397</v>
      </c>
      <c r="E1172" s="7" t="s">
        <v>119</v>
      </c>
      <c r="F1172" s="7" t="s">
        <v>186</v>
      </c>
      <c r="G1172" s="7" t="s">
        <v>119</v>
      </c>
      <c r="H1172" s="7" t="s">
        <v>119</v>
      </c>
      <c r="I1172" s="779" t="s">
        <v>910</v>
      </c>
      <c r="J1172" s="779" t="s">
        <v>604</v>
      </c>
      <c r="K1172" s="780" t="s">
        <v>1011</v>
      </c>
      <c r="L1172" s="792">
        <v>13427</v>
      </c>
      <c r="M1172" s="792">
        <v>13427</v>
      </c>
      <c r="N1172" s="790">
        <v>0</v>
      </c>
      <c r="O1172" s="791">
        <v>0</v>
      </c>
    </row>
    <row r="1173" spans="1:15" ht="15" customHeight="1" x14ac:dyDescent="0.25">
      <c r="A1173" s="779" t="s">
        <v>130</v>
      </c>
      <c r="B1173" s="779" t="s">
        <v>130</v>
      </c>
      <c r="C1173" s="780" t="s">
        <v>935</v>
      </c>
      <c r="D1173" s="779">
        <v>397</v>
      </c>
      <c r="E1173" s="7" t="s">
        <v>119</v>
      </c>
      <c r="F1173" s="7" t="s">
        <v>186</v>
      </c>
      <c r="G1173" s="7" t="s">
        <v>119</v>
      </c>
      <c r="H1173" s="7" t="s">
        <v>119</v>
      </c>
      <c r="I1173" s="779" t="s">
        <v>910</v>
      </c>
      <c r="J1173" s="779" t="s">
        <v>604</v>
      </c>
      <c r="K1173" s="780" t="s">
        <v>1011</v>
      </c>
      <c r="L1173" s="792">
        <v>23137</v>
      </c>
      <c r="M1173" s="792">
        <v>23137</v>
      </c>
      <c r="N1173" s="790">
        <v>0</v>
      </c>
      <c r="O1173" s="791">
        <v>0</v>
      </c>
    </row>
    <row r="1174" spans="1:15" ht="15" customHeight="1" x14ac:dyDescent="0.25">
      <c r="A1174" s="779" t="s">
        <v>130</v>
      </c>
      <c r="B1174" s="779" t="s">
        <v>130</v>
      </c>
      <c r="C1174" s="780" t="s">
        <v>935</v>
      </c>
      <c r="D1174" s="779">
        <v>397</v>
      </c>
      <c r="E1174" s="7" t="s">
        <v>119</v>
      </c>
      <c r="F1174" s="7" t="s">
        <v>186</v>
      </c>
      <c r="G1174" s="7" t="s">
        <v>119</v>
      </c>
      <c r="H1174" s="7" t="s">
        <v>119</v>
      </c>
      <c r="I1174" s="779" t="s">
        <v>910</v>
      </c>
      <c r="J1174" s="779" t="s">
        <v>631</v>
      </c>
      <c r="K1174" s="780" t="s">
        <v>1011</v>
      </c>
      <c r="L1174" s="792">
        <v>37163</v>
      </c>
      <c r="M1174" s="792">
        <v>37163</v>
      </c>
      <c r="N1174" s="790">
        <v>0</v>
      </c>
      <c r="O1174" s="791">
        <v>0</v>
      </c>
    </row>
    <row r="1175" spans="1:15" ht="15" customHeight="1" x14ac:dyDescent="0.25">
      <c r="A1175" s="779" t="s">
        <v>130</v>
      </c>
      <c r="B1175" s="779" t="s">
        <v>130</v>
      </c>
      <c r="C1175" s="780" t="s">
        <v>935</v>
      </c>
      <c r="D1175" s="779">
        <v>397</v>
      </c>
      <c r="E1175" s="7" t="s">
        <v>119</v>
      </c>
      <c r="F1175" s="7" t="s">
        <v>186</v>
      </c>
      <c r="G1175" s="7" t="s">
        <v>119</v>
      </c>
      <c r="H1175" s="7" t="s">
        <v>119</v>
      </c>
      <c r="I1175" s="779" t="s">
        <v>910</v>
      </c>
      <c r="J1175" s="779" t="s">
        <v>656</v>
      </c>
      <c r="K1175" s="780" t="s">
        <v>1011</v>
      </c>
      <c r="L1175" s="792">
        <v>51967</v>
      </c>
      <c r="M1175" s="792">
        <v>51967</v>
      </c>
      <c r="N1175" s="790">
        <v>0</v>
      </c>
      <c r="O1175" s="791">
        <v>0</v>
      </c>
    </row>
    <row r="1176" spans="1:15" ht="15" customHeight="1" x14ac:dyDescent="0.25">
      <c r="A1176" s="779" t="s">
        <v>130</v>
      </c>
      <c r="B1176" s="779" t="s">
        <v>130</v>
      </c>
      <c r="C1176" s="780" t="s">
        <v>935</v>
      </c>
      <c r="D1176" s="779">
        <v>397</v>
      </c>
      <c r="E1176" s="7" t="s">
        <v>119</v>
      </c>
      <c r="F1176" s="7" t="s">
        <v>186</v>
      </c>
      <c r="G1176" s="7" t="s">
        <v>119</v>
      </c>
      <c r="H1176" s="7" t="s">
        <v>119</v>
      </c>
      <c r="I1176" s="779" t="s">
        <v>910</v>
      </c>
      <c r="J1176" s="779" t="s">
        <v>1012</v>
      </c>
      <c r="K1176" s="780" t="s">
        <v>1011</v>
      </c>
      <c r="L1176" s="792">
        <v>52728</v>
      </c>
      <c r="M1176" s="792">
        <v>52728</v>
      </c>
      <c r="N1176" s="790">
        <v>0</v>
      </c>
      <c r="O1176" s="791">
        <v>0</v>
      </c>
    </row>
    <row r="1177" spans="1:15" ht="15" customHeight="1" x14ac:dyDescent="0.25">
      <c r="A1177" s="779" t="s">
        <v>130</v>
      </c>
      <c r="B1177" s="779" t="s">
        <v>130</v>
      </c>
      <c r="C1177" s="780" t="s">
        <v>935</v>
      </c>
      <c r="D1177" s="779">
        <v>397</v>
      </c>
      <c r="E1177" s="7" t="s">
        <v>119</v>
      </c>
      <c r="F1177" s="7" t="s">
        <v>186</v>
      </c>
      <c r="G1177" s="7" t="s">
        <v>119</v>
      </c>
      <c r="H1177" s="7" t="s">
        <v>119</v>
      </c>
      <c r="I1177" s="779" t="s">
        <v>910</v>
      </c>
      <c r="J1177" s="779" t="s">
        <v>1012</v>
      </c>
      <c r="K1177" s="780" t="s">
        <v>1011</v>
      </c>
      <c r="L1177" s="792">
        <v>53405</v>
      </c>
      <c r="M1177" s="792">
        <v>53405</v>
      </c>
      <c r="N1177" s="790">
        <v>0</v>
      </c>
      <c r="O1177" s="791">
        <v>0</v>
      </c>
    </row>
    <row r="1178" spans="1:15" ht="15" customHeight="1" x14ac:dyDescent="0.25">
      <c r="A1178" s="779" t="s">
        <v>130</v>
      </c>
      <c r="B1178" s="779" t="s">
        <v>130</v>
      </c>
      <c r="C1178" s="780" t="s">
        <v>935</v>
      </c>
      <c r="D1178" s="779">
        <v>397</v>
      </c>
      <c r="E1178" s="7" t="s">
        <v>119</v>
      </c>
      <c r="F1178" s="7" t="s">
        <v>186</v>
      </c>
      <c r="G1178" s="7" t="s">
        <v>119</v>
      </c>
      <c r="H1178" s="7" t="s">
        <v>119</v>
      </c>
      <c r="I1178" s="779" t="s">
        <v>910</v>
      </c>
      <c r="J1178" s="779" t="s">
        <v>656</v>
      </c>
      <c r="K1178" s="780" t="s">
        <v>1011</v>
      </c>
      <c r="L1178" s="792">
        <v>64228</v>
      </c>
      <c r="M1178" s="792">
        <v>64228</v>
      </c>
      <c r="N1178" s="790">
        <v>0</v>
      </c>
      <c r="O1178" s="791">
        <v>0</v>
      </c>
    </row>
    <row r="1179" spans="1:15" ht="15" customHeight="1" x14ac:dyDescent="0.25">
      <c r="A1179" s="779" t="s">
        <v>130</v>
      </c>
      <c r="B1179" s="779" t="s">
        <v>130</v>
      </c>
      <c r="C1179" s="780" t="s">
        <v>935</v>
      </c>
      <c r="D1179" s="779">
        <v>397</v>
      </c>
      <c r="E1179" s="7" t="s">
        <v>119</v>
      </c>
      <c r="F1179" s="7" t="s">
        <v>186</v>
      </c>
      <c r="G1179" s="7" t="s">
        <v>119</v>
      </c>
      <c r="H1179" s="7" t="s">
        <v>119</v>
      </c>
      <c r="I1179" s="779" t="s">
        <v>910</v>
      </c>
      <c r="J1179" s="779" t="s">
        <v>631</v>
      </c>
      <c r="K1179" s="780" t="s">
        <v>1011</v>
      </c>
      <c r="L1179" s="792">
        <v>81952</v>
      </c>
      <c r="M1179" s="792">
        <v>81952</v>
      </c>
      <c r="N1179" s="790">
        <v>0</v>
      </c>
      <c r="O1179" s="791">
        <v>0</v>
      </c>
    </row>
    <row r="1180" spans="1:15" ht="15" customHeight="1" x14ac:dyDescent="0.25">
      <c r="A1180" s="779" t="s">
        <v>130</v>
      </c>
      <c r="B1180" s="779" t="s">
        <v>130</v>
      </c>
      <c r="C1180" s="780" t="s">
        <v>935</v>
      </c>
      <c r="D1180" s="779">
        <v>397</v>
      </c>
      <c r="E1180" s="7" t="s">
        <v>119</v>
      </c>
      <c r="F1180" s="7" t="s">
        <v>186</v>
      </c>
      <c r="G1180" s="7" t="s">
        <v>119</v>
      </c>
      <c r="H1180" s="7" t="s">
        <v>119</v>
      </c>
      <c r="I1180" s="779" t="s">
        <v>910</v>
      </c>
      <c r="J1180" s="779" t="s">
        <v>656</v>
      </c>
      <c r="K1180" s="780" t="s">
        <v>1011</v>
      </c>
      <c r="L1180" s="792">
        <v>101616</v>
      </c>
      <c r="M1180" s="792">
        <v>101616</v>
      </c>
      <c r="N1180" s="790">
        <v>0</v>
      </c>
      <c r="O1180" s="791">
        <v>0</v>
      </c>
    </row>
    <row r="1181" spans="1:15" ht="15" customHeight="1" x14ac:dyDescent="0.25">
      <c r="A1181" s="779" t="s">
        <v>130</v>
      </c>
      <c r="B1181" s="779" t="s">
        <v>130</v>
      </c>
      <c r="C1181" s="780" t="s">
        <v>935</v>
      </c>
      <c r="D1181" s="779">
        <v>397</v>
      </c>
      <c r="E1181" s="7" t="s">
        <v>119</v>
      </c>
      <c r="F1181" s="7" t="s">
        <v>186</v>
      </c>
      <c r="G1181" s="7" t="s">
        <v>119</v>
      </c>
      <c r="H1181" s="7" t="s">
        <v>119</v>
      </c>
      <c r="I1181" s="779" t="s">
        <v>910</v>
      </c>
      <c r="J1181" s="779" t="s">
        <v>631</v>
      </c>
      <c r="K1181" s="780" t="s">
        <v>1011</v>
      </c>
      <c r="L1181" s="792">
        <v>141683</v>
      </c>
      <c r="M1181" s="792">
        <v>141683</v>
      </c>
      <c r="N1181" s="790">
        <v>0</v>
      </c>
      <c r="O1181" s="791">
        <v>0</v>
      </c>
    </row>
    <row r="1182" spans="1:15" ht="15" customHeight="1" x14ac:dyDescent="0.25">
      <c r="A1182" s="779" t="s">
        <v>130</v>
      </c>
      <c r="B1182" s="779" t="s">
        <v>130</v>
      </c>
      <c r="C1182" s="780" t="s">
        <v>935</v>
      </c>
      <c r="D1182" s="779">
        <v>397</v>
      </c>
      <c r="E1182" s="7" t="s">
        <v>119</v>
      </c>
      <c r="F1182" s="7" t="s">
        <v>186</v>
      </c>
      <c r="G1182" s="7" t="s">
        <v>119</v>
      </c>
      <c r="H1182" s="7" t="s">
        <v>119</v>
      </c>
      <c r="I1182" s="779" t="s">
        <v>910</v>
      </c>
      <c r="J1182" s="779" t="s">
        <v>656</v>
      </c>
      <c r="K1182" s="780" t="s">
        <v>1011</v>
      </c>
      <c r="L1182" s="792">
        <v>143474</v>
      </c>
      <c r="M1182" s="792">
        <v>143474</v>
      </c>
      <c r="N1182" s="790">
        <v>0</v>
      </c>
      <c r="O1182" s="791">
        <v>0</v>
      </c>
    </row>
    <row r="1183" spans="1:15" ht="15" customHeight="1" x14ac:dyDescent="0.25">
      <c r="A1183" s="779" t="s">
        <v>130</v>
      </c>
      <c r="B1183" s="779" t="s">
        <v>130</v>
      </c>
      <c r="C1183" s="780" t="s">
        <v>935</v>
      </c>
      <c r="D1183" s="779">
        <v>397</v>
      </c>
      <c r="E1183" s="7" t="s">
        <v>119</v>
      </c>
      <c r="F1183" s="7" t="s">
        <v>186</v>
      </c>
      <c r="G1183" s="7" t="s">
        <v>119</v>
      </c>
      <c r="H1183" s="7" t="s">
        <v>119</v>
      </c>
      <c r="I1183" s="779" t="s">
        <v>910</v>
      </c>
      <c r="J1183" s="779" t="s">
        <v>656</v>
      </c>
      <c r="K1183" s="780" t="s">
        <v>1011</v>
      </c>
      <c r="L1183" s="792">
        <v>193879</v>
      </c>
      <c r="M1183" s="792">
        <v>193879</v>
      </c>
      <c r="N1183" s="790">
        <v>0</v>
      </c>
      <c r="O1183" s="791">
        <v>0</v>
      </c>
    </row>
    <row r="1184" spans="1:15" ht="15" customHeight="1" x14ac:dyDescent="0.25">
      <c r="A1184" s="779" t="s">
        <v>130</v>
      </c>
      <c r="B1184" s="779" t="s">
        <v>130</v>
      </c>
      <c r="C1184" s="780" t="s">
        <v>935</v>
      </c>
      <c r="D1184" s="779">
        <v>397</v>
      </c>
      <c r="E1184" s="7" t="s">
        <v>119</v>
      </c>
      <c r="F1184" s="7" t="s">
        <v>186</v>
      </c>
      <c r="G1184" s="7" t="s">
        <v>119</v>
      </c>
      <c r="H1184" s="7" t="s">
        <v>119</v>
      </c>
      <c r="I1184" s="779" t="s">
        <v>910</v>
      </c>
      <c r="J1184" s="779" t="s">
        <v>656</v>
      </c>
      <c r="K1184" s="780" t="s">
        <v>1011</v>
      </c>
      <c r="L1184" s="792">
        <v>479238</v>
      </c>
      <c r="M1184" s="792">
        <v>479238</v>
      </c>
      <c r="N1184" s="790">
        <v>0</v>
      </c>
      <c r="O1184" s="791">
        <v>0</v>
      </c>
    </row>
    <row r="1185" spans="1:15" ht="15" customHeight="1" x14ac:dyDescent="0.25">
      <c r="A1185" s="779" t="s">
        <v>130</v>
      </c>
      <c r="B1185" s="779" t="s">
        <v>130</v>
      </c>
      <c r="C1185" s="780" t="s">
        <v>935</v>
      </c>
      <c r="D1185" s="779">
        <v>397</v>
      </c>
      <c r="E1185" s="7" t="s">
        <v>119</v>
      </c>
      <c r="F1185" s="7" t="s">
        <v>186</v>
      </c>
      <c r="G1185" s="7" t="s">
        <v>119</v>
      </c>
      <c r="H1185" s="7" t="s">
        <v>119</v>
      </c>
      <c r="I1185" s="779" t="s">
        <v>910</v>
      </c>
      <c r="J1185" s="779" t="s">
        <v>656</v>
      </c>
      <c r="K1185" s="780" t="s">
        <v>1011</v>
      </c>
      <c r="L1185" s="792">
        <v>583874</v>
      </c>
      <c r="M1185" s="792">
        <v>583874</v>
      </c>
      <c r="N1185" s="790">
        <v>0</v>
      </c>
      <c r="O1185" s="791">
        <v>0</v>
      </c>
    </row>
    <row r="1186" spans="1:15" ht="15" customHeight="1" x14ac:dyDescent="0.25">
      <c r="A1186" s="779" t="s">
        <v>130</v>
      </c>
      <c r="B1186" s="779" t="s">
        <v>130</v>
      </c>
      <c r="C1186" s="780" t="s">
        <v>935</v>
      </c>
      <c r="D1186" s="779">
        <v>397</v>
      </c>
      <c r="E1186" s="7" t="s">
        <v>119</v>
      </c>
      <c r="F1186" s="7" t="s">
        <v>186</v>
      </c>
      <c r="G1186" s="7" t="s">
        <v>119</v>
      </c>
      <c r="H1186" s="7" t="s">
        <v>119</v>
      </c>
      <c r="I1186" s="779" t="s">
        <v>910</v>
      </c>
      <c r="J1186" s="779" t="s">
        <v>656</v>
      </c>
      <c r="K1186" s="780" t="s">
        <v>1011</v>
      </c>
      <c r="L1186" s="792">
        <v>664504</v>
      </c>
      <c r="M1186" s="792">
        <v>664504</v>
      </c>
      <c r="N1186" s="790">
        <v>0</v>
      </c>
      <c r="O1186" s="791">
        <v>0</v>
      </c>
    </row>
    <row r="1187" spans="1:15" ht="15" customHeight="1" x14ac:dyDescent="0.25">
      <c r="A1187" s="779" t="s">
        <v>130</v>
      </c>
      <c r="B1187" s="779" t="s">
        <v>130</v>
      </c>
      <c r="C1187" s="780" t="s">
        <v>935</v>
      </c>
      <c r="D1187" s="779">
        <v>397</v>
      </c>
      <c r="E1187" s="7" t="s">
        <v>119</v>
      </c>
      <c r="F1187" s="7" t="s">
        <v>186</v>
      </c>
      <c r="G1187" s="7" t="s">
        <v>119</v>
      </c>
      <c r="H1187" s="7" t="s">
        <v>119</v>
      </c>
      <c r="I1187" s="779" t="s">
        <v>910</v>
      </c>
      <c r="J1187" s="779" t="s">
        <v>946</v>
      </c>
      <c r="K1187" s="780" t="s">
        <v>1011</v>
      </c>
      <c r="L1187" s="792">
        <v>787883</v>
      </c>
      <c r="M1187" s="792">
        <v>787883</v>
      </c>
      <c r="N1187" s="790">
        <v>0</v>
      </c>
      <c r="O1187" s="791">
        <v>0</v>
      </c>
    </row>
    <row r="1188" spans="1:15" ht="15" customHeight="1" x14ac:dyDescent="0.25">
      <c r="A1188" s="779" t="s">
        <v>130</v>
      </c>
      <c r="B1188" s="779" t="s">
        <v>130</v>
      </c>
      <c r="C1188" s="780" t="s">
        <v>935</v>
      </c>
      <c r="D1188" s="779">
        <v>397</v>
      </c>
      <c r="E1188" s="7" t="s">
        <v>119</v>
      </c>
      <c r="F1188" s="7" t="s">
        <v>186</v>
      </c>
      <c r="G1188" s="7" t="s">
        <v>119</v>
      </c>
      <c r="H1188" s="7" t="s">
        <v>119</v>
      </c>
      <c r="I1188" s="779" t="s">
        <v>910</v>
      </c>
      <c r="J1188" s="779" t="s">
        <v>43</v>
      </c>
      <c r="K1188" s="780" t="s">
        <v>1011</v>
      </c>
      <c r="L1188" s="792">
        <v>1003820</v>
      </c>
      <c r="M1188" s="792">
        <v>1003820</v>
      </c>
      <c r="N1188" s="790">
        <v>0</v>
      </c>
      <c r="O1188" s="791">
        <v>0</v>
      </c>
    </row>
    <row r="1189" spans="1:15" ht="15" customHeight="1" x14ac:dyDescent="0.25">
      <c r="A1189" s="779" t="s">
        <v>130</v>
      </c>
      <c r="B1189" s="779" t="s">
        <v>130</v>
      </c>
      <c r="C1189" s="780" t="s">
        <v>935</v>
      </c>
      <c r="D1189" s="779">
        <v>397</v>
      </c>
      <c r="E1189" s="7" t="s">
        <v>119</v>
      </c>
      <c r="F1189" s="7" t="s">
        <v>186</v>
      </c>
      <c r="G1189" s="7" t="s">
        <v>119</v>
      </c>
      <c r="H1189" s="7" t="s">
        <v>119</v>
      </c>
      <c r="I1189" s="779" t="s">
        <v>910</v>
      </c>
      <c r="J1189" s="779" t="s">
        <v>43</v>
      </c>
      <c r="K1189" s="780" t="s">
        <v>1011</v>
      </c>
      <c r="L1189" s="792">
        <v>1576450</v>
      </c>
      <c r="M1189" s="792">
        <v>1576450</v>
      </c>
      <c r="N1189" s="790">
        <v>0</v>
      </c>
      <c r="O1189" s="791">
        <v>0</v>
      </c>
    </row>
    <row r="1190" spans="1:15" ht="15" customHeight="1" x14ac:dyDescent="0.25">
      <c r="A1190" s="779" t="s">
        <v>130</v>
      </c>
      <c r="B1190" s="779" t="s">
        <v>130</v>
      </c>
      <c r="C1190" s="780" t="s">
        <v>935</v>
      </c>
      <c r="D1190" s="779">
        <v>397</v>
      </c>
      <c r="E1190" s="7" t="s">
        <v>119</v>
      </c>
      <c r="F1190" s="7" t="s">
        <v>186</v>
      </c>
      <c r="G1190" s="7" t="s">
        <v>119</v>
      </c>
      <c r="H1190" s="7" t="s">
        <v>119</v>
      </c>
      <c r="I1190" s="779" t="s">
        <v>910</v>
      </c>
      <c r="J1190" s="779" t="s">
        <v>43</v>
      </c>
      <c r="K1190" s="780" t="s">
        <v>1011</v>
      </c>
      <c r="L1190" s="792">
        <v>3398611</v>
      </c>
      <c r="M1190" s="792">
        <v>3398611</v>
      </c>
      <c r="N1190" s="790">
        <v>0</v>
      </c>
      <c r="O1190" s="791">
        <v>0</v>
      </c>
    </row>
    <row r="1191" spans="1:15" ht="15" customHeight="1" x14ac:dyDescent="0.25">
      <c r="A1191" s="779" t="s">
        <v>130</v>
      </c>
      <c r="B1191" s="779" t="s">
        <v>130</v>
      </c>
      <c r="C1191" s="780" t="s">
        <v>935</v>
      </c>
      <c r="D1191" s="779">
        <v>397</v>
      </c>
      <c r="E1191" s="7" t="s">
        <v>119</v>
      </c>
      <c r="F1191" s="7" t="s">
        <v>186</v>
      </c>
      <c r="G1191" s="7" t="s">
        <v>119</v>
      </c>
      <c r="H1191" s="7" t="s">
        <v>119</v>
      </c>
      <c r="I1191" s="779" t="s">
        <v>910</v>
      </c>
      <c r="J1191" s="779" t="s">
        <v>927</v>
      </c>
      <c r="K1191" s="780" t="s">
        <v>1011</v>
      </c>
      <c r="L1191" s="792">
        <v>3419843</v>
      </c>
      <c r="M1191" s="792">
        <v>3419843</v>
      </c>
      <c r="N1191" s="790">
        <v>0</v>
      </c>
      <c r="O1191" s="791">
        <v>0</v>
      </c>
    </row>
    <row r="1192" spans="1:15" ht="15" customHeight="1" x14ac:dyDescent="0.25">
      <c r="A1192" s="779" t="s">
        <v>130</v>
      </c>
      <c r="B1192" s="779" t="s">
        <v>130</v>
      </c>
      <c r="C1192" s="780" t="s">
        <v>935</v>
      </c>
      <c r="D1192" s="779">
        <v>397</v>
      </c>
      <c r="E1192" s="7" t="s">
        <v>119</v>
      </c>
      <c r="F1192" s="7" t="s">
        <v>186</v>
      </c>
      <c r="G1192" s="7" t="s">
        <v>119</v>
      </c>
      <c r="H1192" s="7" t="s">
        <v>119</v>
      </c>
      <c r="I1192" s="779" t="s">
        <v>910</v>
      </c>
      <c r="J1192" s="779" t="s">
        <v>43</v>
      </c>
      <c r="K1192" s="780" t="s">
        <v>1011</v>
      </c>
      <c r="L1192" s="792">
        <v>6218930</v>
      </c>
      <c r="M1192" s="792">
        <v>6218930</v>
      </c>
      <c r="N1192" s="790">
        <v>0</v>
      </c>
      <c r="O1192" s="791">
        <v>0</v>
      </c>
    </row>
    <row r="1193" spans="1:15" ht="15" customHeight="1" x14ac:dyDescent="0.25">
      <c r="A1193" s="779" t="s">
        <v>130</v>
      </c>
      <c r="B1193" s="779" t="s">
        <v>130</v>
      </c>
      <c r="C1193" s="780" t="s">
        <v>935</v>
      </c>
      <c r="D1193" s="779">
        <v>397</v>
      </c>
      <c r="E1193" s="7" t="s">
        <v>119</v>
      </c>
      <c r="F1193" s="7" t="s">
        <v>186</v>
      </c>
      <c r="G1193" s="7" t="s">
        <v>119</v>
      </c>
      <c r="H1193" s="7" t="s">
        <v>119</v>
      </c>
      <c r="I1193" s="779" t="s">
        <v>910</v>
      </c>
      <c r="J1193" s="779" t="s">
        <v>43</v>
      </c>
      <c r="K1193" s="780" t="s">
        <v>1011</v>
      </c>
      <c r="L1193" s="792">
        <v>8726480</v>
      </c>
      <c r="M1193" s="792">
        <v>8726480</v>
      </c>
      <c r="N1193" s="790">
        <v>0</v>
      </c>
      <c r="O1193" s="791">
        <v>0</v>
      </c>
    </row>
    <row r="1194" spans="1:15" ht="15" customHeight="1" x14ac:dyDescent="0.25">
      <c r="A1194" s="779" t="s">
        <v>130</v>
      </c>
      <c r="B1194" s="779" t="s">
        <v>130</v>
      </c>
      <c r="C1194" s="780" t="s">
        <v>935</v>
      </c>
      <c r="D1194" s="779">
        <v>397</v>
      </c>
      <c r="E1194" s="7" t="s">
        <v>119</v>
      </c>
      <c r="F1194" s="7" t="s">
        <v>186</v>
      </c>
      <c r="G1194" s="7" t="s">
        <v>119</v>
      </c>
      <c r="H1194" s="7" t="s">
        <v>119</v>
      </c>
      <c r="I1194" s="779" t="s">
        <v>910</v>
      </c>
      <c r="J1194" s="779" t="s">
        <v>43</v>
      </c>
      <c r="K1194" s="780" t="s">
        <v>1011</v>
      </c>
      <c r="L1194" s="792">
        <v>12252131</v>
      </c>
      <c r="M1194" s="792">
        <v>12252131</v>
      </c>
      <c r="N1194" s="790">
        <v>0</v>
      </c>
      <c r="O1194" s="791">
        <v>0</v>
      </c>
    </row>
    <row r="1195" spans="1:15" ht="15" customHeight="1" x14ac:dyDescent="0.25">
      <c r="A1195" s="779" t="s">
        <v>130</v>
      </c>
      <c r="B1195" s="779" t="s">
        <v>130</v>
      </c>
      <c r="C1195" s="780" t="s">
        <v>935</v>
      </c>
      <c r="D1195" s="779">
        <v>397</v>
      </c>
      <c r="E1195" s="7" t="s">
        <v>119</v>
      </c>
      <c r="F1195" s="7" t="s">
        <v>186</v>
      </c>
      <c r="G1195" s="7" t="s">
        <v>119</v>
      </c>
      <c r="H1195" s="7" t="s">
        <v>119</v>
      </c>
      <c r="I1195" s="779" t="s">
        <v>910</v>
      </c>
      <c r="J1195" s="779" t="s">
        <v>43</v>
      </c>
      <c r="K1195" s="780" t="s">
        <v>1011</v>
      </c>
      <c r="L1195" s="792">
        <v>15981733</v>
      </c>
      <c r="M1195" s="792">
        <v>15981733</v>
      </c>
      <c r="N1195" s="790">
        <v>0</v>
      </c>
      <c r="O1195" s="791">
        <v>0</v>
      </c>
    </row>
    <row r="1196" spans="1:15" ht="15" customHeight="1" x14ac:dyDescent="0.25">
      <c r="A1196" s="779" t="s">
        <v>130</v>
      </c>
      <c r="B1196" s="779" t="s">
        <v>130</v>
      </c>
      <c r="C1196" s="780" t="s">
        <v>935</v>
      </c>
      <c r="D1196" s="779">
        <v>397</v>
      </c>
      <c r="E1196" s="7" t="s">
        <v>119</v>
      </c>
      <c r="F1196" s="7" t="s">
        <v>186</v>
      </c>
      <c r="G1196" s="7" t="s">
        <v>119</v>
      </c>
      <c r="H1196" s="7" t="s">
        <v>119</v>
      </c>
      <c r="I1196" s="779" t="s">
        <v>910</v>
      </c>
      <c r="J1196" s="779" t="s">
        <v>43</v>
      </c>
      <c r="K1196" s="780" t="s">
        <v>1011</v>
      </c>
      <c r="L1196" s="792">
        <v>16878384</v>
      </c>
      <c r="M1196" s="792">
        <v>16878384</v>
      </c>
      <c r="N1196" s="790">
        <v>0</v>
      </c>
      <c r="O1196" s="791">
        <v>0</v>
      </c>
    </row>
    <row r="1197" spans="1:15" ht="15" customHeight="1" x14ac:dyDescent="0.25">
      <c r="A1197" s="779" t="s">
        <v>130</v>
      </c>
      <c r="B1197" s="779" t="s">
        <v>130</v>
      </c>
      <c r="C1197" s="780" t="s">
        <v>935</v>
      </c>
      <c r="D1197" s="779">
        <v>397</v>
      </c>
      <c r="E1197" s="7" t="s">
        <v>119</v>
      </c>
      <c r="F1197" s="7" t="s">
        <v>186</v>
      </c>
      <c r="G1197" s="7" t="s">
        <v>119</v>
      </c>
      <c r="H1197" s="7" t="s">
        <v>119</v>
      </c>
      <c r="I1197" s="779" t="s">
        <v>910</v>
      </c>
      <c r="J1197" s="779" t="s">
        <v>43</v>
      </c>
      <c r="K1197" s="780" t="s">
        <v>1011</v>
      </c>
      <c r="L1197" s="792">
        <v>17551871</v>
      </c>
      <c r="M1197" s="792">
        <v>17551871</v>
      </c>
      <c r="N1197" s="790">
        <v>0</v>
      </c>
      <c r="O1197" s="791">
        <v>0</v>
      </c>
    </row>
    <row r="1198" spans="1:15" ht="15" customHeight="1" x14ac:dyDescent="0.25">
      <c r="A1198" s="779" t="s">
        <v>130</v>
      </c>
      <c r="B1198" s="779" t="s">
        <v>130</v>
      </c>
      <c r="C1198" s="780" t="s">
        <v>935</v>
      </c>
      <c r="D1198" s="779">
        <v>397</v>
      </c>
      <c r="E1198" s="7" t="s">
        <v>119</v>
      </c>
      <c r="F1198" s="7" t="s">
        <v>186</v>
      </c>
      <c r="G1198" s="7" t="s">
        <v>119</v>
      </c>
      <c r="H1198" s="7" t="s">
        <v>119</v>
      </c>
      <c r="I1198" s="779" t="s">
        <v>910</v>
      </c>
      <c r="J1198" s="779" t="s">
        <v>1013</v>
      </c>
      <c r="K1198" s="780" t="s">
        <v>1014</v>
      </c>
      <c r="L1198" s="792">
        <v>18816</v>
      </c>
      <c r="M1198" s="792">
        <v>16926</v>
      </c>
      <c r="N1198" s="790">
        <v>0</v>
      </c>
      <c r="O1198" s="791">
        <v>0</v>
      </c>
    </row>
    <row r="1199" spans="1:15" ht="15" customHeight="1" x14ac:dyDescent="0.25">
      <c r="A1199" s="779" t="s">
        <v>130</v>
      </c>
      <c r="B1199" s="779" t="s">
        <v>130</v>
      </c>
      <c r="C1199" s="780" t="s">
        <v>935</v>
      </c>
      <c r="D1199" s="779">
        <v>397</v>
      </c>
      <c r="E1199" s="7" t="s">
        <v>119</v>
      </c>
      <c r="F1199" s="7" t="s">
        <v>186</v>
      </c>
      <c r="G1199" s="7" t="s">
        <v>119</v>
      </c>
      <c r="H1199" s="7" t="s">
        <v>119</v>
      </c>
      <c r="I1199" s="779" t="s">
        <v>910</v>
      </c>
      <c r="J1199" s="779" t="s">
        <v>611</v>
      </c>
      <c r="K1199" s="780" t="s">
        <v>1014</v>
      </c>
      <c r="L1199" s="792">
        <v>20002</v>
      </c>
      <c r="M1199" s="792">
        <v>18004</v>
      </c>
      <c r="N1199" s="790">
        <v>0</v>
      </c>
      <c r="O1199" s="791">
        <v>0</v>
      </c>
    </row>
    <row r="1200" spans="1:15" ht="15" customHeight="1" x14ac:dyDescent="0.25">
      <c r="A1200" s="779" t="s">
        <v>130</v>
      </c>
      <c r="B1200" s="779" t="s">
        <v>130</v>
      </c>
      <c r="C1200" s="780" t="s">
        <v>935</v>
      </c>
      <c r="D1200" s="779">
        <v>397</v>
      </c>
      <c r="E1200" s="7" t="s">
        <v>119</v>
      </c>
      <c r="F1200" s="7" t="s">
        <v>186</v>
      </c>
      <c r="G1200" s="7" t="s">
        <v>119</v>
      </c>
      <c r="H1200" s="7" t="s">
        <v>119</v>
      </c>
      <c r="I1200" s="779" t="s">
        <v>910</v>
      </c>
      <c r="J1200" s="779" t="s">
        <v>611</v>
      </c>
      <c r="K1200" s="780" t="s">
        <v>1014</v>
      </c>
      <c r="L1200" s="792">
        <v>54185</v>
      </c>
      <c r="M1200" s="792">
        <v>48773</v>
      </c>
      <c r="N1200" s="790">
        <v>0</v>
      </c>
      <c r="O1200" s="791">
        <v>0</v>
      </c>
    </row>
    <row r="1201" spans="1:15" ht="15" customHeight="1" x14ac:dyDescent="0.25">
      <c r="A1201" s="779" t="s">
        <v>130</v>
      </c>
      <c r="B1201" s="779" t="s">
        <v>130</v>
      </c>
      <c r="C1201" s="780" t="s">
        <v>932</v>
      </c>
      <c r="D1201" s="779">
        <v>397</v>
      </c>
      <c r="E1201" s="7" t="s">
        <v>119</v>
      </c>
      <c r="F1201" s="7" t="s">
        <v>183</v>
      </c>
      <c r="G1201" s="7" t="s">
        <v>119</v>
      </c>
      <c r="H1201" s="7" t="s">
        <v>119</v>
      </c>
      <c r="I1201" s="779" t="s">
        <v>910</v>
      </c>
      <c r="J1201" s="779" t="s">
        <v>53</v>
      </c>
      <c r="K1201" s="780" t="s">
        <v>1015</v>
      </c>
      <c r="L1201" s="792">
        <v>10000</v>
      </c>
      <c r="M1201" s="792">
        <v>10000</v>
      </c>
      <c r="N1201" s="790">
        <v>0</v>
      </c>
      <c r="O1201" s="791">
        <v>0</v>
      </c>
    </row>
    <row r="1202" spans="1:15" ht="15" customHeight="1" x14ac:dyDescent="0.25">
      <c r="A1202" s="779" t="s">
        <v>130</v>
      </c>
      <c r="B1202" s="779" t="s">
        <v>130</v>
      </c>
      <c r="C1202" s="780" t="s">
        <v>932</v>
      </c>
      <c r="D1202" s="779">
        <v>397</v>
      </c>
      <c r="E1202" s="7" t="s">
        <v>119</v>
      </c>
      <c r="F1202" s="7" t="s">
        <v>183</v>
      </c>
      <c r="G1202" s="7" t="s">
        <v>119</v>
      </c>
      <c r="H1202" s="7" t="s">
        <v>119</v>
      </c>
      <c r="I1202" s="779" t="s">
        <v>910</v>
      </c>
      <c r="J1202" s="779" t="s">
        <v>53</v>
      </c>
      <c r="K1202" s="780" t="s">
        <v>1015</v>
      </c>
      <c r="L1202" s="792">
        <v>243353</v>
      </c>
      <c r="M1202" s="792">
        <v>243353</v>
      </c>
      <c r="N1202" s="790">
        <v>0</v>
      </c>
      <c r="O1202" s="791">
        <v>0</v>
      </c>
    </row>
    <row r="1203" spans="1:15" ht="15" customHeight="1" x14ac:dyDescent="0.25">
      <c r="A1203" s="779" t="s">
        <v>130</v>
      </c>
      <c r="B1203" s="779" t="s">
        <v>130</v>
      </c>
      <c r="C1203" s="780" t="s">
        <v>932</v>
      </c>
      <c r="D1203" s="779">
        <v>397</v>
      </c>
      <c r="E1203" s="7" t="s">
        <v>119</v>
      </c>
      <c r="F1203" s="7" t="s">
        <v>183</v>
      </c>
      <c r="G1203" s="7" t="s">
        <v>119</v>
      </c>
      <c r="H1203" s="7" t="s">
        <v>119</v>
      </c>
      <c r="I1203" s="779" t="s">
        <v>910</v>
      </c>
      <c r="J1203" s="779" t="s">
        <v>53</v>
      </c>
      <c r="K1203" s="780" t="s">
        <v>1015</v>
      </c>
      <c r="L1203" s="792">
        <v>278839</v>
      </c>
      <c r="M1203" s="792">
        <v>278269</v>
      </c>
      <c r="N1203" s="790">
        <v>0</v>
      </c>
      <c r="O1203" s="791">
        <v>0</v>
      </c>
    </row>
    <row r="1204" spans="1:15" ht="15" customHeight="1" x14ac:dyDescent="0.25">
      <c r="A1204" s="779" t="s">
        <v>130</v>
      </c>
      <c r="B1204" s="779" t="s">
        <v>130</v>
      </c>
      <c r="C1204" s="780" t="s">
        <v>935</v>
      </c>
      <c r="D1204" s="779">
        <v>397</v>
      </c>
      <c r="E1204" s="7" t="s">
        <v>119</v>
      </c>
      <c r="F1204" s="7" t="s">
        <v>186</v>
      </c>
      <c r="G1204" s="7" t="s">
        <v>119</v>
      </c>
      <c r="H1204" s="7" t="s">
        <v>119</v>
      </c>
      <c r="I1204" s="779" t="s">
        <v>910</v>
      </c>
      <c r="J1204" s="779" t="s">
        <v>592</v>
      </c>
      <c r="K1204" s="780" t="s">
        <v>1016</v>
      </c>
      <c r="L1204" s="792">
        <v>3039</v>
      </c>
      <c r="M1204" s="792">
        <v>3462</v>
      </c>
      <c r="N1204" s="790">
        <v>0</v>
      </c>
      <c r="O1204" s="791">
        <v>0</v>
      </c>
    </row>
    <row r="1205" spans="1:15" ht="15" customHeight="1" x14ac:dyDescent="0.25">
      <c r="A1205" s="779" t="s">
        <v>130</v>
      </c>
      <c r="B1205" s="779" t="s">
        <v>130</v>
      </c>
      <c r="C1205" s="780" t="s">
        <v>932</v>
      </c>
      <c r="D1205" s="779">
        <v>397</v>
      </c>
      <c r="E1205" s="7" t="s">
        <v>119</v>
      </c>
      <c r="F1205" s="7" t="s">
        <v>183</v>
      </c>
      <c r="G1205" s="7" t="s">
        <v>119</v>
      </c>
      <c r="H1205" s="7" t="s">
        <v>119</v>
      </c>
      <c r="I1205" s="779" t="s">
        <v>910</v>
      </c>
      <c r="J1205" s="779" t="s">
        <v>657</v>
      </c>
      <c r="K1205" s="780" t="s">
        <v>1017</v>
      </c>
      <c r="L1205" s="792">
        <v>77584</v>
      </c>
      <c r="M1205" s="792">
        <v>69825</v>
      </c>
      <c r="N1205" s="790">
        <v>0</v>
      </c>
      <c r="O1205" s="791">
        <v>0</v>
      </c>
    </row>
    <row r="1206" spans="1:15" ht="15" customHeight="1" x14ac:dyDescent="0.25">
      <c r="A1206" s="779" t="s">
        <v>130</v>
      </c>
      <c r="B1206" s="779" t="s">
        <v>130</v>
      </c>
      <c r="C1206" s="780" t="s">
        <v>932</v>
      </c>
      <c r="D1206" s="779">
        <v>397</v>
      </c>
      <c r="E1206" s="7" t="s">
        <v>119</v>
      </c>
      <c r="F1206" s="7" t="s">
        <v>183</v>
      </c>
      <c r="G1206" s="7" t="s">
        <v>119</v>
      </c>
      <c r="H1206" s="7" t="s">
        <v>119</v>
      </c>
      <c r="I1206" s="779" t="s">
        <v>910</v>
      </c>
      <c r="J1206" s="779" t="s">
        <v>1018</v>
      </c>
      <c r="K1206" s="780" t="s">
        <v>1019</v>
      </c>
      <c r="L1206" s="792">
        <v>693615</v>
      </c>
      <c r="M1206" s="792">
        <v>693615</v>
      </c>
      <c r="N1206" s="790">
        <v>0</v>
      </c>
      <c r="O1206" s="791">
        <v>0</v>
      </c>
    </row>
    <row r="1207" spans="1:15" ht="15" customHeight="1" x14ac:dyDescent="0.25">
      <c r="A1207" s="779" t="s">
        <v>130</v>
      </c>
      <c r="B1207" s="779" t="s">
        <v>130</v>
      </c>
      <c r="C1207" s="780" t="s">
        <v>932</v>
      </c>
      <c r="D1207" s="779">
        <v>397</v>
      </c>
      <c r="E1207" s="7" t="s">
        <v>119</v>
      </c>
      <c r="F1207" s="7" t="s">
        <v>183</v>
      </c>
      <c r="G1207" s="7" t="s">
        <v>119</v>
      </c>
      <c r="H1207" s="7" t="s">
        <v>119</v>
      </c>
      <c r="I1207" s="779" t="s">
        <v>910</v>
      </c>
      <c r="J1207" s="779" t="s">
        <v>660</v>
      </c>
      <c r="K1207" s="780" t="s">
        <v>1020</v>
      </c>
      <c r="L1207" s="792">
        <v>71075</v>
      </c>
      <c r="M1207" s="792">
        <v>63967</v>
      </c>
      <c r="N1207" s="790">
        <v>0</v>
      </c>
      <c r="O1207" s="791">
        <v>0</v>
      </c>
    </row>
    <row r="1208" spans="1:15" ht="15" customHeight="1" x14ac:dyDescent="0.25">
      <c r="A1208" s="779" t="s">
        <v>130</v>
      </c>
      <c r="B1208" s="779" t="s">
        <v>130</v>
      </c>
      <c r="C1208" s="780" t="s">
        <v>1021</v>
      </c>
      <c r="D1208" s="779">
        <v>397</v>
      </c>
      <c r="E1208" s="7" t="s">
        <v>119</v>
      </c>
      <c r="F1208" s="7" t="s">
        <v>697</v>
      </c>
      <c r="G1208" s="793" t="s">
        <v>89</v>
      </c>
      <c r="H1208" s="793" t="s">
        <v>89</v>
      </c>
      <c r="I1208" s="779" t="s">
        <v>910</v>
      </c>
      <c r="J1208" s="779" t="s">
        <v>645</v>
      </c>
      <c r="K1208" s="780" t="s">
        <v>1022</v>
      </c>
      <c r="L1208" s="792">
        <v>153214</v>
      </c>
      <c r="M1208" s="792">
        <v>160874</v>
      </c>
      <c r="N1208" s="790">
        <v>0</v>
      </c>
      <c r="O1208" s="791">
        <v>0</v>
      </c>
    </row>
    <row r="1209" spans="1:15" ht="15" customHeight="1" x14ac:dyDescent="0.25">
      <c r="A1209" s="779" t="s">
        <v>130</v>
      </c>
      <c r="B1209" s="779" t="s">
        <v>130</v>
      </c>
      <c r="C1209" s="780" t="s">
        <v>1021</v>
      </c>
      <c r="D1209" s="779">
        <v>397</v>
      </c>
      <c r="E1209" s="7" t="s">
        <v>119</v>
      </c>
      <c r="F1209" s="7" t="s">
        <v>697</v>
      </c>
      <c r="G1209" s="793" t="s">
        <v>89</v>
      </c>
      <c r="H1209" s="793" t="s">
        <v>89</v>
      </c>
      <c r="I1209" s="779" t="s">
        <v>910</v>
      </c>
      <c r="J1209" s="779" t="s">
        <v>647</v>
      </c>
      <c r="K1209" s="780" t="s">
        <v>1023</v>
      </c>
      <c r="L1209" s="792">
        <v>333325</v>
      </c>
      <c r="M1209" s="792">
        <v>349992</v>
      </c>
      <c r="N1209" s="790">
        <v>0</v>
      </c>
      <c r="O1209" s="791">
        <v>0</v>
      </c>
    </row>
    <row r="1210" spans="1:15" ht="15" customHeight="1" x14ac:dyDescent="0.25">
      <c r="A1210" s="779" t="s">
        <v>130</v>
      </c>
      <c r="B1210" s="779" t="s">
        <v>130</v>
      </c>
      <c r="C1210" s="780" t="s">
        <v>1024</v>
      </c>
      <c r="D1210" s="779">
        <v>397</v>
      </c>
      <c r="E1210" s="7" t="s">
        <v>119</v>
      </c>
      <c r="F1210" s="7" t="s">
        <v>1025</v>
      </c>
      <c r="G1210" s="793" t="s">
        <v>89</v>
      </c>
      <c r="H1210" s="793" t="s">
        <v>89</v>
      </c>
      <c r="I1210" s="779" t="s">
        <v>910</v>
      </c>
      <c r="J1210" s="779" t="s">
        <v>649</v>
      </c>
      <c r="K1210" s="780" t="s">
        <v>1026</v>
      </c>
      <c r="L1210" s="792">
        <v>145684</v>
      </c>
      <c r="M1210" s="792">
        <v>152969</v>
      </c>
      <c r="N1210" s="790">
        <v>0</v>
      </c>
      <c r="O1210" s="791">
        <v>0</v>
      </c>
    </row>
    <row r="1211" spans="1:15" ht="15" customHeight="1" x14ac:dyDescent="0.25">
      <c r="A1211" s="779" t="s">
        <v>130</v>
      </c>
      <c r="B1211" s="779" t="s">
        <v>130</v>
      </c>
      <c r="C1211" s="780" t="s">
        <v>1021</v>
      </c>
      <c r="D1211" s="779">
        <v>397</v>
      </c>
      <c r="E1211" s="7" t="s">
        <v>119</v>
      </c>
      <c r="F1211" s="7" t="s">
        <v>697</v>
      </c>
      <c r="G1211" s="793" t="s">
        <v>89</v>
      </c>
      <c r="H1211" s="793" t="s">
        <v>89</v>
      </c>
      <c r="I1211" s="779" t="s">
        <v>910</v>
      </c>
      <c r="J1211" s="779" t="s">
        <v>645</v>
      </c>
      <c r="K1211" s="780" t="s">
        <v>1027</v>
      </c>
      <c r="L1211" s="792">
        <v>-35569</v>
      </c>
      <c r="M1211" s="792">
        <v>-37348</v>
      </c>
      <c r="N1211" s="790">
        <v>0</v>
      </c>
      <c r="O1211" s="791">
        <v>0</v>
      </c>
    </row>
    <row r="1212" spans="1:15" ht="15" customHeight="1" x14ac:dyDescent="0.25">
      <c r="A1212" s="779" t="s">
        <v>130</v>
      </c>
      <c r="B1212" s="779" t="s">
        <v>130</v>
      </c>
      <c r="C1212" s="780" t="s">
        <v>1021</v>
      </c>
      <c r="D1212" s="779">
        <v>397</v>
      </c>
      <c r="E1212" s="7" t="s">
        <v>119</v>
      </c>
      <c r="F1212" s="7" t="s">
        <v>697</v>
      </c>
      <c r="G1212" s="793" t="s">
        <v>89</v>
      </c>
      <c r="H1212" s="793" t="s">
        <v>89</v>
      </c>
      <c r="I1212" s="779" t="s">
        <v>910</v>
      </c>
      <c r="J1212" s="779" t="s">
        <v>645</v>
      </c>
      <c r="K1212" s="780" t="s">
        <v>1027</v>
      </c>
      <c r="L1212" s="792">
        <v>-34070</v>
      </c>
      <c r="M1212" s="792">
        <v>-35773</v>
      </c>
      <c r="N1212" s="790">
        <v>0</v>
      </c>
      <c r="O1212" s="791">
        <v>0</v>
      </c>
    </row>
    <row r="1213" spans="1:15" ht="15" customHeight="1" x14ac:dyDescent="0.25">
      <c r="A1213" s="779" t="s">
        <v>130</v>
      </c>
      <c r="B1213" s="779" t="s">
        <v>130</v>
      </c>
      <c r="C1213" s="780" t="s">
        <v>1021</v>
      </c>
      <c r="D1213" s="779">
        <v>397</v>
      </c>
      <c r="E1213" s="7" t="s">
        <v>119</v>
      </c>
      <c r="F1213" s="7" t="s">
        <v>697</v>
      </c>
      <c r="G1213" s="793" t="s">
        <v>89</v>
      </c>
      <c r="H1213" s="793" t="s">
        <v>89</v>
      </c>
      <c r="I1213" s="779" t="s">
        <v>910</v>
      </c>
      <c r="J1213" s="779" t="s">
        <v>647</v>
      </c>
      <c r="K1213" s="780" t="s">
        <v>1028</v>
      </c>
      <c r="L1213" s="792">
        <v>-79082</v>
      </c>
      <c r="M1213" s="792">
        <v>-83036</v>
      </c>
      <c r="N1213" s="790">
        <v>0</v>
      </c>
      <c r="O1213" s="791">
        <v>0</v>
      </c>
    </row>
    <row r="1214" spans="1:15" ht="15" customHeight="1" x14ac:dyDescent="0.25">
      <c r="A1214" s="779" t="s">
        <v>130</v>
      </c>
      <c r="B1214" s="779" t="s">
        <v>130</v>
      </c>
      <c r="C1214" s="780" t="s">
        <v>1021</v>
      </c>
      <c r="D1214" s="779">
        <v>397</v>
      </c>
      <c r="E1214" s="7" t="s">
        <v>119</v>
      </c>
      <c r="F1214" s="7" t="s">
        <v>697</v>
      </c>
      <c r="G1214" s="793" t="s">
        <v>89</v>
      </c>
      <c r="H1214" s="793" t="s">
        <v>89</v>
      </c>
      <c r="I1214" s="779" t="s">
        <v>910</v>
      </c>
      <c r="J1214" s="779" t="s">
        <v>647</v>
      </c>
      <c r="K1214" s="780" t="s">
        <v>1028</v>
      </c>
      <c r="L1214" s="792">
        <v>-75749</v>
      </c>
      <c r="M1214" s="792">
        <v>-79537</v>
      </c>
      <c r="N1214" s="790">
        <v>0</v>
      </c>
      <c r="O1214" s="791">
        <v>0</v>
      </c>
    </row>
    <row r="1215" spans="1:15" ht="15" customHeight="1" x14ac:dyDescent="0.25">
      <c r="A1215" s="779" t="s">
        <v>130</v>
      </c>
      <c r="B1215" s="779" t="s">
        <v>130</v>
      </c>
      <c r="C1215" s="780" t="s">
        <v>1024</v>
      </c>
      <c r="D1215" s="779">
        <v>397</v>
      </c>
      <c r="E1215" s="7" t="s">
        <v>119</v>
      </c>
      <c r="F1215" s="7" t="s">
        <v>1025</v>
      </c>
      <c r="G1215" s="793" t="s">
        <v>89</v>
      </c>
      <c r="H1215" s="793" t="s">
        <v>89</v>
      </c>
      <c r="I1215" s="779" t="s">
        <v>910</v>
      </c>
      <c r="J1215" s="779" t="s">
        <v>649</v>
      </c>
      <c r="K1215" s="780" t="s">
        <v>1029</v>
      </c>
      <c r="L1215" s="792">
        <v>-9292</v>
      </c>
      <c r="M1215" s="792">
        <v>-9757</v>
      </c>
      <c r="N1215" s="790">
        <v>0</v>
      </c>
      <c r="O1215" s="791">
        <v>0</v>
      </c>
    </row>
    <row r="1216" spans="1:15" ht="15" customHeight="1" x14ac:dyDescent="0.25">
      <c r="A1216" s="779" t="s">
        <v>130</v>
      </c>
      <c r="B1216" s="779" t="s">
        <v>130</v>
      </c>
      <c r="C1216" s="780" t="s">
        <v>1024</v>
      </c>
      <c r="D1216" s="779">
        <v>397</v>
      </c>
      <c r="E1216" s="7" t="s">
        <v>119</v>
      </c>
      <c r="F1216" s="7" t="s">
        <v>1025</v>
      </c>
      <c r="G1216" s="793" t="s">
        <v>89</v>
      </c>
      <c r="H1216" s="793" t="s">
        <v>89</v>
      </c>
      <c r="I1216" s="779" t="s">
        <v>910</v>
      </c>
      <c r="J1216" s="779" t="s">
        <v>649</v>
      </c>
      <c r="K1216" s="780" t="s">
        <v>1029</v>
      </c>
      <c r="L1216" s="792">
        <v>-3407</v>
      </c>
      <c r="M1216" s="792">
        <v>-3577</v>
      </c>
      <c r="N1216" s="790">
        <v>0</v>
      </c>
      <c r="O1216" s="791">
        <v>0</v>
      </c>
    </row>
    <row r="1217" spans="1:15" ht="15" customHeight="1" x14ac:dyDescent="0.25">
      <c r="A1217" s="779" t="s">
        <v>130</v>
      </c>
      <c r="B1217" s="779" t="s">
        <v>130</v>
      </c>
      <c r="C1217" s="780" t="s">
        <v>935</v>
      </c>
      <c r="D1217" s="779">
        <v>398</v>
      </c>
      <c r="E1217" s="7" t="s">
        <v>119</v>
      </c>
      <c r="F1217" s="7" t="s">
        <v>186</v>
      </c>
      <c r="G1217" s="7" t="s">
        <v>119</v>
      </c>
      <c r="H1217" s="7" t="s">
        <v>119</v>
      </c>
      <c r="I1217" s="779" t="s">
        <v>910</v>
      </c>
      <c r="J1217" s="779" t="s">
        <v>656</v>
      </c>
      <c r="K1217" s="780" t="s">
        <v>1030</v>
      </c>
      <c r="L1217" s="792">
        <v>0</v>
      </c>
      <c r="M1217" s="792">
        <v>0</v>
      </c>
      <c r="N1217" s="790">
        <v>0</v>
      </c>
      <c r="O1217" s="791">
        <v>0</v>
      </c>
    </row>
    <row r="1218" spans="1:15" ht="15" customHeight="1" x14ac:dyDescent="0.25">
      <c r="A1218" s="779" t="s">
        <v>130</v>
      </c>
      <c r="B1218" s="779" t="s">
        <v>130</v>
      </c>
      <c r="C1218" s="780" t="s">
        <v>935</v>
      </c>
      <c r="D1218" s="779">
        <v>398</v>
      </c>
      <c r="E1218" s="7" t="s">
        <v>119</v>
      </c>
      <c r="F1218" s="7" t="s">
        <v>186</v>
      </c>
      <c r="G1218" s="7" t="s">
        <v>119</v>
      </c>
      <c r="H1218" s="7" t="s">
        <v>119</v>
      </c>
      <c r="I1218" s="779" t="s">
        <v>910</v>
      </c>
      <c r="J1218" s="779" t="s">
        <v>28</v>
      </c>
      <c r="K1218" s="780" t="s">
        <v>1030</v>
      </c>
      <c r="L1218" s="792">
        <v>26590</v>
      </c>
      <c r="M1218" s="792">
        <v>26590</v>
      </c>
      <c r="N1218" s="790">
        <v>0</v>
      </c>
      <c r="O1218" s="791">
        <v>0</v>
      </c>
    </row>
    <row r="1219" spans="1:15" ht="15" customHeight="1" x14ac:dyDescent="0.25">
      <c r="A1219" s="779" t="s">
        <v>130</v>
      </c>
      <c r="B1219" s="779" t="s">
        <v>130</v>
      </c>
      <c r="C1219" s="780" t="s">
        <v>935</v>
      </c>
      <c r="D1219" s="779">
        <v>398</v>
      </c>
      <c r="E1219" s="7" t="s">
        <v>119</v>
      </c>
      <c r="F1219" s="7" t="s">
        <v>186</v>
      </c>
      <c r="G1219" s="7" t="s">
        <v>119</v>
      </c>
      <c r="H1219" s="7" t="s">
        <v>119</v>
      </c>
      <c r="I1219" s="779" t="s">
        <v>910</v>
      </c>
      <c r="J1219" s="779" t="s">
        <v>656</v>
      </c>
      <c r="K1219" s="780" t="s">
        <v>1030</v>
      </c>
      <c r="L1219" s="792">
        <v>53490</v>
      </c>
      <c r="M1219" s="792">
        <v>53490</v>
      </c>
      <c r="N1219" s="790">
        <v>0</v>
      </c>
      <c r="O1219" s="791">
        <v>0</v>
      </c>
    </row>
    <row r="1220" spans="1:15" ht="15" customHeight="1" x14ac:dyDescent="0.25">
      <c r="A1220" s="779" t="s">
        <v>130</v>
      </c>
      <c r="B1220" s="779" t="s">
        <v>130</v>
      </c>
      <c r="C1220" s="780" t="s">
        <v>935</v>
      </c>
      <c r="D1220" s="779">
        <v>398</v>
      </c>
      <c r="E1220" s="7" t="s">
        <v>119</v>
      </c>
      <c r="F1220" s="7" t="s">
        <v>186</v>
      </c>
      <c r="G1220" s="7" t="s">
        <v>119</v>
      </c>
      <c r="H1220" s="7" t="s">
        <v>119</v>
      </c>
      <c r="I1220" s="779" t="s">
        <v>910</v>
      </c>
      <c r="J1220" s="779" t="s">
        <v>43</v>
      </c>
      <c r="K1220" s="780" t="s">
        <v>1030</v>
      </c>
      <c r="L1220" s="792">
        <v>55436</v>
      </c>
      <c r="M1220" s="792">
        <v>55436</v>
      </c>
      <c r="N1220" s="790">
        <v>0</v>
      </c>
      <c r="O1220" s="791">
        <v>0</v>
      </c>
    </row>
    <row r="1221" spans="1:15" ht="15" customHeight="1" x14ac:dyDescent="0.25">
      <c r="A1221" s="779" t="s">
        <v>130</v>
      </c>
      <c r="B1221" s="779" t="s">
        <v>130</v>
      </c>
      <c r="C1221" s="780" t="s">
        <v>935</v>
      </c>
      <c r="D1221" s="779">
        <v>398</v>
      </c>
      <c r="E1221" s="7" t="s">
        <v>119</v>
      </c>
      <c r="F1221" s="7" t="s">
        <v>186</v>
      </c>
      <c r="G1221" s="7" t="s">
        <v>119</v>
      </c>
      <c r="H1221" s="7" t="s">
        <v>119</v>
      </c>
      <c r="I1221" s="779" t="s">
        <v>910</v>
      </c>
      <c r="J1221" s="779" t="s">
        <v>43</v>
      </c>
      <c r="K1221" s="780" t="s">
        <v>1030</v>
      </c>
      <c r="L1221" s="792">
        <v>904820</v>
      </c>
      <c r="M1221" s="792">
        <v>904820</v>
      </c>
      <c r="N1221" s="790">
        <v>0</v>
      </c>
      <c r="O1221" s="791">
        <v>0</v>
      </c>
    </row>
    <row r="1222" spans="1:15" ht="15" customHeight="1" x14ac:dyDescent="0.25">
      <c r="A1222" s="779" t="s">
        <v>130</v>
      </c>
      <c r="B1222" s="779" t="s">
        <v>130</v>
      </c>
      <c r="C1222" s="780" t="s">
        <v>935</v>
      </c>
      <c r="D1222" s="779">
        <v>398</v>
      </c>
      <c r="E1222" s="7" t="s">
        <v>119</v>
      </c>
      <c r="F1222" s="7" t="s">
        <v>186</v>
      </c>
      <c r="G1222" s="7" t="s">
        <v>119</v>
      </c>
      <c r="H1222" s="7" t="s">
        <v>119</v>
      </c>
      <c r="I1222" s="779" t="s">
        <v>910</v>
      </c>
      <c r="J1222" s="779" t="s">
        <v>927</v>
      </c>
      <c r="K1222" s="780" t="s">
        <v>1031</v>
      </c>
      <c r="L1222" s="792">
        <v>87242</v>
      </c>
      <c r="M1222" s="792">
        <v>87242</v>
      </c>
      <c r="N1222" s="790">
        <v>0</v>
      </c>
      <c r="O1222" s="791">
        <v>0</v>
      </c>
    </row>
    <row r="1223" spans="1:15" ht="15" customHeight="1" x14ac:dyDescent="0.25">
      <c r="A1223" s="779" t="s">
        <v>130</v>
      </c>
      <c r="B1223" s="779" t="s">
        <v>130</v>
      </c>
      <c r="C1223" s="780" t="s">
        <v>935</v>
      </c>
      <c r="D1223" s="779">
        <v>398</v>
      </c>
      <c r="E1223" s="7" t="s">
        <v>119</v>
      </c>
      <c r="F1223" s="7" t="s">
        <v>186</v>
      </c>
      <c r="G1223" s="7" t="s">
        <v>119</v>
      </c>
      <c r="H1223" s="7" t="s">
        <v>119</v>
      </c>
      <c r="I1223" s="779" t="s">
        <v>910</v>
      </c>
      <c r="J1223" s="779" t="s">
        <v>28</v>
      </c>
      <c r="K1223" s="780" t="s">
        <v>1032</v>
      </c>
      <c r="L1223" s="792">
        <v>7579</v>
      </c>
      <c r="M1223" s="792">
        <v>7579</v>
      </c>
      <c r="N1223" s="790">
        <v>0</v>
      </c>
      <c r="O1223" s="791">
        <v>0</v>
      </c>
    </row>
    <row r="1224" spans="1:15" ht="15" customHeight="1" x14ac:dyDescent="0.25">
      <c r="A1224" s="779" t="s">
        <v>130</v>
      </c>
      <c r="B1224" s="779" t="s">
        <v>130</v>
      </c>
      <c r="C1224" s="780" t="s">
        <v>935</v>
      </c>
      <c r="D1224" s="779">
        <v>398</v>
      </c>
      <c r="E1224" s="7" t="s">
        <v>119</v>
      </c>
      <c r="F1224" s="7" t="s">
        <v>186</v>
      </c>
      <c r="G1224" s="7" t="s">
        <v>119</v>
      </c>
      <c r="H1224" s="7" t="s">
        <v>119</v>
      </c>
      <c r="I1224" s="779" t="s">
        <v>910</v>
      </c>
      <c r="J1224" s="779" t="s">
        <v>1033</v>
      </c>
      <c r="K1224" s="780" t="s">
        <v>1032</v>
      </c>
      <c r="L1224" s="792">
        <v>120780</v>
      </c>
      <c r="M1224" s="792">
        <v>120780</v>
      </c>
      <c r="N1224" s="790">
        <v>0</v>
      </c>
      <c r="O1224" s="791">
        <v>0</v>
      </c>
    </row>
    <row r="1225" spans="1:15" ht="15" customHeight="1" x14ac:dyDescent="0.25">
      <c r="A1225" s="779" t="s">
        <v>130</v>
      </c>
      <c r="B1225" s="779" t="s">
        <v>130</v>
      </c>
      <c r="C1225" s="780" t="s">
        <v>1034</v>
      </c>
      <c r="D1225" s="779">
        <v>400</v>
      </c>
      <c r="E1225" s="781" t="s">
        <v>18</v>
      </c>
      <c r="F1225" s="7" t="s">
        <v>1035</v>
      </c>
      <c r="G1225" s="781" t="s">
        <v>19</v>
      </c>
      <c r="H1225" s="781" t="s">
        <v>24</v>
      </c>
      <c r="I1225" s="779" t="s">
        <v>1036</v>
      </c>
      <c r="J1225" s="779" t="s">
        <v>1037</v>
      </c>
      <c r="K1225" s="780" t="s">
        <v>1038</v>
      </c>
      <c r="L1225" s="792">
        <v>0</v>
      </c>
      <c r="M1225" s="792">
        <v>91955</v>
      </c>
      <c r="N1225" s="790">
        <v>0</v>
      </c>
      <c r="O1225" s="791">
        <v>0</v>
      </c>
    </row>
    <row r="1226" spans="1:15" ht="15" customHeight="1" x14ac:dyDescent="0.25">
      <c r="A1226" s="779" t="s">
        <v>130</v>
      </c>
      <c r="B1226" s="779" t="s">
        <v>130</v>
      </c>
      <c r="C1226" s="780" t="s">
        <v>1034</v>
      </c>
      <c r="D1226" s="779">
        <v>400</v>
      </c>
      <c r="E1226" s="781" t="s">
        <v>18</v>
      </c>
      <c r="F1226" s="7" t="s">
        <v>1035</v>
      </c>
      <c r="G1226" s="781" t="s">
        <v>19</v>
      </c>
      <c r="H1226" s="781" t="s">
        <v>24</v>
      </c>
      <c r="I1226" s="779" t="s">
        <v>1036</v>
      </c>
      <c r="J1226" s="779" t="s">
        <v>1037</v>
      </c>
      <c r="K1226" s="780" t="s">
        <v>1039</v>
      </c>
      <c r="L1226" s="792">
        <v>0</v>
      </c>
      <c r="M1226" s="792">
        <v>-7949</v>
      </c>
      <c r="N1226" s="790">
        <v>0</v>
      </c>
      <c r="O1226" s="791">
        <v>0</v>
      </c>
    </row>
    <row r="1227" spans="1:15" ht="15" customHeight="1" x14ac:dyDescent="0.25">
      <c r="A1227" s="779" t="s">
        <v>130</v>
      </c>
      <c r="B1227" s="779" t="s">
        <v>130</v>
      </c>
      <c r="C1227" s="780" t="s">
        <v>1034</v>
      </c>
      <c r="D1227" s="779">
        <v>400</v>
      </c>
      <c r="E1227" s="781" t="s">
        <v>18</v>
      </c>
      <c r="F1227" s="7" t="s">
        <v>1035</v>
      </c>
      <c r="G1227" s="781" t="s">
        <v>19</v>
      </c>
      <c r="H1227" s="781" t="s">
        <v>24</v>
      </c>
      <c r="I1227" s="779" t="s">
        <v>1036</v>
      </c>
      <c r="J1227" s="779" t="s">
        <v>1037</v>
      </c>
      <c r="K1227" s="780" t="s">
        <v>1040</v>
      </c>
      <c r="L1227" s="792">
        <v>0</v>
      </c>
      <c r="M1227" s="792">
        <v>-136810</v>
      </c>
      <c r="N1227" s="790">
        <v>0</v>
      </c>
      <c r="O1227" s="791">
        <v>0</v>
      </c>
    </row>
    <row r="1228" spans="1:15" ht="15" customHeight="1" x14ac:dyDescent="0.25">
      <c r="A1228" s="779" t="s">
        <v>130</v>
      </c>
      <c r="B1228" s="779" t="s">
        <v>130</v>
      </c>
      <c r="C1228" s="780" t="s">
        <v>1034</v>
      </c>
      <c r="D1228" s="779">
        <v>400</v>
      </c>
      <c r="E1228" s="7" t="s">
        <v>18</v>
      </c>
      <c r="F1228" s="7" t="s">
        <v>1035</v>
      </c>
      <c r="G1228" s="7" t="s">
        <v>19</v>
      </c>
      <c r="H1228" s="15" t="s">
        <v>27</v>
      </c>
      <c r="I1228" s="779" t="s">
        <v>1036</v>
      </c>
      <c r="J1228" s="779" t="s">
        <v>1037</v>
      </c>
      <c r="K1228" s="780" t="s">
        <v>1041</v>
      </c>
      <c r="L1228" s="792">
        <v>0</v>
      </c>
      <c r="M1228" s="792">
        <v>468937</v>
      </c>
      <c r="N1228" s="790">
        <v>0</v>
      </c>
      <c r="O1228" s="791">
        <v>0</v>
      </c>
    </row>
    <row r="1229" spans="1:15" ht="15" customHeight="1" x14ac:dyDescent="0.25">
      <c r="A1229" s="779" t="s">
        <v>130</v>
      </c>
      <c r="B1229" s="779" t="s">
        <v>130</v>
      </c>
      <c r="C1229" s="780" t="s">
        <v>1034</v>
      </c>
      <c r="D1229" s="779">
        <v>400</v>
      </c>
      <c r="E1229" s="7" t="s">
        <v>18</v>
      </c>
      <c r="F1229" s="7" t="s">
        <v>1035</v>
      </c>
      <c r="G1229" s="7" t="s">
        <v>19</v>
      </c>
      <c r="H1229" s="15" t="s">
        <v>27</v>
      </c>
      <c r="I1229" s="779" t="s">
        <v>1036</v>
      </c>
      <c r="J1229" s="779" t="s">
        <v>1037</v>
      </c>
      <c r="K1229" s="780" t="s">
        <v>1042</v>
      </c>
      <c r="L1229" s="792">
        <v>0</v>
      </c>
      <c r="M1229" s="792">
        <v>902957</v>
      </c>
      <c r="N1229" s="790">
        <v>0</v>
      </c>
      <c r="O1229" s="791">
        <v>0</v>
      </c>
    </row>
    <row r="1230" spans="1:15" ht="15" customHeight="1" x14ac:dyDescent="0.25">
      <c r="A1230" s="779" t="s">
        <v>130</v>
      </c>
      <c r="B1230" s="779" t="s">
        <v>130</v>
      </c>
      <c r="C1230" s="780" t="s">
        <v>1034</v>
      </c>
      <c r="D1230" s="779">
        <v>400</v>
      </c>
      <c r="E1230" s="781" t="s">
        <v>89</v>
      </c>
      <c r="F1230" s="7" t="s">
        <v>1035</v>
      </c>
      <c r="G1230" s="781" t="s">
        <v>89</v>
      </c>
      <c r="H1230" s="781" t="s">
        <v>89</v>
      </c>
      <c r="I1230" s="779" t="s">
        <v>1036</v>
      </c>
      <c r="J1230" s="779" t="s">
        <v>1043</v>
      </c>
      <c r="K1230" s="780" t="s">
        <v>1044</v>
      </c>
      <c r="L1230" s="792">
        <v>0</v>
      </c>
      <c r="M1230" s="792">
        <v>-1231</v>
      </c>
      <c r="N1230" s="790">
        <v>0</v>
      </c>
      <c r="O1230" s="791">
        <v>0</v>
      </c>
    </row>
    <row r="1231" spans="1:15" ht="15" customHeight="1" x14ac:dyDescent="0.25">
      <c r="A1231" s="779" t="s">
        <v>130</v>
      </c>
      <c r="B1231" s="779" t="s">
        <v>130</v>
      </c>
      <c r="C1231" s="780" t="s">
        <v>1034</v>
      </c>
      <c r="D1231" s="779">
        <v>400</v>
      </c>
      <c r="E1231" s="781" t="s">
        <v>89</v>
      </c>
      <c r="F1231" s="7" t="s">
        <v>1035</v>
      </c>
      <c r="G1231" s="781" t="s">
        <v>89</v>
      </c>
      <c r="H1231" s="781" t="s">
        <v>89</v>
      </c>
      <c r="I1231" s="779" t="s">
        <v>1036</v>
      </c>
      <c r="J1231" s="779" t="s">
        <v>1043</v>
      </c>
      <c r="K1231" s="780" t="s">
        <v>1045</v>
      </c>
      <c r="L1231" s="792">
        <v>0</v>
      </c>
      <c r="M1231" s="792">
        <v>-100236</v>
      </c>
      <c r="N1231" s="790">
        <v>0</v>
      </c>
      <c r="O1231" s="791">
        <v>0</v>
      </c>
    </row>
    <row r="1232" spans="1:15" ht="15" customHeight="1" x14ac:dyDescent="0.25">
      <c r="A1232" s="779" t="s">
        <v>130</v>
      </c>
      <c r="B1232" s="779" t="s">
        <v>130</v>
      </c>
      <c r="C1232" s="780" t="s">
        <v>1034</v>
      </c>
      <c r="D1232" s="779">
        <v>400</v>
      </c>
      <c r="E1232" s="781" t="s">
        <v>89</v>
      </c>
      <c r="F1232" s="7" t="s">
        <v>1035</v>
      </c>
      <c r="G1232" s="781" t="s">
        <v>89</v>
      </c>
      <c r="H1232" s="781" t="s">
        <v>89</v>
      </c>
      <c r="I1232" s="779" t="s">
        <v>1036</v>
      </c>
      <c r="J1232" s="779" t="s">
        <v>1043</v>
      </c>
      <c r="K1232" s="780" t="s">
        <v>1046</v>
      </c>
      <c r="L1232" s="792">
        <v>0</v>
      </c>
      <c r="M1232" s="792">
        <v>-37124</v>
      </c>
      <c r="N1232" s="790">
        <v>0</v>
      </c>
      <c r="O1232" s="791">
        <v>0</v>
      </c>
    </row>
    <row r="1233" spans="1:15" ht="15" customHeight="1" x14ac:dyDescent="0.25">
      <c r="A1233" s="779" t="s">
        <v>130</v>
      </c>
      <c r="B1233" s="779" t="s">
        <v>130</v>
      </c>
      <c r="C1233" s="780" t="s">
        <v>1034</v>
      </c>
      <c r="D1233" s="779">
        <v>400</v>
      </c>
      <c r="E1233" s="781" t="s">
        <v>89</v>
      </c>
      <c r="F1233" s="7" t="s">
        <v>1035</v>
      </c>
      <c r="G1233" s="781" t="s">
        <v>89</v>
      </c>
      <c r="H1233" s="781" t="s">
        <v>89</v>
      </c>
      <c r="I1233" s="779" t="s">
        <v>1036</v>
      </c>
      <c r="J1233" s="779" t="s">
        <v>1043</v>
      </c>
      <c r="K1233" s="780" t="s">
        <v>1047</v>
      </c>
      <c r="L1233" s="792">
        <v>0</v>
      </c>
      <c r="M1233" s="792">
        <v>-3908</v>
      </c>
      <c r="N1233" s="790">
        <v>0</v>
      </c>
      <c r="O1233" s="791">
        <v>0</v>
      </c>
    </row>
    <row r="1234" spans="1:15" ht="15" customHeight="1" x14ac:dyDescent="0.25">
      <c r="A1234" s="779" t="s">
        <v>130</v>
      </c>
      <c r="B1234" s="779" t="s">
        <v>130</v>
      </c>
      <c r="C1234" s="780" t="s">
        <v>1034</v>
      </c>
      <c r="D1234" s="779">
        <v>400</v>
      </c>
      <c r="E1234" s="781" t="s">
        <v>89</v>
      </c>
      <c r="F1234" s="7" t="s">
        <v>1035</v>
      </c>
      <c r="G1234" s="781" t="s">
        <v>89</v>
      </c>
      <c r="H1234" s="781" t="s">
        <v>89</v>
      </c>
      <c r="I1234" s="779" t="s">
        <v>1036</v>
      </c>
      <c r="J1234" s="779" t="s">
        <v>1043</v>
      </c>
      <c r="K1234" s="780" t="s">
        <v>1048</v>
      </c>
      <c r="L1234" s="792">
        <v>0</v>
      </c>
      <c r="M1234" s="792">
        <v>-104998</v>
      </c>
      <c r="N1234" s="790">
        <v>0</v>
      </c>
      <c r="O1234" s="791">
        <v>0</v>
      </c>
    </row>
    <row r="1235" spans="1:15" ht="15" customHeight="1" x14ac:dyDescent="0.25">
      <c r="A1235" s="779" t="s">
        <v>130</v>
      </c>
      <c r="B1235" s="779" t="s">
        <v>130</v>
      </c>
      <c r="C1235" s="780" t="s">
        <v>1034</v>
      </c>
      <c r="D1235" s="779">
        <v>400</v>
      </c>
      <c r="E1235" s="781" t="s">
        <v>89</v>
      </c>
      <c r="F1235" s="7" t="s">
        <v>1035</v>
      </c>
      <c r="G1235" s="781" t="s">
        <v>89</v>
      </c>
      <c r="H1235" s="781" t="s">
        <v>89</v>
      </c>
      <c r="I1235" s="779" t="s">
        <v>1036</v>
      </c>
      <c r="J1235" s="779" t="s">
        <v>1043</v>
      </c>
      <c r="K1235" s="780" t="s">
        <v>1049</v>
      </c>
      <c r="L1235" s="792">
        <v>0</v>
      </c>
      <c r="M1235" s="792">
        <v>14277766</v>
      </c>
      <c r="N1235" s="790">
        <v>0</v>
      </c>
      <c r="O1235" s="791">
        <v>0</v>
      </c>
    </row>
    <row r="1236" spans="1:15" ht="15" customHeight="1" x14ac:dyDescent="0.25">
      <c r="A1236" s="779" t="s">
        <v>130</v>
      </c>
      <c r="B1236" s="779" t="s">
        <v>130</v>
      </c>
      <c r="C1236" s="780" t="s">
        <v>1034</v>
      </c>
      <c r="D1236" s="779">
        <v>400</v>
      </c>
      <c r="E1236" s="781" t="s">
        <v>89</v>
      </c>
      <c r="F1236" s="7" t="s">
        <v>1035</v>
      </c>
      <c r="G1236" s="781" t="s">
        <v>89</v>
      </c>
      <c r="H1236" s="781" t="s">
        <v>89</v>
      </c>
      <c r="I1236" s="779" t="s">
        <v>1036</v>
      </c>
      <c r="J1236" s="779" t="s">
        <v>1043</v>
      </c>
      <c r="K1236" s="780" t="s">
        <v>1050</v>
      </c>
      <c r="L1236" s="792">
        <v>0</v>
      </c>
      <c r="M1236" s="792">
        <v>2945268</v>
      </c>
      <c r="N1236" s="790">
        <v>0</v>
      </c>
      <c r="O1236" s="791">
        <v>0</v>
      </c>
    </row>
    <row r="1237" spans="1:15" ht="15" customHeight="1" x14ac:dyDescent="0.25">
      <c r="A1237" s="779" t="s">
        <v>130</v>
      </c>
      <c r="B1237" s="779" t="s">
        <v>130</v>
      </c>
      <c r="C1237" s="780" t="s">
        <v>1034</v>
      </c>
      <c r="D1237" s="779">
        <v>400</v>
      </c>
      <c r="E1237" s="781" t="s">
        <v>89</v>
      </c>
      <c r="F1237" s="7" t="s">
        <v>1035</v>
      </c>
      <c r="G1237" s="781" t="s">
        <v>89</v>
      </c>
      <c r="H1237" s="781" t="s">
        <v>89</v>
      </c>
      <c r="I1237" s="779" t="s">
        <v>1036</v>
      </c>
      <c r="J1237" s="779" t="s">
        <v>1043</v>
      </c>
      <c r="K1237" s="780" t="s">
        <v>1051</v>
      </c>
      <c r="L1237" s="792">
        <v>0</v>
      </c>
      <c r="M1237" s="792">
        <v>3088010</v>
      </c>
      <c r="N1237" s="790">
        <v>0</v>
      </c>
      <c r="O1237" s="791">
        <v>0</v>
      </c>
    </row>
    <row r="1238" spans="1:15" ht="15" customHeight="1" x14ac:dyDescent="0.25">
      <c r="A1238" s="779" t="s">
        <v>130</v>
      </c>
      <c r="B1238" s="779" t="s">
        <v>130</v>
      </c>
      <c r="C1238" s="780" t="s">
        <v>1034</v>
      </c>
      <c r="D1238" s="779">
        <v>400</v>
      </c>
      <c r="E1238" s="781" t="s">
        <v>89</v>
      </c>
      <c r="F1238" s="7" t="s">
        <v>1035</v>
      </c>
      <c r="G1238" s="781" t="s">
        <v>89</v>
      </c>
      <c r="H1238" s="781" t="s">
        <v>89</v>
      </c>
      <c r="I1238" s="779" t="s">
        <v>1036</v>
      </c>
      <c r="J1238" s="779" t="s">
        <v>1043</v>
      </c>
      <c r="K1238" s="780" t="s">
        <v>1052</v>
      </c>
      <c r="L1238" s="792">
        <v>0</v>
      </c>
      <c r="M1238" s="792">
        <v>668199</v>
      </c>
      <c r="N1238" s="790">
        <v>0</v>
      </c>
      <c r="O1238" s="791">
        <v>0</v>
      </c>
    </row>
    <row r="1239" spans="1:15" ht="15" customHeight="1" x14ac:dyDescent="0.25">
      <c r="A1239" s="779" t="s">
        <v>130</v>
      </c>
      <c r="B1239" s="779" t="s">
        <v>130</v>
      </c>
      <c r="C1239" s="780" t="s">
        <v>1034</v>
      </c>
      <c r="D1239" s="779">
        <v>400</v>
      </c>
      <c r="E1239" s="7" t="s">
        <v>112</v>
      </c>
      <c r="F1239" s="7" t="s">
        <v>1035</v>
      </c>
      <c r="G1239" s="7" t="s">
        <v>112</v>
      </c>
      <c r="H1239" s="7" t="s">
        <v>112</v>
      </c>
      <c r="I1239" s="779" t="s">
        <v>1036</v>
      </c>
      <c r="J1239" s="779" t="s">
        <v>1053</v>
      </c>
      <c r="K1239" s="780" t="s">
        <v>1054</v>
      </c>
      <c r="L1239" s="792">
        <v>0</v>
      </c>
      <c r="M1239" s="792">
        <v>3310</v>
      </c>
      <c r="N1239" s="790">
        <v>0</v>
      </c>
      <c r="O1239" s="791">
        <v>0</v>
      </c>
    </row>
    <row r="1240" spans="1:15" ht="15" customHeight="1" x14ac:dyDescent="0.25">
      <c r="A1240" s="779" t="s">
        <v>130</v>
      </c>
      <c r="B1240" s="779" t="s">
        <v>130</v>
      </c>
      <c r="C1240" s="780" t="s">
        <v>1034</v>
      </c>
      <c r="D1240" s="779">
        <v>400</v>
      </c>
      <c r="E1240" s="7" t="s">
        <v>112</v>
      </c>
      <c r="F1240" s="7" t="s">
        <v>1035</v>
      </c>
      <c r="G1240" s="7" t="s">
        <v>112</v>
      </c>
      <c r="H1240" s="7" t="s">
        <v>112</v>
      </c>
      <c r="I1240" s="779" t="s">
        <v>1036</v>
      </c>
      <c r="J1240" s="779" t="s">
        <v>1053</v>
      </c>
      <c r="K1240" s="780" t="s">
        <v>1055</v>
      </c>
      <c r="L1240" s="792">
        <v>0</v>
      </c>
      <c r="M1240" s="792">
        <v>5156097</v>
      </c>
      <c r="N1240" s="790">
        <v>0</v>
      </c>
      <c r="O1240" s="791">
        <v>0</v>
      </c>
    </row>
    <row r="1241" spans="1:15" ht="15" customHeight="1" x14ac:dyDescent="0.25">
      <c r="A1241" s="779" t="s">
        <v>130</v>
      </c>
      <c r="B1241" s="779" t="s">
        <v>130</v>
      </c>
      <c r="C1241" s="780" t="s">
        <v>1034</v>
      </c>
      <c r="D1241" s="779">
        <v>400</v>
      </c>
      <c r="E1241" s="7" t="s">
        <v>112</v>
      </c>
      <c r="F1241" s="7" t="s">
        <v>1035</v>
      </c>
      <c r="G1241" s="7" t="s">
        <v>112</v>
      </c>
      <c r="H1241" s="7" t="s">
        <v>112</v>
      </c>
      <c r="I1241" s="779" t="s">
        <v>1036</v>
      </c>
      <c r="J1241" s="779" t="s">
        <v>1053</v>
      </c>
      <c r="K1241" s="780" t="s">
        <v>1056</v>
      </c>
      <c r="L1241" s="792">
        <v>0</v>
      </c>
      <c r="M1241" s="792">
        <v>2312188</v>
      </c>
      <c r="N1241" s="790">
        <v>0</v>
      </c>
      <c r="O1241" s="791">
        <v>0</v>
      </c>
    </row>
    <row r="1242" spans="1:15" ht="15" customHeight="1" x14ac:dyDescent="0.25">
      <c r="A1242" s="779" t="s">
        <v>130</v>
      </c>
      <c r="B1242" s="779" t="s">
        <v>130</v>
      </c>
      <c r="C1242" s="780" t="s">
        <v>1034</v>
      </c>
      <c r="D1242" s="779">
        <v>400</v>
      </c>
      <c r="E1242" s="781" t="s">
        <v>119</v>
      </c>
      <c r="F1242" s="7" t="s">
        <v>1035</v>
      </c>
      <c r="G1242" s="781" t="s">
        <v>119</v>
      </c>
      <c r="H1242" s="781" t="s">
        <v>119</v>
      </c>
      <c r="I1242" s="779" t="s">
        <v>1036</v>
      </c>
      <c r="J1242" s="779" t="s">
        <v>1057</v>
      </c>
      <c r="K1242" s="780" t="s">
        <v>1058</v>
      </c>
      <c r="L1242" s="792">
        <v>0</v>
      </c>
      <c r="M1242" s="792">
        <v>-289827</v>
      </c>
      <c r="N1242" s="790">
        <v>0</v>
      </c>
      <c r="O1242" s="791">
        <v>0</v>
      </c>
    </row>
    <row r="1243" spans="1:15" ht="15" customHeight="1" x14ac:dyDescent="0.25">
      <c r="A1243" s="779" t="s">
        <v>130</v>
      </c>
      <c r="B1243" s="779" t="s">
        <v>130</v>
      </c>
      <c r="C1243" s="780" t="s">
        <v>1034</v>
      </c>
      <c r="D1243" s="779">
        <v>400</v>
      </c>
      <c r="E1243" s="7" t="s">
        <v>119</v>
      </c>
      <c r="F1243" s="7" t="s">
        <v>1035</v>
      </c>
      <c r="G1243" s="7" t="s">
        <v>119</v>
      </c>
      <c r="H1243" s="7" t="s">
        <v>119</v>
      </c>
      <c r="I1243" s="779" t="s">
        <v>1036</v>
      </c>
      <c r="J1243" s="779" t="s">
        <v>1057</v>
      </c>
      <c r="K1243" s="780" t="s">
        <v>1059</v>
      </c>
      <c r="L1243" s="792">
        <v>0</v>
      </c>
      <c r="M1243" s="792">
        <v>172712</v>
      </c>
      <c r="N1243" s="790">
        <v>0</v>
      </c>
      <c r="O1243" s="791">
        <v>0</v>
      </c>
    </row>
    <row r="1244" spans="1:15" ht="15" customHeight="1" x14ac:dyDescent="0.25">
      <c r="A1244" s="779" t="s">
        <v>130</v>
      </c>
      <c r="B1244" s="779" t="s">
        <v>130</v>
      </c>
      <c r="C1244" s="780" t="s">
        <v>1034</v>
      </c>
      <c r="D1244" s="779">
        <v>400</v>
      </c>
      <c r="E1244" s="7" t="s">
        <v>119</v>
      </c>
      <c r="F1244" s="7" t="s">
        <v>1035</v>
      </c>
      <c r="G1244" s="7" t="s">
        <v>119</v>
      </c>
      <c r="H1244" s="7" t="s">
        <v>119</v>
      </c>
      <c r="I1244" s="779" t="s">
        <v>1036</v>
      </c>
      <c r="J1244" s="779" t="s">
        <v>1057</v>
      </c>
      <c r="K1244" s="780" t="s">
        <v>1060</v>
      </c>
      <c r="L1244" s="792">
        <v>0</v>
      </c>
      <c r="M1244" s="792">
        <v>134622</v>
      </c>
      <c r="N1244" s="790">
        <v>0</v>
      </c>
      <c r="O1244" s="791">
        <v>0</v>
      </c>
    </row>
    <row r="1245" spans="1:15" ht="15" customHeight="1" x14ac:dyDescent="0.25">
      <c r="A1245" s="779" t="s">
        <v>130</v>
      </c>
      <c r="B1245" s="779" t="s">
        <v>130</v>
      </c>
      <c r="C1245" s="780" t="s">
        <v>1034</v>
      </c>
      <c r="D1245" s="779">
        <v>400</v>
      </c>
      <c r="E1245" s="7" t="s">
        <v>119</v>
      </c>
      <c r="F1245" s="7" t="s">
        <v>1035</v>
      </c>
      <c r="G1245" s="7" t="s">
        <v>119</v>
      </c>
      <c r="H1245" s="7" t="s">
        <v>119</v>
      </c>
      <c r="I1245" s="779" t="s">
        <v>1036</v>
      </c>
      <c r="J1245" s="779" t="s">
        <v>1057</v>
      </c>
      <c r="K1245" s="780" t="s">
        <v>1061</v>
      </c>
      <c r="L1245" s="792">
        <v>0</v>
      </c>
      <c r="M1245" s="792">
        <v>73675</v>
      </c>
      <c r="N1245" s="790">
        <v>0</v>
      </c>
      <c r="O1245" s="791">
        <v>0</v>
      </c>
    </row>
    <row r="1246" spans="1:15" ht="15" customHeight="1" x14ac:dyDescent="0.25">
      <c r="A1246" s="779" t="s">
        <v>130</v>
      </c>
      <c r="B1246" s="779" t="s">
        <v>130</v>
      </c>
      <c r="C1246" s="780" t="s">
        <v>1034</v>
      </c>
      <c r="D1246" s="779">
        <v>400</v>
      </c>
      <c r="E1246" s="7" t="s">
        <v>119</v>
      </c>
      <c r="F1246" s="7" t="s">
        <v>1035</v>
      </c>
      <c r="G1246" s="7" t="s">
        <v>119</v>
      </c>
      <c r="H1246" s="7" t="s">
        <v>119</v>
      </c>
      <c r="I1246" s="779" t="s">
        <v>1036</v>
      </c>
      <c r="J1246" s="779" t="s">
        <v>1057</v>
      </c>
      <c r="K1246" s="780" t="s">
        <v>1062</v>
      </c>
      <c r="L1246" s="792">
        <v>0</v>
      </c>
      <c r="M1246" s="792">
        <v>37569</v>
      </c>
      <c r="N1246" s="790">
        <v>0</v>
      </c>
      <c r="O1246" s="791">
        <v>0</v>
      </c>
    </row>
    <row r="1247" spans="1:15" ht="15" customHeight="1" x14ac:dyDescent="0.25">
      <c r="A1247" s="779" t="s">
        <v>130</v>
      </c>
      <c r="B1247" s="779" t="s">
        <v>130</v>
      </c>
      <c r="C1247" s="780" t="s">
        <v>1034</v>
      </c>
      <c r="D1247" s="779">
        <v>400</v>
      </c>
      <c r="E1247" s="7" t="s">
        <v>18</v>
      </c>
      <c r="F1247" s="7" t="s">
        <v>1035</v>
      </c>
      <c r="G1247" s="7" t="s">
        <v>51</v>
      </c>
      <c r="H1247" s="7" t="s">
        <v>372</v>
      </c>
      <c r="I1247" s="779" t="s">
        <v>1036</v>
      </c>
      <c r="J1247" s="779" t="s">
        <v>1063</v>
      </c>
      <c r="K1247" s="780" t="s">
        <v>1064</v>
      </c>
      <c r="L1247" s="792">
        <v>0</v>
      </c>
      <c r="M1247" s="792">
        <v>1173</v>
      </c>
      <c r="N1247" s="790">
        <v>0</v>
      </c>
      <c r="O1247" s="791">
        <v>0</v>
      </c>
    </row>
    <row r="1248" spans="1:15" ht="15" customHeight="1" x14ac:dyDescent="0.25">
      <c r="A1248" s="779" t="s">
        <v>16</v>
      </c>
      <c r="B1248" s="779" t="s">
        <v>16</v>
      </c>
      <c r="C1248" s="5" t="s">
        <v>17</v>
      </c>
      <c r="D1248" s="6">
        <v>312</v>
      </c>
      <c r="E1248" s="7" t="s">
        <v>18</v>
      </c>
      <c r="F1248" s="781" t="s">
        <v>19</v>
      </c>
      <c r="G1248" s="7" t="s">
        <v>19</v>
      </c>
      <c r="H1248" s="7" t="s">
        <v>24</v>
      </c>
      <c r="I1248" s="6" t="s">
        <v>21</v>
      </c>
      <c r="J1248" s="6" t="s">
        <v>21</v>
      </c>
      <c r="K1248" s="8" t="s">
        <v>1065</v>
      </c>
      <c r="L1248" s="9">
        <v>14061144.560000001</v>
      </c>
      <c r="M1248" s="9">
        <v>256336.27860780599</v>
      </c>
      <c r="N1248" s="660">
        <v>708665.72286407568</v>
      </c>
      <c r="O1248" s="775">
        <v>5.0398864746759683E-2</v>
      </c>
    </row>
    <row r="1249" spans="1:15" ht="15" customHeight="1" x14ac:dyDescent="0.25">
      <c r="A1249" s="779" t="s">
        <v>16</v>
      </c>
      <c r="B1249" s="779" t="s">
        <v>16</v>
      </c>
      <c r="C1249" s="5" t="s">
        <v>17</v>
      </c>
      <c r="D1249" s="6">
        <v>314</v>
      </c>
      <c r="E1249" s="7" t="s">
        <v>18</v>
      </c>
      <c r="F1249" s="781" t="s">
        <v>19</v>
      </c>
      <c r="G1249" s="7" t="s">
        <v>19</v>
      </c>
      <c r="H1249" s="7" t="s">
        <v>24</v>
      </c>
      <c r="I1249" s="6" t="s">
        <v>21</v>
      </c>
      <c r="J1249" s="6" t="s">
        <v>21</v>
      </c>
      <c r="K1249" s="8" t="s">
        <v>1065</v>
      </c>
      <c r="L1249" s="9">
        <v>126180115.88</v>
      </c>
      <c r="M1249" s="9">
        <v>47985455.039498903</v>
      </c>
      <c r="N1249" s="660">
        <v>3953218.4449191657</v>
      </c>
      <c r="O1249" s="775">
        <v>3.1329963658289564E-2</v>
      </c>
    </row>
    <row r="1250" spans="1:15" ht="15" customHeight="1" x14ac:dyDescent="0.25">
      <c r="A1250" s="779" t="s">
        <v>16</v>
      </c>
      <c r="B1250" s="779" t="s">
        <v>16</v>
      </c>
      <c r="C1250" s="5" t="s">
        <v>17</v>
      </c>
      <c r="D1250" s="6">
        <v>314</v>
      </c>
      <c r="E1250" s="7" t="s">
        <v>18</v>
      </c>
      <c r="F1250" s="781" t="s">
        <v>19</v>
      </c>
      <c r="G1250" s="7" t="s">
        <v>19</v>
      </c>
      <c r="H1250" s="7" t="s">
        <v>35</v>
      </c>
      <c r="I1250" s="6" t="s">
        <v>21</v>
      </c>
      <c r="J1250" s="6" t="s">
        <v>21</v>
      </c>
      <c r="K1250" s="8" t="s">
        <v>1066</v>
      </c>
      <c r="L1250" s="9">
        <v>19402428</v>
      </c>
      <c r="M1250" s="9">
        <v>382892.17073472001</v>
      </c>
      <c r="N1250" s="660">
        <v>644620.77035300049</v>
      </c>
      <c r="O1250" s="775">
        <v>3.3223716658193528E-2</v>
      </c>
    </row>
    <row r="1251" spans="1:15" ht="15" customHeight="1" x14ac:dyDescent="0.25">
      <c r="A1251" s="779" t="s">
        <v>16</v>
      </c>
      <c r="B1251" s="779" t="s">
        <v>16</v>
      </c>
      <c r="C1251" s="5" t="s">
        <v>17</v>
      </c>
      <c r="D1251" s="6">
        <v>314</v>
      </c>
      <c r="E1251" s="7" t="s">
        <v>18</v>
      </c>
      <c r="F1251" s="781" t="s">
        <v>19</v>
      </c>
      <c r="G1251" s="7" t="s">
        <v>19</v>
      </c>
      <c r="H1251" s="7" t="s">
        <v>39</v>
      </c>
      <c r="I1251" s="6" t="s">
        <v>21</v>
      </c>
      <c r="J1251" s="6" t="s">
        <v>21</v>
      </c>
      <c r="K1251" s="8" t="s">
        <v>1067</v>
      </c>
      <c r="L1251" s="9">
        <v>116311041.31</v>
      </c>
      <c r="M1251" s="9">
        <v>48842680.420885101</v>
      </c>
      <c r="N1251" s="776">
        <v>3785720.9086127607</v>
      </c>
      <c r="O1251" s="775">
        <v>3.254825050119535E-2</v>
      </c>
    </row>
    <row r="1252" spans="1:15" ht="15" customHeight="1" x14ac:dyDescent="0.25">
      <c r="A1252" s="779" t="s">
        <v>16</v>
      </c>
      <c r="B1252" s="779" t="s">
        <v>16</v>
      </c>
      <c r="C1252" s="5" t="s">
        <v>17</v>
      </c>
      <c r="D1252" s="6">
        <v>315</v>
      </c>
      <c r="E1252" s="7" t="s">
        <v>18</v>
      </c>
      <c r="F1252" s="781" t="s">
        <v>19</v>
      </c>
      <c r="G1252" s="7" t="s">
        <v>19</v>
      </c>
      <c r="H1252" s="7" t="s">
        <v>39</v>
      </c>
      <c r="I1252" s="6" t="s">
        <v>21</v>
      </c>
      <c r="J1252" s="6" t="s">
        <v>21</v>
      </c>
      <c r="K1252" s="10" t="s">
        <v>1067</v>
      </c>
      <c r="L1252" s="9">
        <v>4595084.2300000004</v>
      </c>
      <c r="M1252" s="9">
        <v>328181.74576666998</v>
      </c>
      <c r="N1252" s="776">
        <v>239420.39997269248</v>
      </c>
      <c r="O1252" s="775">
        <v>5.2103593316001624E-2</v>
      </c>
    </row>
    <row r="1253" spans="1:15" ht="15" customHeight="1" x14ac:dyDescent="0.25">
      <c r="A1253" s="779" t="s">
        <v>16</v>
      </c>
      <c r="B1253" s="779" t="s">
        <v>16</v>
      </c>
      <c r="C1253" s="5" t="s">
        <v>17</v>
      </c>
      <c r="D1253" s="6">
        <v>331</v>
      </c>
      <c r="E1253" s="7" t="s">
        <v>18</v>
      </c>
      <c r="F1253" s="7" t="s">
        <v>51</v>
      </c>
      <c r="G1253" s="7" t="s">
        <v>51</v>
      </c>
      <c r="H1253" s="7" t="s">
        <v>350</v>
      </c>
      <c r="I1253" s="6" t="s">
        <v>21</v>
      </c>
      <c r="J1253" s="6" t="s">
        <v>21</v>
      </c>
      <c r="K1253" s="10" t="s">
        <v>352</v>
      </c>
      <c r="L1253" s="9">
        <v>179626</v>
      </c>
      <c r="M1253" s="9">
        <v>75574.240080735995</v>
      </c>
      <c r="N1253" s="660">
        <v>2564.1301368111926</v>
      </c>
      <c r="O1253" s="775">
        <v>1.4274827345769502E-2</v>
      </c>
    </row>
    <row r="1254" spans="1:15" ht="15" customHeight="1" x14ac:dyDescent="0.25">
      <c r="A1254" s="779" t="s">
        <v>16</v>
      </c>
      <c r="B1254" s="779" t="s">
        <v>16</v>
      </c>
      <c r="C1254" s="5" t="s">
        <v>17</v>
      </c>
      <c r="D1254" s="6">
        <v>331</v>
      </c>
      <c r="E1254" s="7" t="s">
        <v>18</v>
      </c>
      <c r="F1254" s="7" t="s">
        <v>51</v>
      </c>
      <c r="G1254" s="7" t="s">
        <v>51</v>
      </c>
      <c r="H1254" s="7" t="s">
        <v>368</v>
      </c>
      <c r="I1254" s="6" t="s">
        <v>21</v>
      </c>
      <c r="J1254" s="6" t="s">
        <v>21</v>
      </c>
      <c r="K1254" s="10" t="s">
        <v>392</v>
      </c>
      <c r="L1254" s="9">
        <v>1324976.1400000001</v>
      </c>
      <c r="M1254" s="9">
        <v>338017.13804272149</v>
      </c>
      <c r="N1254" s="659">
        <v>24321.465803936164</v>
      </c>
      <c r="O1254" s="795">
        <v>1.8356153797559071E-2</v>
      </c>
    </row>
    <row r="1255" spans="1:15" ht="15" customHeight="1" x14ac:dyDescent="0.25">
      <c r="A1255" s="779" t="s">
        <v>16</v>
      </c>
      <c r="B1255" s="779" t="s">
        <v>16</v>
      </c>
      <c r="C1255" s="5" t="s">
        <v>17</v>
      </c>
      <c r="D1255" s="6">
        <v>331</v>
      </c>
      <c r="E1255" s="7" t="s">
        <v>18</v>
      </c>
      <c r="F1255" s="7" t="s">
        <v>51</v>
      </c>
      <c r="G1255" s="7" t="s">
        <v>51</v>
      </c>
      <c r="H1255" s="7" t="s">
        <v>414</v>
      </c>
      <c r="I1255" s="6" t="s">
        <v>21</v>
      </c>
      <c r="J1255" s="6" t="s">
        <v>21</v>
      </c>
      <c r="K1255" s="10" t="s">
        <v>416</v>
      </c>
      <c r="L1255" s="9">
        <v>181148.45</v>
      </c>
      <c r="M1255" s="9">
        <v>29281.869430336999</v>
      </c>
      <c r="N1255" s="659">
        <v>3742.4227741586137</v>
      </c>
      <c r="O1255" s="795">
        <v>2.0659424765481646E-2</v>
      </c>
    </row>
    <row r="1256" spans="1:15" ht="15" customHeight="1" x14ac:dyDescent="0.25">
      <c r="A1256" s="779" t="s">
        <v>16</v>
      </c>
      <c r="B1256" s="779" t="s">
        <v>16</v>
      </c>
      <c r="C1256" s="5" t="s">
        <v>17</v>
      </c>
      <c r="D1256" s="6">
        <v>331</v>
      </c>
      <c r="E1256" s="7" t="s">
        <v>18</v>
      </c>
      <c r="F1256" s="7" t="s">
        <v>51</v>
      </c>
      <c r="G1256" s="7" t="s">
        <v>51</v>
      </c>
      <c r="H1256" s="7" t="s">
        <v>379</v>
      </c>
      <c r="I1256" s="6" t="s">
        <v>21</v>
      </c>
      <c r="J1256" s="6" t="s">
        <v>21</v>
      </c>
      <c r="K1256" s="10" t="s">
        <v>381</v>
      </c>
      <c r="L1256" s="9">
        <v>628151.29</v>
      </c>
      <c r="M1256" s="9">
        <v>145788.20014313361</v>
      </c>
      <c r="N1256" s="659">
        <v>11886.793039801043</v>
      </c>
      <c r="O1256" s="795">
        <v>1.8923455589498261E-2</v>
      </c>
    </row>
    <row r="1257" spans="1:15" ht="15" customHeight="1" x14ac:dyDescent="0.25">
      <c r="A1257" s="779" t="s">
        <v>16</v>
      </c>
      <c r="B1257" s="779" t="s">
        <v>16</v>
      </c>
      <c r="C1257" s="5" t="s">
        <v>17</v>
      </c>
      <c r="D1257" s="6">
        <v>331</v>
      </c>
      <c r="E1257" s="7" t="s">
        <v>18</v>
      </c>
      <c r="F1257" s="7" t="s">
        <v>51</v>
      </c>
      <c r="G1257" s="7" t="s">
        <v>51</v>
      </c>
      <c r="H1257" s="7" t="s">
        <v>428</v>
      </c>
      <c r="I1257" s="6" t="s">
        <v>21</v>
      </c>
      <c r="J1257" s="6" t="s">
        <v>21</v>
      </c>
      <c r="K1257" s="10" t="s">
        <v>430</v>
      </c>
      <c r="L1257" s="9">
        <v>32795.68</v>
      </c>
      <c r="M1257" s="9">
        <v>18099.510035023599</v>
      </c>
      <c r="N1257" s="659">
        <v>362.15526130585823</v>
      </c>
      <c r="O1257" s="795">
        <v>1.1042773356303581E-2</v>
      </c>
    </row>
    <row r="1258" spans="1:15" ht="15" customHeight="1" x14ac:dyDescent="0.25">
      <c r="A1258" s="779" t="s">
        <v>16</v>
      </c>
      <c r="B1258" s="779" t="s">
        <v>16</v>
      </c>
      <c r="C1258" s="5" t="s">
        <v>17</v>
      </c>
      <c r="D1258" s="6">
        <v>331</v>
      </c>
      <c r="E1258" s="7" t="s">
        <v>18</v>
      </c>
      <c r="F1258" s="7" t="s">
        <v>51</v>
      </c>
      <c r="G1258" s="7" t="s">
        <v>51</v>
      </c>
      <c r="H1258" s="7" t="s">
        <v>394</v>
      </c>
      <c r="I1258" s="6" t="s">
        <v>21</v>
      </c>
      <c r="J1258" s="6" t="s">
        <v>21</v>
      </c>
      <c r="K1258" s="10" t="s">
        <v>396</v>
      </c>
      <c r="L1258" s="9">
        <v>169709.66999999998</v>
      </c>
      <c r="M1258" s="9">
        <v>40006.899697105902</v>
      </c>
      <c r="N1258" s="659">
        <v>3196.2437004391127</v>
      </c>
      <c r="O1258" s="795">
        <v>1.8833597993792063E-2</v>
      </c>
    </row>
    <row r="1259" spans="1:15" ht="15" customHeight="1" x14ac:dyDescent="0.25">
      <c r="A1259" s="779" t="s">
        <v>16</v>
      </c>
      <c r="B1259" s="779" t="s">
        <v>16</v>
      </c>
      <c r="C1259" s="5" t="s">
        <v>17</v>
      </c>
      <c r="D1259" s="6">
        <v>331</v>
      </c>
      <c r="E1259" s="7" t="s">
        <v>18</v>
      </c>
      <c r="F1259" s="7" t="s">
        <v>51</v>
      </c>
      <c r="G1259" s="7" t="s">
        <v>51</v>
      </c>
      <c r="H1259" s="7" t="s">
        <v>408</v>
      </c>
      <c r="I1259" s="6" t="s">
        <v>21</v>
      </c>
      <c r="J1259" s="6" t="s">
        <v>21</v>
      </c>
      <c r="K1259" s="10" t="s">
        <v>437</v>
      </c>
      <c r="L1259" s="9">
        <v>2195583.77</v>
      </c>
      <c r="M1259" s="9">
        <v>243369.38815080869</v>
      </c>
      <c r="N1259" s="659">
        <v>48108.092875120994</v>
      </c>
      <c r="O1259" s="795">
        <v>2.1911299187241211E-2</v>
      </c>
    </row>
    <row r="1260" spans="1:15" ht="15" customHeight="1" x14ac:dyDescent="0.25">
      <c r="A1260" s="779" t="s">
        <v>16</v>
      </c>
      <c r="B1260" s="779" t="s">
        <v>16</v>
      </c>
      <c r="C1260" s="5" t="s">
        <v>17</v>
      </c>
      <c r="D1260" s="6">
        <v>331</v>
      </c>
      <c r="E1260" s="7" t="s">
        <v>18</v>
      </c>
      <c r="F1260" s="7" t="s">
        <v>51</v>
      </c>
      <c r="G1260" s="7" t="s">
        <v>51</v>
      </c>
      <c r="H1260" s="7" t="s">
        <v>1068</v>
      </c>
      <c r="I1260" s="6" t="s">
        <v>21</v>
      </c>
      <c r="J1260" s="6" t="s">
        <v>21</v>
      </c>
      <c r="K1260" s="10" t="s">
        <v>28</v>
      </c>
      <c r="L1260" s="9">
        <v>1850044.6300000001</v>
      </c>
      <c r="M1260" s="9">
        <v>109234.778443096</v>
      </c>
      <c r="N1260" s="659">
        <v>42898.486352353182</v>
      </c>
      <c r="O1260" s="795">
        <v>2.3187811610984314E-2</v>
      </c>
    </row>
    <row r="1261" spans="1:15" ht="15" customHeight="1" x14ac:dyDescent="0.25">
      <c r="A1261" s="779" t="s">
        <v>16</v>
      </c>
      <c r="B1261" s="779" t="s">
        <v>16</v>
      </c>
      <c r="C1261" s="5" t="s">
        <v>17</v>
      </c>
      <c r="D1261" s="6">
        <v>331</v>
      </c>
      <c r="E1261" s="7" t="s">
        <v>18</v>
      </c>
      <c r="F1261" s="7" t="s">
        <v>51</v>
      </c>
      <c r="G1261" s="7" t="s">
        <v>51</v>
      </c>
      <c r="H1261" s="781" t="s">
        <v>52</v>
      </c>
      <c r="I1261" s="6" t="s">
        <v>21</v>
      </c>
      <c r="J1261" s="6" t="s">
        <v>21</v>
      </c>
      <c r="K1261" s="10" t="s">
        <v>543</v>
      </c>
      <c r="L1261" s="9">
        <v>3069805</v>
      </c>
      <c r="M1261" s="9">
        <v>485943.97489788698</v>
      </c>
      <c r="N1261" s="659">
        <v>63673.655581961757</v>
      </c>
      <c r="O1261" s="795">
        <v>2.074192190773087E-2</v>
      </c>
    </row>
    <row r="1262" spans="1:15" ht="15" customHeight="1" x14ac:dyDescent="0.25">
      <c r="A1262" s="779" t="s">
        <v>16</v>
      </c>
      <c r="B1262" s="779" t="s">
        <v>16</v>
      </c>
      <c r="C1262" s="5" t="s">
        <v>17</v>
      </c>
      <c r="D1262" s="6">
        <v>331</v>
      </c>
      <c r="E1262" s="7" t="s">
        <v>18</v>
      </c>
      <c r="F1262" s="7" t="s">
        <v>51</v>
      </c>
      <c r="G1262" s="7" t="s">
        <v>51</v>
      </c>
      <c r="H1262" s="7" t="s">
        <v>399</v>
      </c>
      <c r="I1262" s="6" t="s">
        <v>21</v>
      </c>
      <c r="J1262" s="6" t="s">
        <v>21</v>
      </c>
      <c r="K1262" s="10" t="s">
        <v>401</v>
      </c>
      <c r="L1262" s="9">
        <v>1597409.09</v>
      </c>
      <c r="M1262" s="9">
        <v>597172.25731175998</v>
      </c>
      <c r="N1262" s="659">
        <v>24648.669168445838</v>
      </c>
      <c r="O1262" s="795">
        <v>1.5430404974373745E-2</v>
      </c>
    </row>
    <row r="1263" spans="1:15" ht="15" customHeight="1" x14ac:dyDescent="0.25">
      <c r="A1263" s="779" t="s">
        <v>16</v>
      </c>
      <c r="B1263" s="779" t="s">
        <v>16</v>
      </c>
      <c r="C1263" s="5" t="s">
        <v>17</v>
      </c>
      <c r="D1263" s="6">
        <v>331</v>
      </c>
      <c r="E1263" s="7" t="s">
        <v>18</v>
      </c>
      <c r="F1263" s="7" t="s">
        <v>51</v>
      </c>
      <c r="G1263" s="7" t="s">
        <v>51</v>
      </c>
      <c r="H1263" s="7" t="s">
        <v>556</v>
      </c>
      <c r="I1263" s="6" t="s">
        <v>21</v>
      </c>
      <c r="J1263" s="6" t="s">
        <v>21</v>
      </c>
      <c r="K1263" s="10" t="s">
        <v>557</v>
      </c>
      <c r="L1263" s="9">
        <v>3368728.9400000004</v>
      </c>
      <c r="M1263" s="9">
        <v>531615.05303171405</v>
      </c>
      <c r="N1263" s="659">
        <v>69914.5235485257</v>
      </c>
      <c r="O1263" s="795">
        <v>2.0753977180641221E-2</v>
      </c>
    </row>
    <row r="1264" spans="1:15" ht="15" customHeight="1" x14ac:dyDescent="0.25">
      <c r="A1264" s="779" t="s">
        <v>16</v>
      </c>
      <c r="B1264" s="779" t="s">
        <v>16</v>
      </c>
      <c r="C1264" s="5" t="s">
        <v>17</v>
      </c>
      <c r="D1264" s="6">
        <v>331</v>
      </c>
      <c r="E1264" s="7" t="s">
        <v>18</v>
      </c>
      <c r="F1264" s="7" t="s">
        <v>51</v>
      </c>
      <c r="G1264" s="7" t="s">
        <v>51</v>
      </c>
      <c r="H1264" s="7" t="s">
        <v>403</v>
      </c>
      <c r="I1264" s="6" t="s">
        <v>21</v>
      </c>
      <c r="J1264" s="6" t="s">
        <v>21</v>
      </c>
      <c r="K1264" s="10" t="s">
        <v>405</v>
      </c>
      <c r="L1264" s="9">
        <v>201310.54</v>
      </c>
      <c r="M1264" s="9">
        <v>116156.51013733201</v>
      </c>
      <c r="N1264" s="659">
        <v>2098.4365320798674</v>
      </c>
      <c r="O1264" s="795">
        <v>1.0423878114279896E-2</v>
      </c>
    </row>
    <row r="1265" spans="1:15" ht="15" customHeight="1" x14ac:dyDescent="0.25">
      <c r="A1265" s="779" t="s">
        <v>16</v>
      </c>
      <c r="B1265" s="779" t="s">
        <v>16</v>
      </c>
      <c r="C1265" s="5" t="s">
        <v>17</v>
      </c>
      <c r="D1265" s="6">
        <v>331</v>
      </c>
      <c r="E1265" s="7" t="s">
        <v>18</v>
      </c>
      <c r="F1265" s="7" t="s">
        <v>51</v>
      </c>
      <c r="G1265" s="7" t="s">
        <v>51</v>
      </c>
      <c r="H1265" s="7" t="s">
        <v>372</v>
      </c>
      <c r="I1265" s="6" t="s">
        <v>21</v>
      </c>
      <c r="J1265" s="6" t="s">
        <v>21</v>
      </c>
      <c r="K1265" s="10" t="s">
        <v>374</v>
      </c>
      <c r="L1265" s="9">
        <v>973513.31</v>
      </c>
      <c r="M1265" s="9">
        <v>69876.4241287943</v>
      </c>
      <c r="N1265" s="659">
        <v>22268.17281701355</v>
      </c>
      <c r="O1265" s="795">
        <v>2.287403016299135E-2</v>
      </c>
    </row>
    <row r="1266" spans="1:15" ht="15" customHeight="1" x14ac:dyDescent="0.25">
      <c r="A1266" s="779" t="s">
        <v>16</v>
      </c>
      <c r="B1266" s="779" t="s">
        <v>16</v>
      </c>
      <c r="C1266" s="5" t="s">
        <v>17</v>
      </c>
      <c r="D1266" s="6">
        <v>331</v>
      </c>
      <c r="E1266" s="7" t="s">
        <v>18</v>
      </c>
      <c r="F1266" s="7" t="s">
        <v>51</v>
      </c>
      <c r="G1266" s="7" t="s">
        <v>51</v>
      </c>
      <c r="H1266" s="7" t="s">
        <v>354</v>
      </c>
      <c r="I1266" s="6" t="s">
        <v>21</v>
      </c>
      <c r="J1266" s="6" t="s">
        <v>21</v>
      </c>
      <c r="K1266" s="10" t="s">
        <v>385</v>
      </c>
      <c r="L1266" s="9">
        <v>3185748.5700000003</v>
      </c>
      <c r="M1266" s="9">
        <v>465959.59647384501</v>
      </c>
      <c r="N1266" s="659">
        <v>67023.30530686253</v>
      </c>
      <c r="O1266" s="795">
        <v>2.1038479288044545E-2</v>
      </c>
    </row>
    <row r="1267" spans="1:15" ht="15" customHeight="1" x14ac:dyDescent="0.25">
      <c r="A1267" s="779" t="s">
        <v>16</v>
      </c>
      <c r="B1267" s="779" t="s">
        <v>16</v>
      </c>
      <c r="C1267" s="5" t="s">
        <v>17</v>
      </c>
      <c r="D1267" s="6">
        <v>331</v>
      </c>
      <c r="E1267" s="7" t="s">
        <v>18</v>
      </c>
      <c r="F1267" s="7" t="s">
        <v>51</v>
      </c>
      <c r="G1267" s="7" t="s">
        <v>51</v>
      </c>
      <c r="H1267" s="7" t="s">
        <v>387</v>
      </c>
      <c r="I1267" s="6" t="s">
        <v>21</v>
      </c>
      <c r="J1267" s="6" t="s">
        <v>21</v>
      </c>
      <c r="K1267" s="10" t="s">
        <v>389</v>
      </c>
      <c r="L1267" s="9">
        <v>4152760.34</v>
      </c>
      <c r="M1267" s="9">
        <v>508896.13174527802</v>
      </c>
      <c r="N1267" s="659">
        <v>89795.136940338998</v>
      </c>
      <c r="O1267" s="795">
        <v>2.1623000026131777E-2</v>
      </c>
    </row>
    <row r="1268" spans="1:15" ht="15" customHeight="1" x14ac:dyDescent="0.25">
      <c r="A1268" s="779" t="s">
        <v>16</v>
      </c>
      <c r="B1268" s="779" t="s">
        <v>16</v>
      </c>
      <c r="C1268" s="5" t="s">
        <v>17</v>
      </c>
      <c r="D1268" s="6">
        <v>331</v>
      </c>
      <c r="E1268" s="7" t="s">
        <v>18</v>
      </c>
      <c r="F1268" s="7" t="s">
        <v>51</v>
      </c>
      <c r="G1268" s="7" t="s">
        <v>51</v>
      </c>
      <c r="H1268" s="7" t="s">
        <v>408</v>
      </c>
      <c r="I1268" s="6" t="s">
        <v>21</v>
      </c>
      <c r="J1268" s="6" t="s">
        <v>21</v>
      </c>
      <c r="K1268" s="10" t="s">
        <v>410</v>
      </c>
      <c r="L1268" s="9">
        <v>1745882.3800000001</v>
      </c>
      <c r="M1268" s="9">
        <v>680879.58422140602</v>
      </c>
      <c r="N1268" s="659">
        <v>26244.685977084479</v>
      </c>
      <c r="O1268" s="795">
        <v>1.5032333379230552E-2</v>
      </c>
    </row>
    <row r="1269" spans="1:15" ht="15" customHeight="1" x14ac:dyDescent="0.25">
      <c r="A1269" s="779" t="s">
        <v>16</v>
      </c>
      <c r="B1269" s="779" t="s">
        <v>16</v>
      </c>
      <c r="C1269" s="5" t="s">
        <v>17</v>
      </c>
      <c r="D1269" s="6">
        <v>332</v>
      </c>
      <c r="E1269" s="7" t="s">
        <v>18</v>
      </c>
      <c r="F1269" s="7" t="s">
        <v>51</v>
      </c>
      <c r="G1269" s="7" t="s">
        <v>51</v>
      </c>
      <c r="H1269" s="7" t="s">
        <v>350</v>
      </c>
      <c r="I1269" s="6" t="s">
        <v>21</v>
      </c>
      <c r="J1269" s="6" t="s">
        <v>21</v>
      </c>
      <c r="K1269" s="10" t="s">
        <v>1069</v>
      </c>
      <c r="L1269" s="9">
        <v>19990</v>
      </c>
      <c r="M1269" s="9">
        <v>15626.12997159</v>
      </c>
      <c r="N1269" s="660">
        <v>106.65449606840363</v>
      </c>
      <c r="O1269" s="775">
        <v>5.3353924996700167E-3</v>
      </c>
    </row>
    <row r="1270" spans="1:15" ht="15" customHeight="1" x14ac:dyDescent="0.25">
      <c r="A1270" s="779" t="s">
        <v>16</v>
      </c>
      <c r="B1270" s="779" t="s">
        <v>16</v>
      </c>
      <c r="C1270" s="5" t="s">
        <v>17</v>
      </c>
      <c r="D1270" s="6">
        <v>332</v>
      </c>
      <c r="E1270" s="7" t="s">
        <v>18</v>
      </c>
      <c r="F1270" s="7" t="s">
        <v>51</v>
      </c>
      <c r="G1270" s="7" t="s">
        <v>51</v>
      </c>
      <c r="H1270" s="7" t="s">
        <v>350</v>
      </c>
      <c r="I1270" s="6" t="s">
        <v>21</v>
      </c>
      <c r="J1270" s="6" t="s">
        <v>21</v>
      </c>
      <c r="K1270" s="10" t="s">
        <v>352</v>
      </c>
      <c r="L1270" s="9">
        <v>55661</v>
      </c>
      <c r="M1270" s="9">
        <v>48590.789777999998</v>
      </c>
      <c r="N1270" s="660">
        <v>172.79838845242506</v>
      </c>
      <c r="O1270" s="775">
        <v>3.1044786915870189E-3</v>
      </c>
    </row>
    <row r="1271" spans="1:15" ht="15" customHeight="1" x14ac:dyDescent="0.25">
      <c r="A1271" s="779" t="s">
        <v>16</v>
      </c>
      <c r="B1271" s="779" t="s">
        <v>16</v>
      </c>
      <c r="C1271" s="5" t="s">
        <v>17</v>
      </c>
      <c r="D1271" s="6">
        <v>332</v>
      </c>
      <c r="E1271" s="7" t="s">
        <v>18</v>
      </c>
      <c r="F1271" s="7" t="s">
        <v>51</v>
      </c>
      <c r="G1271" s="7" t="s">
        <v>51</v>
      </c>
      <c r="H1271" s="7" t="s">
        <v>354</v>
      </c>
      <c r="I1271" s="6" t="s">
        <v>21</v>
      </c>
      <c r="J1271" s="6" t="s">
        <v>21</v>
      </c>
      <c r="K1271" s="10" t="s">
        <v>356</v>
      </c>
      <c r="L1271" s="9">
        <v>209478</v>
      </c>
      <c r="M1271" s="9">
        <v>136156.60051553999</v>
      </c>
      <c r="N1271" s="660">
        <v>1792.0004175501242</v>
      </c>
      <c r="O1271" s="775">
        <v>8.554599612131699E-3</v>
      </c>
    </row>
    <row r="1272" spans="1:15" ht="15" customHeight="1" x14ac:dyDescent="0.25">
      <c r="A1272" s="779" t="s">
        <v>16</v>
      </c>
      <c r="B1272" s="779" t="s">
        <v>16</v>
      </c>
      <c r="C1272" s="5" t="s">
        <v>17</v>
      </c>
      <c r="D1272" s="6">
        <v>332</v>
      </c>
      <c r="E1272" s="7" t="s">
        <v>18</v>
      </c>
      <c r="F1272" s="7" t="s">
        <v>51</v>
      </c>
      <c r="G1272" s="7" t="s">
        <v>51</v>
      </c>
      <c r="H1272" s="7" t="s">
        <v>368</v>
      </c>
      <c r="I1272" s="6" t="s">
        <v>21</v>
      </c>
      <c r="J1272" s="6" t="s">
        <v>21</v>
      </c>
      <c r="K1272" s="10" t="s">
        <v>392</v>
      </c>
      <c r="L1272" s="9">
        <v>1650038</v>
      </c>
      <c r="M1272" s="9">
        <v>1305340.5611360702</v>
      </c>
      <c r="N1272" s="660">
        <v>8424.524882446327</v>
      </c>
      <c r="O1272" s="775">
        <v>5.1056550712446176E-3</v>
      </c>
    </row>
    <row r="1273" spans="1:15" ht="15" customHeight="1" x14ac:dyDescent="0.25">
      <c r="A1273" s="779" t="s">
        <v>16</v>
      </c>
      <c r="B1273" s="779" t="s">
        <v>16</v>
      </c>
      <c r="C1273" s="5" t="s">
        <v>17</v>
      </c>
      <c r="D1273" s="6">
        <v>332</v>
      </c>
      <c r="E1273" s="7" t="s">
        <v>18</v>
      </c>
      <c r="F1273" s="7" t="s">
        <v>51</v>
      </c>
      <c r="G1273" s="7" t="s">
        <v>51</v>
      </c>
      <c r="H1273" s="7" t="s">
        <v>414</v>
      </c>
      <c r="I1273" s="6" t="s">
        <v>21</v>
      </c>
      <c r="J1273" s="6" t="s">
        <v>21</v>
      </c>
      <c r="K1273" s="10" t="s">
        <v>416</v>
      </c>
      <c r="L1273" s="9">
        <v>522082.08</v>
      </c>
      <c r="M1273" s="9">
        <v>62712.740718465298</v>
      </c>
      <c r="N1273" s="660">
        <v>11227.145875423514</v>
      </c>
      <c r="O1273" s="775">
        <v>2.150456088326861E-2</v>
      </c>
    </row>
    <row r="1274" spans="1:15" ht="15" customHeight="1" x14ac:dyDescent="0.25">
      <c r="A1274" s="779" t="s">
        <v>16</v>
      </c>
      <c r="B1274" s="779" t="s">
        <v>16</v>
      </c>
      <c r="C1274" s="5" t="s">
        <v>17</v>
      </c>
      <c r="D1274" s="6">
        <v>332</v>
      </c>
      <c r="E1274" s="7" t="s">
        <v>18</v>
      </c>
      <c r="F1274" s="7" t="s">
        <v>51</v>
      </c>
      <c r="G1274" s="7" t="s">
        <v>51</v>
      </c>
      <c r="H1274" s="7" t="s">
        <v>421</v>
      </c>
      <c r="I1274" s="6" t="s">
        <v>21</v>
      </c>
      <c r="J1274" s="6" t="s">
        <v>21</v>
      </c>
      <c r="K1274" s="10" t="s">
        <v>423</v>
      </c>
      <c r="L1274" s="9">
        <v>1146182.72</v>
      </c>
      <c r="M1274" s="9">
        <v>32881.028275014403</v>
      </c>
      <c r="N1274" s="660">
        <v>27209.479230593093</v>
      </c>
      <c r="O1274" s="775">
        <v>2.3739216056749741E-2</v>
      </c>
    </row>
    <row r="1275" spans="1:15" ht="15" customHeight="1" x14ac:dyDescent="0.25">
      <c r="A1275" s="779" t="s">
        <v>16</v>
      </c>
      <c r="B1275" s="779" t="s">
        <v>16</v>
      </c>
      <c r="C1275" s="5" t="s">
        <v>17</v>
      </c>
      <c r="D1275" s="6">
        <v>332</v>
      </c>
      <c r="E1275" s="7" t="s">
        <v>18</v>
      </c>
      <c r="F1275" s="7" t="s">
        <v>51</v>
      </c>
      <c r="G1275" s="7" t="s">
        <v>51</v>
      </c>
      <c r="H1275" s="7" t="s">
        <v>379</v>
      </c>
      <c r="I1275" s="6" t="s">
        <v>21</v>
      </c>
      <c r="J1275" s="6" t="s">
        <v>21</v>
      </c>
      <c r="K1275" s="10" t="s">
        <v>1070</v>
      </c>
      <c r="L1275" s="9">
        <v>121976.45</v>
      </c>
      <c r="M1275" s="9">
        <v>76218.330206743994</v>
      </c>
      <c r="N1275" s="660">
        <v>1118.3443081061541</v>
      </c>
      <c r="O1275" s="775">
        <v>9.168526450033217E-3</v>
      </c>
    </row>
    <row r="1276" spans="1:15" ht="15" customHeight="1" x14ac:dyDescent="0.25">
      <c r="A1276" s="779" t="s">
        <v>16</v>
      </c>
      <c r="B1276" s="779" t="s">
        <v>16</v>
      </c>
      <c r="C1276" s="5" t="s">
        <v>17</v>
      </c>
      <c r="D1276" s="6">
        <v>332</v>
      </c>
      <c r="E1276" s="7" t="s">
        <v>18</v>
      </c>
      <c r="F1276" s="7" t="s">
        <v>51</v>
      </c>
      <c r="G1276" s="7" t="s">
        <v>51</v>
      </c>
      <c r="H1276" s="7" t="s">
        <v>354</v>
      </c>
      <c r="I1276" s="6" t="s">
        <v>21</v>
      </c>
      <c r="J1276" s="6" t="s">
        <v>21</v>
      </c>
      <c r="K1276" s="10" t="s">
        <v>361</v>
      </c>
      <c r="L1276" s="9">
        <v>50897</v>
      </c>
      <c r="M1276" s="9">
        <v>40204.350071269997</v>
      </c>
      <c r="N1276" s="660">
        <v>261.33207046958466</v>
      </c>
      <c r="O1276" s="775">
        <v>5.1345279774757781E-3</v>
      </c>
    </row>
    <row r="1277" spans="1:15" ht="15" customHeight="1" x14ac:dyDescent="0.25">
      <c r="A1277" s="779" t="s">
        <v>16</v>
      </c>
      <c r="B1277" s="779" t="s">
        <v>16</v>
      </c>
      <c r="C1277" s="5" t="s">
        <v>17</v>
      </c>
      <c r="D1277" s="6">
        <v>332</v>
      </c>
      <c r="E1277" s="7" t="s">
        <v>18</v>
      </c>
      <c r="F1277" s="7" t="s">
        <v>51</v>
      </c>
      <c r="G1277" s="7" t="s">
        <v>51</v>
      </c>
      <c r="H1277" s="7" t="s">
        <v>354</v>
      </c>
      <c r="I1277" s="6" t="s">
        <v>21</v>
      </c>
      <c r="J1277" s="6" t="s">
        <v>21</v>
      </c>
      <c r="K1277" s="10" t="s">
        <v>1071</v>
      </c>
      <c r="L1277" s="9">
        <v>7848025.4299999997</v>
      </c>
      <c r="M1277" s="9">
        <v>6357270.9202561099</v>
      </c>
      <c r="N1277" s="660">
        <v>36434.556933027088</v>
      </c>
      <c r="O1277" s="775">
        <v>4.6425125986151511E-3</v>
      </c>
    </row>
    <row r="1278" spans="1:15" ht="15" customHeight="1" x14ac:dyDescent="0.25">
      <c r="A1278" s="779" t="s">
        <v>16</v>
      </c>
      <c r="B1278" s="779" t="s">
        <v>16</v>
      </c>
      <c r="C1278" s="5" t="s">
        <v>17</v>
      </c>
      <c r="D1278" s="6">
        <v>332</v>
      </c>
      <c r="E1278" s="7" t="s">
        <v>18</v>
      </c>
      <c r="F1278" s="7" t="s">
        <v>51</v>
      </c>
      <c r="G1278" s="7" t="s">
        <v>51</v>
      </c>
      <c r="H1278" s="7" t="s">
        <v>379</v>
      </c>
      <c r="I1278" s="6" t="s">
        <v>21</v>
      </c>
      <c r="J1278" s="6" t="s">
        <v>21</v>
      </c>
      <c r="K1278" s="10" t="s">
        <v>381</v>
      </c>
      <c r="L1278" s="9">
        <v>269458.13</v>
      </c>
      <c r="M1278" s="9">
        <v>200441.11106154</v>
      </c>
      <c r="N1278" s="660">
        <v>1686.7998650516488</v>
      </c>
      <c r="O1278" s="775">
        <v>6.2599702040968246E-3</v>
      </c>
    </row>
    <row r="1279" spans="1:15" ht="15" customHeight="1" x14ac:dyDescent="0.25">
      <c r="A1279" s="779" t="s">
        <v>16</v>
      </c>
      <c r="B1279" s="779" t="s">
        <v>16</v>
      </c>
      <c r="C1279" s="5" t="s">
        <v>17</v>
      </c>
      <c r="D1279" s="6">
        <v>332</v>
      </c>
      <c r="E1279" s="7" t="s">
        <v>18</v>
      </c>
      <c r="F1279" s="7" t="s">
        <v>51</v>
      </c>
      <c r="G1279" s="7" t="s">
        <v>51</v>
      </c>
      <c r="H1279" s="7" t="s">
        <v>428</v>
      </c>
      <c r="I1279" s="6" t="s">
        <v>21</v>
      </c>
      <c r="J1279" s="6" t="s">
        <v>21</v>
      </c>
      <c r="K1279" s="10" t="s">
        <v>430</v>
      </c>
      <c r="L1279" s="9">
        <v>144638</v>
      </c>
      <c r="M1279" s="9">
        <v>92960.580006529999</v>
      </c>
      <c r="N1279" s="660">
        <v>1263.014056705759</v>
      </c>
      <c r="O1279" s="775">
        <v>8.7322422648664876E-3</v>
      </c>
    </row>
    <row r="1280" spans="1:15" ht="15" customHeight="1" x14ac:dyDescent="0.25">
      <c r="A1280" s="779" t="s">
        <v>16</v>
      </c>
      <c r="B1280" s="779" t="s">
        <v>16</v>
      </c>
      <c r="C1280" s="5" t="s">
        <v>17</v>
      </c>
      <c r="D1280" s="6">
        <v>332</v>
      </c>
      <c r="E1280" s="7" t="s">
        <v>18</v>
      </c>
      <c r="F1280" s="7" t="s">
        <v>51</v>
      </c>
      <c r="G1280" s="7" t="s">
        <v>51</v>
      </c>
      <c r="H1280" s="7" t="s">
        <v>394</v>
      </c>
      <c r="I1280" s="6" t="s">
        <v>21</v>
      </c>
      <c r="J1280" s="6" t="s">
        <v>21</v>
      </c>
      <c r="K1280" s="10" t="s">
        <v>396</v>
      </c>
      <c r="L1280" s="9">
        <v>320732.06</v>
      </c>
      <c r="M1280" s="9">
        <v>246489.270443057</v>
      </c>
      <c r="N1280" s="660">
        <v>1814.5195102873815</v>
      </c>
      <c r="O1280" s="775">
        <v>5.6574310353863016E-3</v>
      </c>
    </row>
    <row r="1281" spans="1:15" ht="15" customHeight="1" x14ac:dyDescent="0.25">
      <c r="A1281" s="779" t="s">
        <v>16</v>
      </c>
      <c r="B1281" s="779" t="s">
        <v>16</v>
      </c>
      <c r="C1281" s="5" t="s">
        <v>17</v>
      </c>
      <c r="D1281" s="6">
        <v>332</v>
      </c>
      <c r="E1281" s="7" t="s">
        <v>18</v>
      </c>
      <c r="F1281" s="7" t="s">
        <v>51</v>
      </c>
      <c r="G1281" s="7" t="s">
        <v>51</v>
      </c>
      <c r="H1281" s="793" t="s">
        <v>368</v>
      </c>
      <c r="I1281" s="6" t="s">
        <v>21</v>
      </c>
      <c r="J1281" s="6" t="s">
        <v>21</v>
      </c>
      <c r="K1281" s="10" t="s">
        <v>456</v>
      </c>
      <c r="L1281" s="9">
        <v>87996</v>
      </c>
      <c r="M1281" s="9">
        <v>77856.740096399997</v>
      </c>
      <c r="N1281" s="660">
        <v>247.80702644323307</v>
      </c>
      <c r="O1281" s="775">
        <v>2.8161169421704745E-3</v>
      </c>
    </row>
    <row r="1282" spans="1:15" ht="15" customHeight="1" x14ac:dyDescent="0.25">
      <c r="A1282" s="779" t="s">
        <v>16</v>
      </c>
      <c r="B1282" s="779" t="s">
        <v>16</v>
      </c>
      <c r="C1282" s="5" t="s">
        <v>17</v>
      </c>
      <c r="D1282" s="6">
        <v>332</v>
      </c>
      <c r="E1282" s="7" t="s">
        <v>18</v>
      </c>
      <c r="F1282" s="7" t="s">
        <v>51</v>
      </c>
      <c r="G1282" s="7" t="s">
        <v>51</v>
      </c>
      <c r="H1282" s="7" t="s">
        <v>399</v>
      </c>
      <c r="I1282" s="6" t="s">
        <v>21</v>
      </c>
      <c r="J1282" s="6" t="s">
        <v>21</v>
      </c>
      <c r="K1282" s="10" t="s">
        <v>401</v>
      </c>
      <c r="L1282" s="9">
        <v>914800</v>
      </c>
      <c r="M1282" s="9">
        <v>715561.10952101997</v>
      </c>
      <c r="N1282" s="660">
        <v>4869.4675420949534</v>
      </c>
      <c r="O1282" s="775">
        <v>5.3229859445725336E-3</v>
      </c>
    </row>
    <row r="1283" spans="1:15" ht="15" customHeight="1" x14ac:dyDescent="0.25">
      <c r="A1283" s="779" t="s">
        <v>16</v>
      </c>
      <c r="B1283" s="779" t="s">
        <v>16</v>
      </c>
      <c r="C1283" s="5" t="s">
        <v>17</v>
      </c>
      <c r="D1283" s="6">
        <v>332</v>
      </c>
      <c r="E1283" s="7" t="s">
        <v>18</v>
      </c>
      <c r="F1283" s="7" t="s">
        <v>51</v>
      </c>
      <c r="G1283" s="7" t="s">
        <v>51</v>
      </c>
      <c r="H1283" s="7" t="s">
        <v>556</v>
      </c>
      <c r="I1283" s="6" t="s">
        <v>21</v>
      </c>
      <c r="J1283" s="6" t="s">
        <v>21</v>
      </c>
      <c r="K1283" s="10" t="s">
        <v>557</v>
      </c>
      <c r="L1283" s="9">
        <v>8629.52</v>
      </c>
      <c r="M1283" s="9">
        <v>1086.0400210696</v>
      </c>
      <c r="N1283" s="660">
        <v>184.36526535325223</v>
      </c>
      <c r="O1283" s="775">
        <v>2.136448670995052E-2</v>
      </c>
    </row>
    <row r="1284" spans="1:15" ht="15" customHeight="1" x14ac:dyDescent="0.25">
      <c r="A1284" s="779" t="s">
        <v>16</v>
      </c>
      <c r="B1284" s="779" t="s">
        <v>16</v>
      </c>
      <c r="C1284" s="5" t="s">
        <v>17</v>
      </c>
      <c r="D1284" s="6">
        <v>332</v>
      </c>
      <c r="E1284" s="7" t="s">
        <v>18</v>
      </c>
      <c r="F1284" s="7" t="s">
        <v>51</v>
      </c>
      <c r="G1284" s="7" t="s">
        <v>51</v>
      </c>
      <c r="H1284" s="7" t="s">
        <v>403</v>
      </c>
      <c r="I1284" s="6" t="s">
        <v>21</v>
      </c>
      <c r="J1284" s="6" t="s">
        <v>21</v>
      </c>
      <c r="K1284" s="10" t="s">
        <v>405</v>
      </c>
      <c r="L1284" s="9">
        <v>27721</v>
      </c>
      <c r="M1284" s="9">
        <v>14286.14004224</v>
      </c>
      <c r="N1284" s="660">
        <v>328.35263406471068</v>
      </c>
      <c r="O1284" s="775">
        <v>1.1844905813813018E-2</v>
      </c>
    </row>
    <row r="1285" spans="1:15" ht="15" customHeight="1" x14ac:dyDescent="0.25">
      <c r="A1285" s="779" t="s">
        <v>16</v>
      </c>
      <c r="B1285" s="779" t="s">
        <v>16</v>
      </c>
      <c r="C1285" s="5" t="s">
        <v>17</v>
      </c>
      <c r="D1285" s="6">
        <v>332</v>
      </c>
      <c r="E1285" s="7" t="s">
        <v>18</v>
      </c>
      <c r="F1285" s="7" t="s">
        <v>51</v>
      </c>
      <c r="G1285" s="7" t="s">
        <v>51</v>
      </c>
      <c r="H1285" s="7" t="s">
        <v>403</v>
      </c>
      <c r="I1285" s="6" t="s">
        <v>21</v>
      </c>
      <c r="J1285" s="6" t="s">
        <v>21</v>
      </c>
      <c r="K1285" s="10" t="s">
        <v>442</v>
      </c>
      <c r="L1285" s="9">
        <v>336610</v>
      </c>
      <c r="M1285" s="9">
        <v>273701.73130300001</v>
      </c>
      <c r="N1285" s="660">
        <v>1537.499891778145</v>
      </c>
      <c r="O1285" s="775">
        <v>4.5676001657055489E-3</v>
      </c>
    </row>
    <row r="1286" spans="1:15" ht="15" customHeight="1" x14ac:dyDescent="0.25">
      <c r="A1286" s="779" t="s">
        <v>16</v>
      </c>
      <c r="B1286" s="779" t="s">
        <v>16</v>
      </c>
      <c r="C1286" s="5" t="s">
        <v>17</v>
      </c>
      <c r="D1286" s="6">
        <v>332</v>
      </c>
      <c r="E1286" s="7" t="s">
        <v>18</v>
      </c>
      <c r="F1286" s="7" t="s">
        <v>51</v>
      </c>
      <c r="G1286" s="7" t="s">
        <v>51</v>
      </c>
      <c r="H1286" s="793" t="s">
        <v>368</v>
      </c>
      <c r="I1286" s="6" t="s">
        <v>21</v>
      </c>
      <c r="J1286" s="6" t="s">
        <v>21</v>
      </c>
      <c r="K1286" s="10" t="s">
        <v>370</v>
      </c>
      <c r="L1286" s="9">
        <v>16154</v>
      </c>
      <c r="M1286" s="9">
        <v>12686.20999682</v>
      </c>
      <c r="N1286" s="660">
        <v>84.753989658800535</v>
      </c>
      <c r="O1286" s="775">
        <v>5.2466255824440101E-3</v>
      </c>
    </row>
    <row r="1287" spans="1:15" ht="15" customHeight="1" x14ac:dyDescent="0.25">
      <c r="A1287" s="779" t="s">
        <v>16</v>
      </c>
      <c r="B1287" s="779" t="s">
        <v>16</v>
      </c>
      <c r="C1287" s="5" t="s">
        <v>17</v>
      </c>
      <c r="D1287" s="6">
        <v>332</v>
      </c>
      <c r="E1287" s="7" t="s">
        <v>18</v>
      </c>
      <c r="F1287" s="7" t="s">
        <v>51</v>
      </c>
      <c r="G1287" s="7" t="s">
        <v>51</v>
      </c>
      <c r="H1287" s="7" t="s">
        <v>372</v>
      </c>
      <c r="I1287" s="6" t="s">
        <v>21</v>
      </c>
      <c r="J1287" s="6" t="s">
        <v>21</v>
      </c>
      <c r="K1287" s="10" t="s">
        <v>374</v>
      </c>
      <c r="L1287" s="9">
        <v>122710.14</v>
      </c>
      <c r="M1287" s="9">
        <v>104193.200114818</v>
      </c>
      <c r="N1287" s="660">
        <v>452.56042900585226</v>
      </c>
      <c r="O1287" s="775">
        <v>3.6880442725096088E-3</v>
      </c>
    </row>
    <row r="1288" spans="1:15" ht="15" customHeight="1" x14ac:dyDescent="0.25">
      <c r="A1288" s="779" t="s">
        <v>16</v>
      </c>
      <c r="B1288" s="779" t="s">
        <v>16</v>
      </c>
      <c r="C1288" s="5" t="s">
        <v>17</v>
      </c>
      <c r="D1288" s="6">
        <v>332</v>
      </c>
      <c r="E1288" s="7" t="s">
        <v>18</v>
      </c>
      <c r="F1288" s="7" t="s">
        <v>51</v>
      </c>
      <c r="G1288" s="7" t="s">
        <v>51</v>
      </c>
      <c r="H1288" s="7" t="s">
        <v>354</v>
      </c>
      <c r="I1288" s="6" t="s">
        <v>21</v>
      </c>
      <c r="J1288" s="6" t="s">
        <v>21</v>
      </c>
      <c r="K1288" s="10" t="s">
        <v>385</v>
      </c>
      <c r="L1288" s="9">
        <v>702044.78</v>
      </c>
      <c r="M1288" s="9">
        <v>434256.26170731499</v>
      </c>
      <c r="N1288" s="660">
        <v>6544.8442060537518</v>
      </c>
      <c r="O1288" s="775">
        <v>9.3225452172064453E-3</v>
      </c>
    </row>
    <row r="1289" spans="1:15" ht="15" customHeight="1" x14ac:dyDescent="0.25">
      <c r="A1289" s="779" t="s">
        <v>16</v>
      </c>
      <c r="B1289" s="779" t="s">
        <v>16</v>
      </c>
      <c r="C1289" s="5" t="s">
        <v>17</v>
      </c>
      <c r="D1289" s="6">
        <v>332</v>
      </c>
      <c r="E1289" s="7" t="s">
        <v>18</v>
      </c>
      <c r="F1289" s="7" t="s">
        <v>51</v>
      </c>
      <c r="G1289" s="7" t="s">
        <v>51</v>
      </c>
      <c r="H1289" s="7" t="s">
        <v>387</v>
      </c>
      <c r="I1289" s="6" t="s">
        <v>21</v>
      </c>
      <c r="J1289" s="6" t="s">
        <v>21</v>
      </c>
      <c r="K1289" s="10" t="s">
        <v>389</v>
      </c>
      <c r="L1289" s="9">
        <v>938097.14</v>
      </c>
      <c r="M1289" s="9">
        <v>400127.99911101902</v>
      </c>
      <c r="N1289" s="660">
        <v>13148.152270422195</v>
      </c>
      <c r="O1289" s="775">
        <v>1.4015768420765247E-2</v>
      </c>
    </row>
    <row r="1290" spans="1:15" ht="15" customHeight="1" x14ac:dyDescent="0.25">
      <c r="A1290" s="779" t="s">
        <v>16</v>
      </c>
      <c r="B1290" s="779" t="s">
        <v>16</v>
      </c>
      <c r="C1290" s="5" t="s">
        <v>17</v>
      </c>
      <c r="D1290" s="6">
        <v>332</v>
      </c>
      <c r="E1290" s="7" t="s">
        <v>18</v>
      </c>
      <c r="F1290" s="7" t="s">
        <v>51</v>
      </c>
      <c r="G1290" s="7" t="s">
        <v>51</v>
      </c>
      <c r="H1290" s="793" t="s">
        <v>428</v>
      </c>
      <c r="I1290" s="6" t="s">
        <v>21</v>
      </c>
      <c r="J1290" s="6" t="s">
        <v>21</v>
      </c>
      <c r="K1290" s="10" t="s">
        <v>1072</v>
      </c>
      <c r="L1290" s="9">
        <v>103124</v>
      </c>
      <c r="M1290" s="9">
        <v>64199.780200640002</v>
      </c>
      <c r="N1290" s="660">
        <v>951.32142353678694</v>
      </c>
      <c r="O1290" s="775">
        <v>9.2250244708970454E-3</v>
      </c>
    </row>
    <row r="1291" spans="1:15" ht="15" customHeight="1" x14ac:dyDescent="0.25">
      <c r="A1291" s="779" t="s">
        <v>16</v>
      </c>
      <c r="B1291" s="779" t="s">
        <v>16</v>
      </c>
      <c r="C1291" s="5" t="s">
        <v>17</v>
      </c>
      <c r="D1291" s="6">
        <v>332</v>
      </c>
      <c r="E1291" s="7" t="s">
        <v>18</v>
      </c>
      <c r="F1291" s="7" t="s">
        <v>51</v>
      </c>
      <c r="G1291" s="7" t="s">
        <v>51</v>
      </c>
      <c r="H1291" s="7" t="s">
        <v>428</v>
      </c>
      <c r="I1291" s="6" t="s">
        <v>21</v>
      </c>
      <c r="J1291" s="6" t="s">
        <v>21</v>
      </c>
      <c r="K1291" s="10" t="s">
        <v>1073</v>
      </c>
      <c r="L1291" s="9">
        <v>135074</v>
      </c>
      <c r="M1291" s="9">
        <v>82635.990123879994</v>
      </c>
      <c r="N1291" s="660">
        <v>1281.6031370680628</v>
      </c>
      <c r="O1291" s="775">
        <v>9.4881556559224031E-3</v>
      </c>
    </row>
    <row r="1292" spans="1:15" ht="15" customHeight="1" x14ac:dyDescent="0.25">
      <c r="A1292" s="779" t="s">
        <v>16</v>
      </c>
      <c r="B1292" s="779" t="s">
        <v>16</v>
      </c>
      <c r="C1292" s="5" t="s">
        <v>17</v>
      </c>
      <c r="D1292" s="6">
        <v>332</v>
      </c>
      <c r="E1292" s="7" t="s">
        <v>18</v>
      </c>
      <c r="F1292" s="7" t="s">
        <v>51</v>
      </c>
      <c r="G1292" s="7" t="s">
        <v>51</v>
      </c>
      <c r="H1292" s="7" t="s">
        <v>408</v>
      </c>
      <c r="I1292" s="6" t="s">
        <v>21</v>
      </c>
      <c r="J1292" s="6" t="s">
        <v>21</v>
      </c>
      <c r="K1292" s="10" t="s">
        <v>410</v>
      </c>
      <c r="L1292" s="9">
        <v>2662247.5499999998</v>
      </c>
      <c r="M1292" s="9">
        <v>1567982.2530649784</v>
      </c>
      <c r="N1292" s="776">
        <v>26744.223143664545</v>
      </c>
      <c r="O1292" s="775">
        <v>1.0045731150607895E-2</v>
      </c>
    </row>
    <row r="1293" spans="1:15" ht="15" customHeight="1" x14ac:dyDescent="0.25">
      <c r="A1293" s="779" t="s">
        <v>16</v>
      </c>
      <c r="B1293" s="779" t="s">
        <v>16</v>
      </c>
      <c r="C1293" s="5" t="s">
        <v>17</v>
      </c>
      <c r="D1293" s="779">
        <v>333</v>
      </c>
      <c r="E1293" s="7" t="s">
        <v>18</v>
      </c>
      <c r="F1293" s="7" t="s">
        <v>51</v>
      </c>
      <c r="G1293" s="7" t="s">
        <v>51</v>
      </c>
      <c r="H1293" s="7" t="s">
        <v>368</v>
      </c>
      <c r="I1293" s="6" t="s">
        <v>21</v>
      </c>
      <c r="J1293" s="6" t="s">
        <v>21</v>
      </c>
      <c r="K1293" s="780" t="s">
        <v>392</v>
      </c>
      <c r="L1293" s="792">
        <v>24085345</v>
      </c>
      <c r="M1293" s="792">
        <v>465804</v>
      </c>
      <c r="N1293" s="660">
        <v>663082.82737041556</v>
      </c>
      <c r="O1293" s="775">
        <v>2.7530551375578242E-2</v>
      </c>
    </row>
    <row r="1294" spans="1:15" ht="15" customHeight="1" x14ac:dyDescent="0.25">
      <c r="A1294" s="779" t="s">
        <v>16</v>
      </c>
      <c r="B1294" s="779" t="s">
        <v>16</v>
      </c>
      <c r="C1294" s="5" t="s">
        <v>17</v>
      </c>
      <c r="D1294" s="779">
        <v>333</v>
      </c>
      <c r="E1294" s="7" t="s">
        <v>18</v>
      </c>
      <c r="F1294" s="7" t="s">
        <v>51</v>
      </c>
      <c r="G1294" s="7" t="s">
        <v>51</v>
      </c>
      <c r="H1294" s="7" t="s">
        <v>414</v>
      </c>
      <c r="I1294" s="6" t="s">
        <v>21</v>
      </c>
      <c r="J1294" s="6" t="s">
        <v>21</v>
      </c>
      <c r="K1294" s="780" t="s">
        <v>416</v>
      </c>
      <c r="L1294" s="792">
        <v>1961444</v>
      </c>
      <c r="M1294" s="792">
        <v>304563</v>
      </c>
      <c r="N1294" s="660">
        <v>46514.412303313395</v>
      </c>
      <c r="O1294" s="775">
        <v>2.3714375075808775E-2</v>
      </c>
    </row>
    <row r="1295" spans="1:15" ht="15" customHeight="1" x14ac:dyDescent="0.25">
      <c r="A1295" s="779" t="s">
        <v>16</v>
      </c>
      <c r="B1295" s="779" t="s">
        <v>16</v>
      </c>
      <c r="C1295" s="5" t="s">
        <v>17</v>
      </c>
      <c r="D1295" s="779">
        <v>333</v>
      </c>
      <c r="E1295" s="7" t="s">
        <v>18</v>
      </c>
      <c r="F1295" s="7" t="s">
        <v>51</v>
      </c>
      <c r="G1295" s="7" t="s">
        <v>51</v>
      </c>
      <c r="H1295" s="7" t="s">
        <v>394</v>
      </c>
      <c r="I1295" s="6" t="s">
        <v>21</v>
      </c>
      <c r="J1295" s="6" t="s">
        <v>21</v>
      </c>
      <c r="K1295" s="780" t="s">
        <v>396</v>
      </c>
      <c r="L1295" s="792">
        <v>544033</v>
      </c>
      <c r="M1295" s="792">
        <v>73671</v>
      </c>
      <c r="N1295" s="660">
        <v>13204.700966488061</v>
      </c>
      <c r="O1295" s="775">
        <v>2.4271877666981089E-2</v>
      </c>
    </row>
    <row r="1296" spans="1:15" ht="15" customHeight="1" x14ac:dyDescent="0.25">
      <c r="A1296" s="779" t="s">
        <v>16</v>
      </c>
      <c r="B1296" s="779" t="s">
        <v>16</v>
      </c>
      <c r="C1296" s="5" t="s">
        <v>17</v>
      </c>
      <c r="D1296" s="6">
        <v>333</v>
      </c>
      <c r="E1296" s="7" t="s">
        <v>18</v>
      </c>
      <c r="F1296" s="7" t="s">
        <v>51</v>
      </c>
      <c r="G1296" s="7" t="s">
        <v>51</v>
      </c>
      <c r="H1296" s="7" t="s">
        <v>1068</v>
      </c>
      <c r="I1296" s="6" t="s">
        <v>21</v>
      </c>
      <c r="J1296" s="6" t="s">
        <v>21</v>
      </c>
      <c r="K1296" s="10" t="s">
        <v>28</v>
      </c>
      <c r="L1296" s="9">
        <v>3298.98</v>
      </c>
      <c r="M1296" s="9">
        <v>446.5499987796</v>
      </c>
      <c r="N1296" s="776">
        <v>80.077651294198887</v>
      </c>
      <c r="O1296" s="775">
        <v>2.4273457642725597E-2</v>
      </c>
    </row>
    <row r="1297" spans="1:15" ht="15" customHeight="1" x14ac:dyDescent="0.25">
      <c r="A1297" s="779" t="s">
        <v>16</v>
      </c>
      <c r="B1297" s="779" t="s">
        <v>16</v>
      </c>
      <c r="C1297" s="5" t="s">
        <v>17</v>
      </c>
      <c r="D1297" s="779">
        <v>333</v>
      </c>
      <c r="E1297" s="7" t="s">
        <v>18</v>
      </c>
      <c r="F1297" s="7" t="s">
        <v>51</v>
      </c>
      <c r="G1297" s="7" t="s">
        <v>51</v>
      </c>
      <c r="H1297" s="7" t="s">
        <v>399</v>
      </c>
      <c r="I1297" s="6" t="s">
        <v>21</v>
      </c>
      <c r="J1297" s="6" t="s">
        <v>21</v>
      </c>
      <c r="K1297" s="780" t="s">
        <v>401</v>
      </c>
      <c r="L1297" s="792">
        <v>23895282</v>
      </c>
      <c r="M1297" s="792">
        <v>120635</v>
      </c>
      <c r="N1297" s="776">
        <v>667437.21291523741</v>
      </c>
      <c r="O1297" s="775">
        <v>2.793175663142277E-2</v>
      </c>
    </row>
    <row r="1298" spans="1:15" ht="15" customHeight="1" x14ac:dyDescent="0.25">
      <c r="A1298" s="779" t="s">
        <v>16</v>
      </c>
      <c r="B1298" s="779" t="s">
        <v>16</v>
      </c>
      <c r="C1298" s="5" t="s">
        <v>17</v>
      </c>
      <c r="D1298" s="779">
        <v>333</v>
      </c>
      <c r="E1298" s="7" t="s">
        <v>18</v>
      </c>
      <c r="F1298" s="7" t="s">
        <v>51</v>
      </c>
      <c r="G1298" s="7" t="s">
        <v>51</v>
      </c>
      <c r="H1298" s="7" t="s">
        <v>354</v>
      </c>
      <c r="I1298" s="6" t="s">
        <v>21</v>
      </c>
      <c r="J1298" s="6" t="s">
        <v>21</v>
      </c>
      <c r="K1298" s="780" t="s">
        <v>385</v>
      </c>
      <c r="L1298" s="792">
        <v>422554</v>
      </c>
      <c r="M1298" s="792">
        <v>41700</v>
      </c>
      <c r="N1298" s="776">
        <v>10691.876940704937</v>
      </c>
      <c r="O1298" s="775">
        <v>2.5303004578720208E-2</v>
      </c>
    </row>
    <row r="1299" spans="1:15" ht="15" customHeight="1" x14ac:dyDescent="0.25">
      <c r="A1299" s="779" t="s">
        <v>16</v>
      </c>
      <c r="B1299" s="779" t="s">
        <v>16</v>
      </c>
      <c r="C1299" s="5" t="s">
        <v>17</v>
      </c>
      <c r="D1299" s="779">
        <v>333</v>
      </c>
      <c r="E1299" s="7" t="s">
        <v>18</v>
      </c>
      <c r="F1299" s="7" t="s">
        <v>51</v>
      </c>
      <c r="G1299" s="7" t="s">
        <v>51</v>
      </c>
      <c r="H1299" s="7" t="s">
        <v>408</v>
      </c>
      <c r="I1299" s="6" t="s">
        <v>21</v>
      </c>
      <c r="J1299" s="6" t="s">
        <v>21</v>
      </c>
      <c r="K1299" s="780" t="s">
        <v>410</v>
      </c>
      <c r="L1299" s="792">
        <v>9881452</v>
      </c>
      <c r="M1299" s="792">
        <v>178192</v>
      </c>
      <c r="N1299" s="776">
        <v>272404.33167594689</v>
      </c>
      <c r="O1299" s="775">
        <v>2.7567236665909749E-2</v>
      </c>
    </row>
    <row r="1300" spans="1:15" ht="15" customHeight="1" x14ac:dyDescent="0.25">
      <c r="A1300" s="779" t="s">
        <v>16</v>
      </c>
      <c r="B1300" s="779" t="s">
        <v>16</v>
      </c>
      <c r="C1300" s="5" t="s">
        <v>17</v>
      </c>
      <c r="D1300" s="6">
        <v>334</v>
      </c>
      <c r="E1300" s="7" t="s">
        <v>18</v>
      </c>
      <c r="F1300" s="7" t="s">
        <v>51</v>
      </c>
      <c r="G1300" s="7" t="s">
        <v>51</v>
      </c>
      <c r="H1300" s="7" t="s">
        <v>350</v>
      </c>
      <c r="I1300" s="6" t="s">
        <v>21</v>
      </c>
      <c r="J1300" s="6" t="s">
        <v>21</v>
      </c>
      <c r="K1300" s="10" t="s">
        <v>352</v>
      </c>
      <c r="L1300" s="9">
        <v>922448.84</v>
      </c>
      <c r="M1300" s="9">
        <v>90483.522225805107</v>
      </c>
      <c r="N1300" s="660">
        <v>22104.397624055342</v>
      </c>
      <c r="O1300" s="775">
        <v>2.3962735563801393E-2</v>
      </c>
    </row>
    <row r="1301" spans="1:15" ht="15" customHeight="1" x14ac:dyDescent="0.25">
      <c r="A1301" s="779" t="s">
        <v>16</v>
      </c>
      <c r="B1301" s="779" t="s">
        <v>16</v>
      </c>
      <c r="C1301" s="5" t="s">
        <v>17</v>
      </c>
      <c r="D1301" s="6">
        <v>334</v>
      </c>
      <c r="E1301" s="7" t="s">
        <v>18</v>
      </c>
      <c r="F1301" s="7" t="s">
        <v>51</v>
      </c>
      <c r="G1301" s="7" t="s">
        <v>51</v>
      </c>
      <c r="H1301" s="7" t="s">
        <v>368</v>
      </c>
      <c r="I1301" s="6" t="s">
        <v>21</v>
      </c>
      <c r="J1301" s="6" t="s">
        <v>21</v>
      </c>
      <c r="K1301" s="10" t="s">
        <v>392</v>
      </c>
      <c r="L1301" s="9">
        <v>6238370.9100000001</v>
      </c>
      <c r="M1301" s="9">
        <v>1548139.10816729</v>
      </c>
      <c r="N1301" s="660">
        <v>124614.26754430923</v>
      </c>
      <c r="O1301" s="775">
        <v>1.9975450216426653E-2</v>
      </c>
    </row>
    <row r="1302" spans="1:15" ht="15" customHeight="1" x14ac:dyDescent="0.25">
      <c r="A1302" s="779" t="s">
        <v>16</v>
      </c>
      <c r="B1302" s="779" t="s">
        <v>16</v>
      </c>
      <c r="C1302" s="5" t="s">
        <v>17</v>
      </c>
      <c r="D1302" s="6">
        <v>334</v>
      </c>
      <c r="E1302" s="7" t="s">
        <v>18</v>
      </c>
      <c r="F1302" s="7" t="s">
        <v>51</v>
      </c>
      <c r="G1302" s="7" t="s">
        <v>51</v>
      </c>
      <c r="H1302" s="7" t="s">
        <v>414</v>
      </c>
      <c r="I1302" s="6" t="s">
        <v>21</v>
      </c>
      <c r="J1302" s="6" t="s">
        <v>21</v>
      </c>
      <c r="K1302" s="10" t="s">
        <v>416</v>
      </c>
      <c r="L1302" s="9">
        <v>3807793.89</v>
      </c>
      <c r="M1302" s="9">
        <v>565178.12918744294</v>
      </c>
      <c r="N1302" s="660">
        <v>86152.711642822615</v>
      </c>
      <c r="O1302" s="775">
        <v>2.2625361070376267E-2</v>
      </c>
    </row>
    <row r="1303" spans="1:15" ht="15" customHeight="1" x14ac:dyDescent="0.25">
      <c r="A1303" s="779" t="s">
        <v>16</v>
      </c>
      <c r="B1303" s="779" t="s">
        <v>16</v>
      </c>
      <c r="C1303" s="5" t="s">
        <v>17</v>
      </c>
      <c r="D1303" s="6">
        <v>334</v>
      </c>
      <c r="E1303" s="7" t="s">
        <v>18</v>
      </c>
      <c r="F1303" s="7" t="s">
        <v>51</v>
      </c>
      <c r="G1303" s="7" t="s">
        <v>51</v>
      </c>
      <c r="H1303" s="7" t="s">
        <v>421</v>
      </c>
      <c r="I1303" s="6" t="s">
        <v>21</v>
      </c>
      <c r="J1303" s="6" t="s">
        <v>21</v>
      </c>
      <c r="K1303" s="10" t="s">
        <v>423</v>
      </c>
      <c r="L1303" s="9">
        <v>21171</v>
      </c>
      <c r="M1303" s="9">
        <v>19798.290026440001</v>
      </c>
      <c r="N1303" s="660">
        <v>36.471384599606743</v>
      </c>
      <c r="O1303" s="775">
        <v>1.7227048604037006E-3</v>
      </c>
    </row>
    <row r="1304" spans="1:15" ht="15" customHeight="1" x14ac:dyDescent="0.25">
      <c r="A1304" s="779" t="s">
        <v>16</v>
      </c>
      <c r="B1304" s="779" t="s">
        <v>16</v>
      </c>
      <c r="C1304" s="5" t="s">
        <v>17</v>
      </c>
      <c r="D1304" s="6">
        <v>334</v>
      </c>
      <c r="E1304" s="7" t="s">
        <v>18</v>
      </c>
      <c r="F1304" s="7" t="s">
        <v>51</v>
      </c>
      <c r="G1304" s="7" t="s">
        <v>51</v>
      </c>
      <c r="H1304" s="7" t="s">
        <v>379</v>
      </c>
      <c r="I1304" s="6" t="s">
        <v>21</v>
      </c>
      <c r="J1304" s="6" t="s">
        <v>21</v>
      </c>
      <c r="K1304" s="10" t="s">
        <v>381</v>
      </c>
      <c r="L1304" s="9">
        <v>184742.24</v>
      </c>
      <c r="M1304" s="9">
        <v>158413.529266064</v>
      </c>
      <c r="N1304" s="660">
        <v>699.52470200159405</v>
      </c>
      <c r="O1304" s="775">
        <v>3.7864903121321582E-3</v>
      </c>
    </row>
    <row r="1305" spans="1:15" ht="15" customHeight="1" x14ac:dyDescent="0.25">
      <c r="A1305" s="779" t="s">
        <v>16</v>
      </c>
      <c r="B1305" s="779" t="s">
        <v>16</v>
      </c>
      <c r="C1305" s="5" t="s">
        <v>17</v>
      </c>
      <c r="D1305" s="6">
        <v>334</v>
      </c>
      <c r="E1305" s="7" t="s">
        <v>18</v>
      </c>
      <c r="F1305" s="7" t="s">
        <v>51</v>
      </c>
      <c r="G1305" s="7" t="s">
        <v>51</v>
      </c>
      <c r="H1305" s="7" t="s">
        <v>428</v>
      </c>
      <c r="I1305" s="6" t="s">
        <v>21</v>
      </c>
      <c r="J1305" s="6" t="s">
        <v>21</v>
      </c>
      <c r="K1305" s="10" t="s">
        <v>430</v>
      </c>
      <c r="L1305" s="9">
        <v>80002.240000000005</v>
      </c>
      <c r="M1305" s="9">
        <v>51355.079942810698</v>
      </c>
      <c r="N1305" s="660">
        <v>761.12333432141213</v>
      </c>
      <c r="O1305" s="775">
        <v>9.5137752933094379E-3</v>
      </c>
    </row>
    <row r="1306" spans="1:15" ht="15" customHeight="1" x14ac:dyDescent="0.25">
      <c r="A1306" s="779" t="s">
        <v>16</v>
      </c>
      <c r="B1306" s="779" t="s">
        <v>16</v>
      </c>
      <c r="C1306" s="5" t="s">
        <v>17</v>
      </c>
      <c r="D1306" s="6">
        <v>334</v>
      </c>
      <c r="E1306" s="7" t="s">
        <v>18</v>
      </c>
      <c r="F1306" s="7" t="s">
        <v>51</v>
      </c>
      <c r="G1306" s="7" t="s">
        <v>51</v>
      </c>
      <c r="H1306" s="7" t="s">
        <v>394</v>
      </c>
      <c r="I1306" s="6" t="s">
        <v>21</v>
      </c>
      <c r="J1306" s="6" t="s">
        <v>21</v>
      </c>
      <c r="K1306" s="10" t="s">
        <v>396</v>
      </c>
      <c r="L1306" s="9">
        <v>1242189.1299999999</v>
      </c>
      <c r="M1306" s="9">
        <v>481136.72929064999</v>
      </c>
      <c r="N1306" s="660">
        <v>20220.319908320049</v>
      </c>
      <c r="O1306" s="775">
        <v>1.6277972025338889E-2</v>
      </c>
    </row>
    <row r="1307" spans="1:15" ht="15" customHeight="1" x14ac:dyDescent="0.25">
      <c r="A1307" s="779" t="s">
        <v>16</v>
      </c>
      <c r="B1307" s="779" t="s">
        <v>16</v>
      </c>
      <c r="C1307" s="5" t="s">
        <v>17</v>
      </c>
      <c r="D1307" s="6">
        <v>334</v>
      </c>
      <c r="E1307" s="7" t="s">
        <v>18</v>
      </c>
      <c r="F1307" s="7" t="s">
        <v>51</v>
      </c>
      <c r="G1307" s="7" t="s">
        <v>51</v>
      </c>
      <c r="H1307" s="7" t="s">
        <v>399</v>
      </c>
      <c r="I1307" s="6" t="s">
        <v>21</v>
      </c>
      <c r="J1307" s="6" t="s">
        <v>21</v>
      </c>
      <c r="K1307" s="10" t="s">
        <v>401</v>
      </c>
      <c r="L1307" s="9">
        <v>1202113.3700000001</v>
      </c>
      <c r="M1307" s="9">
        <v>304989.199497497</v>
      </c>
      <c r="N1307" s="660">
        <v>23835.596219313014</v>
      </c>
      <c r="O1307" s="775">
        <v>1.9828076797210076E-2</v>
      </c>
    </row>
    <row r="1308" spans="1:15" ht="15" customHeight="1" x14ac:dyDescent="0.25">
      <c r="A1308" s="779" t="s">
        <v>16</v>
      </c>
      <c r="B1308" s="779" t="s">
        <v>16</v>
      </c>
      <c r="C1308" s="5" t="s">
        <v>17</v>
      </c>
      <c r="D1308" s="6">
        <v>334</v>
      </c>
      <c r="E1308" s="7" t="s">
        <v>18</v>
      </c>
      <c r="F1308" s="7" t="s">
        <v>51</v>
      </c>
      <c r="G1308" s="7" t="s">
        <v>51</v>
      </c>
      <c r="H1308" s="7" t="s">
        <v>556</v>
      </c>
      <c r="I1308" s="6" t="s">
        <v>21</v>
      </c>
      <c r="J1308" s="6" t="s">
        <v>21</v>
      </c>
      <c r="K1308" s="10" t="s">
        <v>557</v>
      </c>
      <c r="L1308" s="9">
        <v>947599.1</v>
      </c>
      <c r="M1308" s="9">
        <v>199877.630202384</v>
      </c>
      <c r="N1308" s="660">
        <v>19866.131829470643</v>
      </c>
      <c r="O1308" s="775">
        <v>2.0964701031766116E-2</v>
      </c>
    </row>
    <row r="1309" spans="1:15" ht="15" customHeight="1" x14ac:dyDescent="0.25">
      <c r="A1309" s="779" t="s">
        <v>16</v>
      </c>
      <c r="B1309" s="779" t="s">
        <v>16</v>
      </c>
      <c r="C1309" s="5" t="s">
        <v>17</v>
      </c>
      <c r="D1309" s="6">
        <v>334</v>
      </c>
      <c r="E1309" s="7" t="s">
        <v>18</v>
      </c>
      <c r="F1309" s="7" t="s">
        <v>51</v>
      </c>
      <c r="G1309" s="7" t="s">
        <v>51</v>
      </c>
      <c r="H1309" s="7" t="s">
        <v>403</v>
      </c>
      <c r="I1309" s="6" t="s">
        <v>21</v>
      </c>
      <c r="J1309" s="6" t="s">
        <v>21</v>
      </c>
      <c r="K1309" s="10" t="s">
        <v>405</v>
      </c>
      <c r="L1309" s="9">
        <v>1747866.4</v>
      </c>
      <c r="M1309" s="9">
        <v>231405.369037647</v>
      </c>
      <c r="N1309" s="660">
        <v>40290.691082479221</v>
      </c>
      <c r="O1309" s="775">
        <v>2.3051356260684011E-2</v>
      </c>
    </row>
    <row r="1310" spans="1:15" ht="15" customHeight="1" x14ac:dyDescent="0.25">
      <c r="A1310" s="779" t="s">
        <v>16</v>
      </c>
      <c r="B1310" s="779" t="s">
        <v>16</v>
      </c>
      <c r="C1310" s="5" t="s">
        <v>17</v>
      </c>
      <c r="D1310" s="6">
        <v>334</v>
      </c>
      <c r="E1310" s="7" t="s">
        <v>18</v>
      </c>
      <c r="F1310" s="7" t="s">
        <v>51</v>
      </c>
      <c r="G1310" s="7" t="s">
        <v>51</v>
      </c>
      <c r="H1310" s="7" t="s">
        <v>354</v>
      </c>
      <c r="I1310" s="6" t="s">
        <v>21</v>
      </c>
      <c r="J1310" s="6" t="s">
        <v>21</v>
      </c>
      <c r="K1310" s="10" t="s">
        <v>385</v>
      </c>
      <c r="L1310" s="9">
        <v>3108014.57</v>
      </c>
      <c r="M1310" s="9">
        <v>2596764.3746561301</v>
      </c>
      <c r="N1310" s="660">
        <v>13583.351807850304</v>
      </c>
      <c r="O1310" s="775">
        <v>4.3704273264878243E-3</v>
      </c>
    </row>
    <row r="1311" spans="1:15" ht="15" customHeight="1" x14ac:dyDescent="0.25">
      <c r="A1311" s="779" t="s">
        <v>16</v>
      </c>
      <c r="B1311" s="779" t="s">
        <v>16</v>
      </c>
      <c r="C1311" s="5" t="s">
        <v>17</v>
      </c>
      <c r="D1311" s="6">
        <v>334</v>
      </c>
      <c r="E1311" s="7" t="s">
        <v>18</v>
      </c>
      <c r="F1311" s="7" t="s">
        <v>51</v>
      </c>
      <c r="G1311" s="7" t="s">
        <v>51</v>
      </c>
      <c r="H1311" s="7" t="s">
        <v>387</v>
      </c>
      <c r="I1311" s="6" t="s">
        <v>21</v>
      </c>
      <c r="J1311" s="6" t="s">
        <v>21</v>
      </c>
      <c r="K1311" s="10" t="s">
        <v>389</v>
      </c>
      <c r="L1311" s="9">
        <v>2783221</v>
      </c>
      <c r="M1311" s="9">
        <v>2142396.0514570698</v>
      </c>
      <c r="N1311" s="660">
        <v>17026.009579226586</v>
      </c>
      <c r="O1311" s="775">
        <v>6.1173760830442805E-3</v>
      </c>
    </row>
    <row r="1312" spans="1:15" ht="15" customHeight="1" x14ac:dyDescent="0.25">
      <c r="A1312" s="779" t="s">
        <v>16</v>
      </c>
      <c r="B1312" s="779" t="s">
        <v>16</v>
      </c>
      <c r="C1312" s="5" t="s">
        <v>17</v>
      </c>
      <c r="D1312" s="6">
        <v>334</v>
      </c>
      <c r="E1312" s="7" t="s">
        <v>18</v>
      </c>
      <c r="F1312" s="7" t="s">
        <v>51</v>
      </c>
      <c r="G1312" s="793" t="s">
        <v>29</v>
      </c>
      <c r="H1312" s="7" t="s">
        <v>1074</v>
      </c>
      <c r="I1312" s="6" t="s">
        <v>21</v>
      </c>
      <c r="J1312" s="6" t="s">
        <v>21</v>
      </c>
      <c r="K1312" s="10" t="s">
        <v>1075</v>
      </c>
      <c r="L1312" s="9">
        <v>25412.3</v>
      </c>
      <c r="M1312" s="9">
        <v>1078.2700722083</v>
      </c>
      <c r="N1312" s="660">
        <v>646.52824081491315</v>
      </c>
      <c r="O1312" s="775">
        <v>2.5441547629097453E-2</v>
      </c>
    </row>
    <row r="1313" spans="1:15" ht="15" customHeight="1" x14ac:dyDescent="0.25">
      <c r="A1313" s="779" t="s">
        <v>16</v>
      </c>
      <c r="B1313" s="779" t="s">
        <v>16</v>
      </c>
      <c r="C1313" s="5" t="s">
        <v>17</v>
      </c>
      <c r="D1313" s="6">
        <v>334</v>
      </c>
      <c r="E1313" s="7" t="s">
        <v>18</v>
      </c>
      <c r="F1313" s="7" t="s">
        <v>51</v>
      </c>
      <c r="G1313" s="7" t="s">
        <v>51</v>
      </c>
      <c r="H1313" s="7" t="s">
        <v>408</v>
      </c>
      <c r="I1313" s="6" t="s">
        <v>21</v>
      </c>
      <c r="J1313" s="6" t="s">
        <v>21</v>
      </c>
      <c r="K1313" s="10" t="s">
        <v>410</v>
      </c>
      <c r="L1313" s="9">
        <v>1805934.59</v>
      </c>
      <c r="M1313" s="9">
        <v>343227.534204647</v>
      </c>
      <c r="N1313" s="776">
        <v>38862.507460421737</v>
      </c>
      <c r="O1313" s="775">
        <v>2.1519332801760962E-2</v>
      </c>
    </row>
    <row r="1314" spans="1:15" ht="15" customHeight="1" x14ac:dyDescent="0.25">
      <c r="A1314" s="779" t="s">
        <v>16</v>
      </c>
      <c r="B1314" s="779" t="s">
        <v>16</v>
      </c>
      <c r="C1314" s="5" t="s">
        <v>17</v>
      </c>
      <c r="D1314" s="6">
        <v>335</v>
      </c>
      <c r="E1314" s="7" t="s">
        <v>18</v>
      </c>
      <c r="F1314" s="7" t="s">
        <v>51</v>
      </c>
      <c r="G1314" s="7" t="s">
        <v>51</v>
      </c>
      <c r="H1314" s="7" t="s">
        <v>350</v>
      </c>
      <c r="I1314" s="6" t="s">
        <v>21</v>
      </c>
      <c r="J1314" s="6" t="s">
        <v>21</v>
      </c>
      <c r="K1314" s="10" t="s">
        <v>352</v>
      </c>
      <c r="L1314" s="9">
        <v>1209335.2</v>
      </c>
      <c r="M1314" s="9">
        <v>236757.47475549</v>
      </c>
      <c r="N1314" s="660">
        <v>24735.566144726727</v>
      </c>
      <c r="O1314" s="775">
        <v>2.045385443566575E-2</v>
      </c>
    </row>
    <row r="1315" spans="1:15" ht="15" customHeight="1" x14ac:dyDescent="0.25">
      <c r="A1315" s="779" t="s">
        <v>16</v>
      </c>
      <c r="B1315" s="779" t="s">
        <v>16</v>
      </c>
      <c r="C1315" s="5" t="s">
        <v>17</v>
      </c>
      <c r="D1315" s="6">
        <v>335</v>
      </c>
      <c r="E1315" s="7" t="s">
        <v>18</v>
      </c>
      <c r="F1315" s="7" t="s">
        <v>51</v>
      </c>
      <c r="G1315" s="7" t="s">
        <v>51</v>
      </c>
      <c r="H1315" s="7" t="s">
        <v>368</v>
      </c>
      <c r="I1315" s="6" t="s">
        <v>21</v>
      </c>
      <c r="J1315" s="6" t="s">
        <v>21</v>
      </c>
      <c r="K1315" s="10" t="s">
        <v>392</v>
      </c>
      <c r="L1315" s="9">
        <v>77492.260000000009</v>
      </c>
      <c r="M1315" s="9">
        <v>56868.440035472799</v>
      </c>
      <c r="N1315" s="660">
        <v>524.52554654307619</v>
      </c>
      <c r="O1315" s="775">
        <v>6.7687475696679399E-3</v>
      </c>
    </row>
    <row r="1316" spans="1:15" ht="15" customHeight="1" x14ac:dyDescent="0.25">
      <c r="A1316" s="779" t="s">
        <v>16</v>
      </c>
      <c r="B1316" s="779" t="s">
        <v>16</v>
      </c>
      <c r="C1316" s="5" t="s">
        <v>17</v>
      </c>
      <c r="D1316" s="6">
        <v>335</v>
      </c>
      <c r="E1316" s="7" t="s">
        <v>18</v>
      </c>
      <c r="F1316" s="7" t="s">
        <v>51</v>
      </c>
      <c r="G1316" s="7" t="s">
        <v>51</v>
      </c>
      <c r="H1316" s="7" t="s">
        <v>414</v>
      </c>
      <c r="I1316" s="6" t="s">
        <v>21</v>
      </c>
      <c r="J1316" s="6" t="s">
        <v>21</v>
      </c>
      <c r="K1316" s="10" t="s">
        <v>416</v>
      </c>
      <c r="L1316" s="9">
        <v>1178765.1100000001</v>
      </c>
      <c r="M1316" s="9">
        <v>214490.08384110301</v>
      </c>
      <c r="N1316" s="660">
        <v>24524.403625699972</v>
      </c>
      <c r="O1316" s="775">
        <v>2.0805165861839912E-2</v>
      </c>
    </row>
    <row r="1317" spans="1:15" ht="15" customHeight="1" x14ac:dyDescent="0.25">
      <c r="A1317" s="779" t="s">
        <v>16</v>
      </c>
      <c r="B1317" s="779" t="s">
        <v>16</v>
      </c>
      <c r="C1317" s="5" t="s">
        <v>17</v>
      </c>
      <c r="D1317" s="6">
        <v>335</v>
      </c>
      <c r="E1317" s="7" t="s">
        <v>18</v>
      </c>
      <c r="F1317" s="7" t="s">
        <v>51</v>
      </c>
      <c r="G1317" s="7" t="s">
        <v>51</v>
      </c>
      <c r="H1317" s="7" t="s">
        <v>379</v>
      </c>
      <c r="I1317" s="6" t="s">
        <v>21</v>
      </c>
      <c r="J1317" s="6" t="s">
        <v>21</v>
      </c>
      <c r="K1317" s="10" t="s">
        <v>381</v>
      </c>
      <c r="L1317" s="9">
        <v>6723.88</v>
      </c>
      <c r="M1317" s="9">
        <v>5098.0000018600003</v>
      </c>
      <c r="N1317" s="660">
        <v>41.351000741117524</v>
      </c>
      <c r="O1317" s="775">
        <v>6.1498719104322985E-3</v>
      </c>
    </row>
    <row r="1318" spans="1:15" ht="15" customHeight="1" x14ac:dyDescent="0.25">
      <c r="A1318" s="779" t="s">
        <v>16</v>
      </c>
      <c r="B1318" s="779" t="s">
        <v>16</v>
      </c>
      <c r="C1318" s="5" t="s">
        <v>17</v>
      </c>
      <c r="D1318" s="6">
        <v>335</v>
      </c>
      <c r="E1318" s="7" t="s">
        <v>18</v>
      </c>
      <c r="F1318" s="7" t="s">
        <v>51</v>
      </c>
      <c r="G1318" s="7" t="s">
        <v>51</v>
      </c>
      <c r="H1318" s="7" t="s">
        <v>408</v>
      </c>
      <c r="I1318" s="6" t="s">
        <v>21</v>
      </c>
      <c r="J1318" s="6" t="s">
        <v>21</v>
      </c>
      <c r="K1318" s="10" t="s">
        <v>437</v>
      </c>
      <c r="L1318" s="9">
        <v>57306.400000000001</v>
      </c>
      <c r="M1318" s="9">
        <v>43157.699898239996</v>
      </c>
      <c r="N1318" s="660">
        <v>359.84384398789405</v>
      </c>
      <c r="O1318" s="775">
        <v>6.2792959248512215E-3</v>
      </c>
    </row>
    <row r="1319" spans="1:15" ht="15" customHeight="1" x14ac:dyDescent="0.25">
      <c r="A1319" s="779" t="s">
        <v>16</v>
      </c>
      <c r="B1319" s="779" t="s">
        <v>16</v>
      </c>
      <c r="C1319" s="5" t="s">
        <v>17</v>
      </c>
      <c r="D1319" s="6">
        <v>335</v>
      </c>
      <c r="E1319" s="7" t="s">
        <v>18</v>
      </c>
      <c r="F1319" s="7" t="s">
        <v>51</v>
      </c>
      <c r="G1319" s="7" t="s">
        <v>51</v>
      </c>
      <c r="H1319" s="781" t="s">
        <v>52</v>
      </c>
      <c r="I1319" s="6" t="s">
        <v>21</v>
      </c>
      <c r="J1319" s="6" t="s">
        <v>21</v>
      </c>
      <c r="K1319" s="10" t="s">
        <v>543</v>
      </c>
      <c r="L1319" s="9">
        <v>840918.66</v>
      </c>
      <c r="M1319" s="9">
        <v>840275.48000602203</v>
      </c>
      <c r="N1319" s="660">
        <v>16.357994709377223</v>
      </c>
      <c r="O1319" s="775">
        <v>1.9452529105939E-5</v>
      </c>
    </row>
    <row r="1320" spans="1:15" ht="15" customHeight="1" x14ac:dyDescent="0.25">
      <c r="A1320" s="779" t="s">
        <v>16</v>
      </c>
      <c r="B1320" s="779" t="s">
        <v>16</v>
      </c>
      <c r="C1320" s="5" t="s">
        <v>17</v>
      </c>
      <c r="D1320" s="6">
        <v>335</v>
      </c>
      <c r="E1320" s="7" t="s">
        <v>18</v>
      </c>
      <c r="F1320" s="7" t="s">
        <v>51</v>
      </c>
      <c r="G1320" s="7" t="s">
        <v>51</v>
      </c>
      <c r="H1320" s="7" t="s">
        <v>399</v>
      </c>
      <c r="I1320" s="6" t="s">
        <v>21</v>
      </c>
      <c r="J1320" s="6" t="s">
        <v>21</v>
      </c>
      <c r="K1320" s="10" t="s">
        <v>401</v>
      </c>
      <c r="L1320" s="9">
        <v>32595.34</v>
      </c>
      <c r="M1320" s="9">
        <v>27746.299983839999</v>
      </c>
      <c r="N1320" s="660">
        <v>123.3256190686437</v>
      </c>
      <c r="O1320" s="775">
        <v>3.7835352865975228E-3</v>
      </c>
    </row>
    <row r="1321" spans="1:15" ht="15" customHeight="1" x14ac:dyDescent="0.25">
      <c r="A1321" s="779" t="s">
        <v>16</v>
      </c>
      <c r="B1321" s="779" t="s">
        <v>16</v>
      </c>
      <c r="C1321" s="5" t="s">
        <v>17</v>
      </c>
      <c r="D1321" s="6">
        <v>335</v>
      </c>
      <c r="E1321" s="7" t="s">
        <v>18</v>
      </c>
      <c r="F1321" s="7" t="s">
        <v>51</v>
      </c>
      <c r="G1321" s="7" t="s">
        <v>51</v>
      </c>
      <c r="H1321" s="7" t="s">
        <v>1068</v>
      </c>
      <c r="I1321" s="6" t="s">
        <v>21</v>
      </c>
      <c r="J1321" s="6" t="s">
        <v>21</v>
      </c>
      <c r="K1321" s="10" t="s">
        <v>1076</v>
      </c>
      <c r="L1321" s="9">
        <v>336825.36</v>
      </c>
      <c r="M1321" s="9">
        <v>7933.9907594158003</v>
      </c>
      <c r="N1321" s="660">
        <v>8364.6931315797519</v>
      </c>
      <c r="O1321" s="775">
        <v>2.4833917290490694E-2</v>
      </c>
    </row>
    <row r="1322" spans="1:15" ht="15" customHeight="1" x14ac:dyDescent="0.25">
      <c r="A1322" s="779" t="s">
        <v>16</v>
      </c>
      <c r="B1322" s="779" t="s">
        <v>16</v>
      </c>
      <c r="C1322" s="5" t="s">
        <v>17</v>
      </c>
      <c r="D1322" s="6">
        <v>335</v>
      </c>
      <c r="E1322" s="7" t="s">
        <v>18</v>
      </c>
      <c r="F1322" s="7" t="s">
        <v>51</v>
      </c>
      <c r="G1322" s="7" t="s">
        <v>51</v>
      </c>
      <c r="H1322" s="7" t="s">
        <v>556</v>
      </c>
      <c r="I1322" s="6" t="s">
        <v>21</v>
      </c>
      <c r="J1322" s="6" t="s">
        <v>21</v>
      </c>
      <c r="K1322" s="10" t="s">
        <v>557</v>
      </c>
      <c r="L1322" s="9">
        <v>94987.82</v>
      </c>
      <c r="M1322" s="9">
        <v>37955.610408240398</v>
      </c>
      <c r="N1322" s="660">
        <v>1450.500002333722</v>
      </c>
      <c r="O1322" s="775">
        <v>1.5270378900512948E-2</v>
      </c>
    </row>
    <row r="1323" spans="1:15" ht="15" customHeight="1" x14ac:dyDescent="0.25">
      <c r="A1323" s="779" t="s">
        <v>16</v>
      </c>
      <c r="B1323" s="779" t="s">
        <v>16</v>
      </c>
      <c r="C1323" s="5" t="s">
        <v>17</v>
      </c>
      <c r="D1323" s="6">
        <v>335</v>
      </c>
      <c r="E1323" s="7" t="s">
        <v>18</v>
      </c>
      <c r="F1323" s="7" t="s">
        <v>51</v>
      </c>
      <c r="G1323" s="7" t="s">
        <v>51</v>
      </c>
      <c r="H1323" s="7" t="s">
        <v>403</v>
      </c>
      <c r="I1323" s="6" t="s">
        <v>21</v>
      </c>
      <c r="J1323" s="6" t="s">
        <v>21</v>
      </c>
      <c r="K1323" s="10" t="s">
        <v>405</v>
      </c>
      <c r="L1323" s="9">
        <v>33839.4</v>
      </c>
      <c r="M1323" s="9">
        <v>28992.260003772</v>
      </c>
      <c r="N1323" s="660">
        <v>123.27729586785019</v>
      </c>
      <c r="O1323" s="775">
        <v>3.6430106877737246E-3</v>
      </c>
    </row>
    <row r="1324" spans="1:15" ht="15" customHeight="1" x14ac:dyDescent="0.25">
      <c r="A1324" s="779" t="s">
        <v>16</v>
      </c>
      <c r="B1324" s="779" t="s">
        <v>16</v>
      </c>
      <c r="C1324" s="5" t="s">
        <v>17</v>
      </c>
      <c r="D1324" s="6">
        <v>335</v>
      </c>
      <c r="E1324" s="7" t="s">
        <v>18</v>
      </c>
      <c r="F1324" s="7" t="s">
        <v>51</v>
      </c>
      <c r="G1324" s="7" t="s">
        <v>51</v>
      </c>
      <c r="H1324" s="7" t="s">
        <v>354</v>
      </c>
      <c r="I1324" s="6" t="s">
        <v>21</v>
      </c>
      <c r="J1324" s="6" t="s">
        <v>21</v>
      </c>
      <c r="K1324" s="10" t="s">
        <v>385</v>
      </c>
      <c r="L1324" s="9">
        <v>540321.82999999996</v>
      </c>
      <c r="M1324" s="9">
        <v>348206.640135127</v>
      </c>
      <c r="N1324" s="660">
        <v>4886.0650033030588</v>
      </c>
      <c r="O1324" s="775">
        <v>9.0428791361308863E-3</v>
      </c>
    </row>
    <row r="1325" spans="1:15" ht="15" customHeight="1" x14ac:dyDescent="0.25">
      <c r="A1325" s="779" t="s">
        <v>16</v>
      </c>
      <c r="B1325" s="779" t="s">
        <v>16</v>
      </c>
      <c r="C1325" s="5" t="s">
        <v>17</v>
      </c>
      <c r="D1325" s="6">
        <v>335</v>
      </c>
      <c r="E1325" s="7" t="s">
        <v>18</v>
      </c>
      <c r="F1325" s="7" t="s">
        <v>51</v>
      </c>
      <c r="G1325" s="7" t="s">
        <v>51</v>
      </c>
      <c r="H1325" s="7" t="s">
        <v>387</v>
      </c>
      <c r="I1325" s="6" t="s">
        <v>21</v>
      </c>
      <c r="J1325" s="6" t="s">
        <v>21</v>
      </c>
      <c r="K1325" s="10" t="s">
        <v>389</v>
      </c>
      <c r="L1325" s="9">
        <v>813437.18</v>
      </c>
      <c r="M1325" s="9">
        <v>442991.73067130998</v>
      </c>
      <c r="N1325" s="660">
        <v>9421.537916241261</v>
      </c>
      <c r="O1325" s="775">
        <v>1.1582379251758888E-2</v>
      </c>
    </row>
    <row r="1326" spans="1:15" ht="15" customHeight="1" x14ac:dyDescent="0.25">
      <c r="A1326" s="779" t="s">
        <v>16</v>
      </c>
      <c r="B1326" s="779" t="s">
        <v>16</v>
      </c>
      <c r="C1326" s="5" t="s">
        <v>17</v>
      </c>
      <c r="D1326" s="6">
        <v>335</v>
      </c>
      <c r="E1326" s="7" t="s">
        <v>18</v>
      </c>
      <c r="F1326" s="7" t="s">
        <v>51</v>
      </c>
      <c r="G1326" s="7" t="s">
        <v>51</v>
      </c>
      <c r="H1326" s="7" t="s">
        <v>408</v>
      </c>
      <c r="I1326" s="6" t="s">
        <v>21</v>
      </c>
      <c r="J1326" s="6" t="s">
        <v>21</v>
      </c>
      <c r="K1326" s="10" t="s">
        <v>410</v>
      </c>
      <c r="L1326" s="9">
        <v>23971.21</v>
      </c>
      <c r="M1326" s="9">
        <v>23870.610019119998</v>
      </c>
      <c r="N1326" s="776">
        <v>2.5585589887840654</v>
      </c>
      <c r="O1326" s="775">
        <v>1.0673466165387836E-4</v>
      </c>
    </row>
    <row r="1327" spans="1:15" ht="15" customHeight="1" x14ac:dyDescent="0.25">
      <c r="A1327" s="779" t="s">
        <v>16</v>
      </c>
      <c r="B1327" s="779" t="s">
        <v>16</v>
      </c>
      <c r="C1327" s="5" t="s">
        <v>17</v>
      </c>
      <c r="D1327" s="6">
        <v>336</v>
      </c>
      <c r="E1327" s="7" t="s">
        <v>18</v>
      </c>
      <c r="F1327" s="7" t="s">
        <v>51</v>
      </c>
      <c r="G1327" s="7" t="s">
        <v>51</v>
      </c>
      <c r="H1327" s="7" t="s">
        <v>368</v>
      </c>
      <c r="I1327" s="6" t="s">
        <v>21</v>
      </c>
      <c r="J1327" s="6" t="s">
        <v>21</v>
      </c>
      <c r="K1327" s="10" t="s">
        <v>392</v>
      </c>
      <c r="L1327" s="9">
        <v>1890269.66</v>
      </c>
      <c r="M1327" s="9">
        <v>260262.13562434801</v>
      </c>
      <c r="N1327" s="660">
        <v>39756.281082332978</v>
      </c>
      <c r="O1327" s="775">
        <v>2.103206855805588E-2</v>
      </c>
    </row>
    <row r="1328" spans="1:15" ht="15" customHeight="1" x14ac:dyDescent="0.25">
      <c r="A1328" s="779" t="s">
        <v>16</v>
      </c>
      <c r="B1328" s="779" t="s">
        <v>16</v>
      </c>
      <c r="C1328" s="5" t="s">
        <v>17</v>
      </c>
      <c r="D1328" s="6">
        <v>336</v>
      </c>
      <c r="E1328" s="7" t="s">
        <v>18</v>
      </c>
      <c r="F1328" s="7" t="s">
        <v>51</v>
      </c>
      <c r="G1328" s="7" t="s">
        <v>51</v>
      </c>
      <c r="H1328" s="7" t="s">
        <v>1068</v>
      </c>
      <c r="I1328" s="6" t="s">
        <v>21</v>
      </c>
      <c r="J1328" s="6" t="s">
        <v>21</v>
      </c>
      <c r="K1328" s="10" t="s">
        <v>28</v>
      </c>
      <c r="L1328" s="9">
        <v>11207.18</v>
      </c>
      <c r="M1328" s="9">
        <v>2457.7100138727001</v>
      </c>
      <c r="N1328" s="776">
        <v>213.40170697871463</v>
      </c>
      <c r="O1328" s="775">
        <v>1.9041516864966444E-2</v>
      </c>
    </row>
    <row r="1329" spans="1:16" ht="15" customHeight="1" x14ac:dyDescent="0.25">
      <c r="A1329" s="779" t="s">
        <v>16</v>
      </c>
      <c r="B1329" s="779" t="s">
        <v>16</v>
      </c>
      <c r="C1329" s="5" t="s">
        <v>17</v>
      </c>
      <c r="D1329" s="6">
        <v>336</v>
      </c>
      <c r="E1329" s="7" t="s">
        <v>18</v>
      </c>
      <c r="F1329" s="7" t="s">
        <v>51</v>
      </c>
      <c r="G1329" s="7" t="s">
        <v>51</v>
      </c>
      <c r="H1329" s="7" t="s">
        <v>556</v>
      </c>
      <c r="I1329" s="6" t="s">
        <v>21</v>
      </c>
      <c r="J1329" s="6" t="s">
        <v>21</v>
      </c>
      <c r="K1329" s="10" t="s">
        <v>557</v>
      </c>
      <c r="L1329" s="9">
        <v>10533.29</v>
      </c>
      <c r="M1329" s="9">
        <v>1508.2300052122</v>
      </c>
      <c r="N1329" s="660">
        <v>220.1234145070195</v>
      </c>
      <c r="O1329" s="775">
        <v>2.0897878488774113E-2</v>
      </c>
    </row>
    <row r="1330" spans="1:16" ht="15" customHeight="1" x14ac:dyDescent="0.25">
      <c r="A1330" s="779" t="s">
        <v>16</v>
      </c>
      <c r="B1330" s="779" t="s">
        <v>16</v>
      </c>
      <c r="C1330" s="5" t="s">
        <v>17</v>
      </c>
      <c r="D1330" s="6">
        <v>336</v>
      </c>
      <c r="E1330" s="7" t="s">
        <v>18</v>
      </c>
      <c r="F1330" s="7" t="s">
        <v>51</v>
      </c>
      <c r="G1330" s="7" t="s">
        <v>51</v>
      </c>
      <c r="H1330" s="7" t="s">
        <v>354</v>
      </c>
      <c r="I1330" s="6" t="s">
        <v>21</v>
      </c>
      <c r="J1330" s="6" t="s">
        <v>21</v>
      </c>
      <c r="K1330" s="10" t="s">
        <v>385</v>
      </c>
      <c r="L1330" s="9">
        <v>95338.63</v>
      </c>
      <c r="M1330" s="9">
        <v>2508.8598834678</v>
      </c>
      <c r="N1330" s="660">
        <v>2264.1407345495659</v>
      </c>
      <c r="O1330" s="775">
        <v>2.3748408536493189E-2</v>
      </c>
    </row>
    <row r="1331" spans="1:16" ht="15" customHeight="1" x14ac:dyDescent="0.25">
      <c r="A1331" s="779" t="s">
        <v>16</v>
      </c>
      <c r="B1331" s="779" t="s">
        <v>16</v>
      </c>
      <c r="C1331" s="5" t="s">
        <v>17</v>
      </c>
      <c r="D1331" s="6">
        <v>336</v>
      </c>
      <c r="E1331" s="7" t="s">
        <v>18</v>
      </c>
      <c r="F1331" s="7" t="s">
        <v>51</v>
      </c>
      <c r="G1331" s="7" t="s">
        <v>51</v>
      </c>
      <c r="H1331" s="7" t="s">
        <v>387</v>
      </c>
      <c r="I1331" s="6" t="s">
        <v>21</v>
      </c>
      <c r="J1331" s="6" t="s">
        <v>21</v>
      </c>
      <c r="K1331" s="10" t="s">
        <v>389</v>
      </c>
      <c r="L1331" s="9">
        <v>95337.91</v>
      </c>
      <c r="M1331" s="9">
        <v>2508.8597069604998</v>
      </c>
      <c r="N1331" s="776">
        <v>2264.123177879012</v>
      </c>
      <c r="O1331" s="775">
        <v>2.3748403734453711E-2</v>
      </c>
    </row>
    <row r="1332" spans="1:16" ht="15" customHeight="1" x14ac:dyDescent="0.25">
      <c r="A1332" s="779" t="s">
        <v>16</v>
      </c>
      <c r="B1332" s="779" t="s">
        <v>16</v>
      </c>
      <c r="C1332" s="5" t="s">
        <v>17</v>
      </c>
      <c r="D1332" s="6">
        <v>337</v>
      </c>
      <c r="E1332" s="7" t="s">
        <v>18</v>
      </c>
      <c r="F1332" s="7" t="s">
        <v>51</v>
      </c>
      <c r="G1332" s="7" t="s">
        <v>51</v>
      </c>
      <c r="H1332" s="7" t="s">
        <v>354</v>
      </c>
      <c r="I1332" s="6" t="s">
        <v>21</v>
      </c>
      <c r="J1332" s="6" t="s">
        <v>21</v>
      </c>
      <c r="K1332" s="10" t="s">
        <v>356</v>
      </c>
      <c r="L1332" s="9">
        <v>106426</v>
      </c>
      <c r="M1332" s="9">
        <v>68877.539625899997</v>
      </c>
      <c r="N1332" s="776">
        <v>915.81610668536587</v>
      </c>
      <c r="O1332" s="775">
        <v>8.6051914634146347E-3</v>
      </c>
    </row>
    <row r="1333" spans="1:16" ht="15" customHeight="1" x14ac:dyDescent="0.25">
      <c r="A1333" s="779" t="s">
        <v>16</v>
      </c>
      <c r="B1333" s="779" t="s">
        <v>16</v>
      </c>
      <c r="C1333" s="5" t="s">
        <v>17</v>
      </c>
      <c r="D1333" s="6">
        <v>341</v>
      </c>
      <c r="E1333" s="7" t="s">
        <v>18</v>
      </c>
      <c r="F1333" s="7" t="s">
        <v>61</v>
      </c>
      <c r="G1333" s="7" t="s">
        <v>19</v>
      </c>
      <c r="H1333" s="7" t="s">
        <v>24</v>
      </c>
      <c r="I1333" s="6" t="s">
        <v>21</v>
      </c>
      <c r="J1333" s="6" t="s">
        <v>21</v>
      </c>
      <c r="K1333" s="10" t="s">
        <v>1065</v>
      </c>
      <c r="L1333" s="9">
        <v>1362545.93</v>
      </c>
      <c r="M1333" s="9">
        <v>26686.9808661688</v>
      </c>
      <c r="N1333" s="660">
        <v>66792.94745669156</v>
      </c>
      <c r="O1333" s="775">
        <v>4.9020694265103831E-2</v>
      </c>
    </row>
    <row r="1334" spans="1:16" ht="15" customHeight="1" x14ac:dyDescent="0.25">
      <c r="A1334" s="779" t="s">
        <v>16</v>
      </c>
      <c r="B1334" s="779" t="s">
        <v>16</v>
      </c>
      <c r="C1334" s="5" t="s">
        <v>17</v>
      </c>
      <c r="D1334" s="6">
        <v>341</v>
      </c>
      <c r="E1334" s="7" t="s">
        <v>18</v>
      </c>
      <c r="F1334" s="7" t="s">
        <v>61</v>
      </c>
      <c r="G1334" s="7" t="s">
        <v>19</v>
      </c>
      <c r="H1334" s="7" t="s">
        <v>24</v>
      </c>
      <c r="I1334" s="6" t="s">
        <v>21</v>
      </c>
      <c r="J1334" s="6" t="s">
        <v>21</v>
      </c>
      <c r="K1334" s="10" t="s">
        <v>1077</v>
      </c>
      <c r="L1334" s="9">
        <v>1278216.67</v>
      </c>
      <c r="M1334" s="9">
        <v>25564.320617833298</v>
      </c>
      <c r="N1334" s="660">
        <v>62632.617469108329</v>
      </c>
      <c r="O1334" s="775">
        <v>4.9000000499999995E-2</v>
      </c>
    </row>
    <row r="1335" spans="1:16" ht="15" customHeight="1" x14ac:dyDescent="0.25">
      <c r="A1335" s="779" t="s">
        <v>16</v>
      </c>
      <c r="B1335" s="779" t="s">
        <v>16</v>
      </c>
      <c r="C1335" s="5" t="s">
        <v>17</v>
      </c>
      <c r="D1335" s="6">
        <v>341</v>
      </c>
      <c r="E1335" s="7" t="s">
        <v>18</v>
      </c>
      <c r="F1335" s="7" t="s">
        <v>61</v>
      </c>
      <c r="G1335" s="7" t="s">
        <v>19</v>
      </c>
      <c r="H1335" s="7" t="s">
        <v>24</v>
      </c>
      <c r="I1335" s="6" t="s">
        <v>21</v>
      </c>
      <c r="J1335" s="6" t="s">
        <v>21</v>
      </c>
      <c r="K1335" s="10" t="s">
        <v>1078</v>
      </c>
      <c r="L1335" s="9">
        <v>1282055.1499999999</v>
      </c>
      <c r="M1335" s="9">
        <v>25641.115820551498</v>
      </c>
      <c r="N1335" s="660">
        <v>62820.701708972418</v>
      </c>
      <c r="O1335" s="775">
        <v>4.8999999499999995E-2</v>
      </c>
    </row>
    <row r="1336" spans="1:16" ht="15" customHeight="1" x14ac:dyDescent="0.25">
      <c r="A1336" s="779" t="s">
        <v>16</v>
      </c>
      <c r="B1336" s="779" t="s">
        <v>16</v>
      </c>
      <c r="C1336" s="5" t="s">
        <v>17</v>
      </c>
      <c r="D1336" s="6">
        <v>344</v>
      </c>
      <c r="E1336" s="7" t="s">
        <v>18</v>
      </c>
      <c r="F1336" s="7" t="s">
        <v>61</v>
      </c>
      <c r="G1336" s="7" t="s">
        <v>19</v>
      </c>
      <c r="H1336" s="7" t="s">
        <v>24</v>
      </c>
      <c r="I1336" s="6" t="s">
        <v>21</v>
      </c>
      <c r="J1336" s="6" t="s">
        <v>21</v>
      </c>
      <c r="K1336" s="10" t="s">
        <v>1065</v>
      </c>
      <c r="L1336" s="9">
        <v>21981069.800000001</v>
      </c>
      <c r="M1336" s="9">
        <v>1743755.4518413099</v>
      </c>
      <c r="N1336" s="660">
        <v>1011865.7174079346</v>
      </c>
      <c r="O1336" s="775">
        <v>4.6033506404130273E-2</v>
      </c>
      <c r="P1336" s="790"/>
    </row>
    <row r="1337" spans="1:16" ht="15" customHeight="1" x14ac:dyDescent="0.25">
      <c r="A1337" s="779" t="s">
        <v>16</v>
      </c>
      <c r="B1337" s="779" t="s">
        <v>16</v>
      </c>
      <c r="C1337" s="5" t="s">
        <v>17</v>
      </c>
      <c r="D1337" s="6">
        <v>344</v>
      </c>
      <c r="E1337" s="7" t="s">
        <v>18</v>
      </c>
      <c r="F1337" s="7" t="s">
        <v>61</v>
      </c>
      <c r="G1337" s="7" t="s">
        <v>19</v>
      </c>
      <c r="H1337" s="7" t="s">
        <v>24</v>
      </c>
      <c r="I1337" s="6" t="s">
        <v>21</v>
      </c>
      <c r="J1337" s="6" t="s">
        <v>21</v>
      </c>
      <c r="K1337" s="10" t="s">
        <v>1077</v>
      </c>
      <c r="L1337" s="9">
        <v>144766285.63999999</v>
      </c>
      <c r="M1337" s="9">
        <v>55899145.082191497</v>
      </c>
      <c r="N1337" s="660">
        <v>4443357.0278904242</v>
      </c>
      <c r="O1337" s="775">
        <v>3.0693313766024348E-2</v>
      </c>
      <c r="P1337" s="790"/>
    </row>
    <row r="1338" spans="1:16" ht="15" customHeight="1" x14ac:dyDescent="0.25">
      <c r="A1338" s="779" t="s">
        <v>16</v>
      </c>
      <c r="B1338" s="779" t="s">
        <v>16</v>
      </c>
      <c r="C1338" s="5" t="s">
        <v>17</v>
      </c>
      <c r="D1338" s="6">
        <v>344</v>
      </c>
      <c r="E1338" s="7" t="s">
        <v>18</v>
      </c>
      <c r="F1338" s="7" t="s">
        <v>61</v>
      </c>
      <c r="G1338" s="7" t="s">
        <v>19</v>
      </c>
      <c r="H1338" s="7" t="s">
        <v>24</v>
      </c>
      <c r="I1338" s="6" t="s">
        <v>21</v>
      </c>
      <c r="J1338" s="6" t="s">
        <v>21</v>
      </c>
      <c r="K1338" s="10" t="s">
        <v>1078</v>
      </c>
      <c r="L1338" s="9">
        <v>145141386.19</v>
      </c>
      <c r="M1338" s="9">
        <v>56069538.492165297</v>
      </c>
      <c r="N1338" s="660">
        <v>4453592.3848917354</v>
      </c>
      <c r="O1338" s="775">
        <v>3.0684510474921871E-2</v>
      </c>
      <c r="P1338" s="790"/>
    </row>
    <row r="1339" spans="1:16" ht="15" customHeight="1" x14ac:dyDescent="0.25">
      <c r="A1339" s="779" t="s">
        <v>16</v>
      </c>
      <c r="B1339" s="779" t="s">
        <v>16</v>
      </c>
      <c r="C1339" s="5" t="s">
        <v>17</v>
      </c>
      <c r="D1339" s="6">
        <v>344</v>
      </c>
      <c r="E1339" s="7" t="s">
        <v>18</v>
      </c>
      <c r="F1339" s="7" t="s">
        <v>61</v>
      </c>
      <c r="G1339" s="7" t="s">
        <v>19</v>
      </c>
      <c r="H1339" s="7" t="s">
        <v>24</v>
      </c>
      <c r="I1339" s="6" t="s">
        <v>21</v>
      </c>
      <c r="J1339" s="6" t="s">
        <v>21</v>
      </c>
      <c r="K1339" s="10" t="s">
        <v>1079</v>
      </c>
      <c r="L1339" s="9">
        <v>108455178.67</v>
      </c>
      <c r="M1339" s="9">
        <v>7196673.6753205098</v>
      </c>
      <c r="N1339" s="660">
        <v>3616375.1783814104</v>
      </c>
      <c r="O1339" s="775">
        <v>3.334442137968413E-2</v>
      </c>
      <c r="P1339" s="790"/>
    </row>
    <row r="1340" spans="1:16" ht="15" customHeight="1" x14ac:dyDescent="0.25">
      <c r="A1340" s="779" t="s">
        <v>16</v>
      </c>
      <c r="B1340" s="779" t="s">
        <v>16</v>
      </c>
      <c r="C1340" s="5" t="s">
        <v>17</v>
      </c>
      <c r="D1340" s="6">
        <v>344</v>
      </c>
      <c r="E1340" s="7" t="s">
        <v>18</v>
      </c>
      <c r="F1340" s="7" t="s">
        <v>61</v>
      </c>
      <c r="G1340" s="7" t="s">
        <v>19</v>
      </c>
      <c r="H1340" s="7" t="s">
        <v>24</v>
      </c>
      <c r="I1340" s="6" t="s">
        <v>21</v>
      </c>
      <c r="J1340" s="6" t="s">
        <v>21</v>
      </c>
      <c r="K1340" s="10" t="s">
        <v>1080</v>
      </c>
      <c r="L1340" s="9">
        <v>116079700.20999999</v>
      </c>
      <c r="M1340" s="9">
        <v>7386056.15536441</v>
      </c>
      <c r="N1340" s="660">
        <v>3881915.859094128</v>
      </c>
      <c r="O1340" s="775">
        <v>3.3441814994967657E-2</v>
      </c>
      <c r="P1340" s="790"/>
    </row>
    <row r="1341" spans="1:16" ht="15" customHeight="1" x14ac:dyDescent="0.25">
      <c r="A1341" s="779" t="s">
        <v>16</v>
      </c>
      <c r="B1341" s="779" t="s">
        <v>16</v>
      </c>
      <c r="C1341" s="5" t="s">
        <v>17</v>
      </c>
      <c r="D1341" s="6">
        <v>344</v>
      </c>
      <c r="E1341" s="7" t="s">
        <v>18</v>
      </c>
      <c r="F1341" s="7" t="s">
        <v>61</v>
      </c>
      <c r="G1341" s="7" t="s">
        <v>19</v>
      </c>
      <c r="H1341" s="7" t="s">
        <v>24</v>
      </c>
      <c r="I1341" s="6" t="s">
        <v>21</v>
      </c>
      <c r="J1341" s="6" t="s">
        <v>21</v>
      </c>
      <c r="K1341" s="10" t="s">
        <v>1081</v>
      </c>
      <c r="L1341" s="9">
        <v>115120185.14</v>
      </c>
      <c r="M1341" s="9">
        <v>7360831.9658441497</v>
      </c>
      <c r="N1341" s="660">
        <v>3848548.3276484231</v>
      </c>
      <c r="O1341" s="775">
        <v>3.343069960292476E-2</v>
      </c>
      <c r="P1341" s="790"/>
    </row>
    <row r="1342" spans="1:16" ht="15" customHeight="1" x14ac:dyDescent="0.25">
      <c r="A1342" s="779" t="s">
        <v>16</v>
      </c>
      <c r="B1342" s="779" t="s">
        <v>16</v>
      </c>
      <c r="C1342" s="5" t="s">
        <v>17</v>
      </c>
      <c r="D1342" s="6">
        <v>344</v>
      </c>
      <c r="E1342" s="7" t="s">
        <v>18</v>
      </c>
      <c r="F1342" s="7" t="s">
        <v>61</v>
      </c>
      <c r="G1342" s="7" t="s">
        <v>19</v>
      </c>
      <c r="H1342" s="7" t="s">
        <v>24</v>
      </c>
      <c r="I1342" s="6" t="s">
        <v>21</v>
      </c>
      <c r="J1342" s="6" t="s">
        <v>21</v>
      </c>
      <c r="K1342" s="10" t="s">
        <v>1082</v>
      </c>
      <c r="L1342" s="9">
        <v>110005830.48</v>
      </c>
      <c r="M1342" s="9">
        <v>7249918.4513968397</v>
      </c>
      <c r="N1342" s="660">
        <v>3669854.0010215417</v>
      </c>
      <c r="O1342" s="775">
        <v>3.3360540845957729E-2</v>
      </c>
      <c r="P1342" s="790"/>
    </row>
    <row r="1343" spans="1:16" ht="15" customHeight="1" x14ac:dyDescent="0.25">
      <c r="A1343" s="779" t="s">
        <v>16</v>
      </c>
      <c r="B1343" s="779" t="s">
        <v>16</v>
      </c>
      <c r="C1343" s="5" t="s">
        <v>17</v>
      </c>
      <c r="D1343" s="6">
        <v>344</v>
      </c>
      <c r="E1343" s="7" t="s">
        <v>18</v>
      </c>
      <c r="F1343" s="7" t="s">
        <v>61</v>
      </c>
      <c r="G1343" s="7" t="s">
        <v>19</v>
      </c>
      <c r="H1343" s="7" t="s">
        <v>24</v>
      </c>
      <c r="I1343" s="6" t="s">
        <v>21</v>
      </c>
      <c r="J1343" s="6" t="s">
        <v>21</v>
      </c>
      <c r="K1343" s="10" t="s">
        <v>1083</v>
      </c>
      <c r="L1343" s="9">
        <v>109747527.81</v>
      </c>
      <c r="M1343" s="9">
        <v>7247393.7580223503</v>
      </c>
      <c r="N1343" s="660">
        <v>3660719.0732849161</v>
      </c>
      <c r="O1343" s="775">
        <v>3.3355822644338035E-2</v>
      </c>
      <c r="P1343" s="790"/>
    </row>
    <row r="1344" spans="1:16" ht="15" customHeight="1" x14ac:dyDescent="0.25">
      <c r="A1344" s="779" t="s">
        <v>16</v>
      </c>
      <c r="B1344" s="779" t="s">
        <v>16</v>
      </c>
      <c r="C1344" s="5" t="s">
        <v>17</v>
      </c>
      <c r="D1344" s="6">
        <v>344</v>
      </c>
      <c r="E1344" s="7" t="s">
        <v>18</v>
      </c>
      <c r="F1344" s="7" t="s">
        <v>61</v>
      </c>
      <c r="G1344" s="7" t="s">
        <v>19</v>
      </c>
      <c r="H1344" s="7" t="s">
        <v>24</v>
      </c>
      <c r="I1344" s="6" t="s">
        <v>21</v>
      </c>
      <c r="J1344" s="6" t="s">
        <v>21</v>
      </c>
      <c r="K1344" s="10" t="s">
        <v>1084</v>
      </c>
      <c r="L1344" s="9">
        <v>117777601.68000001</v>
      </c>
      <c r="M1344" s="9">
        <v>7528503.8629468996</v>
      </c>
      <c r="N1344" s="660">
        <v>3937467.7791804681</v>
      </c>
      <c r="O1344" s="775">
        <v>3.3431380186179284E-2</v>
      </c>
      <c r="P1344" s="790"/>
    </row>
    <row r="1345" spans="1:16" ht="15" customHeight="1" x14ac:dyDescent="0.25">
      <c r="A1345" s="779" t="s">
        <v>16</v>
      </c>
      <c r="B1345" s="779" t="s">
        <v>16</v>
      </c>
      <c r="C1345" s="5" t="s">
        <v>17</v>
      </c>
      <c r="D1345" s="6">
        <v>344</v>
      </c>
      <c r="E1345" s="7" t="s">
        <v>18</v>
      </c>
      <c r="F1345" s="7" t="s">
        <v>61</v>
      </c>
      <c r="G1345" s="7" t="s">
        <v>19</v>
      </c>
      <c r="H1345" s="7" t="s">
        <v>39</v>
      </c>
      <c r="I1345" s="6" t="s">
        <v>21</v>
      </c>
      <c r="J1345" s="6" t="s">
        <v>21</v>
      </c>
      <c r="K1345" s="10" t="s">
        <v>1085</v>
      </c>
      <c r="L1345" s="9">
        <v>135822417.87</v>
      </c>
      <c r="M1345" s="9">
        <v>53018560.972710103</v>
      </c>
      <c r="N1345" s="660">
        <v>4600214.2720716614</v>
      </c>
      <c r="O1345" s="775">
        <v>3.3869329851532126E-2</v>
      </c>
    </row>
    <row r="1346" spans="1:16" ht="15" customHeight="1" x14ac:dyDescent="0.25">
      <c r="A1346" s="779" t="s">
        <v>16</v>
      </c>
      <c r="B1346" s="779" t="s">
        <v>16</v>
      </c>
      <c r="C1346" s="5" t="s">
        <v>17</v>
      </c>
      <c r="D1346" s="6">
        <v>344</v>
      </c>
      <c r="E1346" s="7" t="s">
        <v>18</v>
      </c>
      <c r="F1346" s="7" t="s">
        <v>61</v>
      </c>
      <c r="G1346" s="7" t="s">
        <v>19</v>
      </c>
      <c r="H1346" s="7" t="s">
        <v>39</v>
      </c>
      <c r="I1346" s="6" t="s">
        <v>21</v>
      </c>
      <c r="J1346" s="6" t="s">
        <v>21</v>
      </c>
      <c r="K1346" s="10" t="s">
        <v>1086</v>
      </c>
      <c r="L1346" s="9">
        <v>135378995.03999999</v>
      </c>
      <c r="M1346" s="9">
        <v>52932448.757097803</v>
      </c>
      <c r="N1346" s="776">
        <v>4580363.6823834544</v>
      </c>
      <c r="O1346" s="775">
        <v>3.3833636311379839E-2</v>
      </c>
    </row>
    <row r="1347" spans="1:16" ht="15" customHeight="1" x14ac:dyDescent="0.25">
      <c r="A1347" s="779" t="s">
        <v>16</v>
      </c>
      <c r="B1347" s="779" t="s">
        <v>16</v>
      </c>
      <c r="C1347" s="5" t="s">
        <v>17</v>
      </c>
      <c r="D1347" s="6">
        <v>345</v>
      </c>
      <c r="E1347" s="7" t="s">
        <v>18</v>
      </c>
      <c r="F1347" s="7" t="s">
        <v>61</v>
      </c>
      <c r="G1347" s="7" t="s">
        <v>19</v>
      </c>
      <c r="H1347" s="7" t="s">
        <v>24</v>
      </c>
      <c r="I1347" s="6" t="s">
        <v>21</v>
      </c>
      <c r="J1347" s="6" t="s">
        <v>21</v>
      </c>
      <c r="K1347" s="10" t="s">
        <v>1077</v>
      </c>
      <c r="L1347" s="9">
        <v>1034158.01</v>
      </c>
      <c r="M1347" s="9">
        <v>162086.376418028</v>
      </c>
      <c r="N1347" s="660">
        <v>43955.223466833268</v>
      </c>
      <c r="O1347" s="775">
        <v>4.2503392171988563E-2</v>
      </c>
    </row>
    <row r="1348" spans="1:16" ht="15" customHeight="1" x14ac:dyDescent="0.25">
      <c r="A1348" s="779" t="s">
        <v>16</v>
      </c>
      <c r="B1348" s="779" t="s">
        <v>16</v>
      </c>
      <c r="C1348" s="5" t="s">
        <v>17</v>
      </c>
      <c r="D1348" s="6">
        <v>345</v>
      </c>
      <c r="E1348" s="7" t="s">
        <v>18</v>
      </c>
      <c r="F1348" s="7" t="s">
        <v>61</v>
      </c>
      <c r="G1348" s="7" t="s">
        <v>19</v>
      </c>
      <c r="H1348" s="7" t="s">
        <v>24</v>
      </c>
      <c r="I1348" s="6" t="s">
        <v>21</v>
      </c>
      <c r="J1348" s="6" t="s">
        <v>21</v>
      </c>
      <c r="K1348" s="10" t="s">
        <v>1078</v>
      </c>
      <c r="L1348" s="9">
        <v>1040824.68</v>
      </c>
      <c r="M1348" s="9">
        <v>160158.814155617</v>
      </c>
      <c r="N1348" s="660">
        <v>44388.40049618866</v>
      </c>
      <c r="O1348" s="775">
        <v>4.2647336625596402E-2</v>
      </c>
    </row>
    <row r="1349" spans="1:16" ht="15" customHeight="1" x14ac:dyDescent="0.25">
      <c r="A1349" s="779" t="s">
        <v>16</v>
      </c>
      <c r="B1349" s="779" t="s">
        <v>16</v>
      </c>
      <c r="C1349" s="5" t="s">
        <v>17</v>
      </c>
      <c r="D1349" s="6">
        <v>345</v>
      </c>
      <c r="E1349" s="7" t="s">
        <v>18</v>
      </c>
      <c r="F1349" s="7" t="s">
        <v>61</v>
      </c>
      <c r="G1349" s="7" t="s">
        <v>19</v>
      </c>
      <c r="H1349" s="7" t="s">
        <v>39</v>
      </c>
      <c r="I1349" s="6" t="s">
        <v>21</v>
      </c>
      <c r="J1349" s="6" t="s">
        <v>21</v>
      </c>
      <c r="K1349" s="10" t="s">
        <v>1085</v>
      </c>
      <c r="L1349" s="9">
        <v>1352026.95</v>
      </c>
      <c r="M1349" s="9">
        <v>135191.22955481301</v>
      </c>
      <c r="N1349" s="660">
        <v>68092.248659525634</v>
      </c>
      <c r="O1349" s="775">
        <v>5.03630853360768E-2</v>
      </c>
    </row>
    <row r="1350" spans="1:16" ht="15" customHeight="1" x14ac:dyDescent="0.25">
      <c r="A1350" s="779" t="s">
        <v>16</v>
      </c>
      <c r="B1350" s="779" t="s">
        <v>16</v>
      </c>
      <c r="C1350" s="5" t="s">
        <v>17</v>
      </c>
      <c r="D1350" s="6">
        <v>345</v>
      </c>
      <c r="E1350" s="7" t="s">
        <v>18</v>
      </c>
      <c r="F1350" s="7" t="s">
        <v>61</v>
      </c>
      <c r="G1350" s="7" t="s">
        <v>19</v>
      </c>
      <c r="H1350" s="7" t="s">
        <v>39</v>
      </c>
      <c r="I1350" s="6" t="s">
        <v>21</v>
      </c>
      <c r="J1350" s="6" t="s">
        <v>21</v>
      </c>
      <c r="K1350" s="10" t="s">
        <v>1086</v>
      </c>
      <c r="L1350" s="9">
        <v>1319935.6200000001</v>
      </c>
      <c r="M1350" s="9">
        <v>133598.15279995301</v>
      </c>
      <c r="N1350" s="660">
        <v>66385.613483752299</v>
      </c>
      <c r="O1350" s="775">
        <v>5.0294584431134826E-2</v>
      </c>
    </row>
    <row r="1351" spans="1:16" ht="15" customHeight="1" x14ac:dyDescent="0.25">
      <c r="A1351" s="779" t="s">
        <v>16</v>
      </c>
      <c r="B1351" s="779" t="s">
        <v>16</v>
      </c>
      <c r="C1351" s="5" t="s">
        <v>17</v>
      </c>
      <c r="D1351" s="6">
        <v>345</v>
      </c>
      <c r="E1351" s="7" t="s">
        <v>18</v>
      </c>
      <c r="F1351" s="7" t="s">
        <v>61</v>
      </c>
      <c r="G1351" s="7" t="s">
        <v>19</v>
      </c>
      <c r="H1351" s="7" t="s">
        <v>39</v>
      </c>
      <c r="I1351" s="6" t="s">
        <v>21</v>
      </c>
      <c r="J1351" s="6" t="s">
        <v>21</v>
      </c>
      <c r="K1351" s="10" t="s">
        <v>1067</v>
      </c>
      <c r="L1351" s="9">
        <v>4824.08</v>
      </c>
      <c r="M1351" s="9">
        <v>3209.8105839160999</v>
      </c>
      <c r="N1351" s="776">
        <v>90.332024805482817</v>
      </c>
      <c r="O1351" s="775">
        <v>1.8725233579352501E-2</v>
      </c>
    </row>
    <row r="1352" spans="1:16" ht="15" customHeight="1" x14ac:dyDescent="0.25">
      <c r="A1352" s="779" t="s">
        <v>16</v>
      </c>
      <c r="B1352" s="779" t="s">
        <v>16</v>
      </c>
      <c r="C1352" s="5" t="s">
        <v>17</v>
      </c>
      <c r="D1352" s="6">
        <v>346</v>
      </c>
      <c r="E1352" s="7" t="s">
        <v>18</v>
      </c>
      <c r="F1352" s="7" t="s">
        <v>61</v>
      </c>
      <c r="G1352" s="7" t="s">
        <v>19</v>
      </c>
      <c r="H1352" s="7" t="s">
        <v>24</v>
      </c>
      <c r="I1352" s="6" t="s">
        <v>21</v>
      </c>
      <c r="J1352" s="6" t="s">
        <v>21</v>
      </c>
      <c r="K1352" s="10" t="s">
        <v>1077</v>
      </c>
      <c r="L1352" s="9">
        <v>2024.88</v>
      </c>
      <c r="M1352" s="9">
        <v>0</v>
      </c>
      <c r="N1352" s="660">
        <v>101.244</v>
      </c>
      <c r="O1352" s="775">
        <v>4.9999999999999996E-2</v>
      </c>
    </row>
    <row r="1353" spans="1:16" ht="15" customHeight="1" x14ac:dyDescent="0.25">
      <c r="A1353" s="779" t="s">
        <v>16</v>
      </c>
      <c r="B1353" s="779" t="s">
        <v>16</v>
      </c>
      <c r="C1353" s="5" t="s">
        <v>17</v>
      </c>
      <c r="D1353" s="6">
        <v>346</v>
      </c>
      <c r="E1353" s="7" t="s">
        <v>18</v>
      </c>
      <c r="F1353" s="7" t="s">
        <v>61</v>
      </c>
      <c r="G1353" s="7" t="s">
        <v>19</v>
      </c>
      <c r="H1353" s="7" t="s">
        <v>24</v>
      </c>
      <c r="I1353" s="6" t="s">
        <v>21</v>
      </c>
      <c r="J1353" s="6" t="s">
        <v>21</v>
      </c>
      <c r="K1353" s="10" t="s">
        <v>1078</v>
      </c>
      <c r="L1353" s="9">
        <v>2024.89</v>
      </c>
      <c r="M1353" s="9">
        <v>0</v>
      </c>
      <c r="N1353" s="660">
        <v>101.2445</v>
      </c>
      <c r="O1353" s="775">
        <v>4.9999999999999996E-2</v>
      </c>
    </row>
    <row r="1354" spans="1:16" ht="15" customHeight="1" x14ac:dyDescent="0.25">
      <c r="A1354" s="779" t="s">
        <v>16</v>
      </c>
      <c r="B1354" s="779" t="s">
        <v>16</v>
      </c>
      <c r="C1354" s="5" t="s">
        <v>17</v>
      </c>
      <c r="D1354" s="6">
        <v>346</v>
      </c>
      <c r="E1354" s="7" t="s">
        <v>18</v>
      </c>
      <c r="F1354" s="7" t="s">
        <v>61</v>
      </c>
      <c r="G1354" s="7" t="s">
        <v>19</v>
      </c>
      <c r="H1354" s="7" t="s">
        <v>39</v>
      </c>
      <c r="I1354" s="6" t="s">
        <v>21</v>
      </c>
      <c r="J1354" s="6" t="s">
        <v>21</v>
      </c>
      <c r="K1354" s="10" t="s">
        <v>1085</v>
      </c>
      <c r="L1354" s="9">
        <v>103566.87</v>
      </c>
      <c r="M1354" s="9">
        <v>0</v>
      </c>
      <c r="N1354" s="660">
        <v>5753.7150000000001</v>
      </c>
      <c r="O1354" s="775">
        <v>5.5555555555555559E-2</v>
      </c>
    </row>
    <row r="1355" spans="1:16" ht="15" customHeight="1" x14ac:dyDescent="0.25">
      <c r="A1355" s="779" t="s">
        <v>16</v>
      </c>
      <c r="B1355" s="779" t="s">
        <v>16</v>
      </c>
      <c r="C1355" s="5" t="s">
        <v>17</v>
      </c>
      <c r="D1355" s="6">
        <v>346</v>
      </c>
      <c r="E1355" s="7" t="s">
        <v>18</v>
      </c>
      <c r="F1355" s="7" t="s">
        <v>61</v>
      </c>
      <c r="G1355" s="7" t="s">
        <v>19</v>
      </c>
      <c r="H1355" s="7" t="s">
        <v>39</v>
      </c>
      <c r="I1355" s="6" t="s">
        <v>21</v>
      </c>
      <c r="J1355" s="6" t="s">
        <v>21</v>
      </c>
      <c r="K1355" s="10" t="s">
        <v>1086</v>
      </c>
      <c r="L1355" s="9">
        <v>103566.78</v>
      </c>
      <c r="M1355" s="9">
        <v>0</v>
      </c>
      <c r="N1355" s="776">
        <v>5753.71</v>
      </c>
      <c r="O1355" s="775">
        <v>5.5555555555555559E-2</v>
      </c>
    </row>
    <row r="1356" spans="1:16" ht="15" customHeight="1" x14ac:dyDescent="0.25">
      <c r="A1356" s="779" t="s">
        <v>83</v>
      </c>
      <c r="B1356" s="779" t="s">
        <v>84</v>
      </c>
      <c r="C1356" s="780" t="s">
        <v>85</v>
      </c>
      <c r="D1356" s="779">
        <v>331</v>
      </c>
      <c r="E1356" s="7" t="s">
        <v>18</v>
      </c>
      <c r="F1356" s="780" t="s">
        <v>85</v>
      </c>
      <c r="G1356" s="7" t="s">
        <v>51</v>
      </c>
      <c r="H1356" s="7" t="s">
        <v>350</v>
      </c>
      <c r="I1356" s="6" t="s">
        <v>21</v>
      </c>
      <c r="J1356" s="6" t="s">
        <v>21</v>
      </c>
      <c r="K1356" s="780" t="s">
        <v>1087</v>
      </c>
      <c r="L1356" s="792">
        <v>414801</v>
      </c>
      <c r="M1356" s="792">
        <v>267527</v>
      </c>
      <c r="N1356" s="660">
        <v>13419.289635299727</v>
      </c>
      <c r="O1356" s="661">
        <v>3.2351113200704412E-2</v>
      </c>
      <c r="P1356" s="777"/>
    </row>
    <row r="1357" spans="1:16" ht="15" customHeight="1" x14ac:dyDescent="0.25">
      <c r="A1357" s="779" t="s">
        <v>83</v>
      </c>
      <c r="B1357" s="779" t="s">
        <v>84</v>
      </c>
      <c r="C1357" s="780" t="s">
        <v>85</v>
      </c>
      <c r="D1357" s="779">
        <v>331</v>
      </c>
      <c r="E1357" s="7" t="s">
        <v>18</v>
      </c>
      <c r="F1357" s="780" t="s">
        <v>85</v>
      </c>
      <c r="G1357" s="7" t="s">
        <v>51</v>
      </c>
      <c r="H1357" s="7" t="s">
        <v>414</v>
      </c>
      <c r="I1357" s="6" t="s">
        <v>21</v>
      </c>
      <c r="J1357" s="6" t="s">
        <v>21</v>
      </c>
      <c r="K1357" s="780" t="s">
        <v>1088</v>
      </c>
      <c r="L1357" s="792">
        <v>31403</v>
      </c>
      <c r="M1357" s="792">
        <v>31139</v>
      </c>
      <c r="N1357" s="660">
        <v>1558.4689685853627</v>
      </c>
      <c r="O1357" s="661">
        <v>4.9628107186915967E-2</v>
      </c>
      <c r="P1357" s="777"/>
    </row>
    <row r="1358" spans="1:16" ht="15" customHeight="1" x14ac:dyDescent="0.25">
      <c r="A1358" s="779" t="s">
        <v>83</v>
      </c>
      <c r="B1358" s="779" t="s">
        <v>84</v>
      </c>
      <c r="C1358" s="780" t="s">
        <v>85</v>
      </c>
      <c r="D1358" s="779">
        <v>331</v>
      </c>
      <c r="E1358" s="7" t="s">
        <v>18</v>
      </c>
      <c r="F1358" s="780" t="s">
        <v>85</v>
      </c>
      <c r="G1358" s="7" t="s">
        <v>51</v>
      </c>
      <c r="H1358" s="7" t="s">
        <v>379</v>
      </c>
      <c r="I1358" s="6" t="s">
        <v>21</v>
      </c>
      <c r="J1358" s="6" t="s">
        <v>21</v>
      </c>
      <c r="K1358" s="780" t="s">
        <v>1089</v>
      </c>
      <c r="L1358" s="792">
        <v>591005</v>
      </c>
      <c r="M1358" s="792">
        <v>564736</v>
      </c>
      <c r="N1358" s="660">
        <v>28755.958052789723</v>
      </c>
      <c r="O1358" s="661">
        <v>4.8656002126257744E-2</v>
      </c>
      <c r="P1358" s="777"/>
    </row>
    <row r="1359" spans="1:16" ht="15" customHeight="1" x14ac:dyDescent="0.25">
      <c r="A1359" s="779" t="s">
        <v>83</v>
      </c>
      <c r="B1359" s="779" t="s">
        <v>84</v>
      </c>
      <c r="C1359" s="780" t="s">
        <v>85</v>
      </c>
      <c r="D1359" s="779">
        <v>331</v>
      </c>
      <c r="E1359" s="7" t="s">
        <v>18</v>
      </c>
      <c r="F1359" s="780" t="s">
        <v>85</v>
      </c>
      <c r="G1359" s="7" t="s">
        <v>51</v>
      </c>
      <c r="H1359" s="7" t="s">
        <v>428</v>
      </c>
      <c r="I1359" s="6" t="s">
        <v>21</v>
      </c>
      <c r="J1359" s="6" t="s">
        <v>21</v>
      </c>
      <c r="K1359" s="780" t="s">
        <v>1090</v>
      </c>
      <c r="L1359" s="792">
        <v>104033</v>
      </c>
      <c r="M1359" s="792">
        <v>86143</v>
      </c>
      <c r="N1359" s="660">
        <v>4316.1352599616312</v>
      </c>
      <c r="O1359" s="661">
        <v>4.1488112143982223E-2</v>
      </c>
      <c r="P1359" s="777"/>
    </row>
    <row r="1360" spans="1:16" ht="15" customHeight="1" x14ac:dyDescent="0.25">
      <c r="A1360" s="779" t="s">
        <v>83</v>
      </c>
      <c r="B1360" s="779" t="s">
        <v>84</v>
      </c>
      <c r="C1360" s="780" t="s">
        <v>85</v>
      </c>
      <c r="D1360" s="779">
        <v>331</v>
      </c>
      <c r="E1360" s="7" t="s">
        <v>18</v>
      </c>
      <c r="F1360" s="780" t="s">
        <v>85</v>
      </c>
      <c r="G1360" s="7" t="s">
        <v>51</v>
      </c>
      <c r="H1360" s="7" t="s">
        <v>408</v>
      </c>
      <c r="I1360" s="6" t="s">
        <v>21</v>
      </c>
      <c r="J1360" s="6" t="s">
        <v>21</v>
      </c>
      <c r="K1360" s="780" t="s">
        <v>1091</v>
      </c>
      <c r="L1360" s="792">
        <v>13666</v>
      </c>
      <c r="M1360" s="792">
        <v>8253</v>
      </c>
      <c r="N1360" s="660">
        <v>423.58000655256018</v>
      </c>
      <c r="O1360" s="661">
        <v>3.0995057573516869E-2</v>
      </c>
      <c r="P1360" s="777"/>
    </row>
    <row r="1361" spans="1:16" ht="15" customHeight="1" x14ac:dyDescent="0.25">
      <c r="A1361" s="779" t="s">
        <v>83</v>
      </c>
      <c r="B1361" s="779" t="s">
        <v>84</v>
      </c>
      <c r="C1361" s="780" t="s">
        <v>85</v>
      </c>
      <c r="D1361" s="779">
        <v>331</v>
      </c>
      <c r="E1361" s="7" t="s">
        <v>18</v>
      </c>
      <c r="F1361" s="780" t="s">
        <v>85</v>
      </c>
      <c r="G1361" s="7" t="s">
        <v>51</v>
      </c>
      <c r="H1361" s="7" t="s">
        <v>556</v>
      </c>
      <c r="I1361" s="6" t="s">
        <v>21</v>
      </c>
      <c r="J1361" s="6" t="s">
        <v>21</v>
      </c>
      <c r="K1361" s="780" t="s">
        <v>1092</v>
      </c>
      <c r="L1361" s="792">
        <v>83208</v>
      </c>
      <c r="M1361" s="792">
        <v>26109</v>
      </c>
      <c r="N1361" s="660">
        <v>1313.2980733379197</v>
      </c>
      <c r="O1361" s="661">
        <v>1.5783343438604887E-2</v>
      </c>
      <c r="P1361" s="777"/>
    </row>
    <row r="1362" spans="1:16" ht="15" customHeight="1" x14ac:dyDescent="0.25">
      <c r="A1362" s="779" t="s">
        <v>83</v>
      </c>
      <c r="B1362" s="779" t="s">
        <v>84</v>
      </c>
      <c r="C1362" s="780" t="s">
        <v>85</v>
      </c>
      <c r="D1362" s="779">
        <v>331</v>
      </c>
      <c r="E1362" s="7" t="s">
        <v>18</v>
      </c>
      <c r="F1362" s="780" t="s">
        <v>85</v>
      </c>
      <c r="G1362" s="7" t="s">
        <v>51</v>
      </c>
      <c r="H1362" s="7" t="s">
        <v>354</v>
      </c>
      <c r="I1362" s="6" t="s">
        <v>21</v>
      </c>
      <c r="J1362" s="6" t="s">
        <v>21</v>
      </c>
      <c r="K1362" s="780" t="s">
        <v>1093</v>
      </c>
      <c r="L1362" s="792">
        <v>1258922</v>
      </c>
      <c r="M1362" s="792">
        <v>1025146</v>
      </c>
      <c r="N1362" s="660">
        <v>51347.805694204922</v>
      </c>
      <c r="O1362" s="661">
        <v>4.0787107811291252E-2</v>
      </c>
      <c r="P1362" s="777"/>
    </row>
    <row r="1363" spans="1:16" ht="15" customHeight="1" x14ac:dyDescent="0.25">
      <c r="A1363" s="779" t="s">
        <v>83</v>
      </c>
      <c r="B1363" s="779" t="s">
        <v>84</v>
      </c>
      <c r="C1363" s="780" t="s">
        <v>85</v>
      </c>
      <c r="D1363" s="779">
        <v>331</v>
      </c>
      <c r="E1363" s="7" t="s">
        <v>18</v>
      </c>
      <c r="F1363" s="780" t="s">
        <v>85</v>
      </c>
      <c r="G1363" s="7" t="s">
        <v>51</v>
      </c>
      <c r="H1363" s="7" t="s">
        <v>387</v>
      </c>
      <c r="I1363" s="6" t="s">
        <v>21</v>
      </c>
      <c r="J1363" s="6" t="s">
        <v>21</v>
      </c>
      <c r="K1363" s="780" t="s">
        <v>1094</v>
      </c>
      <c r="L1363" s="792">
        <v>656227</v>
      </c>
      <c r="M1363" s="792">
        <v>642634</v>
      </c>
      <c r="N1363" s="776">
        <v>32183.36479328202</v>
      </c>
      <c r="O1363" s="656">
        <v>4.9043056052976479E-2</v>
      </c>
      <c r="P1363" s="777"/>
    </row>
    <row r="1364" spans="1:16" ht="15" customHeight="1" x14ac:dyDescent="0.25">
      <c r="A1364" s="779" t="s">
        <v>83</v>
      </c>
      <c r="B1364" s="779" t="s">
        <v>84</v>
      </c>
      <c r="C1364" s="780" t="s">
        <v>85</v>
      </c>
      <c r="D1364" s="779">
        <v>332</v>
      </c>
      <c r="E1364" s="7" t="s">
        <v>18</v>
      </c>
      <c r="F1364" s="780" t="s">
        <v>85</v>
      </c>
      <c r="G1364" s="7" t="s">
        <v>51</v>
      </c>
      <c r="H1364" s="7" t="s">
        <v>350</v>
      </c>
      <c r="I1364" s="6" t="s">
        <v>21</v>
      </c>
      <c r="J1364" s="6" t="s">
        <v>21</v>
      </c>
      <c r="K1364" s="780" t="s">
        <v>1095</v>
      </c>
      <c r="L1364" s="792">
        <v>150011</v>
      </c>
      <c r="M1364" s="792">
        <v>142285</v>
      </c>
      <c r="N1364" s="660">
        <v>7130.1613578738097</v>
      </c>
      <c r="O1364" s="661">
        <v>4.7530784038029433E-2</v>
      </c>
      <c r="P1364" s="777"/>
    </row>
    <row r="1365" spans="1:16" ht="15" customHeight="1" x14ac:dyDescent="0.25">
      <c r="A1365" s="779" t="s">
        <v>83</v>
      </c>
      <c r="B1365" s="779" t="s">
        <v>84</v>
      </c>
      <c r="C1365" s="780" t="s">
        <v>85</v>
      </c>
      <c r="D1365" s="779">
        <v>332</v>
      </c>
      <c r="E1365" s="7" t="s">
        <v>18</v>
      </c>
      <c r="F1365" s="780" t="s">
        <v>85</v>
      </c>
      <c r="G1365" s="7" t="s">
        <v>51</v>
      </c>
      <c r="H1365" s="7" t="s">
        <v>354</v>
      </c>
      <c r="I1365" s="6" t="s">
        <v>21</v>
      </c>
      <c r="J1365" s="6" t="s">
        <v>21</v>
      </c>
      <c r="K1365" s="780" t="s">
        <v>1096</v>
      </c>
      <c r="L1365" s="792">
        <v>1708639</v>
      </c>
      <c r="M1365" s="792">
        <v>1302136</v>
      </c>
      <c r="N1365" s="660">
        <v>65337.723653262961</v>
      </c>
      <c r="O1365" s="661">
        <v>3.8239630734201654E-2</v>
      </c>
      <c r="P1365" s="777"/>
    </row>
    <row r="1366" spans="1:16" ht="15" customHeight="1" x14ac:dyDescent="0.25">
      <c r="A1366" s="779" t="s">
        <v>83</v>
      </c>
      <c r="B1366" s="779" t="s">
        <v>84</v>
      </c>
      <c r="C1366" s="780" t="s">
        <v>85</v>
      </c>
      <c r="D1366" s="779">
        <v>332</v>
      </c>
      <c r="E1366" s="7" t="s">
        <v>18</v>
      </c>
      <c r="F1366" s="780" t="s">
        <v>85</v>
      </c>
      <c r="G1366" s="7" t="s">
        <v>51</v>
      </c>
      <c r="H1366" s="7" t="s">
        <v>379</v>
      </c>
      <c r="I1366" s="6" t="s">
        <v>21</v>
      </c>
      <c r="J1366" s="6" t="s">
        <v>21</v>
      </c>
      <c r="K1366" s="780" t="s">
        <v>1097</v>
      </c>
      <c r="L1366" s="792">
        <v>956574</v>
      </c>
      <c r="M1366" s="792">
        <v>717120</v>
      </c>
      <c r="N1366" s="660">
        <v>35912.926715551454</v>
      </c>
      <c r="O1366" s="661">
        <v>3.7543262408120538E-2</v>
      </c>
      <c r="P1366" s="777"/>
    </row>
    <row r="1367" spans="1:16" ht="15" customHeight="1" x14ac:dyDescent="0.25">
      <c r="A1367" s="779" t="s">
        <v>83</v>
      </c>
      <c r="B1367" s="779" t="s">
        <v>84</v>
      </c>
      <c r="C1367" s="780" t="s">
        <v>85</v>
      </c>
      <c r="D1367" s="779">
        <v>332</v>
      </c>
      <c r="E1367" s="7" t="s">
        <v>18</v>
      </c>
      <c r="F1367" s="780" t="s">
        <v>85</v>
      </c>
      <c r="G1367" s="7" t="s">
        <v>51</v>
      </c>
      <c r="H1367" s="793" t="s">
        <v>428</v>
      </c>
      <c r="I1367" s="6" t="s">
        <v>21</v>
      </c>
      <c r="J1367" s="6" t="s">
        <v>21</v>
      </c>
      <c r="K1367" s="780" t="s">
        <v>1098</v>
      </c>
      <c r="L1367" s="792">
        <v>841144</v>
      </c>
      <c r="M1367" s="792">
        <v>597225</v>
      </c>
      <c r="N1367" s="660">
        <v>29900.596408434172</v>
      </c>
      <c r="O1367" s="661">
        <v>3.5547527294884959E-2</v>
      </c>
      <c r="P1367" s="777"/>
    </row>
    <row r="1368" spans="1:16" ht="15" customHeight="1" x14ac:dyDescent="0.25">
      <c r="A1368" s="779" t="s">
        <v>83</v>
      </c>
      <c r="B1368" s="779" t="s">
        <v>84</v>
      </c>
      <c r="C1368" s="780" t="s">
        <v>85</v>
      </c>
      <c r="D1368" s="779">
        <v>332</v>
      </c>
      <c r="E1368" s="7" t="s">
        <v>18</v>
      </c>
      <c r="F1368" s="780" t="s">
        <v>85</v>
      </c>
      <c r="G1368" s="7" t="s">
        <v>51</v>
      </c>
      <c r="H1368" s="7" t="s">
        <v>428</v>
      </c>
      <c r="I1368" s="6" t="s">
        <v>21</v>
      </c>
      <c r="J1368" s="6" t="s">
        <v>21</v>
      </c>
      <c r="K1368" s="780" t="s">
        <v>1099</v>
      </c>
      <c r="L1368" s="792">
        <v>1101755</v>
      </c>
      <c r="M1368" s="792">
        <v>765330</v>
      </c>
      <c r="N1368" s="660">
        <v>38346.025780583877</v>
      </c>
      <c r="O1368" s="661">
        <v>3.4804483075611153E-2</v>
      </c>
      <c r="P1368" s="777"/>
    </row>
    <row r="1369" spans="1:16" ht="15" customHeight="1" x14ac:dyDescent="0.25">
      <c r="A1369" s="779" t="s">
        <v>83</v>
      </c>
      <c r="B1369" s="779" t="s">
        <v>84</v>
      </c>
      <c r="C1369" s="780" t="s">
        <v>85</v>
      </c>
      <c r="D1369" s="779">
        <v>332</v>
      </c>
      <c r="E1369" s="7" t="s">
        <v>18</v>
      </c>
      <c r="F1369" s="780" t="s">
        <v>85</v>
      </c>
      <c r="G1369" s="7" t="s">
        <v>51</v>
      </c>
      <c r="H1369" s="7" t="s">
        <v>350</v>
      </c>
      <c r="I1369" s="6" t="s">
        <v>21</v>
      </c>
      <c r="J1369" s="6" t="s">
        <v>21</v>
      </c>
      <c r="K1369" s="780" t="s">
        <v>1100</v>
      </c>
      <c r="L1369" s="792">
        <v>108587</v>
      </c>
      <c r="M1369" s="792">
        <v>98530</v>
      </c>
      <c r="N1369" s="660">
        <v>4936.0126316904543</v>
      </c>
      <c r="O1369" s="661">
        <v>4.5456938977443011E-2</v>
      </c>
      <c r="P1369" s="777"/>
    </row>
    <row r="1370" spans="1:16" ht="15" customHeight="1" x14ac:dyDescent="0.25">
      <c r="A1370" s="779" t="s">
        <v>83</v>
      </c>
      <c r="B1370" s="779" t="s">
        <v>84</v>
      </c>
      <c r="C1370" s="780" t="s">
        <v>85</v>
      </c>
      <c r="D1370" s="779">
        <v>332</v>
      </c>
      <c r="E1370" s="7" t="s">
        <v>18</v>
      </c>
      <c r="F1370" s="780" t="s">
        <v>85</v>
      </c>
      <c r="G1370" s="7" t="s">
        <v>51</v>
      </c>
      <c r="H1370" s="7" t="s">
        <v>379</v>
      </c>
      <c r="I1370" s="6" t="s">
        <v>21</v>
      </c>
      <c r="J1370" s="6" t="s">
        <v>21</v>
      </c>
      <c r="K1370" s="780" t="s">
        <v>1101</v>
      </c>
      <c r="L1370" s="792">
        <v>32833</v>
      </c>
      <c r="M1370" s="792">
        <v>24427</v>
      </c>
      <c r="N1370" s="660">
        <v>1248.1967157722279</v>
      </c>
      <c r="O1370" s="661">
        <v>3.8017096949707098E-2</v>
      </c>
      <c r="P1370" s="777"/>
    </row>
    <row r="1371" spans="1:16" ht="15" customHeight="1" x14ac:dyDescent="0.25">
      <c r="A1371" s="779" t="s">
        <v>83</v>
      </c>
      <c r="B1371" s="779" t="s">
        <v>84</v>
      </c>
      <c r="C1371" s="780" t="s">
        <v>85</v>
      </c>
      <c r="D1371" s="779">
        <v>332</v>
      </c>
      <c r="E1371" s="7" t="s">
        <v>18</v>
      </c>
      <c r="F1371" s="780" t="s">
        <v>85</v>
      </c>
      <c r="G1371" s="7" t="s">
        <v>51</v>
      </c>
      <c r="H1371" s="7" t="s">
        <v>368</v>
      </c>
      <c r="I1371" s="6" t="s">
        <v>21</v>
      </c>
      <c r="J1371" s="6" t="s">
        <v>21</v>
      </c>
      <c r="K1371" s="780" t="s">
        <v>1102</v>
      </c>
      <c r="L1371" s="792">
        <v>3927144</v>
      </c>
      <c r="M1371" s="792">
        <v>3731417</v>
      </c>
      <c r="N1371" s="660">
        <v>187840.32383741165</v>
      </c>
      <c r="O1371" s="661">
        <v>4.7831276115598523E-2</v>
      </c>
      <c r="P1371" s="777"/>
    </row>
    <row r="1372" spans="1:16" ht="15" customHeight="1" x14ac:dyDescent="0.25">
      <c r="A1372" s="779" t="s">
        <v>83</v>
      </c>
      <c r="B1372" s="779" t="s">
        <v>84</v>
      </c>
      <c r="C1372" s="780" t="s">
        <v>85</v>
      </c>
      <c r="D1372" s="779">
        <v>332</v>
      </c>
      <c r="E1372" s="7" t="s">
        <v>18</v>
      </c>
      <c r="F1372" s="780" t="s">
        <v>85</v>
      </c>
      <c r="G1372" s="7" t="s">
        <v>51</v>
      </c>
      <c r="H1372" s="7" t="s">
        <v>421</v>
      </c>
      <c r="I1372" s="6" t="s">
        <v>21</v>
      </c>
      <c r="J1372" s="6" t="s">
        <v>21</v>
      </c>
      <c r="K1372" s="780" t="s">
        <v>1103</v>
      </c>
      <c r="L1372" s="792">
        <v>83312</v>
      </c>
      <c r="M1372" s="792">
        <v>65193</v>
      </c>
      <c r="N1372" s="660">
        <v>3263.0101222894477</v>
      </c>
      <c r="O1372" s="661">
        <v>3.9166185610527857E-2</v>
      </c>
      <c r="P1372" s="777"/>
    </row>
    <row r="1373" spans="1:16" ht="15" customHeight="1" x14ac:dyDescent="0.25">
      <c r="A1373" s="779" t="s">
        <v>83</v>
      </c>
      <c r="B1373" s="779" t="s">
        <v>84</v>
      </c>
      <c r="C1373" s="780" t="s">
        <v>85</v>
      </c>
      <c r="D1373" s="779">
        <v>332</v>
      </c>
      <c r="E1373" s="7" t="s">
        <v>18</v>
      </c>
      <c r="F1373" s="780" t="s">
        <v>85</v>
      </c>
      <c r="G1373" s="7" t="s">
        <v>51</v>
      </c>
      <c r="H1373" s="7" t="s">
        <v>379</v>
      </c>
      <c r="I1373" s="6" t="s">
        <v>21</v>
      </c>
      <c r="J1373" s="6" t="s">
        <v>21</v>
      </c>
      <c r="K1373" s="780" t="s">
        <v>1104</v>
      </c>
      <c r="L1373" s="792">
        <v>825016</v>
      </c>
      <c r="M1373" s="792">
        <v>788891</v>
      </c>
      <c r="N1373" s="660">
        <v>40119.145969772719</v>
      </c>
      <c r="O1373" s="661">
        <v>4.8628354218524038E-2</v>
      </c>
      <c r="P1373" s="777"/>
    </row>
    <row r="1374" spans="1:16" ht="15" customHeight="1" x14ac:dyDescent="0.25">
      <c r="A1374" s="779" t="s">
        <v>83</v>
      </c>
      <c r="B1374" s="779" t="s">
        <v>84</v>
      </c>
      <c r="C1374" s="780" t="s">
        <v>85</v>
      </c>
      <c r="D1374" s="779">
        <v>332</v>
      </c>
      <c r="E1374" s="7" t="s">
        <v>18</v>
      </c>
      <c r="F1374" s="780" t="s">
        <v>85</v>
      </c>
      <c r="G1374" s="7" t="s">
        <v>51</v>
      </c>
      <c r="H1374" s="7" t="s">
        <v>428</v>
      </c>
      <c r="I1374" s="6" t="s">
        <v>21</v>
      </c>
      <c r="J1374" s="6" t="s">
        <v>21</v>
      </c>
      <c r="K1374" s="780" t="s">
        <v>1105</v>
      </c>
      <c r="L1374" s="792">
        <v>448509</v>
      </c>
      <c r="M1374" s="792">
        <v>340541</v>
      </c>
      <c r="N1374" s="660">
        <v>17059.437891135007</v>
      </c>
      <c r="O1374" s="661">
        <v>3.8035912147915713E-2</v>
      </c>
      <c r="P1374" s="777"/>
    </row>
    <row r="1375" spans="1:16" ht="15" customHeight="1" x14ac:dyDescent="0.25">
      <c r="A1375" s="779" t="s">
        <v>83</v>
      </c>
      <c r="B1375" s="779" t="s">
        <v>84</v>
      </c>
      <c r="C1375" s="780" t="s">
        <v>85</v>
      </c>
      <c r="D1375" s="779">
        <v>332</v>
      </c>
      <c r="E1375" s="7" t="s">
        <v>18</v>
      </c>
      <c r="F1375" s="780" t="s">
        <v>85</v>
      </c>
      <c r="G1375" s="7" t="s">
        <v>51</v>
      </c>
      <c r="H1375" s="7" t="s">
        <v>394</v>
      </c>
      <c r="I1375" s="6" t="s">
        <v>21</v>
      </c>
      <c r="J1375" s="6" t="s">
        <v>21</v>
      </c>
      <c r="K1375" s="780" t="s">
        <v>1106</v>
      </c>
      <c r="L1375" s="792">
        <v>986522</v>
      </c>
      <c r="M1375" s="792">
        <v>976514</v>
      </c>
      <c r="N1375" s="660">
        <v>48920.784196060966</v>
      </c>
      <c r="O1375" s="661">
        <v>4.9589132640837023E-2</v>
      </c>
      <c r="P1375" s="777"/>
    </row>
    <row r="1376" spans="1:16" ht="15" customHeight="1" x14ac:dyDescent="0.25">
      <c r="A1376" s="779" t="s">
        <v>83</v>
      </c>
      <c r="B1376" s="779" t="s">
        <v>84</v>
      </c>
      <c r="C1376" s="780" t="s">
        <v>85</v>
      </c>
      <c r="D1376" s="779">
        <v>332</v>
      </c>
      <c r="E1376" s="7" t="s">
        <v>18</v>
      </c>
      <c r="F1376" s="780" t="s">
        <v>85</v>
      </c>
      <c r="G1376" s="7" t="s">
        <v>51</v>
      </c>
      <c r="H1376" s="7" t="s">
        <v>399</v>
      </c>
      <c r="I1376" s="6" t="s">
        <v>21</v>
      </c>
      <c r="J1376" s="6" t="s">
        <v>21</v>
      </c>
      <c r="K1376" s="780" t="s">
        <v>1107</v>
      </c>
      <c r="L1376" s="792">
        <v>2020537</v>
      </c>
      <c r="M1376" s="792">
        <v>2014918</v>
      </c>
      <c r="N1376" s="660">
        <v>101399.02106482392</v>
      </c>
      <c r="O1376" s="661">
        <v>5.0184190161008432E-2</v>
      </c>
      <c r="P1376" s="777"/>
    </row>
    <row r="1377" spans="1:16" ht="15" customHeight="1" x14ac:dyDescent="0.25">
      <c r="A1377" s="779" t="s">
        <v>83</v>
      </c>
      <c r="B1377" s="779" t="s">
        <v>84</v>
      </c>
      <c r="C1377" s="780" t="s">
        <v>85</v>
      </c>
      <c r="D1377" s="779">
        <v>332</v>
      </c>
      <c r="E1377" s="7" t="s">
        <v>18</v>
      </c>
      <c r="F1377" s="780" t="s">
        <v>85</v>
      </c>
      <c r="G1377" s="7" t="s">
        <v>51</v>
      </c>
      <c r="H1377" s="7" t="s">
        <v>403</v>
      </c>
      <c r="I1377" s="6" t="s">
        <v>21</v>
      </c>
      <c r="J1377" s="6" t="s">
        <v>21</v>
      </c>
      <c r="K1377" s="780" t="s">
        <v>1108</v>
      </c>
      <c r="L1377" s="792">
        <v>68435</v>
      </c>
      <c r="M1377" s="792">
        <v>28118</v>
      </c>
      <c r="N1377" s="660">
        <v>1435.5158794395079</v>
      </c>
      <c r="O1377" s="661">
        <v>2.0976487881255071E-2</v>
      </c>
      <c r="P1377" s="777"/>
    </row>
    <row r="1378" spans="1:16" ht="15" customHeight="1" x14ac:dyDescent="0.25">
      <c r="A1378" s="779" t="s">
        <v>83</v>
      </c>
      <c r="B1378" s="779" t="s">
        <v>84</v>
      </c>
      <c r="C1378" s="780" t="s">
        <v>85</v>
      </c>
      <c r="D1378" s="779">
        <v>332</v>
      </c>
      <c r="E1378" s="7" t="s">
        <v>18</v>
      </c>
      <c r="F1378" s="780" t="s">
        <v>85</v>
      </c>
      <c r="G1378" s="7" t="s">
        <v>51</v>
      </c>
      <c r="H1378" s="7" t="s">
        <v>354</v>
      </c>
      <c r="I1378" s="6" t="s">
        <v>21</v>
      </c>
      <c r="J1378" s="6" t="s">
        <v>21</v>
      </c>
      <c r="K1378" s="780" t="s">
        <v>1109</v>
      </c>
      <c r="L1378" s="792">
        <v>1507551</v>
      </c>
      <c r="M1378" s="792">
        <v>1463328</v>
      </c>
      <c r="N1378" s="660">
        <v>73256.111258377976</v>
      </c>
      <c r="O1378" s="661">
        <v>4.8592786558769814E-2</v>
      </c>
      <c r="P1378" s="777"/>
    </row>
    <row r="1379" spans="1:16" ht="15" customHeight="1" x14ac:dyDescent="0.25">
      <c r="A1379" s="779" t="s">
        <v>83</v>
      </c>
      <c r="B1379" s="779" t="s">
        <v>84</v>
      </c>
      <c r="C1379" s="780" t="s">
        <v>85</v>
      </c>
      <c r="D1379" s="779">
        <v>332</v>
      </c>
      <c r="E1379" s="7" t="s">
        <v>18</v>
      </c>
      <c r="F1379" s="780" t="s">
        <v>85</v>
      </c>
      <c r="G1379" s="7" t="s">
        <v>51</v>
      </c>
      <c r="H1379" s="7" t="s">
        <v>408</v>
      </c>
      <c r="I1379" s="6" t="s">
        <v>21</v>
      </c>
      <c r="J1379" s="6" t="s">
        <v>21</v>
      </c>
      <c r="K1379" s="780" t="s">
        <v>1110</v>
      </c>
      <c r="L1379" s="792">
        <v>2857552</v>
      </c>
      <c r="M1379" s="792">
        <v>2099795</v>
      </c>
      <c r="N1379" s="776">
        <v>105959.47189270031</v>
      </c>
      <c r="O1379" s="656">
        <v>3.708050523409559E-2</v>
      </c>
      <c r="P1379" s="777"/>
    </row>
    <row r="1380" spans="1:16" ht="15" customHeight="1" x14ac:dyDescent="0.25">
      <c r="A1380" s="779" t="s">
        <v>83</v>
      </c>
      <c r="B1380" s="779" t="s">
        <v>84</v>
      </c>
      <c r="C1380" s="780" t="s">
        <v>85</v>
      </c>
      <c r="D1380" s="779">
        <v>334</v>
      </c>
      <c r="E1380" s="7" t="s">
        <v>18</v>
      </c>
      <c r="F1380" s="780" t="s">
        <v>85</v>
      </c>
      <c r="G1380" s="7" t="s">
        <v>51</v>
      </c>
      <c r="H1380" s="7" t="s">
        <v>368</v>
      </c>
      <c r="I1380" s="6" t="s">
        <v>21</v>
      </c>
      <c r="J1380" s="6" t="s">
        <v>21</v>
      </c>
      <c r="K1380" s="780" t="s">
        <v>1111</v>
      </c>
      <c r="L1380" s="792">
        <v>404464</v>
      </c>
      <c r="M1380" s="792">
        <v>353462</v>
      </c>
      <c r="N1380" s="790">
        <v>18043.280559495302</v>
      </c>
      <c r="O1380" s="791">
        <v>4.4610300261235081E-2</v>
      </c>
    </row>
    <row r="1381" spans="1:16" ht="15" customHeight="1" x14ac:dyDescent="0.25">
      <c r="A1381" s="779" t="s">
        <v>83</v>
      </c>
      <c r="B1381" s="779" t="s">
        <v>84</v>
      </c>
      <c r="C1381" s="780" t="s">
        <v>85</v>
      </c>
      <c r="D1381" s="779">
        <v>334</v>
      </c>
      <c r="E1381" s="7" t="s">
        <v>18</v>
      </c>
      <c r="F1381" s="780" t="s">
        <v>85</v>
      </c>
      <c r="G1381" s="7" t="s">
        <v>51</v>
      </c>
      <c r="H1381" s="7" t="s">
        <v>414</v>
      </c>
      <c r="I1381" s="6" t="s">
        <v>21</v>
      </c>
      <c r="J1381" s="6" t="s">
        <v>21</v>
      </c>
      <c r="K1381" s="780" t="s">
        <v>1112</v>
      </c>
      <c r="L1381" s="792">
        <v>473492</v>
      </c>
      <c r="M1381" s="792">
        <v>287812</v>
      </c>
      <c r="N1381" s="790">
        <v>14538.270695238974</v>
      </c>
      <c r="O1381" s="791">
        <v>3.0704396372984465E-2</v>
      </c>
    </row>
    <row r="1382" spans="1:16" ht="15" customHeight="1" x14ac:dyDescent="0.25">
      <c r="A1382" s="779" t="s">
        <v>83</v>
      </c>
      <c r="B1382" s="779" t="s">
        <v>84</v>
      </c>
      <c r="C1382" s="780" t="s">
        <v>85</v>
      </c>
      <c r="D1382" s="779">
        <v>334</v>
      </c>
      <c r="E1382" s="7" t="s">
        <v>18</v>
      </c>
      <c r="F1382" s="780" t="s">
        <v>85</v>
      </c>
      <c r="G1382" s="7" t="s">
        <v>51</v>
      </c>
      <c r="H1382" s="7" t="s">
        <v>421</v>
      </c>
      <c r="I1382" s="6" t="s">
        <v>21</v>
      </c>
      <c r="J1382" s="6" t="s">
        <v>21</v>
      </c>
      <c r="K1382" s="780" t="s">
        <v>1113</v>
      </c>
      <c r="L1382" s="792">
        <v>7774</v>
      </c>
      <c r="M1382" s="792">
        <v>187</v>
      </c>
      <c r="N1382" s="790">
        <v>11.842880312783528</v>
      </c>
      <c r="O1382" s="791">
        <v>1.5234332087848208E-3</v>
      </c>
    </row>
    <row r="1383" spans="1:16" ht="15" customHeight="1" x14ac:dyDescent="0.25">
      <c r="A1383" s="779" t="s">
        <v>83</v>
      </c>
      <c r="B1383" s="779" t="s">
        <v>84</v>
      </c>
      <c r="C1383" s="780" t="s">
        <v>85</v>
      </c>
      <c r="D1383" s="779">
        <v>334</v>
      </c>
      <c r="E1383" s="7" t="s">
        <v>18</v>
      </c>
      <c r="F1383" s="780" t="s">
        <v>85</v>
      </c>
      <c r="G1383" s="7" t="s">
        <v>51</v>
      </c>
      <c r="H1383" s="7" t="s">
        <v>428</v>
      </c>
      <c r="I1383" s="6" t="s">
        <v>21</v>
      </c>
      <c r="J1383" s="6" t="s">
        <v>21</v>
      </c>
      <c r="K1383" s="780" t="s">
        <v>1114</v>
      </c>
      <c r="L1383" s="792">
        <v>50907</v>
      </c>
      <c r="M1383" s="792">
        <v>49638</v>
      </c>
      <c r="N1383" s="790">
        <v>2502.8608262008015</v>
      </c>
      <c r="O1383" s="791">
        <v>4.9165781899244448E-2</v>
      </c>
    </row>
    <row r="1384" spans="1:16" ht="15" customHeight="1" x14ac:dyDescent="0.25">
      <c r="A1384" s="779" t="s">
        <v>83</v>
      </c>
      <c r="B1384" s="779" t="s">
        <v>84</v>
      </c>
      <c r="C1384" s="780" t="s">
        <v>85</v>
      </c>
      <c r="D1384" s="779">
        <v>334</v>
      </c>
      <c r="E1384" s="7" t="s">
        <v>18</v>
      </c>
      <c r="F1384" s="780" t="s">
        <v>85</v>
      </c>
      <c r="G1384" s="7" t="s">
        <v>51</v>
      </c>
      <c r="H1384" s="7" t="s">
        <v>394</v>
      </c>
      <c r="I1384" s="6" t="s">
        <v>21</v>
      </c>
      <c r="J1384" s="6" t="s">
        <v>21</v>
      </c>
      <c r="K1384" s="780" t="s">
        <v>1115</v>
      </c>
      <c r="L1384" s="792">
        <v>505693</v>
      </c>
      <c r="M1384" s="792">
        <v>301533</v>
      </c>
      <c r="N1384" s="790">
        <v>15315.833724447903</v>
      </c>
      <c r="O1384" s="791">
        <v>3.0286813911132037E-2</v>
      </c>
    </row>
    <row r="1385" spans="1:16" ht="15" customHeight="1" x14ac:dyDescent="0.25">
      <c r="A1385" s="779" t="s">
        <v>83</v>
      </c>
      <c r="B1385" s="779" t="s">
        <v>84</v>
      </c>
      <c r="C1385" s="780" t="s">
        <v>85</v>
      </c>
      <c r="D1385" s="779">
        <v>334</v>
      </c>
      <c r="E1385" s="7" t="s">
        <v>18</v>
      </c>
      <c r="F1385" s="780" t="s">
        <v>85</v>
      </c>
      <c r="G1385" s="7" t="s">
        <v>51</v>
      </c>
      <c r="H1385" s="7" t="s">
        <v>399</v>
      </c>
      <c r="I1385" s="6" t="s">
        <v>21</v>
      </c>
      <c r="J1385" s="6" t="s">
        <v>21</v>
      </c>
      <c r="K1385" s="780" t="s">
        <v>1116</v>
      </c>
      <c r="L1385" s="792">
        <v>190173</v>
      </c>
      <c r="M1385" s="792">
        <v>168777</v>
      </c>
      <c r="N1385" s="790">
        <v>8612.8988110255486</v>
      </c>
      <c r="O1385" s="796">
        <v>4.5289832626128901E-2</v>
      </c>
    </row>
    <row r="1386" spans="1:16" ht="15" customHeight="1" x14ac:dyDescent="0.25">
      <c r="A1386" s="779" t="s">
        <v>83</v>
      </c>
      <c r="B1386" s="779" t="s">
        <v>84</v>
      </c>
      <c r="C1386" s="780" t="s">
        <v>85</v>
      </c>
      <c r="D1386" s="779">
        <v>334</v>
      </c>
      <c r="E1386" s="7" t="s">
        <v>18</v>
      </c>
      <c r="F1386" s="780" t="s">
        <v>85</v>
      </c>
      <c r="G1386" s="7" t="s">
        <v>51</v>
      </c>
      <c r="H1386" s="7" t="s">
        <v>556</v>
      </c>
      <c r="I1386" s="6" t="s">
        <v>21</v>
      </c>
      <c r="J1386" s="6" t="s">
        <v>21</v>
      </c>
      <c r="K1386" s="780" t="s">
        <v>1117</v>
      </c>
      <c r="L1386" s="792">
        <v>48042</v>
      </c>
      <c r="M1386" s="792">
        <v>19110</v>
      </c>
      <c r="N1386" s="790">
        <v>976.21451782672796</v>
      </c>
      <c r="O1386" s="796">
        <v>2.0320140865621131E-2</v>
      </c>
    </row>
    <row r="1387" spans="1:16" ht="15" customHeight="1" x14ac:dyDescent="0.25">
      <c r="A1387" s="779" t="s">
        <v>83</v>
      </c>
      <c r="B1387" s="779" t="s">
        <v>84</v>
      </c>
      <c r="C1387" s="780" t="s">
        <v>85</v>
      </c>
      <c r="D1387" s="779">
        <v>334</v>
      </c>
      <c r="E1387" s="7" t="s">
        <v>18</v>
      </c>
      <c r="F1387" s="780" t="s">
        <v>85</v>
      </c>
      <c r="G1387" s="7" t="s">
        <v>51</v>
      </c>
      <c r="H1387" s="7" t="s">
        <v>354</v>
      </c>
      <c r="I1387" s="6" t="s">
        <v>21</v>
      </c>
      <c r="J1387" s="6" t="s">
        <v>21</v>
      </c>
      <c r="K1387" s="780" t="s">
        <v>1118</v>
      </c>
      <c r="L1387" s="792">
        <v>2763596</v>
      </c>
      <c r="M1387" s="792">
        <v>2295154</v>
      </c>
      <c r="N1387" s="790">
        <v>115798.07644210169</v>
      </c>
      <c r="O1387" s="796">
        <v>4.1901235534213606E-2</v>
      </c>
    </row>
    <row r="1388" spans="1:16" ht="15" customHeight="1" x14ac:dyDescent="0.25">
      <c r="A1388" s="779" t="s">
        <v>83</v>
      </c>
      <c r="B1388" s="779" t="s">
        <v>84</v>
      </c>
      <c r="C1388" s="780" t="s">
        <v>85</v>
      </c>
      <c r="D1388" s="779">
        <v>334</v>
      </c>
      <c r="E1388" s="7" t="s">
        <v>18</v>
      </c>
      <c r="F1388" s="780" t="s">
        <v>85</v>
      </c>
      <c r="G1388" s="7" t="s">
        <v>51</v>
      </c>
      <c r="H1388" s="7" t="s">
        <v>387</v>
      </c>
      <c r="I1388" s="6" t="s">
        <v>21</v>
      </c>
      <c r="J1388" s="6" t="s">
        <v>21</v>
      </c>
      <c r="K1388" s="780" t="s">
        <v>1119</v>
      </c>
      <c r="L1388" s="792">
        <v>2514134</v>
      </c>
      <c r="M1388" s="792">
        <v>1839563</v>
      </c>
      <c r="N1388" s="790">
        <v>92967.254420126774</v>
      </c>
      <c r="O1388" s="796">
        <v>3.6977843830172448E-2</v>
      </c>
    </row>
    <row r="1389" spans="1:16" ht="15" customHeight="1" x14ac:dyDescent="0.25">
      <c r="A1389" s="779" t="s">
        <v>83</v>
      </c>
      <c r="B1389" s="779" t="s">
        <v>84</v>
      </c>
      <c r="C1389" s="780" t="s">
        <v>85</v>
      </c>
      <c r="D1389" s="779">
        <v>334</v>
      </c>
      <c r="E1389" s="7" t="s">
        <v>18</v>
      </c>
      <c r="F1389" s="780" t="s">
        <v>85</v>
      </c>
      <c r="G1389" s="7" t="s">
        <v>51</v>
      </c>
      <c r="H1389" s="7" t="s">
        <v>408</v>
      </c>
      <c r="I1389" s="6" t="s">
        <v>21</v>
      </c>
      <c r="J1389" s="6" t="s">
        <v>21</v>
      </c>
      <c r="K1389" s="780" t="s">
        <v>1120</v>
      </c>
      <c r="L1389" s="792">
        <v>194652</v>
      </c>
      <c r="M1389" s="792">
        <v>175947</v>
      </c>
      <c r="N1389" s="790">
        <v>8980.7811514673558</v>
      </c>
      <c r="O1389" s="796">
        <v>4.6137616392139306E-2</v>
      </c>
    </row>
    <row r="1390" spans="1:16" ht="15" customHeight="1" x14ac:dyDescent="0.25">
      <c r="A1390" s="779" t="s">
        <v>83</v>
      </c>
      <c r="B1390" s="779" t="s">
        <v>84</v>
      </c>
      <c r="C1390" s="780" t="s">
        <v>85</v>
      </c>
      <c r="D1390" s="779">
        <v>335</v>
      </c>
      <c r="E1390" s="7" t="s">
        <v>18</v>
      </c>
      <c r="F1390" s="780" t="s">
        <v>85</v>
      </c>
      <c r="G1390" s="7" t="s">
        <v>51</v>
      </c>
      <c r="H1390" s="7" t="s">
        <v>556</v>
      </c>
      <c r="I1390" s="6" t="s">
        <v>21</v>
      </c>
      <c r="J1390" s="6" t="s">
        <v>21</v>
      </c>
      <c r="K1390" s="780" t="s">
        <v>1121</v>
      </c>
      <c r="L1390" s="792">
        <v>40</v>
      </c>
      <c r="M1390" s="792">
        <v>10</v>
      </c>
      <c r="N1390" s="776">
        <v>0.52175336226291302</v>
      </c>
      <c r="O1390" s="657">
        <v>1.3004819597779488E-2</v>
      </c>
      <c r="P1390" s="777"/>
    </row>
    <row r="1391" spans="1:16" ht="15" customHeight="1" x14ac:dyDescent="0.25">
      <c r="A1391" s="779" t="s">
        <v>83</v>
      </c>
      <c r="B1391" s="779" t="s">
        <v>84</v>
      </c>
      <c r="C1391" s="780" t="s">
        <v>85</v>
      </c>
      <c r="D1391" s="779">
        <v>337</v>
      </c>
      <c r="E1391" s="7" t="s">
        <v>18</v>
      </c>
      <c r="F1391" s="780" t="s">
        <v>85</v>
      </c>
      <c r="G1391" s="7" t="s">
        <v>51</v>
      </c>
      <c r="H1391" s="7" t="s">
        <v>354</v>
      </c>
      <c r="I1391" s="6" t="s">
        <v>21</v>
      </c>
      <c r="J1391" s="6" t="s">
        <v>21</v>
      </c>
      <c r="K1391" s="780" t="s">
        <v>1122</v>
      </c>
      <c r="L1391" s="792">
        <v>2438125</v>
      </c>
      <c r="M1391" s="792">
        <v>2267306</v>
      </c>
      <c r="N1391" s="365">
        <v>113683.01869193705</v>
      </c>
      <c r="O1391" s="796">
        <v>4.662723547137923E-2</v>
      </c>
    </row>
    <row r="1392" spans="1:16" ht="15" customHeight="1" x14ac:dyDescent="0.25">
      <c r="A1392" s="779" t="s">
        <v>83</v>
      </c>
      <c r="B1392" s="779" t="s">
        <v>84</v>
      </c>
      <c r="C1392" s="780" t="s">
        <v>85</v>
      </c>
      <c r="D1392" s="779">
        <v>337</v>
      </c>
      <c r="E1392" s="7" t="s">
        <v>18</v>
      </c>
      <c r="F1392" s="780" t="s">
        <v>85</v>
      </c>
      <c r="G1392" s="7" t="s">
        <v>51</v>
      </c>
      <c r="H1392" s="7" t="s">
        <v>556</v>
      </c>
      <c r="I1392" s="6" t="s">
        <v>21</v>
      </c>
      <c r="J1392" s="6" t="s">
        <v>21</v>
      </c>
      <c r="K1392" s="780" t="s">
        <v>1123</v>
      </c>
      <c r="L1392" s="792">
        <v>1452325</v>
      </c>
      <c r="M1392" s="792">
        <v>952854</v>
      </c>
      <c r="N1392" s="365">
        <v>47753.239309575882</v>
      </c>
      <c r="O1392" s="796">
        <v>3.2880540121412255E-2</v>
      </c>
    </row>
    <row r="1399" spans="3:15" s="659" customFormat="1" x14ac:dyDescent="0.25">
      <c r="C1399" s="780"/>
      <c r="D1399" s="779"/>
      <c r="E1399" s="781"/>
      <c r="F1399" s="781"/>
      <c r="G1399" s="781"/>
      <c r="H1399" s="781"/>
      <c r="I1399" s="779"/>
      <c r="J1399" s="779"/>
      <c r="K1399" s="797"/>
      <c r="L1399" s="792"/>
      <c r="M1399" s="792"/>
      <c r="O1399" s="783"/>
    </row>
    <row r="1400" spans="3:15" s="659" customFormat="1" x14ac:dyDescent="0.25">
      <c r="C1400" s="780"/>
      <c r="D1400" s="779"/>
      <c r="E1400" s="781"/>
      <c r="F1400" s="781"/>
      <c r="G1400" s="781"/>
      <c r="H1400" s="781"/>
      <c r="I1400" s="779"/>
      <c r="J1400" s="779"/>
      <c r="K1400" s="17"/>
      <c r="L1400" s="792"/>
      <c r="M1400" s="792"/>
      <c r="O1400" s="783"/>
    </row>
    <row r="1401" spans="3:15" s="659" customFormat="1" x14ac:dyDescent="0.25">
      <c r="C1401" s="780"/>
      <c r="D1401" s="779"/>
      <c r="E1401" s="781"/>
      <c r="F1401" s="781"/>
      <c r="G1401" s="781"/>
      <c r="H1401" s="781"/>
      <c r="I1401" s="779"/>
      <c r="J1401" s="779"/>
      <c r="K1401" s="17"/>
      <c r="L1401" s="792"/>
      <c r="M1401" s="792"/>
      <c r="O1401" s="783"/>
    </row>
    <row r="1402" spans="3:15" s="659" customFormat="1" x14ac:dyDescent="0.25">
      <c r="C1402" s="780"/>
      <c r="D1402" s="779"/>
      <c r="E1402" s="781"/>
      <c r="F1402" s="781"/>
      <c r="G1402" s="781"/>
      <c r="H1402" s="781"/>
      <c r="I1402" s="779"/>
      <c r="J1402" s="779"/>
      <c r="K1402" s="17"/>
      <c r="L1402" s="792"/>
      <c r="M1402" s="792"/>
      <c r="O1402" s="783"/>
    </row>
    <row r="1403" spans="3:15" s="659" customFormat="1" x14ac:dyDescent="0.25">
      <c r="C1403" s="780"/>
      <c r="D1403" s="779"/>
      <c r="E1403" s="781"/>
      <c r="F1403" s="781"/>
      <c r="G1403" s="781"/>
      <c r="H1403" s="781"/>
      <c r="I1403" s="779"/>
      <c r="J1403" s="779"/>
      <c r="K1403" s="17"/>
      <c r="L1403" s="792"/>
      <c r="M1403" s="792"/>
      <c r="O1403" s="783"/>
    </row>
    <row r="1404" spans="3:15" s="659" customFormat="1" x14ac:dyDescent="0.25">
      <c r="C1404" s="780"/>
      <c r="D1404" s="779"/>
      <c r="E1404" s="781"/>
      <c r="F1404" s="781"/>
      <c r="G1404" s="781"/>
      <c r="H1404" s="781"/>
      <c r="I1404" s="779"/>
      <c r="J1404" s="779"/>
      <c r="K1404" s="17"/>
      <c r="L1404" s="792"/>
      <c r="M1404" s="792"/>
      <c r="O1404" s="783"/>
    </row>
    <row r="1405" spans="3:15" s="659" customFormat="1" x14ac:dyDescent="0.25">
      <c r="C1405" s="780"/>
      <c r="D1405" s="779"/>
      <c r="E1405" s="781"/>
      <c r="F1405" s="781"/>
      <c r="G1405" s="781"/>
      <c r="H1405" s="781"/>
      <c r="I1405" s="779"/>
      <c r="J1405" s="779"/>
      <c r="K1405" s="17"/>
      <c r="L1405" s="792"/>
      <c r="M1405" s="792"/>
      <c r="O1405" s="783"/>
    </row>
    <row r="1406" spans="3:15" s="659" customFormat="1" x14ac:dyDescent="0.25">
      <c r="C1406" s="780"/>
      <c r="D1406" s="779"/>
      <c r="E1406" s="781"/>
      <c r="F1406" s="781"/>
      <c r="G1406" s="781"/>
      <c r="H1406" s="781"/>
      <c r="I1406" s="779"/>
      <c r="J1406" s="779"/>
      <c r="K1406" s="17"/>
      <c r="L1406" s="792"/>
      <c r="M1406" s="792"/>
      <c r="O1406" s="783"/>
    </row>
    <row r="1407" spans="3:15" s="659" customFormat="1" x14ac:dyDescent="0.25">
      <c r="C1407" s="780"/>
      <c r="D1407" s="779"/>
      <c r="E1407" s="781"/>
      <c r="F1407" s="781"/>
      <c r="G1407" s="781"/>
      <c r="H1407" s="781"/>
      <c r="I1407" s="779"/>
      <c r="J1407" s="779"/>
      <c r="K1407" s="17"/>
      <c r="L1407" s="792"/>
      <c r="M1407" s="792"/>
      <c r="O1407" s="783"/>
    </row>
    <row r="1408" spans="3:15" s="659" customFormat="1" x14ac:dyDescent="0.25">
      <c r="C1408" s="780"/>
      <c r="D1408" s="779"/>
      <c r="E1408" s="781"/>
      <c r="F1408" s="781"/>
      <c r="G1408" s="781"/>
      <c r="H1408" s="781"/>
      <c r="I1408" s="779"/>
      <c r="J1408" s="779"/>
      <c r="K1408" s="17"/>
      <c r="L1408" s="792"/>
      <c r="M1408" s="792"/>
      <c r="O1408" s="783"/>
    </row>
    <row r="1409" spans="3:15" s="659" customFormat="1" x14ac:dyDescent="0.25">
      <c r="C1409" s="780"/>
      <c r="D1409" s="779"/>
      <c r="E1409" s="781"/>
      <c r="F1409" s="781"/>
      <c r="G1409" s="781"/>
      <c r="H1409" s="781"/>
      <c r="I1409" s="779"/>
      <c r="J1409" s="779"/>
      <c r="K1409" s="17"/>
      <c r="L1409" s="792"/>
      <c r="M1409" s="792"/>
      <c r="O1409" s="783"/>
    </row>
    <row r="1410" spans="3:15" s="659" customFormat="1" x14ac:dyDescent="0.25">
      <c r="C1410" s="780"/>
      <c r="D1410" s="779"/>
      <c r="E1410" s="781"/>
      <c r="F1410" s="781"/>
      <c r="G1410" s="781"/>
      <c r="H1410" s="781"/>
      <c r="I1410" s="779"/>
      <c r="J1410" s="779"/>
      <c r="K1410" s="17"/>
      <c r="L1410" s="792"/>
      <c r="M1410" s="792"/>
      <c r="O1410" s="783"/>
    </row>
    <row r="1411" spans="3:15" s="659" customFormat="1" x14ac:dyDescent="0.25">
      <c r="C1411" s="780"/>
      <c r="D1411" s="779"/>
      <c r="E1411" s="781"/>
      <c r="F1411" s="781"/>
      <c r="G1411" s="781"/>
      <c r="H1411" s="781"/>
      <c r="I1411" s="779"/>
      <c r="J1411" s="779"/>
      <c r="K1411" s="17"/>
      <c r="L1411" s="792"/>
      <c r="M1411" s="792"/>
      <c r="O1411" s="783"/>
    </row>
    <row r="1412" spans="3:15" s="659" customFormat="1" x14ac:dyDescent="0.25">
      <c r="C1412" s="780"/>
      <c r="D1412" s="779"/>
      <c r="E1412" s="781"/>
      <c r="F1412" s="781"/>
      <c r="G1412" s="781"/>
      <c r="H1412" s="781"/>
      <c r="I1412" s="779"/>
      <c r="J1412" s="779"/>
      <c r="K1412" s="17"/>
      <c r="L1412" s="792"/>
      <c r="M1412" s="792"/>
      <c r="O1412" s="783"/>
    </row>
    <row r="1413" spans="3:15" s="659" customFormat="1" x14ac:dyDescent="0.25">
      <c r="C1413" s="780"/>
      <c r="D1413" s="779"/>
      <c r="E1413" s="781"/>
      <c r="F1413" s="781"/>
      <c r="G1413" s="781"/>
      <c r="H1413" s="781"/>
      <c r="I1413" s="779"/>
      <c r="J1413" s="779"/>
      <c r="K1413" s="17"/>
      <c r="L1413" s="792"/>
      <c r="M1413" s="792"/>
      <c r="O1413" s="783"/>
    </row>
    <row r="1414" spans="3:15" s="659" customFormat="1" x14ac:dyDescent="0.25">
      <c r="C1414" s="780"/>
      <c r="D1414" s="779"/>
      <c r="E1414" s="781"/>
      <c r="F1414" s="781"/>
      <c r="G1414" s="781"/>
      <c r="H1414" s="781"/>
      <c r="I1414" s="779"/>
      <c r="J1414" s="779"/>
      <c r="K1414" s="17"/>
      <c r="L1414" s="792"/>
      <c r="M1414" s="792"/>
      <c r="O1414" s="783"/>
    </row>
    <row r="1415" spans="3:15" s="659" customFormat="1" x14ac:dyDescent="0.25">
      <c r="C1415" s="780"/>
      <c r="D1415" s="779"/>
      <c r="E1415" s="781"/>
      <c r="F1415" s="781"/>
      <c r="G1415" s="781"/>
      <c r="H1415" s="781"/>
      <c r="I1415" s="779"/>
      <c r="J1415" s="779"/>
      <c r="K1415" s="17"/>
      <c r="L1415" s="792"/>
      <c r="M1415" s="792"/>
      <c r="O1415" s="783"/>
    </row>
    <row r="1416" spans="3:15" s="659" customFormat="1" x14ac:dyDescent="0.25">
      <c r="C1416" s="780"/>
      <c r="D1416" s="779"/>
      <c r="E1416" s="781"/>
      <c r="F1416" s="781"/>
      <c r="G1416" s="781"/>
      <c r="H1416" s="781"/>
      <c r="I1416" s="779"/>
      <c r="J1416" s="779"/>
      <c r="K1416" s="11"/>
      <c r="L1416" s="782"/>
      <c r="M1416" s="782"/>
      <c r="O1416" s="783"/>
    </row>
    <row r="1417" spans="3:15" s="659" customFormat="1" x14ac:dyDescent="0.25">
      <c r="C1417" s="780"/>
      <c r="D1417" s="779"/>
      <c r="E1417" s="781"/>
      <c r="F1417" s="781"/>
      <c r="G1417" s="781"/>
      <c r="H1417" s="781"/>
      <c r="I1417" s="779"/>
      <c r="J1417" s="779"/>
      <c r="K1417" s="11"/>
      <c r="L1417" s="782"/>
      <c r="M1417" s="782"/>
      <c r="O1417" s="783"/>
    </row>
    <row r="1418" spans="3:15" s="659" customFormat="1" x14ac:dyDescent="0.25">
      <c r="C1418" s="780"/>
      <c r="D1418" s="779"/>
      <c r="E1418" s="781"/>
      <c r="F1418" s="781"/>
      <c r="G1418" s="781"/>
      <c r="H1418" s="781"/>
      <c r="I1418" s="779"/>
      <c r="J1418" s="779"/>
      <c r="K1418" s="11"/>
      <c r="L1418" s="782"/>
      <c r="M1418" s="782"/>
      <c r="O1418" s="783"/>
    </row>
    <row r="1419" spans="3:15" s="659" customFormat="1" x14ac:dyDescent="0.25">
      <c r="C1419" s="780"/>
      <c r="D1419" s="779"/>
      <c r="E1419" s="781"/>
      <c r="F1419" s="781"/>
      <c r="G1419" s="781"/>
      <c r="H1419" s="781"/>
      <c r="I1419" s="779"/>
      <c r="J1419" s="779"/>
      <c r="K1419" s="11"/>
      <c r="L1419" s="782"/>
      <c r="M1419" s="782"/>
      <c r="O1419" s="783"/>
    </row>
    <row r="1420" spans="3:15" s="659" customFormat="1" x14ac:dyDescent="0.25">
      <c r="C1420" s="780"/>
      <c r="D1420" s="779"/>
      <c r="E1420" s="781"/>
      <c r="F1420" s="781"/>
      <c r="G1420" s="781"/>
      <c r="H1420" s="781"/>
      <c r="I1420" s="779"/>
      <c r="J1420" s="779"/>
      <c r="K1420" s="11"/>
      <c r="L1420" s="782"/>
      <c r="M1420" s="782"/>
      <c r="O1420" s="783"/>
    </row>
    <row r="1421" spans="3:15" s="659" customFormat="1" x14ac:dyDescent="0.25">
      <c r="C1421" s="780"/>
      <c r="D1421" s="779"/>
      <c r="E1421" s="781"/>
      <c r="F1421" s="781"/>
      <c r="G1421" s="781"/>
      <c r="H1421" s="781"/>
      <c r="I1421" s="779"/>
      <c r="J1421" s="779"/>
      <c r="K1421" s="11"/>
      <c r="L1421" s="782"/>
      <c r="M1421" s="782"/>
      <c r="O1421" s="783"/>
    </row>
    <row r="1422" spans="3:15" s="659" customFormat="1" x14ac:dyDescent="0.25">
      <c r="C1422" s="780"/>
      <c r="D1422" s="779"/>
      <c r="E1422" s="781"/>
      <c r="F1422" s="781"/>
      <c r="G1422" s="781"/>
      <c r="H1422" s="781"/>
      <c r="I1422" s="779"/>
      <c r="J1422" s="779"/>
      <c r="K1422" s="11"/>
      <c r="L1422" s="782"/>
      <c r="M1422" s="782"/>
      <c r="O1422" s="783"/>
    </row>
  </sheetData>
  <autoFilter ref="A4:P1392">
    <sortState ref="A234:P535">
      <sortCondition ref="H4:H1392"/>
    </sortState>
  </autoFilter>
  <printOptions headings="1" gridLines="1"/>
  <pageMargins left="0.2" right="0.2" top="0.75" bottom="0.25" header="0.3" footer="0.3"/>
  <pageSetup scale="50" orientation="landscape" cellComments="atEnd" r:id="rId1"/>
  <headerFooter>
    <oddHeader>&amp;RExhibit No. DWP-104</oddHeader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>
    <tabColor rgb="FFFFC000"/>
  </sheetPr>
  <dimension ref="A1:BE307"/>
  <sheetViews>
    <sheetView zoomScale="55" zoomScaleNormal="55" workbookViewId="0">
      <selection activeCell="D62" sqref="D62"/>
    </sheetView>
  </sheetViews>
  <sheetFormatPr defaultColWidth="9.7109375" defaultRowHeight="12.75" x14ac:dyDescent="0.2"/>
  <cols>
    <col min="1" max="1" width="5.85546875" style="20" customWidth="1"/>
    <col min="2" max="2" width="6.7109375" style="20" customWidth="1"/>
    <col min="3" max="3" width="25.42578125" style="35" customWidth="1"/>
    <col min="4" max="4" width="20.85546875" style="20" customWidth="1"/>
    <col min="5" max="5" width="17.140625" style="20" customWidth="1"/>
    <col min="6" max="6" width="16.5703125" style="20" customWidth="1"/>
    <col min="7" max="9" width="14.7109375" style="21" customWidth="1"/>
    <col min="10" max="10" width="18.28515625" style="22" customWidth="1"/>
    <col min="11" max="11" width="15.7109375" style="23" customWidth="1"/>
    <col min="12" max="13" width="15.7109375" style="24" customWidth="1"/>
    <col min="14" max="14" width="28.7109375" style="23" customWidth="1"/>
    <col min="15" max="15" width="15.7109375" style="25" customWidth="1"/>
    <col min="16" max="16" width="15.7109375" style="23" customWidth="1"/>
    <col min="17" max="19" width="15.7109375" style="21" customWidth="1"/>
    <col min="20" max="24" width="15.7109375" style="24" customWidth="1"/>
    <col min="25" max="51" width="15.7109375" style="21" customWidth="1"/>
    <col min="52" max="57" width="9.7109375" style="22"/>
    <col min="58" max="16384" width="9.7109375" style="20"/>
  </cols>
  <sheetData>
    <row r="1" spans="1:56" x14ac:dyDescent="0.2">
      <c r="A1" s="18"/>
      <c r="B1" s="19"/>
      <c r="C1" s="19"/>
    </row>
    <row r="2" spans="1:56" ht="23.25" x14ac:dyDescent="0.35">
      <c r="A2" s="26"/>
      <c r="B2" s="27" t="s">
        <v>1153</v>
      </c>
      <c r="C2" s="26"/>
      <c r="E2" s="21"/>
    </row>
    <row r="3" spans="1:56" x14ac:dyDescent="0.2">
      <c r="A3" s="26"/>
      <c r="B3" s="28" t="s">
        <v>2408</v>
      </c>
      <c r="C3" s="26"/>
      <c r="E3" s="21"/>
      <c r="G3" s="29"/>
      <c r="H3" s="29"/>
      <c r="I3" s="29"/>
      <c r="J3" s="30"/>
      <c r="K3" s="31"/>
      <c r="L3" s="31"/>
      <c r="M3" s="31"/>
      <c r="X3" s="32"/>
      <c r="Y3" s="33"/>
      <c r="Z3" s="33"/>
      <c r="AA3" s="33"/>
      <c r="AB3" s="33"/>
      <c r="AC3" s="33"/>
      <c r="AD3" s="33"/>
      <c r="AE3" s="33"/>
      <c r="AF3" s="31"/>
      <c r="AG3" s="31"/>
      <c r="AH3" s="31"/>
      <c r="AI3" s="31"/>
      <c r="AJ3" s="31"/>
      <c r="AR3" s="31"/>
      <c r="AS3" s="33"/>
      <c r="AT3" s="33"/>
      <c r="AU3" s="33"/>
      <c r="AV3" s="29"/>
      <c r="AW3" s="29"/>
      <c r="AX3" s="29"/>
      <c r="AY3" s="29"/>
      <c r="AZ3" s="30"/>
      <c r="BA3" s="30"/>
      <c r="BB3" s="30"/>
      <c r="BC3" s="30"/>
      <c r="BD3" s="30"/>
    </row>
    <row r="4" spans="1:56" x14ac:dyDescent="0.2">
      <c r="A4" s="26"/>
      <c r="B4" s="28"/>
      <c r="C4" s="26"/>
      <c r="F4" s="29"/>
      <c r="G4" s="29"/>
      <c r="H4" s="29"/>
      <c r="I4" s="30"/>
      <c r="J4" s="31"/>
      <c r="K4" s="31"/>
      <c r="L4" s="31"/>
      <c r="M4" s="869" t="s">
        <v>1154</v>
      </c>
      <c r="N4" s="870"/>
      <c r="O4" s="870"/>
      <c r="P4" s="870"/>
      <c r="Q4" s="870"/>
      <c r="R4" s="870"/>
      <c r="S4" s="870"/>
      <c r="T4" s="870"/>
      <c r="U4" s="870"/>
      <c r="V4" s="871"/>
      <c r="W4" s="32"/>
      <c r="X4" s="33"/>
      <c r="Y4" s="33"/>
      <c r="Z4" s="33"/>
      <c r="AA4" s="33"/>
      <c r="AB4" s="33"/>
      <c r="AC4" s="33"/>
      <c r="AD4" s="33"/>
      <c r="AE4" s="31"/>
      <c r="AF4" s="31"/>
      <c r="AG4" s="31"/>
      <c r="AH4" s="31"/>
      <c r="AI4" s="31"/>
      <c r="AJ4" s="33" t="s">
        <v>1155</v>
      </c>
      <c r="AK4" s="33"/>
      <c r="AL4" s="33"/>
      <c r="AM4" s="33"/>
      <c r="AN4" s="33"/>
      <c r="AO4" s="33"/>
      <c r="AP4" s="33"/>
      <c r="AQ4" s="31"/>
      <c r="AR4" s="33"/>
      <c r="AS4" s="33"/>
      <c r="AT4" s="33"/>
      <c r="AU4" s="29"/>
      <c r="AV4" s="29"/>
      <c r="AW4" s="29"/>
      <c r="AX4" s="29"/>
      <c r="AZ4" s="30"/>
      <c r="BA4" s="30"/>
      <c r="BB4" s="30"/>
      <c r="BC4" s="30"/>
      <c r="BD4" s="30"/>
    </row>
    <row r="5" spans="1:56" x14ac:dyDescent="0.2">
      <c r="A5" s="34"/>
      <c r="D5" s="36"/>
      <c r="F5" s="29"/>
      <c r="G5" s="29"/>
      <c r="H5" s="29"/>
      <c r="I5" s="30"/>
      <c r="J5" s="29"/>
      <c r="K5" s="37"/>
      <c r="L5" s="37"/>
      <c r="M5" s="29"/>
      <c r="N5" s="30"/>
      <c r="O5" s="29"/>
      <c r="P5" s="37" t="s">
        <v>1156</v>
      </c>
      <c r="Q5" s="37" t="s">
        <v>1156</v>
      </c>
      <c r="R5" s="37" t="s">
        <v>1156</v>
      </c>
      <c r="S5" s="37" t="s">
        <v>1156</v>
      </c>
      <c r="T5" s="37" t="s">
        <v>1156</v>
      </c>
      <c r="U5" s="37" t="s">
        <v>1156</v>
      </c>
      <c r="V5" s="37" t="s">
        <v>1156</v>
      </c>
      <c r="W5" s="37" t="s">
        <v>1156</v>
      </c>
      <c r="X5" s="37" t="s">
        <v>1156</v>
      </c>
      <c r="Y5" s="37" t="s">
        <v>1156</v>
      </c>
      <c r="Z5" s="37" t="s">
        <v>1156</v>
      </c>
      <c r="AA5" s="37" t="s">
        <v>1156</v>
      </c>
      <c r="AB5" s="37" t="s">
        <v>1156</v>
      </c>
      <c r="AC5" s="37" t="s">
        <v>1156</v>
      </c>
      <c r="AD5" s="37" t="s">
        <v>1156</v>
      </c>
      <c r="AE5" s="37" t="s">
        <v>1156</v>
      </c>
      <c r="AF5" s="38" t="s">
        <v>1157</v>
      </c>
      <c r="AG5" s="37" t="s">
        <v>1157</v>
      </c>
      <c r="AH5" s="38" t="s">
        <v>1157</v>
      </c>
      <c r="AI5" s="37" t="s">
        <v>1157</v>
      </c>
      <c r="AJ5" s="38" t="s">
        <v>1157</v>
      </c>
      <c r="AK5" s="37" t="s">
        <v>1157</v>
      </c>
      <c r="AL5" s="38" t="s">
        <v>1157</v>
      </c>
      <c r="AM5" s="37" t="s">
        <v>1157</v>
      </c>
      <c r="AN5" s="37" t="s">
        <v>1157</v>
      </c>
      <c r="AO5" s="37" t="s">
        <v>1157</v>
      </c>
      <c r="AP5" s="37" t="s">
        <v>1157</v>
      </c>
      <c r="AQ5" s="37" t="s">
        <v>1157</v>
      </c>
      <c r="AR5" s="37" t="s">
        <v>1158</v>
      </c>
      <c r="AS5" s="37" t="s">
        <v>1159</v>
      </c>
      <c r="AT5" s="37" t="s">
        <v>1159</v>
      </c>
      <c r="AU5" s="38" t="s">
        <v>1043</v>
      </c>
      <c r="AV5" s="38"/>
      <c r="AW5" s="38"/>
      <c r="AX5" s="38"/>
      <c r="AZ5" s="39"/>
      <c r="BA5" s="39"/>
      <c r="BB5" s="39"/>
      <c r="BC5" s="39"/>
      <c r="BD5" s="39"/>
    </row>
    <row r="6" spans="1:56" ht="92.25" customHeight="1" x14ac:dyDescent="0.55000000000000004">
      <c r="A6" s="40"/>
      <c r="C6" s="41"/>
      <c r="D6" s="41"/>
      <c r="E6" s="42"/>
      <c r="F6" s="43" t="s">
        <v>1160</v>
      </c>
      <c r="G6" s="43" t="s">
        <v>1161</v>
      </c>
      <c r="H6" s="43" t="s">
        <v>1162</v>
      </c>
      <c r="I6" s="43" t="s">
        <v>1163</v>
      </c>
      <c r="J6" s="43" t="s">
        <v>1164</v>
      </c>
      <c r="K6" s="43" t="s">
        <v>1125</v>
      </c>
      <c r="L6" s="43" t="s">
        <v>1165</v>
      </c>
      <c r="M6" s="43" t="s">
        <v>1166</v>
      </c>
      <c r="N6" s="43" t="s">
        <v>1126</v>
      </c>
      <c r="O6" s="43" t="s">
        <v>1167</v>
      </c>
      <c r="P6" s="43" t="s">
        <v>1127</v>
      </c>
      <c r="Q6" s="43" t="s">
        <v>1128</v>
      </c>
      <c r="R6" s="43" t="s">
        <v>1129</v>
      </c>
      <c r="S6" s="43" t="s">
        <v>1130</v>
      </c>
      <c r="T6" s="43" t="s">
        <v>1131</v>
      </c>
      <c r="U6" s="43" t="s">
        <v>1132</v>
      </c>
      <c r="V6" s="43" t="s">
        <v>1133</v>
      </c>
      <c r="W6" s="43" t="s">
        <v>1134</v>
      </c>
      <c r="X6" s="43" t="s">
        <v>1135</v>
      </c>
      <c r="Y6" s="43" t="s">
        <v>1136</v>
      </c>
      <c r="Z6" s="43" t="s">
        <v>1137</v>
      </c>
      <c r="AA6" s="43" t="s">
        <v>1138</v>
      </c>
      <c r="AB6" s="43" t="s">
        <v>1139</v>
      </c>
      <c r="AC6" s="43" t="s">
        <v>1140</v>
      </c>
      <c r="AD6" s="43" t="s">
        <v>1141</v>
      </c>
      <c r="AE6" s="43" t="s">
        <v>1142</v>
      </c>
      <c r="AF6" s="43" t="s">
        <v>1168</v>
      </c>
      <c r="AG6" s="43" t="s">
        <v>1143</v>
      </c>
      <c r="AH6" s="43" t="s">
        <v>1169</v>
      </c>
      <c r="AI6" s="43" t="s">
        <v>1170</v>
      </c>
      <c r="AJ6" s="43" t="s">
        <v>1171</v>
      </c>
      <c r="AK6" s="43" t="s">
        <v>1144</v>
      </c>
      <c r="AL6" s="43" t="s">
        <v>1172</v>
      </c>
      <c r="AM6" s="43" t="s">
        <v>1145</v>
      </c>
      <c r="AN6" s="43" t="s">
        <v>1146</v>
      </c>
      <c r="AO6" s="43" t="s">
        <v>1147</v>
      </c>
      <c r="AP6" s="43" t="s">
        <v>1148</v>
      </c>
      <c r="AQ6" s="43" t="s">
        <v>1173</v>
      </c>
      <c r="AR6" s="43" t="s">
        <v>1149</v>
      </c>
      <c r="AS6" s="43" t="s">
        <v>1150</v>
      </c>
      <c r="AT6" s="43" t="s">
        <v>1151</v>
      </c>
      <c r="AU6" s="43" t="s">
        <v>1152</v>
      </c>
      <c r="AV6" s="43" t="s">
        <v>1053</v>
      </c>
      <c r="AW6" s="43" t="s">
        <v>1057</v>
      </c>
      <c r="AX6" s="43" t="s">
        <v>1174</v>
      </c>
      <c r="AZ6" s="44"/>
      <c r="BA6" s="45"/>
      <c r="BB6" s="45"/>
      <c r="BC6" s="46"/>
      <c r="BD6" s="45"/>
    </row>
    <row r="7" spans="1:56" ht="15" x14ac:dyDescent="0.25">
      <c r="A7" s="34"/>
      <c r="C7" s="47"/>
      <c r="D7" s="48"/>
      <c r="F7" s="49"/>
      <c r="G7" s="49"/>
      <c r="H7" s="50"/>
      <c r="I7" s="51"/>
      <c r="J7" s="49"/>
      <c r="K7" s="52"/>
      <c r="L7" s="50"/>
      <c r="M7" s="49"/>
      <c r="N7" s="53"/>
      <c r="O7" s="49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0">
        <f>AG7+AH7</f>
        <v>0</v>
      </c>
      <c r="AG7" s="53"/>
      <c r="AH7" s="50">
        <f t="shared" ref="AH7:AH16" si="0">AI7+AJ7+AQ7</f>
        <v>0</v>
      </c>
      <c r="AI7" s="52"/>
      <c r="AJ7" s="50"/>
      <c r="AK7" s="53"/>
      <c r="AL7" s="50"/>
      <c r="AM7" s="52"/>
      <c r="AN7" s="52"/>
      <c r="AO7" s="52"/>
      <c r="AP7" s="52"/>
      <c r="AQ7" s="52"/>
      <c r="AR7" s="52"/>
      <c r="AS7" s="52"/>
      <c r="AT7" s="52"/>
      <c r="AU7" s="50"/>
      <c r="AV7" s="50"/>
      <c r="AW7" s="50"/>
      <c r="AX7" s="50"/>
      <c r="AZ7" s="51"/>
      <c r="BA7" s="53"/>
      <c r="BB7" s="53"/>
      <c r="BC7" s="51"/>
      <c r="BD7" s="53"/>
    </row>
    <row r="8" spans="1:56" ht="15" x14ac:dyDescent="0.25">
      <c r="A8" s="34"/>
      <c r="B8" s="54" t="s">
        <v>1175</v>
      </c>
      <c r="D8" s="48"/>
      <c r="F8" s="49"/>
      <c r="G8" s="49"/>
      <c r="H8" s="50"/>
      <c r="I8" s="51"/>
      <c r="J8" s="49"/>
      <c r="K8" s="52"/>
      <c r="L8" s="50"/>
      <c r="M8" s="49"/>
      <c r="N8" s="53"/>
      <c r="O8" s="49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0">
        <f t="shared" ref="AF8:AF16" si="1">AG8+AH8</f>
        <v>0</v>
      </c>
      <c r="AG8" s="53"/>
      <c r="AH8" s="50">
        <f t="shared" si="0"/>
        <v>0</v>
      </c>
      <c r="AI8" s="52"/>
      <c r="AJ8" s="50"/>
      <c r="AK8" s="53"/>
      <c r="AL8" s="50"/>
      <c r="AM8" s="52"/>
      <c r="AN8" s="52"/>
      <c r="AO8" s="52"/>
      <c r="AP8" s="52"/>
      <c r="AQ8" s="52"/>
      <c r="AR8" s="52"/>
      <c r="AS8" s="52"/>
      <c r="AT8" s="52"/>
      <c r="AU8" s="50"/>
      <c r="AV8" s="50"/>
      <c r="AW8" s="50"/>
      <c r="AX8" s="50"/>
      <c r="AZ8" s="51"/>
      <c r="BA8" s="53"/>
      <c r="BB8" s="53"/>
      <c r="BC8" s="51"/>
      <c r="BD8" s="53"/>
    </row>
    <row r="9" spans="1:56" ht="15" x14ac:dyDescent="0.25">
      <c r="A9" s="55"/>
      <c r="C9" s="47"/>
      <c r="D9" s="56"/>
      <c r="F9" s="49"/>
      <c r="G9" s="49"/>
      <c r="H9" s="50"/>
      <c r="I9" s="51"/>
      <c r="J9" s="49"/>
      <c r="K9" s="52"/>
      <c r="L9" s="50"/>
      <c r="M9" s="49"/>
      <c r="N9" s="53"/>
      <c r="O9" s="49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0">
        <f t="shared" si="1"/>
        <v>0</v>
      </c>
      <c r="AG9" s="53"/>
      <c r="AH9" s="50">
        <f t="shared" si="0"/>
        <v>0</v>
      </c>
      <c r="AI9" s="52"/>
      <c r="AJ9" s="50"/>
      <c r="AK9" s="53"/>
      <c r="AL9" s="50"/>
      <c r="AM9" s="52"/>
      <c r="AN9" s="52"/>
      <c r="AO9" s="52"/>
      <c r="AP9" s="52"/>
      <c r="AQ9" s="52"/>
      <c r="AR9" s="52"/>
      <c r="AS9" s="52"/>
      <c r="AT9" s="52"/>
      <c r="AU9" s="50"/>
      <c r="AV9" s="50"/>
      <c r="AW9" s="50"/>
      <c r="AX9" s="50"/>
      <c r="AZ9" s="51"/>
      <c r="BA9" s="53"/>
      <c r="BB9" s="53"/>
      <c r="BC9" s="51"/>
      <c r="BD9" s="53"/>
    </row>
    <row r="10" spans="1:56" ht="15" x14ac:dyDescent="0.25">
      <c r="A10" s="57"/>
      <c r="C10" s="54" t="s">
        <v>1176</v>
      </c>
      <c r="D10" s="48"/>
      <c r="E10" s="48"/>
      <c r="F10" s="58"/>
      <c r="G10" s="58"/>
      <c r="H10" s="58"/>
      <c r="I10" s="59"/>
      <c r="J10" s="58"/>
      <c r="K10" s="59"/>
      <c r="L10" s="58"/>
      <c r="M10" s="58"/>
      <c r="N10" s="59"/>
      <c r="O10" s="58"/>
      <c r="P10" s="60"/>
      <c r="Q10" s="61"/>
      <c r="R10" s="59"/>
      <c r="S10" s="59"/>
      <c r="T10" s="59"/>
      <c r="U10" s="59"/>
      <c r="V10" s="60"/>
      <c r="W10" s="61"/>
      <c r="X10" s="61"/>
      <c r="Y10" s="62"/>
      <c r="Z10" s="62"/>
      <c r="AA10" s="62"/>
      <c r="AB10" s="62"/>
      <c r="AC10" s="62"/>
      <c r="AD10" s="62"/>
      <c r="AE10" s="62"/>
      <c r="AF10" s="50">
        <f t="shared" si="1"/>
        <v>0</v>
      </c>
      <c r="AG10" s="61"/>
      <c r="AH10" s="50">
        <f t="shared" si="0"/>
        <v>0</v>
      </c>
      <c r="AI10" s="62"/>
      <c r="AJ10" s="50"/>
      <c r="AK10" s="62"/>
      <c r="AL10" s="50"/>
      <c r="AM10" s="62"/>
      <c r="AN10" s="62"/>
      <c r="AO10" s="62"/>
      <c r="AP10" s="62"/>
      <c r="AQ10" s="62"/>
      <c r="AR10" s="62"/>
      <c r="AS10" s="62"/>
      <c r="AT10" s="62"/>
      <c r="AU10" s="50"/>
      <c r="AV10" s="50"/>
      <c r="AW10" s="50"/>
      <c r="AX10" s="50"/>
      <c r="AZ10" s="62"/>
      <c r="BA10" s="62"/>
      <c r="BB10" s="62"/>
      <c r="BC10" s="62"/>
      <c r="BD10" s="62"/>
    </row>
    <row r="11" spans="1:56" ht="15" x14ac:dyDescent="0.25">
      <c r="A11" s="57"/>
      <c r="C11" s="54"/>
      <c r="D11" s="56" t="s">
        <v>1177</v>
      </c>
      <c r="E11" s="48"/>
      <c r="F11" s="58"/>
      <c r="G11" s="58"/>
      <c r="H11" s="58"/>
      <c r="I11" s="59"/>
      <c r="J11" s="58"/>
      <c r="K11" s="59"/>
      <c r="L11" s="58"/>
      <c r="M11" s="58"/>
      <c r="N11" s="59"/>
      <c r="O11" s="58"/>
      <c r="P11" s="60"/>
      <c r="Q11" s="61"/>
      <c r="R11" s="59"/>
      <c r="S11" s="59"/>
      <c r="T11" s="59"/>
      <c r="U11" s="59"/>
      <c r="V11" s="60"/>
      <c r="W11" s="61"/>
      <c r="X11" s="61"/>
      <c r="Y11" s="62"/>
      <c r="Z11" s="62"/>
      <c r="AA11" s="62"/>
      <c r="AB11" s="62"/>
      <c r="AC11" s="62"/>
      <c r="AD11" s="62"/>
      <c r="AE11" s="62"/>
      <c r="AF11" s="50">
        <f t="shared" si="1"/>
        <v>0</v>
      </c>
      <c r="AG11" s="61"/>
      <c r="AH11" s="50">
        <f t="shared" si="0"/>
        <v>0</v>
      </c>
      <c r="AI11" s="62"/>
      <c r="AJ11" s="50"/>
      <c r="AK11" s="62"/>
      <c r="AL11" s="50"/>
      <c r="AM11" s="62"/>
      <c r="AN11" s="62"/>
      <c r="AO11" s="62"/>
      <c r="AP11" s="62"/>
      <c r="AQ11" s="62"/>
      <c r="AR11" s="62"/>
      <c r="AS11" s="62"/>
      <c r="AT11" s="62"/>
      <c r="AU11" s="50"/>
      <c r="AV11" s="50"/>
      <c r="AW11" s="50"/>
      <c r="AX11" s="50"/>
      <c r="AZ11" s="62"/>
      <c r="BA11" s="62"/>
      <c r="BB11" s="62"/>
      <c r="BC11" s="62"/>
      <c r="BD11" s="62"/>
    </row>
    <row r="12" spans="1:56" ht="15" x14ac:dyDescent="0.25">
      <c r="A12" s="34"/>
      <c r="C12" s="63" t="s">
        <v>572</v>
      </c>
      <c r="D12" s="64">
        <v>0</v>
      </c>
      <c r="E12" s="48"/>
      <c r="F12" s="58">
        <f>G12+AU12+AV12</f>
        <v>0</v>
      </c>
      <c r="G12" s="58">
        <f t="shared" ref="G12:G17" si="2">H12+AF12+AR12+AS12+AT12</f>
        <v>0</v>
      </c>
      <c r="H12" s="58">
        <f>I12+J12</f>
        <v>0</v>
      </c>
      <c r="I12" s="59"/>
      <c r="J12" s="58">
        <f>K12+L12</f>
        <v>0</v>
      </c>
      <c r="K12" s="59"/>
      <c r="L12" s="58">
        <f>M12+W12+X12+Y12+Z12+AA12+AB12+AC12+AD12+AE12</f>
        <v>0</v>
      </c>
      <c r="M12" s="58">
        <f>N12+O12</f>
        <v>0</v>
      </c>
      <c r="N12" s="59"/>
      <c r="O12" s="58">
        <f>SUM(P12:V12)</f>
        <v>0</v>
      </c>
      <c r="P12" s="60"/>
      <c r="Q12" s="61"/>
      <c r="R12" s="59"/>
      <c r="S12" s="59"/>
      <c r="T12" s="59"/>
      <c r="U12" s="59"/>
      <c r="V12" s="60"/>
      <c r="W12" s="61"/>
      <c r="X12" s="61"/>
      <c r="Y12" s="62"/>
      <c r="Z12" s="62"/>
      <c r="AA12" s="62"/>
      <c r="AB12" s="62"/>
      <c r="AC12" s="62"/>
      <c r="AD12" s="62"/>
      <c r="AE12" s="62"/>
      <c r="AF12" s="50">
        <f t="shared" si="1"/>
        <v>0</v>
      </c>
      <c r="AG12" s="61"/>
      <c r="AH12" s="50">
        <f t="shared" si="0"/>
        <v>0</v>
      </c>
      <c r="AI12" s="62"/>
      <c r="AJ12" s="50">
        <f>AK12+AL12</f>
        <v>0</v>
      </c>
      <c r="AK12" s="62"/>
      <c r="AL12" s="50">
        <f>SUM(AM12:AP12)</f>
        <v>0</v>
      </c>
      <c r="AM12" s="62"/>
      <c r="AN12" s="62"/>
      <c r="AO12" s="62"/>
      <c r="AP12" s="62"/>
      <c r="AQ12" s="62"/>
      <c r="AR12" s="62"/>
      <c r="AS12" s="62"/>
      <c r="AT12" s="62"/>
      <c r="AU12" s="50"/>
      <c r="AV12" s="50"/>
      <c r="AW12" s="50"/>
      <c r="AX12" s="50"/>
      <c r="AZ12" s="62"/>
      <c r="BA12" s="62"/>
      <c r="BB12" s="62"/>
      <c r="BC12" s="62"/>
      <c r="BD12" s="62"/>
    </row>
    <row r="13" spans="1:56" ht="15" x14ac:dyDescent="0.25">
      <c r="A13" s="55"/>
      <c r="C13" s="63" t="s">
        <v>1178</v>
      </c>
      <c r="D13" s="64">
        <v>17227.128740000007</v>
      </c>
      <c r="E13" s="48"/>
      <c r="F13" s="58">
        <f>G13+AU13+AV13</f>
        <v>17227.128740000007</v>
      </c>
      <c r="G13" s="58">
        <f t="shared" si="2"/>
        <v>17227.128740000007</v>
      </c>
      <c r="H13" s="58">
        <f>I13+J13</f>
        <v>0</v>
      </c>
      <c r="I13" s="59"/>
      <c r="J13" s="58">
        <f>K13+L13</f>
        <v>0</v>
      </c>
      <c r="K13" s="59"/>
      <c r="L13" s="58">
        <f>M13+W13+X13+Y13+Z13+AA13+AB13+AC13+AD13+AE13</f>
        <v>0</v>
      </c>
      <c r="M13" s="58">
        <f>N13+O13</f>
        <v>0</v>
      </c>
      <c r="N13" s="59"/>
      <c r="O13" s="58">
        <f>SUM(P13:V13)</f>
        <v>0</v>
      </c>
      <c r="P13" s="60"/>
      <c r="Q13" s="61"/>
      <c r="R13" s="59"/>
      <c r="S13" s="59"/>
      <c r="T13" s="59"/>
      <c r="U13" s="59"/>
      <c r="V13" s="60"/>
      <c r="W13" s="61"/>
      <c r="X13" s="61"/>
      <c r="Y13" s="62"/>
      <c r="Z13" s="62"/>
      <c r="AA13" s="62"/>
      <c r="AB13" s="62"/>
      <c r="AC13" s="62"/>
      <c r="AD13" s="62"/>
      <c r="AE13" s="62"/>
      <c r="AF13" s="50">
        <f t="shared" si="1"/>
        <v>17227.128740000007</v>
      </c>
      <c r="AG13" s="61"/>
      <c r="AH13" s="50">
        <f t="shared" si="0"/>
        <v>17227.128740000007</v>
      </c>
      <c r="AI13" s="62"/>
      <c r="AJ13" s="50">
        <f>AK13+AL13</f>
        <v>17227.128740000007</v>
      </c>
      <c r="AK13" s="62"/>
      <c r="AL13" s="50">
        <f>SUM(AM13:AP13)</f>
        <v>17227.128740000007</v>
      </c>
      <c r="AM13" s="62">
        <f>D13</f>
        <v>17227.128740000007</v>
      </c>
      <c r="AN13" s="62"/>
      <c r="AO13" s="62"/>
      <c r="AP13" s="62"/>
      <c r="AQ13" s="62"/>
      <c r="AR13" s="62"/>
      <c r="AS13" s="62"/>
      <c r="AT13" s="62"/>
      <c r="AU13" s="50"/>
      <c r="AV13" s="50"/>
      <c r="AW13" s="50"/>
      <c r="AX13" s="50"/>
      <c r="AZ13" s="62"/>
      <c r="BA13" s="62"/>
      <c r="BB13" s="62"/>
      <c r="BC13" s="62"/>
      <c r="BD13" s="62"/>
    </row>
    <row r="14" spans="1:56" ht="15" x14ac:dyDescent="0.25">
      <c r="C14" s="63" t="s">
        <v>1179</v>
      </c>
      <c r="D14" s="64">
        <v>34740.826780000003</v>
      </c>
      <c r="E14" s="48"/>
      <c r="F14" s="58">
        <f>G14+AU14+AV14</f>
        <v>34740.826780000003</v>
      </c>
      <c r="G14" s="58">
        <f t="shared" si="2"/>
        <v>34740.826780000003</v>
      </c>
      <c r="H14" s="58">
        <f>I14+J14</f>
        <v>0</v>
      </c>
      <c r="I14" s="59"/>
      <c r="J14" s="58">
        <f>K14+L14</f>
        <v>0</v>
      </c>
      <c r="K14" s="59"/>
      <c r="L14" s="58">
        <f>M14+W14+X14+Y14+Z14+AA14+AB14+AC14+AD14+AE14</f>
        <v>0</v>
      </c>
      <c r="M14" s="58">
        <f>N14+O14</f>
        <v>0</v>
      </c>
      <c r="N14" s="59"/>
      <c r="O14" s="58">
        <f>SUM(P14:V14)</f>
        <v>0</v>
      </c>
      <c r="P14" s="60"/>
      <c r="Q14" s="61"/>
      <c r="R14" s="59"/>
      <c r="S14" s="59"/>
      <c r="T14" s="59"/>
      <c r="U14" s="59"/>
      <c r="V14" s="60"/>
      <c r="W14" s="61"/>
      <c r="X14" s="61"/>
      <c r="Y14" s="62"/>
      <c r="Z14" s="62"/>
      <c r="AA14" s="62"/>
      <c r="AB14" s="62"/>
      <c r="AC14" s="62"/>
      <c r="AD14" s="62"/>
      <c r="AE14" s="62"/>
      <c r="AF14" s="50">
        <f t="shared" si="1"/>
        <v>34740.826780000003</v>
      </c>
      <c r="AG14" s="61"/>
      <c r="AH14" s="50">
        <f t="shared" si="0"/>
        <v>34740.826780000003</v>
      </c>
      <c r="AI14" s="62"/>
      <c r="AJ14" s="50">
        <f>AK14+AL14</f>
        <v>34740.826780000003</v>
      </c>
      <c r="AK14" s="62"/>
      <c r="AL14" s="50">
        <f>SUM(AM14:AP14)</f>
        <v>34740.826780000003</v>
      </c>
      <c r="AM14" s="62"/>
      <c r="AN14" s="62"/>
      <c r="AO14" s="62"/>
      <c r="AP14" s="62">
        <f>D14</f>
        <v>34740.826780000003</v>
      </c>
      <c r="AQ14" s="62"/>
      <c r="AR14" s="62"/>
      <c r="AS14" s="62"/>
      <c r="AT14" s="62"/>
      <c r="AU14" s="50"/>
      <c r="AV14" s="50"/>
      <c r="AW14" s="50"/>
      <c r="AX14" s="50"/>
      <c r="AZ14" s="62"/>
      <c r="BA14" s="62"/>
      <c r="BB14" s="62"/>
      <c r="BC14" s="62"/>
      <c r="BD14" s="62"/>
    </row>
    <row r="15" spans="1:56" ht="15" x14ac:dyDescent="0.25">
      <c r="A15" s="57"/>
      <c r="C15" s="63" t="s">
        <v>1180</v>
      </c>
      <c r="D15" s="64">
        <v>0.39551999999999998</v>
      </c>
      <c r="E15" s="48" t="s">
        <v>19</v>
      </c>
      <c r="F15" s="58">
        <f>G15+AU15+AV15</f>
        <v>0.39551999999999998</v>
      </c>
      <c r="G15" s="58">
        <f t="shared" si="2"/>
        <v>0.39551999999999998</v>
      </c>
      <c r="H15" s="58">
        <f>I15+J15</f>
        <v>0</v>
      </c>
      <c r="I15" s="59"/>
      <c r="J15" s="58">
        <f>K15+L15</f>
        <v>0</v>
      </c>
      <c r="K15" s="59"/>
      <c r="L15" s="58">
        <f>M15+W15+X15+Y15+Z15+AA15+AB15+AC15+AD15+AE15</f>
        <v>0</v>
      </c>
      <c r="M15" s="58">
        <f>N15+O15</f>
        <v>0</v>
      </c>
      <c r="N15" s="59"/>
      <c r="O15" s="58">
        <f>SUM(P15:V15)</f>
        <v>0</v>
      </c>
      <c r="P15" s="60"/>
      <c r="Q15" s="61"/>
      <c r="R15" s="59"/>
      <c r="S15" s="59"/>
      <c r="T15" s="59"/>
      <c r="U15" s="59"/>
      <c r="V15" s="60"/>
      <c r="W15" s="61"/>
      <c r="X15" s="61"/>
      <c r="Y15" s="62"/>
      <c r="Z15" s="62"/>
      <c r="AA15" s="62"/>
      <c r="AB15" s="62"/>
      <c r="AC15" s="62"/>
      <c r="AD15" s="62"/>
      <c r="AE15" s="62"/>
      <c r="AF15" s="50">
        <f t="shared" si="1"/>
        <v>0.39551999999999998</v>
      </c>
      <c r="AG15" s="61"/>
      <c r="AH15" s="50">
        <f t="shared" si="0"/>
        <v>0.39551999999999998</v>
      </c>
      <c r="AI15" s="62"/>
      <c r="AJ15" s="50">
        <f>AK15+AL15</f>
        <v>0.39551999999999998</v>
      </c>
      <c r="AK15" s="62">
        <f>D15</f>
        <v>0.39551999999999998</v>
      </c>
      <c r="AL15" s="50">
        <f>SUM(AM15:AP15)</f>
        <v>0</v>
      </c>
      <c r="AM15" s="62"/>
      <c r="AN15" s="62"/>
      <c r="AO15" s="62"/>
      <c r="AP15" s="62"/>
      <c r="AQ15" s="62"/>
      <c r="AR15" s="62"/>
      <c r="AS15" s="62"/>
      <c r="AT15" s="62"/>
      <c r="AU15" s="50"/>
      <c r="AV15" s="50"/>
      <c r="AW15" s="50"/>
      <c r="AX15" s="50"/>
      <c r="AZ15" s="62"/>
      <c r="BA15" s="62"/>
      <c r="BB15" s="62"/>
      <c r="BC15" s="62"/>
      <c r="BD15" s="62"/>
    </row>
    <row r="16" spans="1:56" ht="15" x14ac:dyDescent="0.25">
      <c r="A16" s="34"/>
      <c r="C16" s="65" t="s">
        <v>1181</v>
      </c>
      <c r="D16" s="66">
        <v>12472.552459999999</v>
      </c>
      <c r="E16" s="67"/>
      <c r="F16" s="68">
        <f>G16+AU16+AV16</f>
        <v>12472.552459999999</v>
      </c>
      <c r="G16" s="68">
        <f t="shared" si="2"/>
        <v>12472.552459999999</v>
      </c>
      <c r="H16" s="68">
        <f>I16+J16</f>
        <v>0</v>
      </c>
      <c r="I16" s="69"/>
      <c r="J16" s="68">
        <f>K16+L16</f>
        <v>0</v>
      </c>
      <c r="K16" s="69"/>
      <c r="L16" s="68">
        <f>M16+W16+X16+Y16+Z16+AA16+AB16+AC16+AD16+AE16</f>
        <v>0</v>
      </c>
      <c r="M16" s="68">
        <f>N16+O16</f>
        <v>0</v>
      </c>
      <c r="N16" s="69"/>
      <c r="O16" s="68">
        <f>SUM(P16:V16)</f>
        <v>0</v>
      </c>
      <c r="P16" s="70"/>
      <c r="Q16" s="71"/>
      <c r="R16" s="69"/>
      <c r="S16" s="69"/>
      <c r="T16" s="69"/>
      <c r="U16" s="69"/>
      <c r="V16" s="70"/>
      <c r="W16" s="71"/>
      <c r="X16" s="71"/>
      <c r="Y16" s="72"/>
      <c r="Z16" s="72"/>
      <c r="AA16" s="72"/>
      <c r="AB16" s="72"/>
      <c r="AC16" s="72"/>
      <c r="AD16" s="72"/>
      <c r="AE16" s="72"/>
      <c r="AF16" s="73">
        <f t="shared" si="1"/>
        <v>12472.552459999999</v>
      </c>
      <c r="AG16" s="71"/>
      <c r="AH16" s="73">
        <f t="shared" si="0"/>
        <v>12472.552459999999</v>
      </c>
      <c r="AI16" s="72"/>
      <c r="AJ16" s="73">
        <f>AK16+AL16</f>
        <v>12472.552459999999</v>
      </c>
      <c r="AK16" s="72"/>
      <c r="AL16" s="73">
        <f>SUM(AM16:AP16)</f>
        <v>12472.552459999999</v>
      </c>
      <c r="AM16" s="72"/>
      <c r="AN16" s="72">
        <f>D16</f>
        <v>12472.552459999999</v>
      </c>
      <c r="AO16" s="72"/>
      <c r="AP16" s="72"/>
      <c r="AQ16" s="72"/>
      <c r="AR16" s="72"/>
      <c r="AS16" s="72"/>
      <c r="AT16" s="72"/>
      <c r="AU16" s="73"/>
      <c r="AV16" s="73"/>
      <c r="AW16" s="73"/>
      <c r="AX16" s="73"/>
      <c r="AZ16" s="62"/>
      <c r="BA16" s="62"/>
      <c r="BB16" s="62"/>
      <c r="BC16" s="62"/>
      <c r="BD16" s="62"/>
    </row>
    <row r="17" spans="1:56" ht="15" x14ac:dyDescent="0.25">
      <c r="A17" s="34"/>
      <c r="C17" s="47" t="s">
        <v>1182</v>
      </c>
      <c r="D17" s="74">
        <f>SUM(D12:D16)</f>
        <v>64440.903500000008</v>
      </c>
      <c r="E17" s="48"/>
      <c r="F17" s="58">
        <f>SUM(F12:F16)</f>
        <v>64440.903500000008</v>
      </c>
      <c r="G17" s="58">
        <f t="shared" si="2"/>
        <v>64440.903500000008</v>
      </c>
      <c r="H17" s="58">
        <f t="shared" ref="H17:AV17" si="3">SUM(H12:H16)</f>
        <v>0</v>
      </c>
      <c r="I17" s="59">
        <f t="shared" si="3"/>
        <v>0</v>
      </c>
      <c r="J17" s="58">
        <f t="shared" si="3"/>
        <v>0</v>
      </c>
      <c r="K17" s="60">
        <f t="shared" si="3"/>
        <v>0</v>
      </c>
      <c r="L17" s="58">
        <f t="shared" si="3"/>
        <v>0</v>
      </c>
      <c r="M17" s="58">
        <f t="shared" si="3"/>
        <v>0</v>
      </c>
      <c r="N17" s="60">
        <f t="shared" si="3"/>
        <v>0</v>
      </c>
      <c r="O17" s="58">
        <f t="shared" si="3"/>
        <v>0</v>
      </c>
      <c r="P17" s="60">
        <f t="shared" si="3"/>
        <v>0</v>
      </c>
      <c r="Q17" s="60">
        <f t="shared" si="3"/>
        <v>0</v>
      </c>
      <c r="R17" s="60">
        <f t="shared" si="3"/>
        <v>0</v>
      </c>
      <c r="S17" s="60">
        <f t="shared" si="3"/>
        <v>0</v>
      </c>
      <c r="T17" s="60">
        <f t="shared" si="3"/>
        <v>0</v>
      </c>
      <c r="U17" s="60">
        <f t="shared" si="3"/>
        <v>0</v>
      </c>
      <c r="V17" s="60">
        <f t="shared" si="3"/>
        <v>0</v>
      </c>
      <c r="W17" s="60">
        <f t="shared" si="3"/>
        <v>0</v>
      </c>
      <c r="X17" s="60">
        <f t="shared" si="3"/>
        <v>0</v>
      </c>
      <c r="Y17" s="60">
        <f t="shared" si="3"/>
        <v>0</v>
      </c>
      <c r="Z17" s="60">
        <f t="shared" si="3"/>
        <v>0</v>
      </c>
      <c r="AA17" s="60">
        <f t="shared" si="3"/>
        <v>0</v>
      </c>
      <c r="AB17" s="60">
        <f t="shared" si="3"/>
        <v>0</v>
      </c>
      <c r="AC17" s="60">
        <f t="shared" si="3"/>
        <v>0</v>
      </c>
      <c r="AD17" s="60">
        <f t="shared" si="3"/>
        <v>0</v>
      </c>
      <c r="AE17" s="60">
        <f t="shared" si="3"/>
        <v>0</v>
      </c>
      <c r="AF17" s="58">
        <f t="shared" si="3"/>
        <v>64440.903500000008</v>
      </c>
      <c r="AG17" s="60">
        <f t="shared" si="3"/>
        <v>0</v>
      </c>
      <c r="AH17" s="58">
        <f t="shared" si="3"/>
        <v>64440.903500000008</v>
      </c>
      <c r="AI17" s="60">
        <f t="shared" si="3"/>
        <v>0</v>
      </c>
      <c r="AJ17" s="58">
        <f t="shared" si="3"/>
        <v>64440.903500000008</v>
      </c>
      <c r="AK17" s="60">
        <f t="shared" si="3"/>
        <v>0.39551999999999998</v>
      </c>
      <c r="AL17" s="58">
        <f t="shared" si="3"/>
        <v>64440.507980000009</v>
      </c>
      <c r="AM17" s="60">
        <f t="shared" si="3"/>
        <v>17227.128740000007</v>
      </c>
      <c r="AN17" s="60">
        <f t="shared" si="3"/>
        <v>12472.552459999999</v>
      </c>
      <c r="AO17" s="60">
        <f t="shared" si="3"/>
        <v>0</v>
      </c>
      <c r="AP17" s="60">
        <f t="shared" si="3"/>
        <v>34740.826780000003</v>
      </c>
      <c r="AQ17" s="60">
        <f t="shared" si="3"/>
        <v>0</v>
      </c>
      <c r="AR17" s="60">
        <f t="shared" si="3"/>
        <v>0</v>
      </c>
      <c r="AS17" s="60">
        <f t="shared" si="3"/>
        <v>0</v>
      </c>
      <c r="AT17" s="60">
        <f t="shared" si="3"/>
        <v>0</v>
      </c>
      <c r="AU17" s="58">
        <f t="shared" si="3"/>
        <v>0</v>
      </c>
      <c r="AV17" s="58">
        <f t="shared" si="3"/>
        <v>0</v>
      </c>
      <c r="AW17" s="58"/>
      <c r="AX17" s="58">
        <f>SUM(AX12:AX16)</f>
        <v>0</v>
      </c>
      <c r="AZ17" s="59"/>
      <c r="BA17" s="59"/>
      <c r="BB17" s="59"/>
      <c r="BC17" s="59"/>
      <c r="BD17" s="59"/>
    </row>
    <row r="18" spans="1:56" ht="15" x14ac:dyDescent="0.25">
      <c r="A18" s="34"/>
      <c r="C18" s="20"/>
      <c r="E18" s="48"/>
      <c r="F18" s="58"/>
      <c r="G18" s="58"/>
      <c r="H18" s="58"/>
      <c r="I18" s="59"/>
      <c r="J18" s="58"/>
      <c r="K18" s="60"/>
      <c r="L18" s="58"/>
      <c r="M18" s="58"/>
      <c r="N18" s="59"/>
      <c r="O18" s="58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58"/>
      <c r="AG18" s="60"/>
      <c r="AH18" s="58"/>
      <c r="AI18" s="60"/>
      <c r="AJ18" s="58"/>
      <c r="AK18" s="60"/>
      <c r="AL18" s="58"/>
      <c r="AM18" s="60"/>
      <c r="AN18" s="60"/>
      <c r="AO18" s="60"/>
      <c r="AP18" s="60"/>
      <c r="AQ18" s="60"/>
      <c r="AR18" s="60"/>
      <c r="AS18" s="60"/>
      <c r="AT18" s="60"/>
      <c r="AU18" s="58"/>
      <c r="AV18" s="58"/>
      <c r="AW18" s="58"/>
      <c r="AX18" s="58"/>
      <c r="AZ18" s="59"/>
      <c r="BA18" s="59"/>
      <c r="BB18" s="59"/>
      <c r="BC18" s="59"/>
      <c r="BD18" s="59"/>
    </row>
    <row r="19" spans="1:56" ht="15" x14ac:dyDescent="0.25">
      <c r="A19" s="34"/>
      <c r="C19" s="75" t="s">
        <v>1183</v>
      </c>
      <c r="D19" s="74"/>
      <c r="E19" s="48"/>
      <c r="F19" s="58"/>
      <c r="G19" s="58"/>
      <c r="H19" s="58"/>
      <c r="I19" s="59"/>
      <c r="J19" s="58"/>
      <c r="K19" s="60"/>
      <c r="L19" s="58"/>
      <c r="M19" s="58"/>
      <c r="N19" s="59"/>
      <c r="O19" s="58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8"/>
      <c r="AG19" s="60"/>
      <c r="AH19" s="58"/>
      <c r="AI19" s="60"/>
      <c r="AJ19" s="58"/>
      <c r="AK19" s="60"/>
      <c r="AL19" s="58"/>
      <c r="AM19" s="60"/>
      <c r="AN19" s="60"/>
      <c r="AO19" s="60"/>
      <c r="AP19" s="60"/>
      <c r="AQ19" s="60"/>
      <c r="AR19" s="60"/>
      <c r="AS19" s="60"/>
      <c r="AT19" s="60"/>
      <c r="AU19" s="58"/>
      <c r="AV19" s="58"/>
      <c r="AW19" s="58"/>
      <c r="AX19" s="58"/>
      <c r="AZ19" s="59"/>
      <c r="BA19" s="59"/>
      <c r="BB19" s="59"/>
      <c r="BC19" s="59"/>
      <c r="BD19" s="59"/>
    </row>
    <row r="20" spans="1:56" ht="15" x14ac:dyDescent="0.25">
      <c r="A20" s="34"/>
      <c r="C20" s="76" t="s">
        <v>1157</v>
      </c>
      <c r="D20" s="77">
        <f>D17</f>
        <v>64440.903500000008</v>
      </c>
      <c r="E20" s="48"/>
      <c r="F20" s="58"/>
      <c r="G20" s="58"/>
      <c r="H20" s="58"/>
      <c r="I20" s="59"/>
      <c r="J20" s="58"/>
      <c r="K20" s="60"/>
      <c r="L20" s="58"/>
      <c r="M20" s="58"/>
      <c r="N20" s="59"/>
      <c r="O20" s="58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58"/>
      <c r="AG20" s="60"/>
      <c r="AH20" s="58"/>
      <c r="AI20" s="60"/>
      <c r="AJ20" s="58"/>
      <c r="AK20" s="60"/>
      <c r="AL20" s="58"/>
      <c r="AM20" s="60"/>
      <c r="AN20" s="60"/>
      <c r="AO20" s="60"/>
      <c r="AP20" s="60"/>
      <c r="AQ20" s="60"/>
      <c r="AR20" s="60"/>
      <c r="AS20" s="60"/>
      <c r="AT20" s="60"/>
      <c r="AU20" s="58"/>
      <c r="AV20" s="58"/>
      <c r="AW20" s="58"/>
      <c r="AX20" s="58"/>
      <c r="AZ20" s="59"/>
      <c r="BA20" s="59"/>
      <c r="BB20" s="59"/>
      <c r="BC20" s="59"/>
      <c r="BD20" s="59"/>
    </row>
    <row r="21" spans="1:56" ht="26.25" x14ac:dyDescent="0.25">
      <c r="A21" s="34"/>
      <c r="C21" s="78" t="s">
        <v>1184</v>
      </c>
      <c r="D21" s="79">
        <v>23208.068360000001</v>
      </c>
      <c r="E21" s="655" t="s">
        <v>2403</v>
      </c>
      <c r="F21" s="58"/>
      <c r="G21" s="58"/>
      <c r="H21" s="58"/>
      <c r="I21" s="59"/>
      <c r="J21" s="58"/>
      <c r="K21" s="59"/>
      <c r="L21" s="58"/>
      <c r="M21" s="58"/>
      <c r="N21" s="59"/>
      <c r="O21" s="58"/>
      <c r="P21" s="60"/>
      <c r="Q21" s="61"/>
      <c r="R21" s="59"/>
      <c r="S21" s="59"/>
      <c r="T21" s="59"/>
      <c r="U21" s="59"/>
      <c r="V21" s="60"/>
      <c r="W21" s="61"/>
      <c r="X21" s="61"/>
      <c r="Y21" s="62"/>
      <c r="Z21" s="62"/>
      <c r="AA21" s="62"/>
      <c r="AB21" s="62"/>
      <c r="AC21" s="62"/>
      <c r="AD21" s="62"/>
      <c r="AE21" s="62"/>
      <c r="AF21" s="50"/>
      <c r="AG21" s="61"/>
      <c r="AH21" s="50"/>
      <c r="AI21" s="62"/>
      <c r="AJ21" s="50"/>
      <c r="AK21" s="62"/>
      <c r="AL21" s="50"/>
      <c r="AM21" s="62"/>
      <c r="AN21" s="62"/>
      <c r="AO21" s="62"/>
      <c r="AP21" s="62"/>
      <c r="AQ21" s="62"/>
      <c r="AR21" s="62"/>
      <c r="AS21" s="62"/>
      <c r="AT21" s="62"/>
      <c r="AU21" s="50"/>
      <c r="AV21" s="50"/>
      <c r="AW21" s="50"/>
      <c r="AX21" s="50"/>
      <c r="AZ21" s="62"/>
      <c r="BA21" s="62"/>
      <c r="BB21" s="62"/>
      <c r="BC21" s="62"/>
      <c r="BD21" s="62"/>
    </row>
    <row r="22" spans="1:56" ht="15" x14ac:dyDescent="0.25">
      <c r="A22" s="34"/>
      <c r="C22" s="76"/>
      <c r="D22" s="77">
        <f>SUM(D20:D21)</f>
        <v>87648.971860000005</v>
      </c>
      <c r="E22" s="48"/>
      <c r="F22" s="58"/>
      <c r="G22" s="58"/>
      <c r="H22" s="58"/>
      <c r="I22" s="59"/>
      <c r="J22" s="58"/>
      <c r="K22" s="60"/>
      <c r="L22" s="58"/>
      <c r="M22" s="58"/>
      <c r="N22" s="59"/>
      <c r="O22" s="58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58"/>
      <c r="AG22" s="60"/>
      <c r="AH22" s="58"/>
      <c r="AI22" s="60"/>
      <c r="AJ22" s="58"/>
      <c r="AK22" s="60"/>
      <c r="AL22" s="58"/>
      <c r="AM22" s="60"/>
      <c r="AN22" s="60"/>
      <c r="AO22" s="60"/>
      <c r="AP22" s="60"/>
      <c r="AQ22" s="60"/>
      <c r="AR22" s="60"/>
      <c r="AS22" s="60"/>
      <c r="AT22" s="60"/>
      <c r="AU22" s="58"/>
      <c r="AV22" s="58"/>
      <c r="AW22" s="58"/>
      <c r="AX22" s="58"/>
      <c r="AZ22" s="59"/>
      <c r="BA22" s="59"/>
      <c r="BB22" s="59"/>
      <c r="BC22" s="59"/>
      <c r="BD22" s="59"/>
    </row>
    <row r="23" spans="1:56" ht="15" x14ac:dyDescent="0.25">
      <c r="A23" s="34"/>
      <c r="C23" s="80" t="s">
        <v>1185</v>
      </c>
      <c r="D23" s="81">
        <f>87648971.86/1000</f>
        <v>87648.971860000005</v>
      </c>
      <c r="E23" s="48"/>
      <c r="F23" s="58"/>
      <c r="G23" s="58"/>
      <c r="H23" s="58"/>
      <c r="I23" s="59"/>
      <c r="J23" s="58"/>
      <c r="K23" s="60"/>
      <c r="L23" s="58"/>
      <c r="M23" s="58"/>
      <c r="N23" s="59"/>
      <c r="O23" s="58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58"/>
      <c r="AG23" s="60"/>
      <c r="AH23" s="58"/>
      <c r="AI23" s="60"/>
      <c r="AJ23" s="58"/>
      <c r="AK23" s="60"/>
      <c r="AL23" s="58"/>
      <c r="AM23" s="60"/>
      <c r="AN23" s="60"/>
      <c r="AO23" s="60"/>
      <c r="AP23" s="60"/>
      <c r="AQ23" s="60"/>
      <c r="AR23" s="60"/>
      <c r="AS23" s="60"/>
      <c r="AT23" s="60"/>
      <c r="AU23" s="58"/>
      <c r="AV23" s="58"/>
      <c r="AW23" s="58"/>
      <c r="AX23" s="58"/>
      <c r="AZ23" s="59"/>
      <c r="BA23" s="59"/>
      <c r="BB23" s="59"/>
      <c r="BC23" s="59"/>
      <c r="BD23" s="59"/>
    </row>
    <row r="24" spans="1:56" ht="15" x14ac:dyDescent="0.25">
      <c r="A24" s="55"/>
      <c r="C24" s="20"/>
      <c r="F24" s="49"/>
      <c r="G24" s="49"/>
      <c r="H24" s="50"/>
      <c r="I24" s="51"/>
      <c r="J24" s="49"/>
      <c r="K24" s="52"/>
      <c r="L24" s="50"/>
      <c r="M24" s="49"/>
      <c r="N24" s="53"/>
      <c r="O24" s="49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0"/>
      <c r="AG24" s="53"/>
      <c r="AH24" s="50"/>
      <c r="AI24" s="52"/>
      <c r="AJ24" s="50"/>
      <c r="AK24" s="53"/>
      <c r="AL24" s="50"/>
      <c r="AM24" s="52"/>
      <c r="AN24" s="52"/>
      <c r="AO24" s="52"/>
      <c r="AP24" s="52"/>
      <c r="AQ24" s="52"/>
      <c r="AR24" s="52"/>
      <c r="AS24" s="52"/>
      <c r="AT24" s="52"/>
      <c r="AU24" s="50"/>
      <c r="AV24" s="50"/>
      <c r="AW24" s="50"/>
      <c r="AX24" s="50"/>
      <c r="AZ24" s="51"/>
      <c r="BA24" s="53"/>
      <c r="BB24" s="53"/>
      <c r="BC24" s="51"/>
      <c r="BD24" s="53"/>
    </row>
    <row r="25" spans="1:56" ht="15" x14ac:dyDescent="0.25">
      <c r="A25" s="34"/>
      <c r="C25" s="47"/>
      <c r="F25" s="49"/>
      <c r="G25" s="49"/>
      <c r="H25" s="50"/>
      <c r="I25" s="51"/>
      <c r="J25" s="49"/>
      <c r="K25" s="52"/>
      <c r="L25" s="50"/>
      <c r="M25" s="49"/>
      <c r="N25" s="53"/>
      <c r="O25" s="49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0"/>
      <c r="AG25" s="53"/>
      <c r="AH25" s="50"/>
      <c r="AI25" s="52"/>
      <c r="AJ25" s="50"/>
      <c r="AK25" s="53"/>
      <c r="AL25" s="50"/>
      <c r="AM25" s="52"/>
      <c r="AN25" s="52"/>
      <c r="AO25" s="52"/>
      <c r="AP25" s="52"/>
      <c r="AQ25" s="52"/>
      <c r="AR25" s="52"/>
      <c r="AS25" s="52"/>
      <c r="AT25" s="52"/>
      <c r="AU25" s="50"/>
      <c r="AV25" s="50"/>
      <c r="AW25" s="50"/>
      <c r="AX25" s="50"/>
      <c r="AZ25" s="51"/>
      <c r="BA25" s="53"/>
      <c r="BB25" s="53"/>
      <c r="BC25" s="51"/>
      <c r="BD25" s="53"/>
    </row>
    <row r="26" spans="1:56" ht="15" x14ac:dyDescent="0.25">
      <c r="A26" s="57"/>
      <c r="C26" s="54" t="s">
        <v>1186</v>
      </c>
      <c r="D26" s="48"/>
      <c r="E26" s="48"/>
      <c r="F26" s="58"/>
      <c r="G26" s="58"/>
      <c r="H26" s="58"/>
      <c r="I26" s="59"/>
      <c r="J26" s="58"/>
      <c r="K26" s="59"/>
      <c r="L26" s="58"/>
      <c r="M26" s="58"/>
      <c r="N26" s="59"/>
      <c r="O26" s="58"/>
      <c r="P26" s="60"/>
      <c r="Q26" s="61"/>
      <c r="R26" s="59"/>
      <c r="S26" s="59"/>
      <c r="T26" s="59"/>
      <c r="U26" s="59"/>
      <c r="V26" s="60"/>
      <c r="W26" s="61"/>
      <c r="X26" s="61"/>
      <c r="Y26" s="62"/>
      <c r="Z26" s="62"/>
      <c r="AA26" s="62"/>
      <c r="AB26" s="62"/>
      <c r="AC26" s="62"/>
      <c r="AD26" s="62"/>
      <c r="AE26" s="62"/>
      <c r="AF26" s="82"/>
      <c r="AG26" s="61"/>
      <c r="AH26" s="82"/>
      <c r="AI26" s="62"/>
      <c r="AJ26" s="82"/>
      <c r="AK26" s="62"/>
      <c r="AL26" s="82"/>
      <c r="AM26" s="62"/>
      <c r="AN26" s="62"/>
      <c r="AO26" s="62"/>
      <c r="AP26" s="62"/>
      <c r="AQ26" s="62"/>
      <c r="AR26" s="62"/>
      <c r="AS26" s="62"/>
      <c r="AT26" s="62"/>
      <c r="AU26" s="82"/>
      <c r="AV26" s="82"/>
      <c r="AW26" s="82"/>
      <c r="AX26" s="82"/>
      <c r="AZ26" s="62"/>
      <c r="BA26" s="62"/>
      <c r="BB26" s="62"/>
      <c r="BC26" s="62"/>
      <c r="BD26" s="62"/>
    </row>
    <row r="27" spans="1:56" ht="15" x14ac:dyDescent="0.25">
      <c r="A27" s="57"/>
      <c r="C27" s="83"/>
      <c r="D27" s="84" t="s">
        <v>1177</v>
      </c>
      <c r="E27" s="67"/>
      <c r="F27" s="58"/>
      <c r="G27" s="58"/>
      <c r="H27" s="58"/>
      <c r="I27" s="59"/>
      <c r="J27" s="58"/>
      <c r="K27" s="59"/>
      <c r="L27" s="58"/>
      <c r="M27" s="58"/>
      <c r="N27" s="59"/>
      <c r="O27" s="58"/>
      <c r="P27" s="60"/>
      <c r="Q27" s="61"/>
      <c r="R27" s="59"/>
      <c r="S27" s="59"/>
      <c r="T27" s="59"/>
      <c r="U27" s="59"/>
      <c r="V27" s="60"/>
      <c r="W27" s="61"/>
      <c r="X27" s="61"/>
      <c r="Y27" s="62"/>
      <c r="Z27" s="62"/>
      <c r="AA27" s="62"/>
      <c r="AB27" s="62"/>
      <c r="AC27" s="62"/>
      <c r="AD27" s="62"/>
      <c r="AE27" s="62"/>
      <c r="AF27" s="82"/>
      <c r="AG27" s="61"/>
      <c r="AH27" s="82"/>
      <c r="AI27" s="62"/>
      <c r="AJ27" s="82"/>
      <c r="AK27" s="62"/>
      <c r="AL27" s="82"/>
      <c r="AM27" s="62"/>
      <c r="AN27" s="62"/>
      <c r="AO27" s="62"/>
      <c r="AP27" s="62"/>
      <c r="AQ27" s="62"/>
      <c r="AR27" s="62"/>
      <c r="AS27" s="62"/>
      <c r="AT27" s="62"/>
      <c r="AU27" s="82"/>
      <c r="AV27" s="82"/>
      <c r="AW27" s="82"/>
      <c r="AX27" s="82"/>
      <c r="AZ27" s="62"/>
      <c r="BA27" s="62"/>
      <c r="BB27" s="62"/>
      <c r="BC27" s="62"/>
      <c r="BD27" s="62"/>
    </row>
    <row r="28" spans="1:56" ht="15" x14ac:dyDescent="0.25">
      <c r="A28" s="85"/>
      <c r="C28" s="47" t="s">
        <v>1187</v>
      </c>
      <c r="D28" s="64">
        <v>0</v>
      </c>
      <c r="E28" s="48"/>
      <c r="F28" s="58">
        <f t="shared" ref="F28:F43" si="4">G28+AU28+AV28</f>
        <v>0</v>
      </c>
      <c r="G28" s="58">
        <f t="shared" ref="G28:G43" si="5">H28+AF28+AR28+AS28+AT28</f>
        <v>0</v>
      </c>
      <c r="H28" s="58">
        <f t="shared" ref="H28:H43" si="6">I28+J28</f>
        <v>0</v>
      </c>
      <c r="I28" s="59"/>
      <c r="J28" s="58">
        <f t="shared" ref="J28:J43" si="7">K28+L28</f>
        <v>0</v>
      </c>
      <c r="K28" s="59"/>
      <c r="L28" s="58">
        <f t="shared" ref="L28:L43" si="8">M28+W28+X28+Y28+Z28+AA28+AB28+AC28+AD28+AE28</f>
        <v>0</v>
      </c>
      <c r="M28" s="58">
        <f t="shared" ref="M28:M43" si="9">N28+O28</f>
        <v>0</v>
      </c>
      <c r="N28" s="59"/>
      <c r="O28" s="58">
        <f t="shared" ref="O28:O43" si="10">SUM(P28:V28)</f>
        <v>0</v>
      </c>
      <c r="P28" s="60"/>
      <c r="Q28" s="61"/>
      <c r="R28" s="59"/>
      <c r="S28" s="59"/>
      <c r="T28" s="59"/>
      <c r="U28" s="59"/>
      <c r="V28" s="60"/>
      <c r="W28" s="61"/>
      <c r="X28" s="61"/>
      <c r="Y28" s="62"/>
      <c r="Z28" s="62"/>
      <c r="AA28" s="62"/>
      <c r="AB28" s="62"/>
      <c r="AC28" s="62"/>
      <c r="AD28" s="62"/>
      <c r="AE28" s="62"/>
      <c r="AF28" s="50">
        <f t="shared" ref="AF28:AF43" si="11">AG28+AH28</f>
        <v>0</v>
      </c>
      <c r="AG28" s="61"/>
      <c r="AH28" s="50">
        <f>AI28+AJ28+AQ28</f>
        <v>0</v>
      </c>
      <c r="AI28" s="62"/>
      <c r="AJ28" s="50">
        <f t="shared" ref="AJ28:AJ43" si="12">AK28+AL28</f>
        <v>0</v>
      </c>
      <c r="AK28" s="62"/>
      <c r="AL28" s="50">
        <f t="shared" ref="AL28:AL43" si="13">SUM(AM28:AP28)</f>
        <v>0</v>
      </c>
      <c r="AM28" s="62"/>
      <c r="AN28" s="62"/>
      <c r="AO28" s="62"/>
      <c r="AP28" s="62"/>
      <c r="AQ28" s="62"/>
      <c r="AR28" s="62"/>
      <c r="AS28" s="62"/>
      <c r="AT28" s="62"/>
      <c r="AU28" s="50"/>
      <c r="AV28" s="50"/>
      <c r="AW28" s="50"/>
      <c r="AX28" s="50"/>
      <c r="AZ28" s="62"/>
      <c r="BA28" s="62"/>
      <c r="BB28" s="62"/>
      <c r="BC28" s="62"/>
      <c r="BD28" s="62"/>
    </row>
    <row r="29" spans="1:56" ht="15" x14ac:dyDescent="0.25">
      <c r="A29" s="85"/>
      <c r="C29" s="47" t="s">
        <v>214</v>
      </c>
      <c r="D29" s="64">
        <v>0</v>
      </c>
      <c r="E29" s="48"/>
      <c r="F29" s="58">
        <f t="shared" si="4"/>
        <v>0</v>
      </c>
      <c r="G29" s="58">
        <f t="shared" si="5"/>
        <v>0</v>
      </c>
      <c r="H29" s="58">
        <f t="shared" si="6"/>
        <v>0</v>
      </c>
      <c r="I29" s="59"/>
      <c r="J29" s="58">
        <f t="shared" si="7"/>
        <v>0</v>
      </c>
      <c r="K29" s="59"/>
      <c r="L29" s="58">
        <f t="shared" si="8"/>
        <v>0</v>
      </c>
      <c r="M29" s="58">
        <f t="shared" si="9"/>
        <v>0</v>
      </c>
      <c r="N29" s="59"/>
      <c r="O29" s="58">
        <f t="shared" si="10"/>
        <v>0</v>
      </c>
      <c r="P29" s="60"/>
      <c r="Q29" s="61"/>
      <c r="R29" s="59"/>
      <c r="S29" s="59"/>
      <c r="T29" s="59"/>
      <c r="U29" s="59"/>
      <c r="V29" s="60"/>
      <c r="W29" s="61"/>
      <c r="X29" s="61"/>
      <c r="Y29" s="62"/>
      <c r="Z29" s="62"/>
      <c r="AA29" s="62"/>
      <c r="AB29" s="62"/>
      <c r="AC29" s="62"/>
      <c r="AD29" s="62"/>
      <c r="AE29" s="62"/>
      <c r="AF29" s="50">
        <f t="shared" si="11"/>
        <v>0</v>
      </c>
      <c r="AG29" s="61"/>
      <c r="AH29" s="50">
        <f>AI29+AJ29+AQ29</f>
        <v>0</v>
      </c>
      <c r="AI29" s="62"/>
      <c r="AJ29" s="50">
        <f t="shared" si="12"/>
        <v>0</v>
      </c>
      <c r="AK29" s="61"/>
      <c r="AL29" s="50">
        <f t="shared" si="13"/>
        <v>0</v>
      </c>
      <c r="AM29" s="62"/>
      <c r="AN29" s="62"/>
      <c r="AO29" s="62"/>
      <c r="AP29" s="62"/>
      <c r="AQ29" s="62"/>
      <c r="AR29" s="62"/>
      <c r="AS29" s="62"/>
      <c r="AT29" s="62"/>
      <c r="AU29" s="50"/>
      <c r="AV29" s="50"/>
      <c r="AW29" s="50"/>
      <c r="AX29" s="50"/>
      <c r="AZ29" s="62"/>
      <c r="BA29" s="62"/>
      <c r="BB29" s="62"/>
      <c r="BC29" s="62"/>
      <c r="BD29" s="62"/>
    </row>
    <row r="30" spans="1:56" ht="15" x14ac:dyDescent="0.25">
      <c r="A30" s="85"/>
      <c r="C30" s="47" t="s">
        <v>1188</v>
      </c>
      <c r="D30" s="64">
        <v>405.43125000000003</v>
      </c>
      <c r="E30" s="48" t="s">
        <v>1189</v>
      </c>
      <c r="F30" s="58">
        <f t="shared" si="4"/>
        <v>405.43125000000003</v>
      </c>
      <c r="G30" s="58">
        <f t="shared" si="5"/>
        <v>405.43125000000003</v>
      </c>
      <c r="H30" s="58">
        <f t="shared" si="6"/>
        <v>0</v>
      </c>
      <c r="I30" s="59"/>
      <c r="J30" s="58">
        <f t="shared" si="7"/>
        <v>0</v>
      </c>
      <c r="K30" s="59"/>
      <c r="L30" s="58">
        <f t="shared" si="8"/>
        <v>0</v>
      </c>
      <c r="M30" s="58">
        <f t="shared" si="9"/>
        <v>0</v>
      </c>
      <c r="N30" s="59"/>
      <c r="O30" s="58">
        <f t="shared" si="10"/>
        <v>0</v>
      </c>
      <c r="P30" s="60"/>
      <c r="Q30" s="61"/>
      <c r="R30" s="59"/>
      <c r="S30" s="59"/>
      <c r="T30" s="59"/>
      <c r="U30" s="59"/>
      <c r="V30" s="60"/>
      <c r="W30" s="61"/>
      <c r="X30" s="61"/>
      <c r="Y30" s="62"/>
      <c r="Z30" s="62"/>
      <c r="AA30" s="62"/>
      <c r="AB30" s="62"/>
      <c r="AC30" s="62"/>
      <c r="AD30" s="62"/>
      <c r="AE30" s="62"/>
      <c r="AF30" s="50">
        <f t="shared" si="11"/>
        <v>405.43125000000003</v>
      </c>
      <c r="AG30" s="61"/>
      <c r="AH30" s="50">
        <f t="shared" ref="AH30:AH43" si="14">AI30+AJ30+AQ30</f>
        <v>405.43125000000003</v>
      </c>
      <c r="AI30" s="62"/>
      <c r="AJ30" s="50">
        <f t="shared" si="12"/>
        <v>405.43125000000003</v>
      </c>
      <c r="AK30" s="62">
        <f>D30</f>
        <v>405.43125000000003</v>
      </c>
      <c r="AL30" s="50">
        <f t="shared" si="13"/>
        <v>0</v>
      </c>
      <c r="AM30" s="62"/>
      <c r="AN30" s="62"/>
      <c r="AO30" s="62"/>
      <c r="AP30" s="62"/>
      <c r="AQ30" s="62"/>
      <c r="AR30" s="62"/>
      <c r="AS30" s="62"/>
      <c r="AT30" s="62"/>
      <c r="AU30" s="50"/>
      <c r="AV30" s="50"/>
      <c r="AW30" s="50"/>
      <c r="AX30" s="50"/>
      <c r="AZ30" s="62"/>
      <c r="BA30" s="62"/>
      <c r="BB30" s="62"/>
      <c r="BC30" s="62"/>
      <c r="BD30" s="62"/>
    </row>
    <row r="31" spans="1:56" ht="15" x14ac:dyDescent="0.25">
      <c r="A31" s="85"/>
      <c r="C31" s="47" t="s">
        <v>1178</v>
      </c>
      <c r="D31" s="64">
        <v>544.75138999999967</v>
      </c>
      <c r="E31" s="48"/>
      <c r="F31" s="58">
        <f t="shared" si="4"/>
        <v>544.75138999999967</v>
      </c>
      <c r="G31" s="58">
        <f t="shared" si="5"/>
        <v>544.75138999999967</v>
      </c>
      <c r="H31" s="58">
        <f t="shared" si="6"/>
        <v>0</v>
      </c>
      <c r="I31" s="59"/>
      <c r="J31" s="58">
        <f t="shared" si="7"/>
        <v>0</v>
      </c>
      <c r="K31" s="59"/>
      <c r="L31" s="58">
        <f t="shared" si="8"/>
        <v>0</v>
      </c>
      <c r="M31" s="58">
        <f t="shared" si="9"/>
        <v>0</v>
      </c>
      <c r="N31" s="59"/>
      <c r="O31" s="58">
        <f t="shared" si="10"/>
        <v>0</v>
      </c>
      <c r="P31" s="60"/>
      <c r="Q31" s="61"/>
      <c r="R31" s="59"/>
      <c r="S31" s="59"/>
      <c r="T31" s="59"/>
      <c r="U31" s="59"/>
      <c r="V31" s="60"/>
      <c r="W31" s="61"/>
      <c r="X31" s="61"/>
      <c r="Y31" s="62"/>
      <c r="Z31" s="62"/>
      <c r="AA31" s="62"/>
      <c r="AB31" s="62"/>
      <c r="AC31" s="62"/>
      <c r="AD31" s="62"/>
      <c r="AE31" s="62"/>
      <c r="AF31" s="50">
        <f t="shared" si="11"/>
        <v>544.75138999999967</v>
      </c>
      <c r="AG31" s="61"/>
      <c r="AH31" s="50">
        <f t="shared" si="14"/>
        <v>544.75138999999967</v>
      </c>
      <c r="AI31" s="62"/>
      <c r="AJ31" s="50">
        <f t="shared" si="12"/>
        <v>544.75138999999967</v>
      </c>
      <c r="AK31" s="62"/>
      <c r="AL31" s="50">
        <f t="shared" si="13"/>
        <v>544.75138999999967</v>
      </c>
      <c r="AM31" s="62">
        <f>D31</f>
        <v>544.75138999999967</v>
      </c>
      <c r="AN31" s="62"/>
      <c r="AO31" s="62"/>
      <c r="AP31" s="62"/>
      <c r="AQ31" s="62"/>
      <c r="AR31" s="62"/>
      <c r="AS31" s="62"/>
      <c r="AT31" s="62"/>
      <c r="AU31" s="50"/>
      <c r="AV31" s="50"/>
      <c r="AW31" s="50"/>
      <c r="AX31" s="50"/>
      <c r="AZ31" s="62"/>
      <c r="BA31" s="62"/>
      <c r="BB31" s="62"/>
      <c r="BC31" s="62"/>
      <c r="BD31" s="62"/>
    </row>
    <row r="32" spans="1:56" ht="15" x14ac:dyDescent="0.25">
      <c r="A32" s="85"/>
      <c r="C32" s="47" t="s">
        <v>1179</v>
      </c>
      <c r="D32" s="64">
        <v>8933.0667500000018</v>
      </c>
      <c r="E32" s="48"/>
      <c r="F32" s="58">
        <f t="shared" si="4"/>
        <v>8933.0667500000018</v>
      </c>
      <c r="G32" s="58">
        <f t="shared" si="5"/>
        <v>8933.0667500000018</v>
      </c>
      <c r="H32" s="58">
        <f t="shared" si="6"/>
        <v>0</v>
      </c>
      <c r="I32" s="59"/>
      <c r="J32" s="58">
        <f t="shared" si="7"/>
        <v>0</v>
      </c>
      <c r="K32" s="59"/>
      <c r="L32" s="58">
        <f t="shared" si="8"/>
        <v>0</v>
      </c>
      <c r="M32" s="58">
        <f t="shared" si="9"/>
        <v>0</v>
      </c>
      <c r="N32" s="59"/>
      <c r="O32" s="58">
        <f t="shared" si="10"/>
        <v>0</v>
      </c>
      <c r="P32" s="60"/>
      <c r="Q32" s="61"/>
      <c r="R32" s="59"/>
      <c r="S32" s="59"/>
      <c r="T32" s="59"/>
      <c r="U32" s="59"/>
      <c r="V32" s="60"/>
      <c r="W32" s="61"/>
      <c r="X32" s="61"/>
      <c r="Y32" s="62"/>
      <c r="Z32" s="62"/>
      <c r="AA32" s="62"/>
      <c r="AB32" s="62"/>
      <c r="AC32" s="62"/>
      <c r="AD32" s="62"/>
      <c r="AE32" s="62"/>
      <c r="AF32" s="50">
        <f t="shared" si="11"/>
        <v>8933.0667500000018</v>
      </c>
      <c r="AG32" s="61"/>
      <c r="AH32" s="50">
        <f t="shared" si="14"/>
        <v>8933.0667500000018</v>
      </c>
      <c r="AI32" s="62"/>
      <c r="AJ32" s="50">
        <f t="shared" si="12"/>
        <v>8933.0667500000018</v>
      </c>
      <c r="AK32" s="62"/>
      <c r="AL32" s="50">
        <f t="shared" si="13"/>
        <v>8933.0667500000018</v>
      </c>
      <c r="AM32" s="62"/>
      <c r="AN32" s="62"/>
      <c r="AO32" s="62"/>
      <c r="AP32" s="62">
        <f>D32</f>
        <v>8933.0667500000018</v>
      </c>
      <c r="AQ32" s="62"/>
      <c r="AR32" s="62"/>
      <c r="AS32" s="62"/>
      <c r="AT32" s="62"/>
      <c r="AU32" s="50"/>
      <c r="AV32" s="50"/>
      <c r="AW32" s="50"/>
      <c r="AX32" s="50"/>
      <c r="AZ32" s="62"/>
      <c r="BA32" s="62"/>
      <c r="BB32" s="62"/>
      <c r="BC32" s="62"/>
      <c r="BD32" s="62"/>
    </row>
    <row r="33" spans="1:57" ht="15" x14ac:dyDescent="0.25">
      <c r="A33" s="85"/>
      <c r="C33" s="47" t="s">
        <v>1190</v>
      </c>
      <c r="D33" s="64">
        <v>37.733319999999999</v>
      </c>
      <c r="E33" s="48" t="s">
        <v>1189</v>
      </c>
      <c r="F33" s="58">
        <f t="shared" si="4"/>
        <v>37.733319999999999</v>
      </c>
      <c r="G33" s="58">
        <f t="shared" si="5"/>
        <v>37.733319999999999</v>
      </c>
      <c r="H33" s="58">
        <f t="shared" si="6"/>
        <v>0</v>
      </c>
      <c r="I33" s="59"/>
      <c r="J33" s="58">
        <f t="shared" si="7"/>
        <v>0</v>
      </c>
      <c r="K33" s="59"/>
      <c r="L33" s="58">
        <f t="shared" si="8"/>
        <v>0</v>
      </c>
      <c r="M33" s="58">
        <f t="shared" si="9"/>
        <v>0</v>
      </c>
      <c r="N33" s="59"/>
      <c r="O33" s="58">
        <f t="shared" si="10"/>
        <v>0</v>
      </c>
      <c r="P33" s="60"/>
      <c r="Q33" s="61"/>
      <c r="R33" s="59"/>
      <c r="S33" s="59"/>
      <c r="T33" s="59"/>
      <c r="U33" s="59"/>
      <c r="V33" s="60"/>
      <c r="W33" s="61"/>
      <c r="X33" s="61"/>
      <c r="Y33" s="62"/>
      <c r="Z33" s="62"/>
      <c r="AA33" s="62"/>
      <c r="AB33" s="62"/>
      <c r="AC33" s="62"/>
      <c r="AD33" s="62"/>
      <c r="AE33" s="62"/>
      <c r="AF33" s="50">
        <f t="shared" si="11"/>
        <v>37.733319999999999</v>
      </c>
      <c r="AG33" s="61"/>
      <c r="AH33" s="50">
        <f t="shared" si="14"/>
        <v>37.733319999999999</v>
      </c>
      <c r="AI33" s="62"/>
      <c r="AJ33" s="50">
        <f t="shared" si="12"/>
        <v>37.733319999999999</v>
      </c>
      <c r="AK33" s="62">
        <f>D33</f>
        <v>37.733319999999999</v>
      </c>
      <c r="AL33" s="50">
        <f t="shared" si="13"/>
        <v>0</v>
      </c>
      <c r="AM33" s="62"/>
      <c r="AN33" s="62"/>
      <c r="AO33" s="62"/>
      <c r="AP33" s="62"/>
      <c r="AQ33" s="62"/>
      <c r="AR33" s="62"/>
      <c r="AS33" s="62"/>
      <c r="AT33" s="62"/>
      <c r="AU33" s="50"/>
      <c r="AV33" s="50"/>
      <c r="AW33" s="50"/>
      <c r="AX33" s="50"/>
      <c r="AZ33" s="62"/>
      <c r="BA33" s="62"/>
      <c r="BB33" s="62"/>
      <c r="BC33" s="62"/>
      <c r="BD33" s="62"/>
    </row>
    <row r="34" spans="1:57" ht="15" x14ac:dyDescent="0.25">
      <c r="A34" s="85"/>
      <c r="C34" s="47" t="s">
        <v>1191</v>
      </c>
      <c r="D34" s="64">
        <v>615.09924000000001</v>
      </c>
      <c r="E34" s="48"/>
      <c r="F34" s="58">
        <f t="shared" si="4"/>
        <v>615.09924000000001</v>
      </c>
      <c r="G34" s="58">
        <f t="shared" si="5"/>
        <v>615.09924000000001</v>
      </c>
      <c r="H34" s="58">
        <f t="shared" si="6"/>
        <v>0</v>
      </c>
      <c r="I34" s="59"/>
      <c r="J34" s="58">
        <f t="shared" si="7"/>
        <v>0</v>
      </c>
      <c r="K34" s="59"/>
      <c r="L34" s="58">
        <f t="shared" si="8"/>
        <v>0</v>
      </c>
      <c r="M34" s="58">
        <f t="shared" si="9"/>
        <v>0</v>
      </c>
      <c r="N34" s="59"/>
      <c r="O34" s="58">
        <f t="shared" si="10"/>
        <v>0</v>
      </c>
      <c r="P34" s="60"/>
      <c r="Q34" s="61"/>
      <c r="R34" s="59"/>
      <c r="S34" s="59"/>
      <c r="T34" s="59"/>
      <c r="U34" s="59"/>
      <c r="V34" s="60"/>
      <c r="W34" s="61"/>
      <c r="X34" s="61"/>
      <c r="Y34" s="62"/>
      <c r="Z34" s="62"/>
      <c r="AA34" s="62"/>
      <c r="AB34" s="62"/>
      <c r="AC34" s="62"/>
      <c r="AD34" s="62"/>
      <c r="AE34" s="62"/>
      <c r="AF34" s="50">
        <f t="shared" si="11"/>
        <v>615.09924000000001</v>
      </c>
      <c r="AG34" s="61">
        <f>D34</f>
        <v>615.09924000000001</v>
      </c>
      <c r="AH34" s="50">
        <f t="shared" si="14"/>
        <v>0</v>
      </c>
      <c r="AI34" s="62"/>
      <c r="AJ34" s="50">
        <f t="shared" si="12"/>
        <v>0</v>
      </c>
      <c r="AK34" s="62"/>
      <c r="AL34" s="50">
        <f t="shared" si="13"/>
        <v>0</v>
      </c>
      <c r="AM34" s="62"/>
      <c r="AN34" s="62"/>
      <c r="AO34" s="62"/>
      <c r="AP34" s="62"/>
      <c r="AQ34" s="62"/>
      <c r="AR34" s="62"/>
      <c r="AS34" s="62"/>
      <c r="AT34" s="62"/>
      <c r="AU34" s="50"/>
      <c r="AV34" s="50"/>
      <c r="AW34" s="50"/>
      <c r="AX34" s="50"/>
      <c r="AZ34" s="62"/>
      <c r="BA34" s="62"/>
      <c r="BB34" s="62"/>
      <c r="BC34" s="62"/>
      <c r="BD34" s="62"/>
    </row>
    <row r="35" spans="1:57" ht="15" x14ac:dyDescent="0.25">
      <c r="A35" s="85"/>
      <c r="C35" s="47" t="s">
        <v>155</v>
      </c>
      <c r="D35" s="64">
        <v>0</v>
      </c>
      <c r="E35" s="48"/>
      <c r="F35" s="58">
        <f t="shared" si="4"/>
        <v>0</v>
      </c>
      <c r="G35" s="58">
        <f t="shared" si="5"/>
        <v>0</v>
      </c>
      <c r="H35" s="58">
        <f t="shared" si="6"/>
        <v>0</v>
      </c>
      <c r="I35" s="59"/>
      <c r="J35" s="58">
        <f t="shared" si="7"/>
        <v>0</v>
      </c>
      <c r="K35" s="59"/>
      <c r="L35" s="58">
        <f t="shared" si="8"/>
        <v>0</v>
      </c>
      <c r="M35" s="58">
        <f t="shared" si="9"/>
        <v>0</v>
      </c>
      <c r="N35" s="59"/>
      <c r="O35" s="58">
        <f t="shared" si="10"/>
        <v>0</v>
      </c>
      <c r="P35" s="60"/>
      <c r="Q35" s="61"/>
      <c r="R35" s="59"/>
      <c r="S35" s="59"/>
      <c r="T35" s="59"/>
      <c r="U35" s="59"/>
      <c r="V35" s="60"/>
      <c r="W35" s="61"/>
      <c r="X35" s="61"/>
      <c r="Y35" s="62"/>
      <c r="Z35" s="62"/>
      <c r="AA35" s="62"/>
      <c r="AB35" s="62"/>
      <c r="AC35" s="62"/>
      <c r="AD35" s="62"/>
      <c r="AE35" s="62"/>
      <c r="AF35" s="50">
        <f t="shared" si="11"/>
        <v>0</v>
      </c>
      <c r="AG35" s="61"/>
      <c r="AH35" s="50">
        <f t="shared" si="14"/>
        <v>0</v>
      </c>
      <c r="AI35" s="62"/>
      <c r="AJ35" s="50">
        <f t="shared" si="12"/>
        <v>0</v>
      </c>
      <c r="AK35" s="62"/>
      <c r="AL35" s="50">
        <f t="shared" si="13"/>
        <v>0</v>
      </c>
      <c r="AM35" s="62"/>
      <c r="AN35" s="62"/>
      <c r="AO35" s="62"/>
      <c r="AP35" s="62"/>
      <c r="AQ35" s="62"/>
      <c r="AR35" s="62"/>
      <c r="AS35" s="62"/>
      <c r="AT35" s="62"/>
      <c r="AU35" s="50"/>
      <c r="AV35" s="50"/>
      <c r="AW35" s="50"/>
      <c r="AX35" s="50"/>
      <c r="AZ35" s="62"/>
      <c r="BA35" s="62"/>
      <c r="BB35" s="62"/>
      <c r="BC35" s="62"/>
      <c r="BD35" s="62"/>
    </row>
    <row r="36" spans="1:57" ht="15" x14ac:dyDescent="0.25">
      <c r="A36" s="85"/>
      <c r="C36" s="47" t="s">
        <v>175</v>
      </c>
      <c r="D36" s="64">
        <v>2242.7944900000002</v>
      </c>
      <c r="E36" s="48"/>
      <c r="F36" s="58">
        <f t="shared" si="4"/>
        <v>2242.7944900000002</v>
      </c>
      <c r="G36" s="58">
        <f t="shared" si="5"/>
        <v>2242.7944900000002</v>
      </c>
      <c r="H36" s="58">
        <f t="shared" si="6"/>
        <v>0</v>
      </c>
      <c r="I36" s="59"/>
      <c r="J36" s="58">
        <f t="shared" si="7"/>
        <v>0</v>
      </c>
      <c r="K36" s="59"/>
      <c r="L36" s="58">
        <f t="shared" si="8"/>
        <v>0</v>
      </c>
      <c r="M36" s="58">
        <f t="shared" si="9"/>
        <v>0</v>
      </c>
      <c r="N36" s="59"/>
      <c r="O36" s="58">
        <f t="shared" si="10"/>
        <v>0</v>
      </c>
      <c r="P36" s="60"/>
      <c r="Q36" s="61"/>
      <c r="R36" s="59"/>
      <c r="S36" s="59"/>
      <c r="T36" s="59"/>
      <c r="U36" s="59"/>
      <c r="V36" s="60"/>
      <c r="W36" s="61"/>
      <c r="X36" s="61"/>
      <c r="Y36" s="62"/>
      <c r="Z36" s="62"/>
      <c r="AA36" s="62"/>
      <c r="AB36" s="62"/>
      <c r="AC36" s="62"/>
      <c r="AD36" s="62"/>
      <c r="AE36" s="62"/>
      <c r="AF36" s="50">
        <f t="shared" si="11"/>
        <v>2242.7944900000002</v>
      </c>
      <c r="AG36" s="61"/>
      <c r="AH36" s="50">
        <f t="shared" si="14"/>
        <v>2242.7944900000002</v>
      </c>
      <c r="AI36" s="62"/>
      <c r="AJ36" s="50">
        <f t="shared" si="12"/>
        <v>0</v>
      </c>
      <c r="AK36" s="62"/>
      <c r="AL36" s="50">
        <f t="shared" si="13"/>
        <v>0</v>
      </c>
      <c r="AM36" s="62"/>
      <c r="AN36" s="62"/>
      <c r="AO36" s="62"/>
      <c r="AP36" s="62"/>
      <c r="AQ36" s="62">
        <f>D36</f>
        <v>2242.7944900000002</v>
      </c>
      <c r="AR36" s="62"/>
      <c r="AS36" s="62"/>
      <c r="AT36" s="62"/>
      <c r="AU36" s="50"/>
      <c r="AV36" s="50"/>
      <c r="AW36" s="50"/>
      <c r="AX36" s="50"/>
      <c r="AZ36" s="62"/>
      <c r="BA36" s="62"/>
      <c r="BB36" s="62"/>
      <c r="BC36" s="62"/>
      <c r="BD36" s="62"/>
    </row>
    <row r="37" spans="1:57" ht="15" x14ac:dyDescent="0.25">
      <c r="A37" s="85"/>
      <c r="C37" s="47" t="s">
        <v>1180</v>
      </c>
      <c r="D37" s="64">
        <v>0.78896999999999995</v>
      </c>
      <c r="E37" s="48" t="s">
        <v>1189</v>
      </c>
      <c r="F37" s="58">
        <f t="shared" si="4"/>
        <v>0.78896999999999995</v>
      </c>
      <c r="G37" s="58">
        <f t="shared" si="5"/>
        <v>0.78896999999999995</v>
      </c>
      <c r="H37" s="58">
        <f t="shared" si="6"/>
        <v>0</v>
      </c>
      <c r="I37" s="59"/>
      <c r="J37" s="58">
        <f t="shared" si="7"/>
        <v>0</v>
      </c>
      <c r="K37" s="59"/>
      <c r="L37" s="58">
        <f t="shared" si="8"/>
        <v>0</v>
      </c>
      <c r="M37" s="58">
        <f t="shared" si="9"/>
        <v>0</v>
      </c>
      <c r="N37" s="59"/>
      <c r="O37" s="58">
        <f t="shared" si="10"/>
        <v>0</v>
      </c>
      <c r="P37" s="60"/>
      <c r="Q37" s="61"/>
      <c r="R37" s="59"/>
      <c r="S37" s="59"/>
      <c r="T37" s="59"/>
      <c r="U37" s="59"/>
      <c r="V37" s="60"/>
      <c r="W37" s="61"/>
      <c r="X37" s="61"/>
      <c r="Y37" s="62"/>
      <c r="Z37" s="62"/>
      <c r="AA37" s="62"/>
      <c r="AB37" s="62"/>
      <c r="AC37" s="62"/>
      <c r="AD37" s="62"/>
      <c r="AE37" s="62"/>
      <c r="AF37" s="50">
        <f t="shared" si="11"/>
        <v>0.78896999999999995</v>
      </c>
      <c r="AG37" s="61"/>
      <c r="AH37" s="50">
        <f>AI37+AJ37+AQ37</f>
        <v>0.78896999999999995</v>
      </c>
      <c r="AI37" s="62"/>
      <c r="AJ37" s="50">
        <f t="shared" si="12"/>
        <v>0.78896999999999995</v>
      </c>
      <c r="AK37" s="62">
        <f>D37</f>
        <v>0.78896999999999995</v>
      </c>
      <c r="AL37" s="50">
        <f t="shared" si="13"/>
        <v>0</v>
      </c>
      <c r="AM37" s="62"/>
      <c r="AN37" s="62"/>
      <c r="AO37" s="62"/>
      <c r="AP37" s="62"/>
      <c r="AQ37" s="62"/>
      <c r="AR37" s="62"/>
      <c r="AS37" s="62"/>
      <c r="AT37" s="62"/>
      <c r="AU37" s="50"/>
      <c r="AV37" s="50"/>
      <c r="AW37" s="50"/>
      <c r="AX37" s="50"/>
      <c r="AZ37" s="62"/>
      <c r="BA37" s="62"/>
      <c r="BB37" s="62"/>
      <c r="BC37" s="62"/>
      <c r="BD37" s="62"/>
    </row>
    <row r="38" spans="1:57" ht="15" x14ac:dyDescent="0.25">
      <c r="A38" s="85"/>
      <c r="C38" s="47" t="s">
        <v>1192</v>
      </c>
      <c r="D38" s="64">
        <v>4884.5222799999974</v>
      </c>
      <c r="E38" s="48"/>
      <c r="F38" s="58">
        <f t="shared" si="4"/>
        <v>4884.5222799999974</v>
      </c>
      <c r="G38" s="58">
        <f t="shared" si="5"/>
        <v>4884.5222799999974</v>
      </c>
      <c r="H38" s="58">
        <f t="shared" si="6"/>
        <v>0</v>
      </c>
      <c r="I38" s="59"/>
      <c r="J38" s="58">
        <f t="shared" si="7"/>
        <v>0</v>
      </c>
      <c r="K38" s="59"/>
      <c r="L38" s="58">
        <f t="shared" si="8"/>
        <v>0</v>
      </c>
      <c r="M38" s="58">
        <f t="shared" si="9"/>
        <v>0</v>
      </c>
      <c r="N38" s="59"/>
      <c r="O38" s="58">
        <f t="shared" si="10"/>
        <v>0</v>
      </c>
      <c r="P38" s="60"/>
      <c r="Q38" s="61"/>
      <c r="R38" s="59"/>
      <c r="S38" s="59"/>
      <c r="T38" s="59"/>
      <c r="U38" s="59"/>
      <c r="V38" s="60"/>
      <c r="W38" s="61"/>
      <c r="X38" s="61"/>
      <c r="Y38" s="62"/>
      <c r="Z38" s="62"/>
      <c r="AA38" s="62"/>
      <c r="AB38" s="62"/>
      <c r="AC38" s="62"/>
      <c r="AD38" s="62"/>
      <c r="AE38" s="62"/>
      <c r="AF38" s="50">
        <f t="shared" si="11"/>
        <v>4884.5222799999974</v>
      </c>
      <c r="AG38" s="61"/>
      <c r="AH38" s="50">
        <f t="shared" si="14"/>
        <v>4884.5222799999974</v>
      </c>
      <c r="AI38" s="62"/>
      <c r="AJ38" s="50">
        <f t="shared" si="12"/>
        <v>4884.5222799999974</v>
      </c>
      <c r="AK38" s="62"/>
      <c r="AL38" s="50">
        <f t="shared" si="13"/>
        <v>4884.5222799999974</v>
      </c>
      <c r="AM38" s="62"/>
      <c r="AN38" s="62"/>
      <c r="AO38" s="62">
        <f>D38</f>
        <v>4884.5222799999974</v>
      </c>
      <c r="AP38" s="62"/>
      <c r="AQ38" s="62"/>
      <c r="AR38" s="62"/>
      <c r="AS38" s="62"/>
      <c r="AT38" s="62"/>
      <c r="AU38" s="50"/>
      <c r="AV38" s="50"/>
      <c r="AW38" s="50"/>
      <c r="AX38" s="50"/>
      <c r="AZ38" s="62"/>
      <c r="BA38" s="62"/>
      <c r="BB38" s="62"/>
      <c r="BC38" s="62"/>
      <c r="BD38" s="62"/>
    </row>
    <row r="39" spans="1:57" ht="15" x14ac:dyDescent="0.25">
      <c r="A39" s="85"/>
      <c r="C39" s="47" t="s">
        <v>208</v>
      </c>
      <c r="D39" s="64">
        <v>0</v>
      </c>
      <c r="E39" s="48"/>
      <c r="F39" s="58">
        <f t="shared" si="4"/>
        <v>0</v>
      </c>
      <c r="G39" s="58">
        <f t="shared" si="5"/>
        <v>0</v>
      </c>
      <c r="H39" s="58">
        <f t="shared" si="6"/>
        <v>0</v>
      </c>
      <c r="I39" s="59"/>
      <c r="J39" s="58">
        <f t="shared" si="7"/>
        <v>0</v>
      </c>
      <c r="K39" s="59"/>
      <c r="L39" s="58">
        <f t="shared" si="8"/>
        <v>0</v>
      </c>
      <c r="M39" s="58">
        <f t="shared" si="9"/>
        <v>0</v>
      </c>
      <c r="N39" s="59"/>
      <c r="O39" s="58">
        <f t="shared" si="10"/>
        <v>0</v>
      </c>
      <c r="P39" s="60"/>
      <c r="Q39" s="61"/>
      <c r="R39" s="59"/>
      <c r="S39" s="59"/>
      <c r="T39" s="59"/>
      <c r="U39" s="59"/>
      <c r="V39" s="60"/>
      <c r="W39" s="61"/>
      <c r="X39" s="61"/>
      <c r="Y39" s="62"/>
      <c r="Z39" s="62"/>
      <c r="AA39" s="62"/>
      <c r="AB39" s="62"/>
      <c r="AC39" s="62"/>
      <c r="AD39" s="62"/>
      <c r="AE39" s="62"/>
      <c r="AF39" s="50">
        <f t="shared" si="11"/>
        <v>0</v>
      </c>
      <c r="AG39" s="61"/>
      <c r="AH39" s="50">
        <f t="shared" si="14"/>
        <v>0</v>
      </c>
      <c r="AI39" s="62"/>
      <c r="AJ39" s="50">
        <f t="shared" si="12"/>
        <v>0</v>
      </c>
      <c r="AK39" s="62"/>
      <c r="AL39" s="50">
        <f t="shared" si="13"/>
        <v>0</v>
      </c>
      <c r="AM39" s="62"/>
      <c r="AN39" s="62"/>
      <c r="AO39" s="62"/>
      <c r="AP39" s="62"/>
      <c r="AQ39" s="62"/>
      <c r="AR39" s="62"/>
      <c r="AS39" s="62"/>
      <c r="AT39" s="62"/>
      <c r="AU39" s="50"/>
      <c r="AV39" s="50"/>
      <c r="AW39" s="50"/>
      <c r="AX39" s="50"/>
      <c r="AZ39" s="62"/>
      <c r="BA39" s="62"/>
      <c r="BB39" s="62"/>
      <c r="BC39" s="62"/>
      <c r="BD39" s="62"/>
    </row>
    <row r="40" spans="1:57" ht="15" x14ac:dyDescent="0.25">
      <c r="A40" s="85"/>
      <c r="C40" s="47" t="s">
        <v>1157</v>
      </c>
      <c r="D40" s="64">
        <v>3.3695399999999998</v>
      </c>
      <c r="E40" s="48" t="s">
        <v>1189</v>
      </c>
      <c r="F40" s="58">
        <f t="shared" si="4"/>
        <v>3.3695399999999998</v>
      </c>
      <c r="G40" s="58">
        <f t="shared" si="5"/>
        <v>3.3695399999999998</v>
      </c>
      <c r="H40" s="58">
        <f t="shared" si="6"/>
        <v>0</v>
      </c>
      <c r="I40" s="59"/>
      <c r="J40" s="58">
        <f t="shared" si="7"/>
        <v>0</v>
      </c>
      <c r="K40" s="59"/>
      <c r="L40" s="58">
        <f t="shared" si="8"/>
        <v>0</v>
      </c>
      <c r="M40" s="58">
        <f t="shared" si="9"/>
        <v>0</v>
      </c>
      <c r="N40" s="59"/>
      <c r="O40" s="58">
        <f t="shared" si="10"/>
        <v>0</v>
      </c>
      <c r="P40" s="60"/>
      <c r="Q40" s="61"/>
      <c r="R40" s="59"/>
      <c r="S40" s="59"/>
      <c r="T40" s="59"/>
      <c r="U40" s="59"/>
      <c r="V40" s="60"/>
      <c r="W40" s="61"/>
      <c r="X40" s="61"/>
      <c r="Y40" s="62"/>
      <c r="Z40" s="62"/>
      <c r="AA40" s="62"/>
      <c r="AB40" s="62"/>
      <c r="AC40" s="62"/>
      <c r="AD40" s="62"/>
      <c r="AE40" s="62"/>
      <c r="AF40" s="50">
        <f t="shared" si="11"/>
        <v>3.3695399999999998</v>
      </c>
      <c r="AG40" s="61"/>
      <c r="AH40" s="50">
        <f t="shared" si="14"/>
        <v>3.3695399999999998</v>
      </c>
      <c r="AI40" s="61"/>
      <c r="AJ40" s="50">
        <f t="shared" si="12"/>
        <v>3.3695399999999998</v>
      </c>
      <c r="AK40" s="62">
        <f>D40</f>
        <v>3.3695399999999998</v>
      </c>
      <c r="AL40" s="50">
        <f t="shared" si="13"/>
        <v>0</v>
      </c>
      <c r="AM40" s="62"/>
      <c r="AN40" s="62"/>
      <c r="AO40" s="62"/>
      <c r="AP40" s="62"/>
      <c r="AQ40" s="62"/>
      <c r="AR40" s="62"/>
      <c r="AS40" s="62"/>
      <c r="AT40" s="62"/>
      <c r="AU40" s="50"/>
      <c r="AV40" s="50"/>
      <c r="AW40" s="50"/>
      <c r="AX40" s="50"/>
      <c r="AZ40" s="62"/>
      <c r="BA40" s="62"/>
      <c r="BB40" s="62"/>
      <c r="BC40" s="62"/>
      <c r="BD40" s="62"/>
    </row>
    <row r="41" spans="1:57" ht="15" x14ac:dyDescent="0.25">
      <c r="A41" s="85"/>
      <c r="C41" s="47" t="s">
        <v>1193</v>
      </c>
      <c r="D41" s="64">
        <v>476.67168000000004</v>
      </c>
      <c r="E41" s="48"/>
      <c r="F41" s="58">
        <f t="shared" si="4"/>
        <v>476.67168000000004</v>
      </c>
      <c r="G41" s="58">
        <f t="shared" si="5"/>
        <v>476.67168000000004</v>
      </c>
      <c r="H41" s="58">
        <f t="shared" si="6"/>
        <v>0</v>
      </c>
      <c r="I41" s="59"/>
      <c r="J41" s="58">
        <f t="shared" si="7"/>
        <v>0</v>
      </c>
      <c r="K41" s="59"/>
      <c r="L41" s="58">
        <f t="shared" si="8"/>
        <v>0</v>
      </c>
      <c r="M41" s="58">
        <f t="shared" si="9"/>
        <v>0</v>
      </c>
      <c r="N41" s="59"/>
      <c r="O41" s="58">
        <f t="shared" si="10"/>
        <v>0</v>
      </c>
      <c r="P41" s="60"/>
      <c r="Q41" s="61"/>
      <c r="R41" s="59"/>
      <c r="S41" s="59"/>
      <c r="T41" s="59"/>
      <c r="U41" s="59"/>
      <c r="V41" s="60"/>
      <c r="W41" s="61"/>
      <c r="X41" s="61"/>
      <c r="Y41" s="62"/>
      <c r="Z41" s="62"/>
      <c r="AA41" s="62"/>
      <c r="AB41" s="62"/>
      <c r="AC41" s="62"/>
      <c r="AD41" s="62"/>
      <c r="AE41" s="62"/>
      <c r="AF41" s="50">
        <f t="shared" si="11"/>
        <v>476.67168000000004</v>
      </c>
      <c r="AG41" s="61">
        <f>D41</f>
        <v>476.67168000000004</v>
      </c>
      <c r="AH41" s="50">
        <f t="shared" si="14"/>
        <v>0</v>
      </c>
      <c r="AI41" s="62"/>
      <c r="AJ41" s="50">
        <f t="shared" si="12"/>
        <v>0</v>
      </c>
      <c r="AK41" s="62"/>
      <c r="AL41" s="50">
        <f t="shared" si="13"/>
        <v>0</v>
      </c>
      <c r="AM41" s="62"/>
      <c r="AN41" s="61"/>
      <c r="AO41" s="62"/>
      <c r="AP41" s="62"/>
      <c r="AQ41" s="62"/>
      <c r="AR41" s="62"/>
      <c r="AS41" s="62"/>
      <c r="AT41" s="62"/>
      <c r="AU41" s="50"/>
      <c r="AV41" s="50"/>
      <c r="AW41" s="50"/>
      <c r="AX41" s="50"/>
      <c r="AZ41" s="62"/>
      <c r="BA41" s="62"/>
      <c r="BB41" s="62"/>
      <c r="BC41" s="62"/>
      <c r="BD41" s="62"/>
    </row>
    <row r="42" spans="1:57" ht="15" x14ac:dyDescent="0.25">
      <c r="A42" s="85"/>
      <c r="C42" s="47" t="s">
        <v>1181</v>
      </c>
      <c r="D42" s="64">
        <v>5123.6112099999991</v>
      </c>
      <c r="E42" s="48"/>
      <c r="F42" s="58">
        <f t="shared" si="4"/>
        <v>5123.6112099999991</v>
      </c>
      <c r="G42" s="58">
        <f t="shared" si="5"/>
        <v>5123.6112099999991</v>
      </c>
      <c r="H42" s="58">
        <f t="shared" si="6"/>
        <v>0</v>
      </c>
      <c r="I42" s="59"/>
      <c r="J42" s="58">
        <f t="shared" si="7"/>
        <v>0</v>
      </c>
      <c r="K42" s="59"/>
      <c r="L42" s="58">
        <f t="shared" si="8"/>
        <v>0</v>
      </c>
      <c r="M42" s="58">
        <f t="shared" si="9"/>
        <v>0</v>
      </c>
      <c r="N42" s="59"/>
      <c r="O42" s="58">
        <f t="shared" si="10"/>
        <v>0</v>
      </c>
      <c r="P42" s="60"/>
      <c r="Q42" s="61"/>
      <c r="R42" s="59"/>
      <c r="S42" s="59"/>
      <c r="T42" s="59"/>
      <c r="U42" s="59"/>
      <c r="V42" s="60"/>
      <c r="W42" s="61"/>
      <c r="X42" s="61"/>
      <c r="Y42" s="62"/>
      <c r="Z42" s="62"/>
      <c r="AA42" s="62"/>
      <c r="AB42" s="62"/>
      <c r="AC42" s="62"/>
      <c r="AD42" s="62"/>
      <c r="AE42" s="62"/>
      <c r="AF42" s="50">
        <f t="shared" si="11"/>
        <v>5123.6112099999991</v>
      </c>
      <c r="AG42" s="61"/>
      <c r="AH42" s="50">
        <f>AI42+AJ42</f>
        <v>5123.6112099999991</v>
      </c>
      <c r="AI42" s="62"/>
      <c r="AJ42" s="50">
        <f t="shared" si="12"/>
        <v>5123.6112099999991</v>
      </c>
      <c r="AK42" s="62"/>
      <c r="AL42" s="50">
        <f t="shared" si="13"/>
        <v>5123.6112099999991</v>
      </c>
      <c r="AM42" s="62"/>
      <c r="AN42" s="62">
        <f>D42</f>
        <v>5123.6112099999991</v>
      </c>
      <c r="AO42" s="62"/>
      <c r="AP42" s="62"/>
      <c r="AQ42" s="62"/>
      <c r="AR42" s="62"/>
      <c r="AS42" s="62"/>
      <c r="AT42" s="62"/>
      <c r="AU42" s="50"/>
      <c r="AV42" s="50"/>
      <c r="AW42" s="50"/>
      <c r="AX42" s="50"/>
      <c r="AZ42" s="62"/>
      <c r="BA42" s="62"/>
      <c r="BB42" s="62"/>
      <c r="BC42" s="62"/>
      <c r="BD42" s="62"/>
    </row>
    <row r="43" spans="1:57" ht="15" x14ac:dyDescent="0.25">
      <c r="A43" s="85"/>
      <c r="C43" s="83" t="s">
        <v>1157</v>
      </c>
      <c r="D43" s="66">
        <v>6554.3311099999992</v>
      </c>
      <c r="E43" s="67" t="s">
        <v>1057</v>
      </c>
      <c r="F43" s="58">
        <f t="shared" si="4"/>
        <v>0</v>
      </c>
      <c r="G43" s="68">
        <f t="shared" si="5"/>
        <v>0</v>
      </c>
      <c r="H43" s="68">
        <f t="shared" si="6"/>
        <v>0</v>
      </c>
      <c r="I43" s="69"/>
      <c r="J43" s="68">
        <f t="shared" si="7"/>
        <v>0</v>
      </c>
      <c r="K43" s="69"/>
      <c r="L43" s="68">
        <f t="shared" si="8"/>
        <v>0</v>
      </c>
      <c r="M43" s="68">
        <f t="shared" si="9"/>
        <v>0</v>
      </c>
      <c r="N43" s="69"/>
      <c r="O43" s="68">
        <f t="shared" si="10"/>
        <v>0</v>
      </c>
      <c r="P43" s="70"/>
      <c r="Q43" s="71"/>
      <c r="R43" s="69"/>
      <c r="S43" s="69"/>
      <c r="T43" s="69"/>
      <c r="U43" s="69"/>
      <c r="V43" s="70"/>
      <c r="W43" s="71"/>
      <c r="X43" s="71"/>
      <c r="Y43" s="72"/>
      <c r="Z43" s="72"/>
      <c r="AA43" s="72"/>
      <c r="AB43" s="72"/>
      <c r="AC43" s="72"/>
      <c r="AD43" s="72"/>
      <c r="AE43" s="72"/>
      <c r="AF43" s="73">
        <f t="shared" si="11"/>
        <v>0</v>
      </c>
      <c r="AG43" s="71"/>
      <c r="AH43" s="73">
        <f t="shared" si="14"/>
        <v>0</v>
      </c>
      <c r="AI43" s="72"/>
      <c r="AJ43" s="73">
        <f t="shared" si="12"/>
        <v>0</v>
      </c>
      <c r="AK43" s="72"/>
      <c r="AL43" s="73">
        <f t="shared" si="13"/>
        <v>0</v>
      </c>
      <c r="AM43" s="72"/>
      <c r="AN43" s="72"/>
      <c r="AO43" s="72"/>
      <c r="AP43" s="72"/>
      <c r="AQ43" s="72"/>
      <c r="AR43" s="72"/>
      <c r="AS43" s="72"/>
      <c r="AT43" s="72"/>
      <c r="AU43" s="73"/>
      <c r="AV43" s="73"/>
      <c r="AW43" s="73"/>
      <c r="AX43" s="73"/>
      <c r="AZ43" s="62"/>
      <c r="BA43" s="62"/>
      <c r="BB43" s="62"/>
      <c r="BC43" s="62"/>
      <c r="BD43" s="62"/>
    </row>
    <row r="44" spans="1:57" ht="15" x14ac:dyDescent="0.25">
      <c r="A44" s="57"/>
      <c r="C44" s="47" t="s">
        <v>1182</v>
      </c>
      <c r="D44" s="74">
        <f>SUM(D28:D43)</f>
        <v>29822.171229999996</v>
      </c>
      <c r="E44" s="48"/>
      <c r="F44" s="58">
        <f t="shared" ref="F44:AI44" si="15">SUM(F28:F43)</f>
        <v>23267.840119999997</v>
      </c>
      <c r="G44" s="58">
        <f t="shared" si="15"/>
        <v>23267.840119999997</v>
      </c>
      <c r="H44" s="82">
        <f t="shared" si="15"/>
        <v>0</v>
      </c>
      <c r="I44" s="62">
        <f t="shared" si="15"/>
        <v>0</v>
      </c>
      <c r="J44" s="82">
        <f t="shared" si="15"/>
        <v>0</v>
      </c>
      <c r="K44" s="62">
        <f t="shared" si="15"/>
        <v>0</v>
      </c>
      <c r="L44" s="82">
        <f t="shared" si="15"/>
        <v>0</v>
      </c>
      <c r="M44" s="82">
        <f t="shared" si="15"/>
        <v>0</v>
      </c>
      <c r="N44" s="62">
        <f t="shared" si="15"/>
        <v>0</v>
      </c>
      <c r="O44" s="82">
        <f t="shared" si="15"/>
        <v>0</v>
      </c>
      <c r="P44" s="62">
        <f t="shared" si="15"/>
        <v>0</v>
      </c>
      <c r="Q44" s="62">
        <f t="shared" si="15"/>
        <v>0</v>
      </c>
      <c r="R44" s="62">
        <f t="shared" si="15"/>
        <v>0</v>
      </c>
      <c r="S44" s="62">
        <f t="shared" si="15"/>
        <v>0</v>
      </c>
      <c r="T44" s="62">
        <f t="shared" si="15"/>
        <v>0</v>
      </c>
      <c r="U44" s="62">
        <f t="shared" si="15"/>
        <v>0</v>
      </c>
      <c r="V44" s="62">
        <f t="shared" si="15"/>
        <v>0</v>
      </c>
      <c r="W44" s="62">
        <f t="shared" si="15"/>
        <v>0</v>
      </c>
      <c r="X44" s="62">
        <f t="shared" si="15"/>
        <v>0</v>
      </c>
      <c r="Y44" s="62">
        <f t="shared" si="15"/>
        <v>0</v>
      </c>
      <c r="Z44" s="62">
        <f t="shared" si="15"/>
        <v>0</v>
      </c>
      <c r="AA44" s="62">
        <f t="shared" si="15"/>
        <v>0</v>
      </c>
      <c r="AB44" s="62">
        <f t="shared" si="15"/>
        <v>0</v>
      </c>
      <c r="AC44" s="62">
        <f t="shared" si="15"/>
        <v>0</v>
      </c>
      <c r="AD44" s="62">
        <f t="shared" si="15"/>
        <v>0</v>
      </c>
      <c r="AE44" s="62">
        <f t="shared" si="15"/>
        <v>0</v>
      </c>
      <c r="AF44" s="82">
        <f>SUM(AF28:AF43)</f>
        <v>23267.840119999997</v>
      </c>
      <c r="AG44" s="62">
        <f>SUM(AG28:AG43)</f>
        <v>1091.7709199999999</v>
      </c>
      <c r="AH44" s="82">
        <f>SUM(AH28:AH43)</f>
        <v>22176.069199999994</v>
      </c>
      <c r="AI44" s="62">
        <f t="shared" si="15"/>
        <v>0</v>
      </c>
      <c r="AJ44" s="82">
        <f>SUM(AJ28:AJ43)</f>
        <v>19933.274709999998</v>
      </c>
      <c r="AK44" s="62">
        <f>SUM(AK28:AK43)</f>
        <v>447.32308</v>
      </c>
      <c r="AL44" s="82">
        <f>SUM(AL28:AL43)</f>
        <v>19485.951629999996</v>
      </c>
      <c r="AM44" s="62">
        <f t="shared" ref="AM44:AV44" si="16">SUM(AM28:AM43)</f>
        <v>544.75138999999967</v>
      </c>
      <c r="AN44" s="62">
        <f t="shared" si="16"/>
        <v>5123.6112099999991</v>
      </c>
      <c r="AO44" s="62">
        <f t="shared" si="16"/>
        <v>4884.5222799999974</v>
      </c>
      <c r="AP44" s="62">
        <f t="shared" si="16"/>
        <v>8933.0667500000018</v>
      </c>
      <c r="AQ44" s="62">
        <f t="shared" si="16"/>
        <v>2242.7944900000002</v>
      </c>
      <c r="AR44" s="62">
        <f t="shared" si="16"/>
        <v>0</v>
      </c>
      <c r="AS44" s="62">
        <f t="shared" si="16"/>
        <v>0</v>
      </c>
      <c r="AT44" s="62">
        <f t="shared" si="16"/>
        <v>0</v>
      </c>
      <c r="AU44" s="82">
        <f t="shared" si="16"/>
        <v>0</v>
      </c>
      <c r="AV44" s="82">
        <f t="shared" si="16"/>
        <v>0</v>
      </c>
      <c r="AW44" s="82"/>
      <c r="AX44" s="82"/>
      <c r="AZ44" s="62"/>
      <c r="BA44" s="62"/>
      <c r="BB44" s="62"/>
      <c r="BC44" s="62"/>
      <c r="BD44" s="62"/>
      <c r="BE44" s="86"/>
    </row>
    <row r="45" spans="1:57" ht="15" x14ac:dyDescent="0.25">
      <c r="A45" s="34"/>
      <c r="C45" s="47"/>
      <c r="D45" s="87"/>
      <c r="E45" s="48"/>
      <c r="F45" s="58"/>
      <c r="G45" s="58"/>
      <c r="H45" s="58"/>
      <c r="I45" s="59"/>
      <c r="J45" s="58"/>
      <c r="K45" s="59"/>
      <c r="L45" s="58"/>
      <c r="M45" s="58"/>
      <c r="N45" s="59"/>
      <c r="O45" s="58"/>
      <c r="P45" s="60"/>
      <c r="Q45" s="61"/>
      <c r="R45" s="59"/>
      <c r="S45" s="59"/>
      <c r="T45" s="59"/>
      <c r="U45" s="59"/>
      <c r="V45" s="60"/>
      <c r="W45" s="61"/>
      <c r="X45" s="61"/>
      <c r="Y45" s="62"/>
      <c r="Z45" s="62"/>
      <c r="AA45" s="62"/>
      <c r="AB45" s="62"/>
      <c r="AC45" s="62"/>
      <c r="AD45" s="62"/>
      <c r="AE45" s="62"/>
      <c r="AF45" s="82"/>
      <c r="AG45" s="61"/>
      <c r="AH45" s="82"/>
      <c r="AI45" s="62"/>
      <c r="AJ45" s="82"/>
      <c r="AK45" s="62"/>
      <c r="AL45" s="82"/>
      <c r="AM45" s="62"/>
      <c r="AN45" s="62"/>
      <c r="AO45" s="62"/>
      <c r="AP45" s="62"/>
      <c r="AQ45" s="62"/>
      <c r="AR45" s="62"/>
      <c r="AS45" s="62"/>
      <c r="AT45" s="62"/>
      <c r="AU45" s="82"/>
      <c r="AV45" s="82"/>
      <c r="AW45" s="82"/>
      <c r="AX45" s="82"/>
      <c r="AZ45" s="62"/>
      <c r="BA45" s="62"/>
      <c r="BB45" s="62"/>
      <c r="BC45" s="62"/>
      <c r="BD45" s="62"/>
    </row>
    <row r="46" spans="1:57" ht="15" x14ac:dyDescent="0.25">
      <c r="A46" s="34"/>
      <c r="C46" s="88" t="s">
        <v>1183</v>
      </c>
      <c r="D46" s="74"/>
      <c r="E46" s="48"/>
      <c r="F46" s="58"/>
      <c r="G46" s="58"/>
      <c r="H46" s="58"/>
      <c r="I46" s="59"/>
      <c r="J46" s="58"/>
      <c r="K46" s="59"/>
      <c r="L46" s="58"/>
      <c r="M46" s="58"/>
      <c r="N46" s="59"/>
      <c r="O46" s="58"/>
      <c r="P46" s="60"/>
      <c r="Q46" s="61"/>
      <c r="R46" s="59"/>
      <c r="S46" s="59"/>
      <c r="T46" s="59"/>
      <c r="U46" s="59"/>
      <c r="V46" s="60"/>
      <c r="W46" s="61"/>
      <c r="X46" s="61"/>
      <c r="Y46" s="62"/>
      <c r="Z46" s="62"/>
      <c r="AA46" s="62"/>
      <c r="AB46" s="62"/>
      <c r="AC46" s="62"/>
      <c r="AD46" s="62"/>
      <c r="AE46" s="62"/>
      <c r="AF46" s="82"/>
      <c r="AG46" s="61"/>
      <c r="AH46" s="82"/>
      <c r="AI46" s="62"/>
      <c r="AJ46" s="82"/>
      <c r="AK46" s="62"/>
      <c r="AL46" s="82"/>
      <c r="AM46" s="62"/>
      <c r="AN46" s="62"/>
      <c r="AO46" s="62"/>
      <c r="AP46" s="62"/>
      <c r="AQ46" s="62"/>
      <c r="AR46" s="62"/>
      <c r="AS46" s="62"/>
      <c r="AT46" s="62"/>
      <c r="AU46" s="82"/>
      <c r="AV46" s="82"/>
      <c r="AW46" s="82"/>
      <c r="AX46" s="82"/>
      <c r="AZ46" s="62"/>
      <c r="BA46" s="62"/>
      <c r="BB46" s="62"/>
      <c r="BC46" s="62"/>
      <c r="BD46" s="62"/>
    </row>
    <row r="47" spans="1:57" ht="15" x14ac:dyDescent="0.25">
      <c r="A47" s="34"/>
      <c r="C47" s="80" t="s">
        <v>1194</v>
      </c>
      <c r="D47" s="81">
        <f>29822171.23/1000</f>
        <v>29822.17123</v>
      </c>
      <c r="E47" s="48"/>
      <c r="F47" s="58"/>
      <c r="G47" s="58"/>
      <c r="H47" s="58"/>
      <c r="I47" s="59"/>
      <c r="J47" s="58"/>
      <c r="K47" s="59"/>
      <c r="L47" s="58"/>
      <c r="M47" s="58"/>
      <c r="N47" s="59"/>
      <c r="O47" s="58"/>
      <c r="P47" s="60"/>
      <c r="Q47" s="61"/>
      <c r="R47" s="59"/>
      <c r="S47" s="59"/>
      <c r="T47" s="59"/>
      <c r="U47" s="59"/>
      <c r="V47" s="60"/>
      <c r="W47" s="61"/>
      <c r="X47" s="61"/>
      <c r="Y47" s="62"/>
      <c r="Z47" s="62"/>
      <c r="AA47" s="62"/>
      <c r="AB47" s="62"/>
      <c r="AC47" s="62"/>
      <c r="AD47" s="62"/>
      <c r="AE47" s="62"/>
      <c r="AF47" s="82"/>
      <c r="AG47" s="61"/>
      <c r="AH47" s="82"/>
      <c r="AI47" s="62"/>
      <c r="AJ47" s="82"/>
      <c r="AK47" s="62"/>
      <c r="AL47" s="82"/>
      <c r="AM47" s="62"/>
      <c r="AN47" s="62"/>
      <c r="AO47" s="62"/>
      <c r="AP47" s="62"/>
      <c r="AQ47" s="62"/>
      <c r="AR47" s="62"/>
      <c r="AS47" s="62"/>
      <c r="AT47" s="62"/>
      <c r="AU47" s="82"/>
      <c r="AV47" s="82"/>
      <c r="AW47" s="82"/>
      <c r="AX47" s="82"/>
      <c r="AZ47" s="62"/>
      <c r="BA47" s="62"/>
      <c r="BB47" s="62"/>
      <c r="BC47" s="62"/>
      <c r="BD47" s="62"/>
    </row>
    <row r="48" spans="1:57" ht="15" x14ac:dyDescent="0.25">
      <c r="A48" s="34"/>
      <c r="C48" s="47"/>
      <c r="D48" s="48"/>
      <c r="E48" s="48"/>
      <c r="F48" s="58"/>
      <c r="G48" s="58"/>
      <c r="H48" s="58"/>
      <c r="I48" s="59"/>
      <c r="J48" s="58"/>
      <c r="K48" s="59"/>
      <c r="L48" s="58"/>
      <c r="M48" s="58"/>
      <c r="N48" s="59"/>
      <c r="O48" s="58"/>
      <c r="P48" s="60"/>
      <c r="Q48" s="61"/>
      <c r="R48" s="59"/>
      <c r="S48" s="59"/>
      <c r="T48" s="59"/>
      <c r="U48" s="59"/>
      <c r="V48" s="60"/>
      <c r="W48" s="61"/>
      <c r="X48" s="61"/>
      <c r="Y48" s="62"/>
      <c r="Z48" s="62"/>
      <c r="AA48" s="62"/>
      <c r="AB48" s="62"/>
      <c r="AC48" s="62"/>
      <c r="AD48" s="62"/>
      <c r="AE48" s="62"/>
      <c r="AF48" s="82"/>
      <c r="AG48" s="61"/>
      <c r="AH48" s="82"/>
      <c r="AI48" s="62"/>
      <c r="AJ48" s="82"/>
      <c r="AK48" s="62"/>
      <c r="AL48" s="82"/>
      <c r="AM48" s="62"/>
      <c r="AN48" s="62"/>
      <c r="AO48" s="62"/>
      <c r="AP48" s="62"/>
      <c r="AQ48" s="62"/>
      <c r="AR48" s="62"/>
      <c r="AS48" s="62"/>
      <c r="AT48" s="62"/>
      <c r="AU48" s="82"/>
      <c r="AV48" s="82"/>
      <c r="AW48" s="82"/>
      <c r="AX48" s="82"/>
      <c r="AZ48" s="62"/>
      <c r="BA48" s="62"/>
      <c r="BB48" s="62"/>
      <c r="BC48" s="62"/>
      <c r="BD48" s="62"/>
    </row>
    <row r="49" spans="1:57" ht="15" x14ac:dyDescent="0.25">
      <c r="C49" s="89" t="s">
        <v>1195</v>
      </c>
      <c r="D49" s="90"/>
      <c r="E49" s="90"/>
      <c r="F49" s="91">
        <f t="shared" ref="F49:AX49" si="17">F44+F17</f>
        <v>87708.743620000008</v>
      </c>
      <c r="G49" s="91">
        <f t="shared" si="17"/>
        <v>87708.743620000008</v>
      </c>
      <c r="H49" s="91">
        <f t="shared" si="17"/>
        <v>0</v>
      </c>
      <c r="I49" s="91">
        <f t="shared" si="17"/>
        <v>0</v>
      </c>
      <c r="J49" s="91">
        <f t="shared" si="17"/>
        <v>0</v>
      </c>
      <c r="K49" s="91">
        <f t="shared" si="17"/>
        <v>0</v>
      </c>
      <c r="L49" s="91">
        <f t="shared" si="17"/>
        <v>0</v>
      </c>
      <c r="M49" s="91">
        <f t="shared" si="17"/>
        <v>0</v>
      </c>
      <c r="N49" s="91">
        <f t="shared" si="17"/>
        <v>0</v>
      </c>
      <c r="O49" s="91">
        <f t="shared" si="17"/>
        <v>0</v>
      </c>
      <c r="P49" s="91">
        <f t="shared" si="17"/>
        <v>0</v>
      </c>
      <c r="Q49" s="91">
        <f t="shared" si="17"/>
        <v>0</v>
      </c>
      <c r="R49" s="91">
        <f t="shared" si="17"/>
        <v>0</v>
      </c>
      <c r="S49" s="91">
        <f t="shared" si="17"/>
        <v>0</v>
      </c>
      <c r="T49" s="91">
        <f t="shared" si="17"/>
        <v>0</v>
      </c>
      <c r="U49" s="91">
        <f t="shared" si="17"/>
        <v>0</v>
      </c>
      <c r="V49" s="91">
        <f t="shared" si="17"/>
        <v>0</v>
      </c>
      <c r="W49" s="91">
        <f t="shared" si="17"/>
        <v>0</v>
      </c>
      <c r="X49" s="91">
        <f t="shared" si="17"/>
        <v>0</v>
      </c>
      <c r="Y49" s="91">
        <f t="shared" si="17"/>
        <v>0</v>
      </c>
      <c r="Z49" s="91">
        <f t="shared" si="17"/>
        <v>0</v>
      </c>
      <c r="AA49" s="91">
        <f t="shared" si="17"/>
        <v>0</v>
      </c>
      <c r="AB49" s="91">
        <f t="shared" si="17"/>
        <v>0</v>
      </c>
      <c r="AC49" s="91">
        <f t="shared" si="17"/>
        <v>0</v>
      </c>
      <c r="AD49" s="91">
        <f t="shared" si="17"/>
        <v>0</v>
      </c>
      <c r="AE49" s="91">
        <f t="shared" si="17"/>
        <v>0</v>
      </c>
      <c r="AF49" s="91">
        <f t="shared" si="17"/>
        <v>87708.743620000008</v>
      </c>
      <c r="AG49" s="91">
        <f t="shared" si="17"/>
        <v>1091.7709199999999</v>
      </c>
      <c r="AH49" s="91">
        <f t="shared" si="17"/>
        <v>86616.972699999998</v>
      </c>
      <c r="AI49" s="91">
        <f t="shared" si="17"/>
        <v>0</v>
      </c>
      <c r="AJ49" s="91">
        <f t="shared" si="17"/>
        <v>84374.178210000013</v>
      </c>
      <c r="AK49" s="91">
        <f t="shared" si="17"/>
        <v>447.71859999999998</v>
      </c>
      <c r="AL49" s="91">
        <f t="shared" si="17"/>
        <v>83926.459610000005</v>
      </c>
      <c r="AM49" s="91">
        <f t="shared" si="17"/>
        <v>17771.880130000009</v>
      </c>
      <c r="AN49" s="91">
        <f t="shared" si="17"/>
        <v>17596.163669999998</v>
      </c>
      <c r="AO49" s="91">
        <f t="shared" si="17"/>
        <v>4884.5222799999974</v>
      </c>
      <c r="AP49" s="91">
        <f t="shared" si="17"/>
        <v>43673.893530000001</v>
      </c>
      <c r="AQ49" s="91">
        <f t="shared" si="17"/>
        <v>2242.7944900000002</v>
      </c>
      <c r="AR49" s="91">
        <f t="shared" si="17"/>
        <v>0</v>
      </c>
      <c r="AS49" s="91">
        <f t="shared" si="17"/>
        <v>0</v>
      </c>
      <c r="AT49" s="91">
        <f t="shared" si="17"/>
        <v>0</v>
      </c>
      <c r="AU49" s="91">
        <f t="shared" si="17"/>
        <v>0</v>
      </c>
      <c r="AV49" s="91">
        <f t="shared" si="17"/>
        <v>0</v>
      </c>
      <c r="AW49" s="91">
        <f t="shared" si="17"/>
        <v>0</v>
      </c>
      <c r="AX49" s="91">
        <f t="shared" si="17"/>
        <v>0</v>
      </c>
    </row>
    <row r="50" spans="1:57" ht="15" x14ac:dyDescent="0.25">
      <c r="C50" s="92"/>
      <c r="D50" s="21"/>
      <c r="E50" s="21"/>
      <c r="F50" s="29"/>
      <c r="G50" s="29"/>
      <c r="H50" s="29"/>
      <c r="I50" s="59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3"/>
      <c r="Y50" s="33"/>
      <c r="Z50" s="33"/>
      <c r="AA50" s="33"/>
      <c r="AB50" s="33"/>
      <c r="AC50" s="33"/>
      <c r="AD50" s="33"/>
      <c r="AE50" s="31"/>
      <c r="AF50" s="31"/>
      <c r="AG50" s="31"/>
      <c r="AH50" s="31"/>
      <c r="AI50" s="31"/>
      <c r="AJ50" s="33"/>
      <c r="AK50" s="33"/>
      <c r="AL50" s="33"/>
      <c r="AM50" s="33"/>
      <c r="AN50" s="33"/>
      <c r="AO50" s="33"/>
      <c r="AP50" s="33"/>
      <c r="AQ50" s="31"/>
      <c r="AR50" s="33"/>
      <c r="AS50" s="33"/>
      <c r="AT50" s="33"/>
      <c r="AU50" s="29"/>
      <c r="AV50" s="29"/>
      <c r="AW50" s="29"/>
      <c r="AX50" s="29"/>
    </row>
    <row r="51" spans="1:57" ht="15" x14ac:dyDescent="0.25">
      <c r="C51" s="92"/>
      <c r="D51" s="21"/>
      <c r="E51" s="21"/>
      <c r="F51" s="29"/>
      <c r="G51" s="29"/>
      <c r="H51" s="29"/>
      <c r="I51" s="59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33"/>
      <c r="Y51" s="33"/>
      <c r="Z51" s="33"/>
      <c r="AA51" s="33"/>
      <c r="AB51" s="33"/>
      <c r="AC51" s="33"/>
      <c r="AD51" s="33"/>
      <c r="AE51" s="31"/>
      <c r="AF51" s="31"/>
      <c r="AG51" s="31"/>
      <c r="AH51" s="31"/>
      <c r="AI51" s="31"/>
      <c r="AJ51" s="33"/>
      <c r="AK51" s="33"/>
      <c r="AL51" s="33"/>
      <c r="AM51" s="33"/>
      <c r="AN51" s="33"/>
      <c r="AO51" s="33"/>
      <c r="AP51" s="33"/>
      <c r="AQ51" s="31"/>
      <c r="AR51" s="33"/>
      <c r="AS51" s="33"/>
      <c r="AT51" s="33"/>
      <c r="AU51" s="29"/>
      <c r="AV51" s="29"/>
      <c r="AW51" s="29"/>
      <c r="AX51" s="29"/>
    </row>
    <row r="52" spans="1:57" x14ac:dyDescent="0.2">
      <c r="F52" s="29"/>
      <c r="G52" s="29"/>
      <c r="H52" s="29"/>
      <c r="I52" s="30"/>
      <c r="J52" s="29"/>
      <c r="K52" s="37"/>
      <c r="L52" s="37"/>
      <c r="M52" s="29"/>
      <c r="N52" s="30"/>
      <c r="O52" s="29"/>
      <c r="P52" s="37" t="s">
        <v>1156</v>
      </c>
      <c r="Q52" s="37" t="s">
        <v>1156</v>
      </c>
      <c r="R52" s="37" t="s">
        <v>1156</v>
      </c>
      <c r="S52" s="37" t="s">
        <v>1156</v>
      </c>
      <c r="T52" s="37" t="s">
        <v>1156</v>
      </c>
      <c r="U52" s="37" t="s">
        <v>1156</v>
      </c>
      <c r="V52" s="37" t="s">
        <v>1156</v>
      </c>
      <c r="W52" s="37" t="s">
        <v>1156</v>
      </c>
      <c r="X52" s="37" t="s">
        <v>1156</v>
      </c>
      <c r="Y52" s="37" t="s">
        <v>1156</v>
      </c>
      <c r="Z52" s="37" t="s">
        <v>1156</v>
      </c>
      <c r="AA52" s="37" t="s">
        <v>1156</v>
      </c>
      <c r="AB52" s="37" t="s">
        <v>1156</v>
      </c>
      <c r="AC52" s="37" t="s">
        <v>1156</v>
      </c>
      <c r="AD52" s="37" t="s">
        <v>1156</v>
      </c>
      <c r="AE52" s="37" t="s">
        <v>1156</v>
      </c>
      <c r="AF52" s="38" t="s">
        <v>1157</v>
      </c>
      <c r="AG52" s="37" t="s">
        <v>1157</v>
      </c>
      <c r="AH52" s="38" t="s">
        <v>1157</v>
      </c>
      <c r="AI52" s="37" t="s">
        <v>1157</v>
      </c>
      <c r="AJ52" s="38" t="s">
        <v>1157</v>
      </c>
      <c r="AK52" s="37" t="s">
        <v>1157</v>
      </c>
      <c r="AL52" s="38" t="s">
        <v>1157</v>
      </c>
      <c r="AM52" s="37" t="s">
        <v>1157</v>
      </c>
      <c r="AN52" s="37" t="s">
        <v>1157</v>
      </c>
      <c r="AO52" s="37" t="s">
        <v>1157</v>
      </c>
      <c r="AP52" s="37" t="s">
        <v>1157</v>
      </c>
      <c r="AQ52" s="37" t="s">
        <v>1157</v>
      </c>
      <c r="AR52" s="37" t="s">
        <v>1158</v>
      </c>
      <c r="AS52" s="37" t="s">
        <v>1159</v>
      </c>
      <c r="AT52" s="37" t="s">
        <v>1159</v>
      </c>
      <c r="AU52" s="38" t="s">
        <v>1043</v>
      </c>
      <c r="AV52" s="38"/>
      <c r="AW52" s="38"/>
      <c r="AX52" s="38"/>
    </row>
    <row r="53" spans="1:57" ht="36" customHeight="1" x14ac:dyDescent="0.2">
      <c r="B53" s="54" t="s">
        <v>1196</v>
      </c>
      <c r="F53" s="43" t="s">
        <v>1160</v>
      </c>
      <c r="G53" s="43" t="s">
        <v>1161</v>
      </c>
      <c r="H53" s="43" t="s">
        <v>1162</v>
      </c>
      <c r="I53" s="43" t="s">
        <v>1163</v>
      </c>
      <c r="J53" s="43" t="s">
        <v>1164</v>
      </c>
      <c r="K53" s="43" t="s">
        <v>1125</v>
      </c>
      <c r="L53" s="43" t="s">
        <v>1165</v>
      </c>
      <c r="M53" s="43" t="s">
        <v>1166</v>
      </c>
      <c r="N53" s="43" t="s">
        <v>1126</v>
      </c>
      <c r="O53" s="43" t="s">
        <v>1167</v>
      </c>
      <c r="P53" s="43" t="s">
        <v>1127</v>
      </c>
      <c r="Q53" s="43" t="s">
        <v>1128</v>
      </c>
      <c r="R53" s="43" t="s">
        <v>1129</v>
      </c>
      <c r="S53" s="43" t="s">
        <v>1130</v>
      </c>
      <c r="T53" s="43" t="s">
        <v>1131</v>
      </c>
      <c r="U53" s="43" t="s">
        <v>1132</v>
      </c>
      <c r="V53" s="43" t="s">
        <v>1133</v>
      </c>
      <c r="W53" s="43" t="s">
        <v>1134</v>
      </c>
      <c r="X53" s="43" t="s">
        <v>1135</v>
      </c>
      <c r="Y53" s="43" t="s">
        <v>1136</v>
      </c>
      <c r="Z53" s="43" t="s">
        <v>1137</v>
      </c>
      <c r="AA53" s="43" t="s">
        <v>1138</v>
      </c>
      <c r="AB53" s="43" t="s">
        <v>1139</v>
      </c>
      <c r="AC53" s="43" t="s">
        <v>1140</v>
      </c>
      <c r="AD53" s="43" t="s">
        <v>1141</v>
      </c>
      <c r="AE53" s="43" t="s">
        <v>1142</v>
      </c>
      <c r="AF53" s="43" t="s">
        <v>1168</v>
      </c>
      <c r="AG53" s="43" t="s">
        <v>1143</v>
      </c>
      <c r="AH53" s="43" t="s">
        <v>1169</v>
      </c>
      <c r="AI53" s="43" t="s">
        <v>1170</v>
      </c>
      <c r="AJ53" s="43" t="s">
        <v>1171</v>
      </c>
      <c r="AK53" s="43" t="s">
        <v>1144</v>
      </c>
      <c r="AL53" s="43" t="s">
        <v>1172</v>
      </c>
      <c r="AM53" s="43" t="s">
        <v>1145</v>
      </c>
      <c r="AN53" s="43" t="s">
        <v>1146</v>
      </c>
      <c r="AO53" s="43" t="s">
        <v>1147</v>
      </c>
      <c r="AP53" s="43" t="s">
        <v>1148</v>
      </c>
      <c r="AQ53" s="43" t="s">
        <v>1173</v>
      </c>
      <c r="AR53" s="43" t="s">
        <v>1149</v>
      </c>
      <c r="AS53" s="43" t="s">
        <v>1150</v>
      </c>
      <c r="AT53" s="43" t="s">
        <v>1151</v>
      </c>
      <c r="AU53" s="43" t="s">
        <v>1152</v>
      </c>
      <c r="AV53" s="43" t="s">
        <v>1053</v>
      </c>
      <c r="AW53" s="43" t="s">
        <v>1057</v>
      </c>
      <c r="AX53" s="43" t="s">
        <v>1174</v>
      </c>
    </row>
    <row r="54" spans="1:57" x14ac:dyDescent="0.2">
      <c r="D54" s="93"/>
      <c r="F54" s="94"/>
      <c r="G54" s="94"/>
      <c r="H54" s="94"/>
      <c r="I54" s="22"/>
      <c r="J54" s="95"/>
      <c r="K54" s="24"/>
      <c r="L54" s="96"/>
      <c r="M54" s="95"/>
      <c r="N54" s="25"/>
      <c r="O54" s="95"/>
      <c r="P54" s="21"/>
      <c r="S54" s="24"/>
      <c r="X54" s="21"/>
      <c r="AF54" s="94"/>
      <c r="AH54" s="94"/>
      <c r="AJ54" s="94"/>
      <c r="AL54" s="94"/>
      <c r="AU54" s="94"/>
      <c r="AV54" s="94"/>
      <c r="AW54" s="94"/>
      <c r="AX54" s="94"/>
    </row>
    <row r="55" spans="1:57" ht="25.5" customHeight="1" x14ac:dyDescent="0.25">
      <c r="A55" s="34"/>
      <c r="C55" s="97" t="s">
        <v>1197</v>
      </c>
      <c r="D55" s="98"/>
      <c r="E55" s="48"/>
      <c r="F55" s="99"/>
      <c r="G55" s="99"/>
      <c r="H55" s="99"/>
      <c r="I55" s="100"/>
      <c r="J55" s="99"/>
      <c r="K55" s="101"/>
      <c r="L55" s="102"/>
      <c r="M55" s="99"/>
      <c r="N55" s="100"/>
      <c r="O55" s="99"/>
      <c r="P55" s="103"/>
      <c r="R55" s="101"/>
      <c r="S55" s="101"/>
      <c r="T55" s="101"/>
      <c r="U55" s="101"/>
      <c r="V55" s="103"/>
      <c r="W55" s="21"/>
      <c r="X55" s="21"/>
      <c r="Y55" s="86"/>
      <c r="Z55" s="86"/>
      <c r="AA55" s="86"/>
      <c r="AB55" s="86"/>
      <c r="AC55" s="86"/>
      <c r="AD55" s="86"/>
      <c r="AE55" s="86"/>
      <c r="AF55" s="104"/>
      <c r="AG55" s="86"/>
      <c r="AH55" s="104"/>
      <c r="AI55" s="86"/>
      <c r="AJ55" s="104"/>
      <c r="AK55" s="86"/>
      <c r="AL55" s="104"/>
      <c r="AM55" s="86"/>
      <c r="AN55" s="86"/>
      <c r="AO55" s="86"/>
      <c r="AP55" s="86"/>
      <c r="AQ55" s="86"/>
      <c r="AR55" s="86"/>
      <c r="AS55" s="86"/>
      <c r="AT55" s="86"/>
      <c r="AU55" s="104"/>
      <c r="AV55" s="104"/>
      <c r="AW55" s="104"/>
      <c r="AX55" s="104"/>
    </row>
    <row r="56" spans="1:57" ht="15" x14ac:dyDescent="0.25">
      <c r="A56" s="34"/>
      <c r="C56" s="105"/>
      <c r="D56" s="84" t="s">
        <v>1177</v>
      </c>
      <c r="E56" s="67"/>
      <c r="F56" s="99"/>
      <c r="G56" s="99"/>
      <c r="H56" s="99"/>
      <c r="I56" s="100"/>
      <c r="J56" s="99"/>
      <c r="K56" s="101"/>
      <c r="L56" s="102"/>
      <c r="M56" s="99"/>
      <c r="N56" s="100"/>
      <c r="O56" s="99"/>
      <c r="P56" s="103"/>
      <c r="R56" s="101"/>
      <c r="S56" s="101"/>
      <c r="T56" s="101"/>
      <c r="U56" s="101"/>
      <c r="V56" s="103"/>
      <c r="W56" s="21"/>
      <c r="X56" s="21"/>
      <c r="Y56" s="86"/>
      <c r="Z56" s="86"/>
      <c r="AA56" s="86"/>
      <c r="AB56" s="86"/>
      <c r="AC56" s="86"/>
      <c r="AD56" s="86"/>
      <c r="AE56" s="86"/>
      <c r="AF56" s="104"/>
      <c r="AG56" s="86"/>
      <c r="AH56" s="104"/>
      <c r="AI56" s="86"/>
      <c r="AJ56" s="104"/>
      <c r="AK56" s="86"/>
      <c r="AL56" s="104"/>
      <c r="AM56" s="86"/>
      <c r="AN56" s="86"/>
      <c r="AO56" s="86"/>
      <c r="AP56" s="86"/>
      <c r="AQ56" s="86"/>
      <c r="AR56" s="86"/>
      <c r="AS56" s="86"/>
      <c r="AT56" s="86"/>
      <c r="AU56" s="104"/>
      <c r="AV56" s="104"/>
      <c r="AW56" s="104"/>
      <c r="AX56" s="104"/>
    </row>
    <row r="57" spans="1:57" ht="15" x14ac:dyDescent="0.25">
      <c r="A57" s="34"/>
      <c r="C57" s="106" t="s">
        <v>1198</v>
      </c>
      <c r="D57" s="107">
        <v>13715.519600000001</v>
      </c>
      <c r="E57" s="48"/>
      <c r="F57" s="58">
        <f>G57+AU57+AV57</f>
        <v>13715.519600000001</v>
      </c>
      <c r="G57" s="58">
        <f>H57+AF57+AR57+AS57+AT57</f>
        <v>13715.519600000001</v>
      </c>
      <c r="H57" s="58">
        <f>I57+J57</f>
        <v>13715.519600000001</v>
      </c>
      <c r="I57" s="108"/>
      <c r="J57" s="58">
        <f>K57+L57</f>
        <v>13715.519600000001</v>
      </c>
      <c r="K57" s="59"/>
      <c r="L57" s="58">
        <f>M57+W57+X57+Y57+Z57+AA57+AB57+AC57+AD57+AE57</f>
        <v>13715.519600000001</v>
      </c>
      <c r="M57" s="58">
        <f>N57+O57</f>
        <v>0</v>
      </c>
      <c r="N57" s="59"/>
      <c r="O57" s="58">
        <f>SUM(P57:V57)</f>
        <v>0</v>
      </c>
      <c r="P57" s="109"/>
      <c r="Q57" s="110"/>
      <c r="R57" s="59"/>
      <c r="S57" s="59"/>
      <c r="T57" s="59"/>
      <c r="U57" s="59"/>
      <c r="V57" s="109"/>
      <c r="W57" s="110"/>
      <c r="X57" s="110"/>
      <c r="Y57" s="62"/>
      <c r="Z57" s="62"/>
      <c r="AA57" s="62"/>
      <c r="AB57" s="62"/>
      <c r="AC57" s="62"/>
      <c r="AD57" s="62">
        <f>D57</f>
        <v>13715.519600000001</v>
      </c>
      <c r="AE57" s="62"/>
      <c r="AF57" s="50">
        <f>AG57+AH57</f>
        <v>0</v>
      </c>
      <c r="AG57" s="62"/>
      <c r="AH57" s="50">
        <f>AI57+AJ57+AQ57</f>
        <v>0</v>
      </c>
      <c r="AI57" s="62"/>
      <c r="AJ57" s="50">
        <f>AK57+AL57</f>
        <v>0</v>
      </c>
      <c r="AK57" s="62"/>
      <c r="AL57" s="50">
        <f>SUM(AM57:AP57)</f>
        <v>0</v>
      </c>
      <c r="AM57" s="62"/>
      <c r="AN57" s="62"/>
      <c r="AO57" s="62"/>
      <c r="AP57" s="62"/>
      <c r="AQ57" s="62"/>
      <c r="AR57" s="62"/>
      <c r="AS57" s="62"/>
      <c r="AT57" s="62"/>
      <c r="AU57" s="50"/>
      <c r="AV57" s="50"/>
      <c r="AW57" s="50"/>
      <c r="AX57" s="50"/>
    </row>
    <row r="58" spans="1:57" ht="15" x14ac:dyDescent="0.25">
      <c r="A58" s="34"/>
      <c r="C58" s="106" t="s">
        <v>1199</v>
      </c>
      <c r="D58" s="107">
        <v>2.1980500000000003</v>
      </c>
      <c r="E58" s="48"/>
      <c r="F58" s="58">
        <f>G58+AU58+AV58</f>
        <v>2.1980500000000003</v>
      </c>
      <c r="G58" s="58">
        <f>H58+AF58+AR58+AS58+AT58</f>
        <v>2.1980500000000003</v>
      </c>
      <c r="H58" s="58">
        <f>I58+J58</f>
        <v>2.1980500000000003</v>
      </c>
      <c r="I58" s="108"/>
      <c r="J58" s="58">
        <f>K58+L58</f>
        <v>2.1980500000000003</v>
      </c>
      <c r="K58" s="59"/>
      <c r="L58" s="58">
        <f>M58+W58+X58+Y58+Z58+AA58+AB58+AC58+AD58+AE58</f>
        <v>2.1980500000000003</v>
      </c>
      <c r="M58" s="58">
        <f>N58+O58</f>
        <v>0</v>
      </c>
      <c r="N58" s="59"/>
      <c r="O58" s="58">
        <f>SUM(P58:V58)</f>
        <v>0</v>
      </c>
      <c r="P58" s="109"/>
      <c r="Q58" s="110"/>
      <c r="R58" s="59"/>
      <c r="S58" s="59"/>
      <c r="T58" s="59"/>
      <c r="U58" s="59"/>
      <c r="V58" s="109"/>
      <c r="W58" s="110">
        <f>D58</f>
        <v>2.1980500000000003</v>
      </c>
      <c r="X58" s="110"/>
      <c r="Y58" s="62"/>
      <c r="Z58" s="62"/>
      <c r="AA58" s="62"/>
      <c r="AB58" s="62"/>
      <c r="AC58" s="62"/>
      <c r="AD58" s="62"/>
      <c r="AE58" s="62"/>
      <c r="AF58" s="50">
        <f>AG58+AH58</f>
        <v>0</v>
      </c>
      <c r="AG58" s="62"/>
      <c r="AH58" s="50">
        <f>AI58+AJ58+AQ58</f>
        <v>0</v>
      </c>
      <c r="AI58" s="62"/>
      <c r="AJ58" s="50">
        <f>AK58+AL58</f>
        <v>0</v>
      </c>
      <c r="AK58" s="62"/>
      <c r="AL58" s="50">
        <f>SUM(AM58:AP58)</f>
        <v>0</v>
      </c>
      <c r="AM58" s="62"/>
      <c r="AN58" s="62"/>
      <c r="AO58" s="62"/>
      <c r="AP58" s="62"/>
      <c r="AQ58" s="62"/>
      <c r="AR58" s="62"/>
      <c r="AS58" s="62"/>
      <c r="AT58" s="62"/>
      <c r="AU58" s="50"/>
      <c r="AV58" s="50"/>
      <c r="AW58" s="50"/>
      <c r="AX58" s="50"/>
    </row>
    <row r="59" spans="1:57" ht="15" x14ac:dyDescent="0.25">
      <c r="A59" s="34"/>
      <c r="C59" s="111" t="s">
        <v>1200</v>
      </c>
      <c r="D59" s="112">
        <v>2.1980500000000003</v>
      </c>
      <c r="E59" s="67"/>
      <c r="F59" s="58">
        <f>G59+AU59+AV59</f>
        <v>2.1980500000000003</v>
      </c>
      <c r="G59" s="58">
        <f>H59+AF59+AR59+AS59+AT59</f>
        <v>2.1980500000000003</v>
      </c>
      <c r="H59" s="58">
        <f>I59+J59</f>
        <v>2.1980500000000003</v>
      </c>
      <c r="I59" s="108"/>
      <c r="J59" s="58">
        <f>K59+L59</f>
        <v>2.1980500000000003</v>
      </c>
      <c r="K59" s="59"/>
      <c r="L59" s="58">
        <f>M59+W59+X59+Y59+Z59+AA59+AB59+AC59+AD59+AE59</f>
        <v>2.1980500000000003</v>
      </c>
      <c r="M59" s="58">
        <f>N59+O59</f>
        <v>0</v>
      </c>
      <c r="N59" s="59"/>
      <c r="O59" s="58">
        <f>SUM(P59:V59)</f>
        <v>0</v>
      </c>
      <c r="P59" s="109"/>
      <c r="Q59" s="110"/>
      <c r="R59" s="59"/>
      <c r="S59" s="59"/>
      <c r="T59" s="59"/>
      <c r="U59" s="59"/>
      <c r="V59" s="109"/>
      <c r="W59" s="110"/>
      <c r="X59" s="110">
        <f>D59</f>
        <v>2.1980500000000003</v>
      </c>
      <c r="Y59" s="62"/>
      <c r="Z59" s="62"/>
      <c r="AA59" s="62"/>
      <c r="AB59" s="62"/>
      <c r="AC59" s="62"/>
      <c r="AD59" s="62"/>
      <c r="AE59" s="62"/>
      <c r="AF59" s="50">
        <f>AG59+AH59</f>
        <v>0</v>
      </c>
      <c r="AG59" s="62"/>
      <c r="AH59" s="50">
        <f>AI59+AJ59+AQ59</f>
        <v>0</v>
      </c>
      <c r="AI59" s="62"/>
      <c r="AJ59" s="50">
        <f>AK59+AL59</f>
        <v>0</v>
      </c>
      <c r="AK59" s="62"/>
      <c r="AL59" s="50">
        <f>SUM(AM59:AP59)</f>
        <v>0</v>
      </c>
      <c r="AM59" s="62"/>
      <c r="AN59" s="62"/>
      <c r="AO59" s="62"/>
      <c r="AP59" s="62"/>
      <c r="AQ59" s="62"/>
      <c r="AR59" s="62"/>
      <c r="AS59" s="62"/>
      <c r="AT59" s="62"/>
      <c r="AU59" s="50"/>
      <c r="AV59" s="50"/>
      <c r="AW59" s="50"/>
      <c r="AX59" s="50"/>
    </row>
    <row r="60" spans="1:57" ht="15" x14ac:dyDescent="0.25">
      <c r="A60" s="34"/>
      <c r="C60" s="47" t="s">
        <v>1182</v>
      </c>
      <c r="D60" s="74">
        <f>SUM(D57:D59)</f>
        <v>13719.915700000003</v>
      </c>
      <c r="E60" s="74">
        <f t="shared" ref="E60:AX60" si="18">SUM(E57:E59)</f>
        <v>0</v>
      </c>
      <c r="F60" s="58">
        <f t="shared" si="18"/>
        <v>13719.915700000003</v>
      </c>
      <c r="G60" s="58">
        <f t="shared" si="18"/>
        <v>13719.915700000003</v>
      </c>
      <c r="H60" s="58">
        <f t="shared" si="18"/>
        <v>13719.915700000003</v>
      </c>
      <c r="I60" s="59">
        <f t="shared" si="18"/>
        <v>0</v>
      </c>
      <c r="J60" s="58">
        <f t="shared" si="18"/>
        <v>13719.915700000003</v>
      </c>
      <c r="K60" s="60">
        <f t="shared" si="18"/>
        <v>0</v>
      </c>
      <c r="L60" s="58">
        <f t="shared" si="18"/>
        <v>13719.915700000003</v>
      </c>
      <c r="M60" s="58">
        <f t="shared" si="18"/>
        <v>0</v>
      </c>
      <c r="N60" s="60">
        <f t="shared" si="18"/>
        <v>0</v>
      </c>
      <c r="O60" s="58">
        <f t="shared" si="18"/>
        <v>0</v>
      </c>
      <c r="P60" s="60">
        <f t="shared" si="18"/>
        <v>0</v>
      </c>
      <c r="Q60" s="60">
        <f t="shared" si="18"/>
        <v>0</v>
      </c>
      <c r="R60" s="60">
        <f t="shared" si="18"/>
        <v>0</v>
      </c>
      <c r="S60" s="60">
        <f t="shared" si="18"/>
        <v>0</v>
      </c>
      <c r="T60" s="60">
        <f t="shared" si="18"/>
        <v>0</v>
      </c>
      <c r="U60" s="60">
        <f t="shared" si="18"/>
        <v>0</v>
      </c>
      <c r="V60" s="60">
        <f t="shared" si="18"/>
        <v>0</v>
      </c>
      <c r="W60" s="60">
        <f t="shared" si="18"/>
        <v>2.1980500000000003</v>
      </c>
      <c r="X60" s="60">
        <f t="shared" si="18"/>
        <v>2.1980500000000003</v>
      </c>
      <c r="Y60" s="60">
        <f t="shared" si="18"/>
        <v>0</v>
      </c>
      <c r="Z60" s="60">
        <f t="shared" si="18"/>
        <v>0</v>
      </c>
      <c r="AA60" s="60">
        <f t="shared" si="18"/>
        <v>0</v>
      </c>
      <c r="AB60" s="60">
        <f t="shared" si="18"/>
        <v>0</v>
      </c>
      <c r="AC60" s="60">
        <f t="shared" si="18"/>
        <v>0</v>
      </c>
      <c r="AD60" s="60">
        <f t="shared" si="18"/>
        <v>13715.519600000001</v>
      </c>
      <c r="AE60" s="60">
        <f t="shared" si="18"/>
        <v>0</v>
      </c>
      <c r="AF60" s="58">
        <f t="shared" si="18"/>
        <v>0</v>
      </c>
      <c r="AG60" s="60">
        <f t="shared" si="18"/>
        <v>0</v>
      </c>
      <c r="AH60" s="58">
        <f t="shared" si="18"/>
        <v>0</v>
      </c>
      <c r="AI60" s="60">
        <f t="shared" si="18"/>
        <v>0</v>
      </c>
      <c r="AJ60" s="58">
        <f t="shared" si="18"/>
        <v>0</v>
      </c>
      <c r="AK60" s="60">
        <f t="shared" si="18"/>
        <v>0</v>
      </c>
      <c r="AL60" s="58">
        <f t="shared" si="18"/>
        <v>0</v>
      </c>
      <c r="AM60" s="60">
        <f t="shared" si="18"/>
        <v>0</v>
      </c>
      <c r="AN60" s="60">
        <f t="shared" si="18"/>
        <v>0</v>
      </c>
      <c r="AO60" s="60">
        <f t="shared" si="18"/>
        <v>0</v>
      </c>
      <c r="AP60" s="60">
        <f t="shared" si="18"/>
        <v>0</v>
      </c>
      <c r="AQ60" s="60">
        <f t="shared" si="18"/>
        <v>0</v>
      </c>
      <c r="AR60" s="60">
        <f t="shared" si="18"/>
        <v>0</v>
      </c>
      <c r="AS60" s="60">
        <f t="shared" si="18"/>
        <v>0</v>
      </c>
      <c r="AT60" s="60">
        <f t="shared" si="18"/>
        <v>0</v>
      </c>
      <c r="AU60" s="58">
        <f t="shared" si="18"/>
        <v>0</v>
      </c>
      <c r="AV60" s="58">
        <f t="shared" si="18"/>
        <v>0</v>
      </c>
      <c r="AW60" s="58"/>
      <c r="AX60" s="58">
        <f t="shared" si="18"/>
        <v>0</v>
      </c>
      <c r="AZ60" s="59"/>
      <c r="BA60" s="59"/>
      <c r="BB60" s="59"/>
      <c r="BC60" s="59"/>
      <c r="BD60" s="59"/>
      <c r="BE60" s="59"/>
    </row>
    <row r="61" spans="1:57" ht="15" x14ac:dyDescent="0.25">
      <c r="A61" s="34"/>
      <c r="C61" s="47"/>
      <c r="D61" s="74"/>
      <c r="E61" s="74"/>
      <c r="F61" s="58"/>
      <c r="G61" s="58"/>
      <c r="H61" s="58"/>
      <c r="I61" s="59"/>
      <c r="J61" s="58"/>
      <c r="K61" s="60"/>
      <c r="L61" s="58"/>
      <c r="M61" s="58"/>
      <c r="N61" s="60"/>
      <c r="O61" s="58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58"/>
      <c r="AG61" s="60"/>
      <c r="AH61" s="58"/>
      <c r="AI61" s="60"/>
      <c r="AJ61" s="58"/>
      <c r="AK61" s="60"/>
      <c r="AL61" s="58"/>
      <c r="AM61" s="60"/>
      <c r="AN61" s="60"/>
      <c r="AO61" s="60"/>
      <c r="AP61" s="60"/>
      <c r="AQ61" s="60"/>
      <c r="AR61" s="60"/>
      <c r="AS61" s="60"/>
      <c r="AT61" s="60"/>
      <c r="AU61" s="58"/>
      <c r="AV61" s="58"/>
      <c r="AW61" s="58"/>
      <c r="AX61" s="58"/>
      <c r="AZ61" s="59"/>
      <c r="BA61" s="59"/>
      <c r="BB61" s="59"/>
      <c r="BC61" s="59"/>
      <c r="BD61" s="59"/>
      <c r="BE61" s="59"/>
    </row>
    <row r="62" spans="1:57" ht="15" x14ac:dyDescent="0.25">
      <c r="A62" s="34"/>
      <c r="C62" s="47"/>
      <c r="D62" s="113"/>
      <c r="E62" s="48"/>
      <c r="F62" s="114"/>
      <c r="G62" s="114"/>
      <c r="H62" s="114"/>
      <c r="I62" s="108"/>
      <c r="J62" s="114"/>
      <c r="K62" s="59"/>
      <c r="L62" s="58"/>
      <c r="M62" s="114"/>
      <c r="N62" s="108"/>
      <c r="O62" s="114"/>
      <c r="P62" s="109"/>
      <c r="Q62" s="110"/>
      <c r="R62" s="59"/>
      <c r="S62" s="59"/>
      <c r="T62" s="59"/>
      <c r="U62" s="59"/>
      <c r="V62" s="109"/>
      <c r="W62" s="110"/>
      <c r="X62" s="110"/>
      <c r="Y62" s="62"/>
      <c r="Z62" s="62"/>
      <c r="AA62" s="62"/>
      <c r="AB62" s="62"/>
      <c r="AC62" s="62"/>
      <c r="AD62" s="62"/>
      <c r="AE62" s="62"/>
      <c r="AF62" s="82"/>
      <c r="AG62" s="62"/>
      <c r="AH62" s="82"/>
      <c r="AI62" s="62"/>
      <c r="AJ62" s="82"/>
      <c r="AK62" s="62"/>
      <c r="AL62" s="82"/>
      <c r="AM62" s="62"/>
      <c r="AN62" s="62"/>
      <c r="AO62" s="62"/>
      <c r="AP62" s="62"/>
      <c r="AQ62" s="62"/>
      <c r="AR62" s="62"/>
      <c r="AS62" s="62"/>
      <c r="AT62" s="62"/>
      <c r="AU62" s="82"/>
      <c r="AV62" s="82"/>
      <c r="AW62" s="82"/>
      <c r="AX62" s="82"/>
    </row>
    <row r="63" spans="1:57" ht="25.5" customHeight="1" x14ac:dyDescent="0.25">
      <c r="A63" s="34"/>
      <c r="C63" s="97" t="s">
        <v>1201</v>
      </c>
      <c r="D63" s="24"/>
      <c r="E63" s="48"/>
      <c r="F63" s="114"/>
      <c r="G63" s="114"/>
      <c r="H63" s="114"/>
      <c r="I63" s="108"/>
      <c r="J63" s="114"/>
      <c r="K63" s="59"/>
      <c r="L63" s="58"/>
      <c r="M63" s="114"/>
      <c r="N63" s="108"/>
      <c r="O63" s="114"/>
      <c r="P63" s="109"/>
      <c r="Q63" s="110"/>
      <c r="R63" s="59"/>
      <c r="S63" s="59"/>
      <c r="T63" s="59"/>
      <c r="U63" s="59"/>
      <c r="V63" s="109"/>
      <c r="W63" s="110"/>
      <c r="X63" s="110"/>
      <c r="Y63" s="62"/>
      <c r="Z63" s="62"/>
      <c r="AA63" s="62"/>
      <c r="AB63" s="62"/>
      <c r="AC63" s="62"/>
      <c r="AD63" s="62"/>
      <c r="AE63" s="62"/>
      <c r="AF63" s="82"/>
      <c r="AG63" s="62"/>
      <c r="AH63" s="82"/>
      <c r="AI63" s="62"/>
      <c r="AJ63" s="82"/>
      <c r="AK63" s="62"/>
      <c r="AL63" s="82"/>
      <c r="AM63" s="62"/>
      <c r="AN63" s="62"/>
      <c r="AO63" s="62"/>
      <c r="AP63" s="62"/>
      <c r="AQ63" s="62"/>
      <c r="AR63" s="62"/>
      <c r="AS63" s="62"/>
      <c r="AT63" s="62"/>
      <c r="AU63" s="82"/>
      <c r="AV63" s="82"/>
      <c r="AW63" s="82"/>
      <c r="AX63" s="82"/>
    </row>
    <row r="64" spans="1:57" ht="15" x14ac:dyDescent="0.25">
      <c r="A64" s="34"/>
      <c r="C64" s="54"/>
      <c r="D64" s="115"/>
      <c r="E64" s="48"/>
      <c r="F64" s="114"/>
      <c r="G64" s="114"/>
      <c r="H64" s="114"/>
      <c r="I64" s="108"/>
      <c r="J64" s="114"/>
      <c r="K64" s="59"/>
      <c r="L64" s="58"/>
      <c r="M64" s="114"/>
      <c r="N64" s="108"/>
      <c r="O64" s="114"/>
      <c r="P64" s="109"/>
      <c r="Q64" s="110"/>
      <c r="R64" s="59"/>
      <c r="S64" s="59"/>
      <c r="T64" s="59"/>
      <c r="U64" s="59"/>
      <c r="V64" s="109"/>
      <c r="W64" s="110"/>
      <c r="X64" s="110"/>
      <c r="Y64" s="62"/>
      <c r="Z64" s="62"/>
      <c r="AA64" s="62"/>
      <c r="AB64" s="62"/>
      <c r="AC64" s="62"/>
      <c r="AD64" s="62"/>
      <c r="AE64" s="62"/>
      <c r="AF64" s="82"/>
      <c r="AG64" s="62"/>
      <c r="AH64" s="82"/>
      <c r="AI64" s="62"/>
      <c r="AJ64" s="82"/>
      <c r="AK64" s="62"/>
      <c r="AL64" s="82"/>
      <c r="AM64" s="62"/>
      <c r="AN64" s="62"/>
      <c r="AO64" s="62"/>
      <c r="AP64" s="62"/>
      <c r="AQ64" s="62"/>
      <c r="AR64" s="62"/>
      <c r="AS64" s="62"/>
      <c r="AT64" s="62"/>
      <c r="AU64" s="82"/>
      <c r="AV64" s="82"/>
      <c r="AW64" s="82"/>
      <c r="AX64" s="82"/>
    </row>
    <row r="65" spans="1:57" ht="15" x14ac:dyDescent="0.25">
      <c r="A65" s="34"/>
      <c r="C65" s="880" t="s">
        <v>2413</v>
      </c>
      <c r="D65" s="877"/>
      <c r="E65" s="876"/>
      <c r="F65" s="875"/>
      <c r="G65" s="875"/>
      <c r="H65" s="875"/>
      <c r="I65" s="875"/>
      <c r="J65" s="875"/>
      <c r="K65" s="879"/>
      <c r="L65" s="879"/>
      <c r="M65" s="875"/>
      <c r="N65" s="875"/>
      <c r="O65" s="875"/>
      <c r="P65" s="875"/>
      <c r="Q65" s="878"/>
      <c r="R65" s="879"/>
      <c r="S65" s="879"/>
      <c r="T65" s="879"/>
      <c r="U65" s="879"/>
      <c r="V65" s="875"/>
      <c r="W65" s="118">
        <v>0.62298025134649915</v>
      </c>
      <c r="X65" s="118">
        <v>0.37701974865350085</v>
      </c>
      <c r="Y65" s="62"/>
      <c r="Z65" s="62"/>
      <c r="AA65" s="62"/>
      <c r="AB65" s="62"/>
      <c r="AC65" s="62"/>
      <c r="AD65" s="62"/>
      <c r="AE65" s="62"/>
      <c r="AF65" s="82"/>
      <c r="AG65" s="62"/>
      <c r="AH65" s="82"/>
      <c r="AI65" s="62"/>
      <c r="AJ65" s="82"/>
      <c r="AK65" s="62"/>
      <c r="AL65" s="82"/>
      <c r="AM65" s="62"/>
      <c r="AN65" s="62"/>
      <c r="AO65" s="62"/>
      <c r="AP65" s="62"/>
      <c r="AQ65" s="62"/>
      <c r="AR65" s="62"/>
      <c r="AS65" s="62"/>
      <c r="AT65" s="62"/>
      <c r="AU65" s="82"/>
      <c r="AV65" s="82"/>
      <c r="AW65" s="82"/>
      <c r="AX65" s="82"/>
    </row>
    <row r="66" spans="1:57" ht="15" x14ac:dyDescent="0.25">
      <c r="A66" s="34"/>
      <c r="C66" s="83"/>
      <c r="D66" s="84" t="s">
        <v>1177</v>
      </c>
      <c r="E66" s="67"/>
      <c r="F66" s="114"/>
      <c r="G66" s="114"/>
      <c r="H66" s="114"/>
      <c r="I66" s="108"/>
      <c r="J66" s="114"/>
      <c r="K66" s="59"/>
      <c r="L66" s="58"/>
      <c r="M66" s="114"/>
      <c r="N66" s="108"/>
      <c r="O66" s="114"/>
      <c r="P66" s="109"/>
      <c r="Q66" s="110"/>
      <c r="R66" s="59"/>
      <c r="S66" s="59"/>
      <c r="T66" s="59"/>
      <c r="U66" s="59"/>
      <c r="V66" s="109"/>
      <c r="W66" s="110"/>
      <c r="X66" s="110"/>
      <c r="Y66" s="62"/>
      <c r="Z66" s="62"/>
      <c r="AA66" s="62"/>
      <c r="AB66" s="62"/>
      <c r="AC66" s="62"/>
      <c r="AD66" s="62"/>
      <c r="AE66" s="62"/>
      <c r="AF66" s="82"/>
      <c r="AG66" s="62"/>
      <c r="AH66" s="82"/>
      <c r="AI66" s="62"/>
      <c r="AJ66" s="82"/>
      <c r="AK66" s="62"/>
      <c r="AL66" s="82"/>
      <c r="AM66" s="62"/>
      <c r="AN66" s="62"/>
      <c r="AO66" s="62"/>
      <c r="AP66" s="62"/>
      <c r="AQ66" s="62"/>
      <c r="AR66" s="62"/>
      <c r="AS66" s="62"/>
      <c r="AT66" s="62"/>
      <c r="AU66" s="82"/>
      <c r="AV66" s="82"/>
      <c r="AW66" s="82"/>
      <c r="AX66" s="82"/>
    </row>
    <row r="67" spans="1:57" ht="15" x14ac:dyDescent="0.25">
      <c r="C67" s="119" t="s">
        <v>1202</v>
      </c>
      <c r="D67" s="64">
        <v>97.00109999999998</v>
      </c>
      <c r="E67" s="48"/>
      <c r="F67" s="58">
        <f t="shared" ref="F67:F96" si="19">G67+AU67+AV67</f>
        <v>97.00109999999998</v>
      </c>
      <c r="G67" s="58">
        <f t="shared" ref="G67:G96" si="20">H67+AF67+AR67+AS67+AT67</f>
        <v>97.00109999999998</v>
      </c>
      <c r="H67" s="58">
        <f t="shared" ref="H67:H96" si="21">I67+J67</f>
        <v>97.00109999999998</v>
      </c>
      <c r="I67" s="108"/>
      <c r="J67" s="58">
        <f t="shared" ref="J67:J96" si="22">K67+L67</f>
        <v>97.00109999999998</v>
      </c>
      <c r="K67" s="59"/>
      <c r="L67" s="58">
        <f t="shared" ref="L67:L96" si="23">M67+W67+X67+Y67+Z67+AA67+AB67+AC67+AD67+AE67</f>
        <v>97.00109999999998</v>
      </c>
      <c r="M67" s="58">
        <f t="shared" ref="M67:M96" si="24">N67+O67</f>
        <v>97.00109999999998</v>
      </c>
      <c r="N67" s="59"/>
      <c r="O67" s="58">
        <f t="shared" ref="O67:O96" si="25">SUM(P67:V67)</f>
        <v>97.00109999999998</v>
      </c>
      <c r="P67" s="109"/>
      <c r="Q67" s="110"/>
      <c r="R67" s="59">
        <f>D67</f>
        <v>97.00109999999998</v>
      </c>
      <c r="S67" s="59"/>
      <c r="T67" s="59"/>
      <c r="U67" s="59"/>
      <c r="V67" s="109"/>
      <c r="W67" s="110"/>
      <c r="X67" s="110"/>
      <c r="Y67" s="62"/>
      <c r="Z67" s="62"/>
      <c r="AA67" s="62"/>
      <c r="AB67" s="62"/>
      <c r="AC67" s="62"/>
      <c r="AD67" s="62"/>
      <c r="AE67" s="62"/>
      <c r="AF67" s="50">
        <f t="shared" ref="AF67:AF96" si="26">AG67+AH67</f>
        <v>0</v>
      </c>
      <c r="AG67" s="62"/>
      <c r="AH67" s="50">
        <f t="shared" ref="AH67:AH96" si="27">AI67+AJ67+AQ67</f>
        <v>0</v>
      </c>
      <c r="AI67" s="62"/>
      <c r="AJ67" s="50">
        <f t="shared" ref="AJ67:AJ96" si="28">AK67+AL67</f>
        <v>0</v>
      </c>
      <c r="AK67" s="62"/>
      <c r="AL67" s="50">
        <f t="shared" ref="AL67:AL96" si="29">SUM(AM67:AP67)</f>
        <v>0</v>
      </c>
      <c r="AM67" s="62"/>
      <c r="AN67" s="62"/>
      <c r="AO67" s="62"/>
      <c r="AP67" s="62"/>
      <c r="AQ67" s="62"/>
      <c r="AR67" s="62"/>
      <c r="AS67" s="62"/>
      <c r="AT67" s="62"/>
      <c r="AU67" s="50"/>
      <c r="AV67" s="50"/>
      <c r="AW67" s="50"/>
      <c r="AX67" s="50"/>
    </row>
    <row r="68" spans="1:57" ht="15" x14ac:dyDescent="0.25">
      <c r="A68" s="34"/>
      <c r="C68" s="119" t="s">
        <v>1203</v>
      </c>
      <c r="D68" s="64">
        <v>190.59876</v>
      </c>
      <c r="E68" s="48" t="s">
        <v>1204</v>
      </c>
      <c r="F68" s="58">
        <f t="shared" si="19"/>
        <v>190.59876</v>
      </c>
      <c r="G68" s="58">
        <f t="shared" si="20"/>
        <v>190.59876</v>
      </c>
      <c r="H68" s="58">
        <f t="shared" si="21"/>
        <v>190.59876</v>
      </c>
      <c r="I68" s="108"/>
      <c r="J68" s="58">
        <f t="shared" si="22"/>
        <v>190.59876</v>
      </c>
      <c r="K68" s="59"/>
      <c r="L68" s="58">
        <f t="shared" si="23"/>
        <v>190.59876</v>
      </c>
      <c r="M68" s="58">
        <f t="shared" si="24"/>
        <v>0</v>
      </c>
      <c r="N68" s="59"/>
      <c r="O68" s="58">
        <f t="shared" si="25"/>
        <v>0</v>
      </c>
      <c r="P68" s="109"/>
      <c r="Q68" s="110"/>
      <c r="R68" s="59"/>
      <c r="S68" s="59"/>
      <c r="T68" s="59"/>
      <c r="U68" s="59"/>
      <c r="V68" s="109"/>
      <c r="W68" s="110">
        <f>$W$65*D68</f>
        <v>118.73926341113106</v>
      </c>
      <c r="X68" s="110">
        <f>$X$65*D68</f>
        <v>71.859496588868936</v>
      </c>
      <c r="Y68" s="62"/>
      <c r="Z68" s="62"/>
      <c r="AA68" s="62"/>
      <c r="AB68" s="62"/>
      <c r="AC68" s="62"/>
      <c r="AD68" s="62"/>
      <c r="AE68" s="62"/>
      <c r="AF68" s="50">
        <f t="shared" si="26"/>
        <v>0</v>
      </c>
      <c r="AG68" s="62"/>
      <c r="AH68" s="50">
        <f t="shared" si="27"/>
        <v>0</v>
      </c>
      <c r="AI68" s="62"/>
      <c r="AJ68" s="50">
        <f t="shared" si="28"/>
        <v>0</v>
      </c>
      <c r="AK68" s="62"/>
      <c r="AL68" s="50">
        <f t="shared" si="29"/>
        <v>0</v>
      </c>
      <c r="AM68" s="62"/>
      <c r="AN68" s="62"/>
      <c r="AO68" s="62"/>
      <c r="AP68" s="62"/>
      <c r="AQ68" s="62"/>
      <c r="AR68" s="62"/>
      <c r="AS68" s="62"/>
      <c r="AT68" s="62"/>
      <c r="AU68" s="50"/>
      <c r="AV68" s="50"/>
      <c r="AW68" s="50"/>
      <c r="AX68" s="50"/>
    </row>
    <row r="69" spans="1:57" ht="15" x14ac:dyDescent="0.25">
      <c r="A69" s="34"/>
      <c r="C69" s="119" t="s">
        <v>1198</v>
      </c>
      <c r="D69" s="64">
        <v>1.6995199999999999</v>
      </c>
      <c r="E69" s="48"/>
      <c r="F69" s="58">
        <f t="shared" si="19"/>
        <v>1.6995199999999999</v>
      </c>
      <c r="G69" s="58">
        <f t="shared" si="20"/>
        <v>1.6995199999999999</v>
      </c>
      <c r="H69" s="58">
        <f t="shared" si="21"/>
        <v>1.6995199999999999</v>
      </c>
      <c r="I69" s="108"/>
      <c r="J69" s="58">
        <f t="shared" si="22"/>
        <v>1.6995199999999999</v>
      </c>
      <c r="K69" s="59"/>
      <c r="L69" s="58">
        <f t="shared" si="23"/>
        <v>1.6995199999999999</v>
      </c>
      <c r="M69" s="58">
        <f t="shared" si="24"/>
        <v>0</v>
      </c>
      <c r="N69" s="59"/>
      <c r="O69" s="58">
        <f t="shared" si="25"/>
        <v>0</v>
      </c>
      <c r="P69" s="109"/>
      <c r="Q69" s="110"/>
      <c r="R69" s="59"/>
      <c r="S69" s="59"/>
      <c r="T69" s="59"/>
      <c r="U69" s="59"/>
      <c r="V69" s="109"/>
      <c r="W69" s="110"/>
      <c r="X69" s="110"/>
      <c r="Y69" s="62"/>
      <c r="Z69" s="62"/>
      <c r="AA69" s="62"/>
      <c r="AB69" s="62"/>
      <c r="AC69" s="62"/>
      <c r="AD69" s="62">
        <f>$D69</f>
        <v>1.6995199999999999</v>
      </c>
      <c r="AE69" s="62"/>
      <c r="AF69" s="50">
        <f t="shared" si="26"/>
        <v>0</v>
      </c>
      <c r="AG69" s="62"/>
      <c r="AH69" s="50">
        <f t="shared" si="27"/>
        <v>0</v>
      </c>
      <c r="AI69" s="62"/>
      <c r="AJ69" s="50">
        <f t="shared" si="28"/>
        <v>0</v>
      </c>
      <c r="AK69" s="62"/>
      <c r="AL69" s="50">
        <f t="shared" si="29"/>
        <v>0</v>
      </c>
      <c r="AM69" s="62"/>
      <c r="AN69" s="62"/>
      <c r="AO69" s="62"/>
      <c r="AP69" s="62"/>
      <c r="AQ69" s="62"/>
      <c r="AR69" s="62"/>
      <c r="AS69" s="62"/>
      <c r="AT69" s="62"/>
      <c r="AU69" s="50"/>
      <c r="AV69" s="50"/>
      <c r="AW69" s="50"/>
      <c r="AX69" s="50"/>
    </row>
    <row r="70" spans="1:57" ht="15" x14ac:dyDescent="0.25">
      <c r="A70" s="34"/>
      <c r="C70" s="119" t="s">
        <v>1205</v>
      </c>
      <c r="D70" s="64">
        <v>823.78073999999992</v>
      </c>
      <c r="E70" s="48"/>
      <c r="F70" s="58">
        <f t="shared" si="19"/>
        <v>823.78073999999992</v>
      </c>
      <c r="G70" s="58">
        <f t="shared" si="20"/>
        <v>823.78073999999992</v>
      </c>
      <c r="H70" s="58">
        <f t="shared" si="21"/>
        <v>823.78073999999992</v>
      </c>
      <c r="I70" s="108"/>
      <c r="J70" s="58">
        <f t="shared" si="22"/>
        <v>823.78073999999992</v>
      </c>
      <c r="K70" s="59"/>
      <c r="L70" s="58">
        <f t="shared" si="23"/>
        <v>823.78073999999992</v>
      </c>
      <c r="M70" s="58">
        <f t="shared" si="24"/>
        <v>823.78073999999992</v>
      </c>
      <c r="N70" s="59"/>
      <c r="O70" s="58">
        <f t="shared" si="25"/>
        <v>823.78073999999992</v>
      </c>
      <c r="P70" s="109"/>
      <c r="Q70" s="110"/>
      <c r="R70" s="59"/>
      <c r="S70" s="59"/>
      <c r="T70" s="59"/>
      <c r="U70" s="59"/>
      <c r="V70" s="62">
        <f>$D70</f>
        <v>823.78073999999992</v>
      </c>
      <c r="W70" s="110"/>
      <c r="X70" s="110"/>
      <c r="Y70" s="62"/>
      <c r="Z70" s="62"/>
      <c r="AA70" s="62"/>
      <c r="AB70" s="62"/>
      <c r="AC70" s="62"/>
      <c r="AD70" s="62"/>
      <c r="AE70" s="62"/>
      <c r="AF70" s="50">
        <f t="shared" si="26"/>
        <v>0</v>
      </c>
      <c r="AG70" s="62"/>
      <c r="AH70" s="50">
        <f t="shared" si="27"/>
        <v>0</v>
      </c>
      <c r="AI70" s="62"/>
      <c r="AJ70" s="50">
        <f t="shared" si="28"/>
        <v>0</v>
      </c>
      <c r="AK70" s="62"/>
      <c r="AL70" s="50">
        <f t="shared" si="29"/>
        <v>0</v>
      </c>
      <c r="AM70" s="62"/>
      <c r="AN70" s="62"/>
      <c r="AO70" s="62"/>
      <c r="AP70" s="62"/>
      <c r="AQ70" s="62"/>
      <c r="AR70" s="62"/>
      <c r="AS70" s="62"/>
      <c r="AT70" s="62"/>
      <c r="AU70" s="50"/>
      <c r="AV70" s="50"/>
      <c r="AW70" s="50"/>
      <c r="AX70" s="50"/>
    </row>
    <row r="71" spans="1:57" ht="15" x14ac:dyDescent="0.25">
      <c r="A71" s="34"/>
      <c r="C71" s="119" t="s">
        <v>1127</v>
      </c>
      <c r="D71" s="64">
        <v>250.99585999999999</v>
      </c>
      <c r="E71" s="48"/>
      <c r="F71" s="58">
        <f t="shared" si="19"/>
        <v>250.99585999999999</v>
      </c>
      <c r="G71" s="58">
        <f t="shared" si="20"/>
        <v>250.99585999999999</v>
      </c>
      <c r="H71" s="58">
        <f t="shared" si="21"/>
        <v>250.99585999999999</v>
      </c>
      <c r="I71" s="108"/>
      <c r="J71" s="58">
        <f t="shared" si="22"/>
        <v>250.99585999999999</v>
      </c>
      <c r="K71" s="59"/>
      <c r="L71" s="58">
        <f t="shared" si="23"/>
        <v>250.99585999999999</v>
      </c>
      <c r="M71" s="58">
        <f t="shared" si="24"/>
        <v>250.99585999999999</v>
      </c>
      <c r="N71" s="59"/>
      <c r="O71" s="58">
        <f t="shared" si="25"/>
        <v>250.99585999999999</v>
      </c>
      <c r="P71" s="62">
        <f>$D71</f>
        <v>250.99585999999999</v>
      </c>
      <c r="Q71" s="110"/>
      <c r="R71" s="59"/>
      <c r="S71" s="59"/>
      <c r="T71" s="59"/>
      <c r="U71" s="59"/>
      <c r="V71" s="109"/>
      <c r="W71" s="110"/>
      <c r="X71" s="110"/>
      <c r="Y71" s="62"/>
      <c r="Z71" s="62"/>
      <c r="AA71" s="62"/>
      <c r="AB71" s="62"/>
      <c r="AC71" s="62"/>
      <c r="AD71" s="62"/>
      <c r="AE71" s="62"/>
      <c r="AF71" s="50">
        <f t="shared" si="26"/>
        <v>0</v>
      </c>
      <c r="AG71" s="62"/>
      <c r="AH71" s="50">
        <f t="shared" si="27"/>
        <v>0</v>
      </c>
      <c r="AI71" s="62"/>
      <c r="AJ71" s="50">
        <f t="shared" si="28"/>
        <v>0</v>
      </c>
      <c r="AK71" s="62"/>
      <c r="AL71" s="50">
        <f t="shared" si="29"/>
        <v>0</v>
      </c>
      <c r="AM71" s="62"/>
      <c r="AN71" s="62"/>
      <c r="AO71" s="62"/>
      <c r="AP71" s="62"/>
      <c r="AQ71" s="62"/>
      <c r="AR71" s="62"/>
      <c r="AS71" s="62"/>
      <c r="AT71" s="62"/>
      <c r="AU71" s="50"/>
      <c r="AV71" s="50"/>
      <c r="AW71" s="50"/>
      <c r="AX71" s="50"/>
    </row>
    <row r="72" spans="1:57" ht="15" x14ac:dyDescent="0.25">
      <c r="A72" s="34"/>
      <c r="C72" s="119" t="s">
        <v>1128</v>
      </c>
      <c r="D72" s="64">
        <v>12.244270000000002</v>
      </c>
      <c r="E72" s="48"/>
      <c r="F72" s="58">
        <f t="shared" si="19"/>
        <v>12.244270000000002</v>
      </c>
      <c r="G72" s="58">
        <f t="shared" si="20"/>
        <v>12.244270000000002</v>
      </c>
      <c r="H72" s="58">
        <f t="shared" si="21"/>
        <v>12.244270000000002</v>
      </c>
      <c r="I72" s="108"/>
      <c r="J72" s="58">
        <f t="shared" si="22"/>
        <v>12.244270000000002</v>
      </c>
      <c r="K72" s="59"/>
      <c r="L72" s="58">
        <f t="shared" si="23"/>
        <v>12.244270000000002</v>
      </c>
      <c r="M72" s="58">
        <f t="shared" si="24"/>
        <v>12.244270000000002</v>
      </c>
      <c r="N72" s="59"/>
      <c r="O72" s="58">
        <f t="shared" si="25"/>
        <v>12.244270000000002</v>
      </c>
      <c r="P72" s="109"/>
      <c r="Q72" s="62">
        <f>$D72</f>
        <v>12.244270000000002</v>
      </c>
      <c r="R72" s="59"/>
      <c r="S72" s="59"/>
      <c r="T72" s="59"/>
      <c r="U72" s="59"/>
      <c r="V72" s="109"/>
      <c r="W72" s="61"/>
      <c r="X72" s="61"/>
      <c r="Y72" s="62"/>
      <c r="Z72" s="62"/>
      <c r="AA72" s="62"/>
      <c r="AB72" s="62"/>
      <c r="AC72" s="62"/>
      <c r="AD72" s="62"/>
      <c r="AE72" s="62"/>
      <c r="AF72" s="50">
        <f t="shared" si="26"/>
        <v>0</v>
      </c>
      <c r="AG72" s="62"/>
      <c r="AH72" s="50">
        <f t="shared" si="27"/>
        <v>0</v>
      </c>
      <c r="AI72" s="62"/>
      <c r="AJ72" s="50">
        <f t="shared" si="28"/>
        <v>0</v>
      </c>
      <c r="AK72" s="62"/>
      <c r="AL72" s="50">
        <f t="shared" si="29"/>
        <v>0</v>
      </c>
      <c r="AM72" s="62"/>
      <c r="AN72" s="62"/>
      <c r="AO72" s="62"/>
      <c r="AP72" s="62"/>
      <c r="AQ72" s="62"/>
      <c r="AR72" s="62"/>
      <c r="AS72" s="62"/>
      <c r="AT72" s="62"/>
      <c r="AU72" s="50"/>
      <c r="AV72" s="50"/>
      <c r="AW72" s="50"/>
      <c r="AX72" s="50"/>
    </row>
    <row r="73" spans="1:57" ht="15" x14ac:dyDescent="0.25">
      <c r="A73" s="34"/>
      <c r="C73" s="119" t="s">
        <v>1206</v>
      </c>
      <c r="D73" s="64">
        <v>41.427959999999999</v>
      </c>
      <c r="E73" s="48" t="s">
        <v>1204</v>
      </c>
      <c r="F73" s="58">
        <f t="shared" si="19"/>
        <v>41.427959999999999</v>
      </c>
      <c r="G73" s="58">
        <f t="shared" si="20"/>
        <v>41.427959999999999</v>
      </c>
      <c r="H73" s="58">
        <f t="shared" si="21"/>
        <v>41.427959999999999</v>
      </c>
      <c r="I73" s="108"/>
      <c r="J73" s="58">
        <f t="shared" si="22"/>
        <v>41.427959999999999</v>
      </c>
      <c r="K73" s="59"/>
      <c r="L73" s="58">
        <f t="shared" si="23"/>
        <v>41.427959999999999</v>
      </c>
      <c r="M73" s="58">
        <f t="shared" si="24"/>
        <v>0</v>
      </c>
      <c r="N73" s="59"/>
      <c r="O73" s="58">
        <f t="shared" si="25"/>
        <v>0</v>
      </c>
      <c r="P73" s="109"/>
      <c r="Q73" s="110"/>
      <c r="R73" s="59"/>
      <c r="S73" s="59"/>
      <c r="T73" s="59"/>
      <c r="U73" s="59"/>
      <c r="V73" s="109"/>
      <c r="W73" s="61">
        <f>$W$65*D73</f>
        <v>25.808800933572712</v>
      </c>
      <c r="X73" s="61">
        <f>$X$65*D73</f>
        <v>15.619159066427287</v>
      </c>
      <c r="Y73" s="62"/>
      <c r="Z73" s="62"/>
      <c r="AA73" s="62"/>
      <c r="AB73" s="62"/>
      <c r="AC73" s="62"/>
      <c r="AD73" s="62"/>
      <c r="AE73" s="62"/>
      <c r="AF73" s="50">
        <f t="shared" si="26"/>
        <v>0</v>
      </c>
      <c r="AG73" s="62"/>
      <c r="AH73" s="50">
        <f t="shared" si="27"/>
        <v>0</v>
      </c>
      <c r="AI73" s="62"/>
      <c r="AJ73" s="50">
        <f t="shared" si="28"/>
        <v>0</v>
      </c>
      <c r="AK73" s="62"/>
      <c r="AL73" s="50">
        <f t="shared" si="29"/>
        <v>0</v>
      </c>
      <c r="AM73" s="62"/>
      <c r="AN73" s="62"/>
      <c r="AO73" s="62"/>
      <c r="AP73" s="62"/>
      <c r="AQ73" s="62"/>
      <c r="AR73" s="62"/>
      <c r="AS73" s="62"/>
      <c r="AT73" s="62"/>
      <c r="AU73" s="50"/>
      <c r="AV73" s="50"/>
      <c r="AW73" s="50"/>
      <c r="AX73" s="50"/>
    </row>
    <row r="74" spans="1:57" ht="15" x14ac:dyDescent="0.25">
      <c r="A74" s="34"/>
      <c r="C74" s="119" t="s">
        <v>1207</v>
      </c>
      <c r="D74" s="64">
        <v>197.93125000000003</v>
      </c>
      <c r="E74" s="48" t="s">
        <v>1204</v>
      </c>
      <c r="F74" s="58">
        <f t="shared" si="19"/>
        <v>197.93125000000003</v>
      </c>
      <c r="G74" s="58">
        <f t="shared" si="20"/>
        <v>197.93125000000003</v>
      </c>
      <c r="H74" s="58">
        <f t="shared" si="21"/>
        <v>197.93125000000003</v>
      </c>
      <c r="I74" s="108"/>
      <c r="J74" s="58">
        <f t="shared" si="22"/>
        <v>197.93125000000003</v>
      </c>
      <c r="K74" s="59"/>
      <c r="L74" s="58">
        <f t="shared" si="23"/>
        <v>197.93125000000003</v>
      </c>
      <c r="M74" s="58">
        <f t="shared" si="24"/>
        <v>0</v>
      </c>
      <c r="N74" s="59"/>
      <c r="O74" s="58">
        <f t="shared" si="25"/>
        <v>0</v>
      </c>
      <c r="P74" s="109"/>
      <c r="Q74" s="110"/>
      <c r="R74" s="59"/>
      <c r="S74" s="59"/>
      <c r="T74" s="59"/>
      <c r="U74" s="59"/>
      <c r="V74" s="109"/>
      <c r="W74" s="61">
        <f>$W$65*D74</f>
        <v>123.30725987432677</v>
      </c>
      <c r="X74" s="61">
        <f>$X$65*D74</f>
        <v>74.623990125673259</v>
      </c>
      <c r="Y74" s="62"/>
      <c r="Z74" s="62"/>
      <c r="AA74" s="62"/>
      <c r="AB74" s="62"/>
      <c r="AC74" s="62"/>
      <c r="AD74" s="62"/>
      <c r="AE74" s="62"/>
      <c r="AF74" s="50">
        <f t="shared" si="26"/>
        <v>0</v>
      </c>
      <c r="AG74" s="62"/>
      <c r="AH74" s="50">
        <f t="shared" si="27"/>
        <v>0</v>
      </c>
      <c r="AI74" s="62"/>
      <c r="AJ74" s="50">
        <f t="shared" si="28"/>
        <v>0</v>
      </c>
      <c r="AK74" s="62"/>
      <c r="AL74" s="50">
        <f t="shared" si="29"/>
        <v>0</v>
      </c>
      <c r="AM74" s="62"/>
      <c r="AN74" s="62"/>
      <c r="AO74" s="62"/>
      <c r="AP74" s="62"/>
      <c r="AQ74" s="62"/>
      <c r="AR74" s="62"/>
      <c r="AS74" s="62"/>
      <c r="AT74" s="62"/>
      <c r="AU74" s="50"/>
      <c r="AV74" s="50"/>
      <c r="AW74" s="50"/>
      <c r="AX74" s="50"/>
    </row>
    <row r="75" spans="1:57" ht="15" x14ac:dyDescent="0.25">
      <c r="A75" s="34"/>
      <c r="C75" s="119" t="s">
        <v>1208</v>
      </c>
      <c r="D75" s="64">
        <v>99.123340000000013</v>
      </c>
      <c r="E75" s="48"/>
      <c r="F75" s="58">
        <f t="shared" si="19"/>
        <v>99.123340000000013</v>
      </c>
      <c r="G75" s="58">
        <f t="shared" si="20"/>
        <v>99.123340000000013</v>
      </c>
      <c r="H75" s="58">
        <f t="shared" si="21"/>
        <v>99.123340000000013</v>
      </c>
      <c r="I75" s="108"/>
      <c r="J75" s="58">
        <f t="shared" si="22"/>
        <v>99.123340000000013</v>
      </c>
      <c r="K75" s="59"/>
      <c r="L75" s="58">
        <f t="shared" si="23"/>
        <v>99.123340000000013</v>
      </c>
      <c r="M75" s="58">
        <f t="shared" si="24"/>
        <v>0</v>
      </c>
      <c r="N75" s="59"/>
      <c r="O75" s="58">
        <f t="shared" si="25"/>
        <v>0</v>
      </c>
      <c r="P75" s="109"/>
      <c r="Q75" s="110"/>
      <c r="R75" s="59"/>
      <c r="S75" s="59"/>
      <c r="T75" s="59"/>
      <c r="U75" s="59"/>
      <c r="V75" s="109"/>
      <c r="W75" s="61"/>
      <c r="X75" s="61"/>
      <c r="Y75" s="62"/>
      <c r="Z75" s="62">
        <f>$D75</f>
        <v>99.123340000000013</v>
      </c>
      <c r="AA75" s="62"/>
      <c r="AB75" s="62"/>
      <c r="AC75" s="62"/>
      <c r="AD75" s="62"/>
      <c r="AE75" s="62"/>
      <c r="AF75" s="50">
        <f t="shared" si="26"/>
        <v>0</v>
      </c>
      <c r="AG75" s="62"/>
      <c r="AH75" s="50">
        <f t="shared" si="27"/>
        <v>0</v>
      </c>
      <c r="AI75" s="62"/>
      <c r="AJ75" s="50">
        <f t="shared" si="28"/>
        <v>0</v>
      </c>
      <c r="AK75" s="62"/>
      <c r="AL75" s="50">
        <f t="shared" si="29"/>
        <v>0</v>
      </c>
      <c r="AM75" s="62"/>
      <c r="AN75" s="62"/>
      <c r="AO75" s="62"/>
      <c r="AP75" s="62"/>
      <c r="AQ75" s="62"/>
      <c r="AR75" s="62"/>
      <c r="AS75" s="62"/>
      <c r="AT75" s="62"/>
      <c r="AU75" s="50"/>
      <c r="AV75" s="50"/>
      <c r="AW75" s="50"/>
      <c r="AX75" s="50"/>
    </row>
    <row r="76" spans="1:57" ht="15" x14ac:dyDescent="0.25">
      <c r="A76" s="34"/>
      <c r="C76" s="119" t="s">
        <v>1209</v>
      </c>
      <c r="D76" s="64">
        <v>31.944629999999993</v>
      </c>
      <c r="E76" s="48"/>
      <c r="F76" s="58">
        <f t="shared" si="19"/>
        <v>31.944629999999993</v>
      </c>
      <c r="G76" s="58">
        <f t="shared" si="20"/>
        <v>31.944629999999993</v>
      </c>
      <c r="H76" s="58">
        <f t="shared" si="21"/>
        <v>31.944629999999993</v>
      </c>
      <c r="I76" s="108"/>
      <c r="J76" s="58">
        <f t="shared" si="22"/>
        <v>31.944629999999993</v>
      </c>
      <c r="K76" s="59"/>
      <c r="L76" s="58">
        <f t="shared" si="23"/>
        <v>31.944629999999993</v>
      </c>
      <c r="M76" s="58">
        <f t="shared" si="24"/>
        <v>0</v>
      </c>
      <c r="N76" s="59"/>
      <c r="O76" s="58">
        <f t="shared" si="25"/>
        <v>0</v>
      </c>
      <c r="P76" s="109"/>
      <c r="Q76" s="110"/>
      <c r="R76" s="59"/>
      <c r="S76" s="59"/>
      <c r="T76" s="59"/>
      <c r="U76" s="59"/>
      <c r="V76" s="109"/>
      <c r="W76" s="61"/>
      <c r="X76" s="61"/>
      <c r="Y76" s="62"/>
      <c r="Z76" s="62"/>
      <c r="AA76" s="62">
        <f>$D76</f>
        <v>31.944629999999993</v>
      </c>
      <c r="AB76" s="62"/>
      <c r="AC76" s="62"/>
      <c r="AD76" s="62"/>
      <c r="AE76" s="62"/>
      <c r="AF76" s="50">
        <f t="shared" si="26"/>
        <v>0</v>
      </c>
      <c r="AG76" s="62"/>
      <c r="AH76" s="50">
        <f t="shared" si="27"/>
        <v>0</v>
      </c>
      <c r="AI76" s="62"/>
      <c r="AJ76" s="50">
        <f t="shared" si="28"/>
        <v>0</v>
      </c>
      <c r="AK76" s="62"/>
      <c r="AL76" s="50">
        <f t="shared" si="29"/>
        <v>0</v>
      </c>
      <c r="AM76" s="62"/>
      <c r="AN76" s="62"/>
      <c r="AO76" s="62"/>
      <c r="AP76" s="62"/>
      <c r="AQ76" s="62"/>
      <c r="AR76" s="62"/>
      <c r="AS76" s="62"/>
      <c r="AT76" s="62"/>
      <c r="AU76" s="50"/>
      <c r="AV76" s="50"/>
      <c r="AW76" s="50"/>
      <c r="AX76" s="50"/>
    </row>
    <row r="77" spans="1:57" ht="15" x14ac:dyDescent="0.25">
      <c r="A77" s="34"/>
      <c r="C77" s="119" t="s">
        <v>1210</v>
      </c>
      <c r="D77" s="64">
        <v>134.54526000000001</v>
      </c>
      <c r="E77" s="48"/>
      <c r="F77" s="58">
        <f t="shared" si="19"/>
        <v>134.54526000000001</v>
      </c>
      <c r="G77" s="58">
        <f t="shared" si="20"/>
        <v>134.54526000000001</v>
      </c>
      <c r="H77" s="58">
        <f t="shared" si="21"/>
        <v>134.54526000000001</v>
      </c>
      <c r="I77" s="108"/>
      <c r="J77" s="58">
        <f t="shared" si="22"/>
        <v>134.54526000000001</v>
      </c>
      <c r="K77" s="59"/>
      <c r="L77" s="58">
        <f t="shared" si="23"/>
        <v>134.54526000000001</v>
      </c>
      <c r="M77" s="58">
        <f t="shared" si="24"/>
        <v>0</v>
      </c>
      <c r="N77" s="59"/>
      <c r="O77" s="58">
        <f t="shared" si="25"/>
        <v>0</v>
      </c>
      <c r="P77" s="109"/>
      <c r="Q77" s="110"/>
      <c r="R77" s="59"/>
      <c r="S77" s="59"/>
      <c r="T77" s="59"/>
      <c r="U77" s="59"/>
      <c r="V77" s="109"/>
      <c r="W77" s="61"/>
      <c r="X77" s="61"/>
      <c r="Y77" s="62"/>
      <c r="Z77" s="62"/>
      <c r="AA77" s="62"/>
      <c r="AB77" s="62"/>
      <c r="AC77" s="62">
        <f>$D77</f>
        <v>134.54526000000001</v>
      </c>
      <c r="AD77" s="62"/>
      <c r="AE77" s="62"/>
      <c r="AF77" s="50">
        <f t="shared" si="26"/>
        <v>0</v>
      </c>
      <c r="AG77" s="62"/>
      <c r="AH77" s="50">
        <f t="shared" si="27"/>
        <v>0</v>
      </c>
      <c r="AI77" s="62"/>
      <c r="AJ77" s="50">
        <f t="shared" si="28"/>
        <v>0</v>
      </c>
      <c r="AK77" s="62"/>
      <c r="AL77" s="50">
        <f t="shared" si="29"/>
        <v>0</v>
      </c>
      <c r="AM77" s="62"/>
      <c r="AN77" s="62"/>
      <c r="AO77" s="62"/>
      <c r="AP77" s="62"/>
      <c r="AQ77" s="62"/>
      <c r="AR77" s="62"/>
      <c r="AS77" s="62"/>
      <c r="AT77" s="62"/>
      <c r="AU77" s="50"/>
      <c r="AV77" s="50"/>
      <c r="AW77" s="50"/>
      <c r="AX77" s="50"/>
    </row>
    <row r="78" spans="1:57" s="28" customFormat="1" ht="15" x14ac:dyDescent="0.25">
      <c r="A78" s="57"/>
      <c r="B78" s="20"/>
      <c r="C78" s="120" t="s">
        <v>365</v>
      </c>
      <c r="D78" s="121">
        <v>6.3240000000000005E-2</v>
      </c>
      <c r="E78" s="56"/>
      <c r="F78" s="58">
        <f t="shared" si="19"/>
        <v>6.3240000000000005E-2</v>
      </c>
      <c r="G78" s="58">
        <f t="shared" si="20"/>
        <v>6.3240000000000005E-2</v>
      </c>
      <c r="H78" s="58">
        <f t="shared" si="21"/>
        <v>6.3240000000000005E-2</v>
      </c>
      <c r="I78" s="108"/>
      <c r="J78" s="58">
        <f t="shared" si="22"/>
        <v>6.3240000000000005E-2</v>
      </c>
      <c r="K78" s="59"/>
      <c r="L78" s="58">
        <f t="shared" si="23"/>
        <v>6.3240000000000005E-2</v>
      </c>
      <c r="M78" s="58">
        <f t="shared" si="24"/>
        <v>0</v>
      </c>
      <c r="N78" s="59"/>
      <c r="O78" s="58">
        <f t="shared" si="25"/>
        <v>0</v>
      </c>
      <c r="P78" s="109"/>
      <c r="Q78" s="110"/>
      <c r="R78" s="59"/>
      <c r="S78" s="59"/>
      <c r="T78" s="59"/>
      <c r="U78" s="59"/>
      <c r="V78" s="109"/>
      <c r="W78" s="61"/>
      <c r="X78" s="61"/>
      <c r="Y78" s="62"/>
      <c r="Z78" s="62"/>
      <c r="AA78" s="62"/>
      <c r="AB78" s="62"/>
      <c r="AC78" s="62"/>
      <c r="AD78" s="62"/>
      <c r="AE78" s="62">
        <f>$D78</f>
        <v>6.3240000000000005E-2</v>
      </c>
      <c r="AF78" s="50">
        <f t="shared" si="26"/>
        <v>0</v>
      </c>
      <c r="AG78" s="62"/>
      <c r="AH78" s="50">
        <f t="shared" si="27"/>
        <v>0</v>
      </c>
      <c r="AI78" s="62"/>
      <c r="AJ78" s="51">
        <f t="shared" si="28"/>
        <v>0</v>
      </c>
      <c r="AK78" s="62"/>
      <c r="AL78" s="51">
        <f t="shared" si="29"/>
        <v>0</v>
      </c>
      <c r="AM78" s="62"/>
      <c r="AN78" s="62"/>
      <c r="AO78" s="62"/>
      <c r="AP78" s="62"/>
      <c r="AQ78" s="62"/>
      <c r="AR78" s="62"/>
      <c r="AS78" s="62"/>
      <c r="AT78" s="62"/>
      <c r="AU78" s="51"/>
      <c r="AV78" s="51"/>
      <c r="AW78" s="51"/>
      <c r="AX78" s="51"/>
      <c r="AZ78" s="22"/>
      <c r="BA78" s="22"/>
      <c r="BB78" s="22"/>
      <c r="BC78" s="22"/>
      <c r="BD78" s="22"/>
      <c r="BE78" s="22"/>
    </row>
    <row r="79" spans="1:57" ht="15" x14ac:dyDescent="0.25">
      <c r="A79" s="57"/>
      <c r="C79" s="119" t="s">
        <v>1156</v>
      </c>
      <c r="D79" s="64">
        <v>102.32580000000002</v>
      </c>
      <c r="E79" s="48"/>
      <c r="F79" s="58">
        <f t="shared" si="19"/>
        <v>102.32580000000002</v>
      </c>
      <c r="G79" s="58">
        <f t="shared" si="20"/>
        <v>102.32580000000002</v>
      </c>
      <c r="H79" s="58">
        <f t="shared" si="21"/>
        <v>102.32580000000002</v>
      </c>
      <c r="I79" s="108"/>
      <c r="J79" s="58">
        <f t="shared" si="22"/>
        <v>102.32580000000002</v>
      </c>
      <c r="K79" s="59">
        <f>D79</f>
        <v>102.32580000000002</v>
      </c>
      <c r="L79" s="58">
        <f t="shared" si="23"/>
        <v>0</v>
      </c>
      <c r="M79" s="58">
        <f t="shared" si="24"/>
        <v>0</v>
      </c>
      <c r="N79" s="59"/>
      <c r="O79" s="58">
        <f t="shared" si="25"/>
        <v>0</v>
      </c>
      <c r="P79" s="109"/>
      <c r="Q79" s="110"/>
      <c r="R79" s="59"/>
      <c r="S79" s="59"/>
      <c r="T79" s="59"/>
      <c r="U79" s="59"/>
      <c r="V79" s="109"/>
      <c r="W79" s="110"/>
      <c r="X79" s="110"/>
      <c r="Y79" s="62"/>
      <c r="Z79" s="62"/>
      <c r="AA79" s="62"/>
      <c r="AB79" s="62"/>
      <c r="AC79" s="62"/>
      <c r="AD79" s="62"/>
      <c r="AE79" s="62"/>
      <c r="AF79" s="50">
        <f t="shared" si="26"/>
        <v>0</v>
      </c>
      <c r="AG79" s="62"/>
      <c r="AH79" s="50">
        <f t="shared" si="27"/>
        <v>0</v>
      </c>
      <c r="AI79" s="62"/>
      <c r="AJ79" s="50">
        <f t="shared" si="28"/>
        <v>0</v>
      </c>
      <c r="AK79" s="62"/>
      <c r="AL79" s="50">
        <f t="shared" si="29"/>
        <v>0</v>
      </c>
      <c r="AM79" s="62"/>
      <c r="AN79" s="62"/>
      <c r="AO79" s="62"/>
      <c r="AP79" s="62"/>
      <c r="AQ79" s="62"/>
      <c r="AR79" s="62"/>
      <c r="AS79" s="62"/>
      <c r="AT79" s="62"/>
      <c r="AU79" s="50"/>
      <c r="AV79" s="50"/>
      <c r="AW79" s="50"/>
      <c r="AX79" s="50"/>
    </row>
    <row r="80" spans="1:57" ht="15" x14ac:dyDescent="0.25">
      <c r="A80" s="57"/>
      <c r="C80" s="119" t="s">
        <v>1211</v>
      </c>
      <c r="D80" s="64">
        <v>62.721960000000003</v>
      </c>
      <c r="E80" s="48" t="s">
        <v>1212</v>
      </c>
      <c r="F80" s="58">
        <f t="shared" si="19"/>
        <v>62.721960000000003</v>
      </c>
      <c r="G80" s="58">
        <f t="shared" si="20"/>
        <v>62.721960000000003</v>
      </c>
      <c r="H80" s="58">
        <f t="shared" si="21"/>
        <v>62.721960000000003</v>
      </c>
      <c r="I80" s="108"/>
      <c r="J80" s="58">
        <f t="shared" si="22"/>
        <v>62.721960000000003</v>
      </c>
      <c r="K80" s="59"/>
      <c r="L80" s="58">
        <f t="shared" si="23"/>
        <v>62.721960000000003</v>
      </c>
      <c r="M80" s="58">
        <f t="shared" si="24"/>
        <v>62.721960000000003</v>
      </c>
      <c r="N80" s="59">
        <f>D80</f>
        <v>62.721960000000003</v>
      </c>
      <c r="O80" s="58">
        <f t="shared" si="25"/>
        <v>0</v>
      </c>
      <c r="P80" s="109"/>
      <c r="Q80" s="110"/>
      <c r="R80" s="59"/>
      <c r="S80" s="59"/>
      <c r="T80" s="59"/>
      <c r="U80" s="59"/>
      <c r="V80" s="109"/>
      <c r="W80" s="110"/>
      <c r="X80" s="110"/>
      <c r="Y80" s="62"/>
      <c r="Z80" s="62"/>
      <c r="AA80" s="62"/>
      <c r="AB80" s="62"/>
      <c r="AC80" s="62"/>
      <c r="AD80" s="62"/>
      <c r="AE80" s="62"/>
      <c r="AF80" s="50">
        <f t="shared" si="26"/>
        <v>0</v>
      </c>
      <c r="AG80" s="62"/>
      <c r="AH80" s="50">
        <f t="shared" si="27"/>
        <v>0</v>
      </c>
      <c r="AI80" s="62"/>
      <c r="AJ80" s="50">
        <f t="shared" si="28"/>
        <v>0</v>
      </c>
      <c r="AK80" s="62"/>
      <c r="AL80" s="50">
        <f t="shared" si="29"/>
        <v>0</v>
      </c>
      <c r="AM80" s="62"/>
      <c r="AN80" s="62"/>
      <c r="AO80" s="62"/>
      <c r="AP80" s="62"/>
      <c r="AQ80" s="62"/>
      <c r="AR80" s="62"/>
      <c r="AS80" s="62"/>
      <c r="AT80" s="62"/>
      <c r="AU80" s="50"/>
      <c r="AV80" s="50"/>
      <c r="AW80" s="50"/>
      <c r="AX80" s="50"/>
    </row>
    <row r="81" spans="1:50" ht="15" x14ac:dyDescent="0.25">
      <c r="A81" s="57"/>
      <c r="C81" s="119" t="s">
        <v>1213</v>
      </c>
      <c r="D81" s="64">
        <v>1.3868399999999994</v>
      </c>
      <c r="E81" s="48" t="s">
        <v>1212</v>
      </c>
      <c r="F81" s="58">
        <f t="shared" si="19"/>
        <v>1.3868399999999994</v>
      </c>
      <c r="G81" s="58">
        <f t="shared" si="20"/>
        <v>1.3868399999999994</v>
      </c>
      <c r="H81" s="58">
        <f t="shared" si="21"/>
        <v>1.3868399999999994</v>
      </c>
      <c r="I81" s="108"/>
      <c r="J81" s="58">
        <f t="shared" si="22"/>
        <v>1.3868399999999994</v>
      </c>
      <c r="K81" s="59"/>
      <c r="L81" s="58">
        <f t="shared" si="23"/>
        <v>1.3868399999999994</v>
      </c>
      <c r="M81" s="58">
        <f t="shared" si="24"/>
        <v>1.3868399999999994</v>
      </c>
      <c r="N81" s="59">
        <f>D81</f>
        <v>1.3868399999999994</v>
      </c>
      <c r="O81" s="58">
        <f t="shared" si="25"/>
        <v>0</v>
      </c>
      <c r="P81" s="109"/>
      <c r="Q81" s="110"/>
      <c r="R81" s="59"/>
      <c r="S81" s="59"/>
      <c r="T81" s="59"/>
      <c r="U81" s="59"/>
      <c r="V81" s="109"/>
      <c r="W81" s="110"/>
      <c r="X81" s="110"/>
      <c r="Y81" s="62"/>
      <c r="Z81" s="62"/>
      <c r="AA81" s="62"/>
      <c r="AB81" s="62"/>
      <c r="AC81" s="62"/>
      <c r="AD81" s="62"/>
      <c r="AE81" s="62"/>
      <c r="AF81" s="50">
        <f t="shared" si="26"/>
        <v>0</v>
      </c>
      <c r="AG81" s="62"/>
      <c r="AH81" s="50">
        <f t="shared" si="27"/>
        <v>0</v>
      </c>
      <c r="AI81" s="62"/>
      <c r="AJ81" s="50">
        <f t="shared" si="28"/>
        <v>0</v>
      </c>
      <c r="AK81" s="62"/>
      <c r="AL81" s="50">
        <f t="shared" si="29"/>
        <v>0</v>
      </c>
      <c r="AM81" s="62"/>
      <c r="AN81" s="62"/>
      <c r="AO81" s="62"/>
      <c r="AP81" s="62"/>
      <c r="AQ81" s="62"/>
      <c r="AR81" s="62"/>
      <c r="AS81" s="62"/>
      <c r="AT81" s="62"/>
      <c r="AU81" s="50"/>
      <c r="AV81" s="50"/>
      <c r="AW81" s="50"/>
      <c r="AX81" s="50"/>
    </row>
    <row r="82" spans="1:50" ht="15" x14ac:dyDescent="0.25">
      <c r="A82" s="57"/>
      <c r="C82" s="119" t="s">
        <v>1132</v>
      </c>
      <c r="D82" s="64">
        <v>233.63335000000001</v>
      </c>
      <c r="E82" s="48"/>
      <c r="F82" s="58">
        <f t="shared" si="19"/>
        <v>233.63335000000001</v>
      </c>
      <c r="G82" s="58">
        <f t="shared" si="20"/>
        <v>233.63335000000001</v>
      </c>
      <c r="H82" s="58">
        <f t="shared" si="21"/>
        <v>233.63335000000001</v>
      </c>
      <c r="I82" s="108"/>
      <c r="J82" s="58">
        <f t="shared" si="22"/>
        <v>233.63335000000001</v>
      </c>
      <c r="K82" s="59"/>
      <c r="L82" s="58">
        <f t="shared" si="23"/>
        <v>233.63335000000001</v>
      </c>
      <c r="M82" s="58">
        <f t="shared" si="24"/>
        <v>233.63335000000001</v>
      </c>
      <c r="N82" s="59"/>
      <c r="O82" s="58">
        <f t="shared" si="25"/>
        <v>233.63335000000001</v>
      </c>
      <c r="P82" s="109"/>
      <c r="Q82" s="110"/>
      <c r="R82" s="59"/>
      <c r="S82" s="59"/>
      <c r="T82" s="59"/>
      <c r="U82" s="62">
        <f>$D82</f>
        <v>233.63335000000001</v>
      </c>
      <c r="V82" s="109"/>
      <c r="W82" s="110"/>
      <c r="X82" s="110"/>
      <c r="Y82" s="62"/>
      <c r="Z82" s="62"/>
      <c r="AA82" s="62"/>
      <c r="AB82" s="62"/>
      <c r="AC82" s="62"/>
      <c r="AD82" s="62"/>
      <c r="AE82" s="62"/>
      <c r="AF82" s="50">
        <f t="shared" si="26"/>
        <v>0</v>
      </c>
      <c r="AG82" s="62"/>
      <c r="AH82" s="50">
        <f t="shared" si="27"/>
        <v>0</v>
      </c>
      <c r="AI82" s="62"/>
      <c r="AJ82" s="50">
        <f t="shared" si="28"/>
        <v>0</v>
      </c>
      <c r="AK82" s="62"/>
      <c r="AL82" s="50">
        <f t="shared" si="29"/>
        <v>0</v>
      </c>
      <c r="AM82" s="62"/>
      <c r="AN82" s="62"/>
      <c r="AO82" s="62"/>
      <c r="AP82" s="62"/>
      <c r="AQ82" s="62"/>
      <c r="AR82" s="62"/>
      <c r="AS82" s="62"/>
      <c r="AT82" s="62"/>
      <c r="AU82" s="50"/>
      <c r="AV82" s="50"/>
      <c r="AW82" s="50"/>
      <c r="AX82" s="50"/>
    </row>
    <row r="83" spans="1:50" ht="15" x14ac:dyDescent="0.25">
      <c r="A83" s="57"/>
      <c r="C83" s="119" t="s">
        <v>1214</v>
      </c>
      <c r="D83" s="64">
        <v>30.291509999999999</v>
      </c>
      <c r="E83" s="48" t="s">
        <v>1215</v>
      </c>
      <c r="F83" s="58">
        <f t="shared" si="19"/>
        <v>30.291509999999999</v>
      </c>
      <c r="G83" s="58">
        <f t="shared" si="20"/>
        <v>30.291509999999999</v>
      </c>
      <c r="H83" s="58">
        <f t="shared" si="21"/>
        <v>30.291509999999999</v>
      </c>
      <c r="I83" s="108"/>
      <c r="J83" s="58">
        <f t="shared" si="22"/>
        <v>30.291509999999999</v>
      </c>
      <c r="K83" s="59">
        <f>D83</f>
        <v>30.291509999999999</v>
      </c>
      <c r="L83" s="58">
        <f t="shared" si="23"/>
        <v>0</v>
      </c>
      <c r="M83" s="58">
        <f t="shared" si="24"/>
        <v>0</v>
      </c>
      <c r="N83" s="59"/>
      <c r="O83" s="58">
        <f t="shared" si="25"/>
        <v>0</v>
      </c>
      <c r="P83" s="109"/>
      <c r="Q83" s="110"/>
      <c r="R83" s="59"/>
      <c r="S83" s="59"/>
      <c r="T83" s="59"/>
      <c r="U83" s="59"/>
      <c r="V83" s="109"/>
      <c r="W83" s="110"/>
      <c r="X83" s="110"/>
      <c r="Y83" s="62"/>
      <c r="Z83" s="62"/>
      <c r="AA83" s="62"/>
      <c r="AB83" s="62"/>
      <c r="AC83" s="62"/>
      <c r="AD83" s="62"/>
      <c r="AE83" s="62"/>
      <c r="AF83" s="50">
        <f t="shared" si="26"/>
        <v>0</v>
      </c>
      <c r="AG83" s="62"/>
      <c r="AH83" s="50">
        <f t="shared" si="27"/>
        <v>0</v>
      </c>
      <c r="AI83" s="62"/>
      <c r="AJ83" s="50">
        <f t="shared" si="28"/>
        <v>0</v>
      </c>
      <c r="AK83" s="62"/>
      <c r="AL83" s="50">
        <f t="shared" si="29"/>
        <v>0</v>
      </c>
      <c r="AM83" s="62"/>
      <c r="AN83" s="62"/>
      <c r="AO83" s="62"/>
      <c r="AP83" s="62"/>
      <c r="AQ83" s="62"/>
      <c r="AR83" s="62"/>
      <c r="AS83" s="62"/>
      <c r="AT83" s="62"/>
      <c r="AU83" s="50"/>
      <c r="AV83" s="50"/>
      <c r="AW83" s="50"/>
      <c r="AX83" s="50"/>
    </row>
    <row r="84" spans="1:50" ht="15" x14ac:dyDescent="0.25">
      <c r="A84" s="57"/>
      <c r="C84" s="119" t="s">
        <v>1212</v>
      </c>
      <c r="D84" s="64">
        <v>0</v>
      </c>
      <c r="E84" s="48"/>
      <c r="F84" s="58">
        <f t="shared" si="19"/>
        <v>0</v>
      </c>
      <c r="G84" s="58">
        <f t="shared" si="20"/>
        <v>0</v>
      </c>
      <c r="H84" s="58">
        <f t="shared" si="21"/>
        <v>0</v>
      </c>
      <c r="I84" s="108"/>
      <c r="J84" s="58">
        <f t="shared" si="22"/>
        <v>0</v>
      </c>
      <c r="K84" s="59"/>
      <c r="L84" s="58">
        <f t="shared" si="23"/>
        <v>0</v>
      </c>
      <c r="M84" s="58">
        <f t="shared" si="24"/>
        <v>0</v>
      </c>
      <c r="N84" s="59"/>
      <c r="O84" s="58">
        <f t="shared" si="25"/>
        <v>0</v>
      </c>
      <c r="P84" s="109"/>
      <c r="Q84" s="110"/>
      <c r="R84" s="59"/>
      <c r="S84" s="59"/>
      <c r="T84" s="59"/>
      <c r="U84" s="59"/>
      <c r="V84" s="109"/>
      <c r="W84" s="110"/>
      <c r="X84" s="110"/>
      <c r="Y84" s="62"/>
      <c r="Z84" s="62"/>
      <c r="AA84" s="62"/>
      <c r="AB84" s="62"/>
      <c r="AC84" s="62"/>
      <c r="AD84" s="62"/>
      <c r="AE84" s="62"/>
      <c r="AF84" s="50">
        <f t="shared" si="26"/>
        <v>0</v>
      </c>
      <c r="AG84" s="62"/>
      <c r="AH84" s="50">
        <f t="shared" si="27"/>
        <v>0</v>
      </c>
      <c r="AI84" s="62"/>
      <c r="AJ84" s="50">
        <f t="shared" si="28"/>
        <v>0</v>
      </c>
      <c r="AK84" s="62"/>
      <c r="AL84" s="50">
        <f t="shared" si="29"/>
        <v>0</v>
      </c>
      <c r="AM84" s="62"/>
      <c r="AN84" s="62"/>
      <c r="AO84" s="62"/>
      <c r="AP84" s="62"/>
      <c r="AQ84" s="62"/>
      <c r="AR84" s="62"/>
      <c r="AS84" s="62"/>
      <c r="AT84" s="62"/>
      <c r="AU84" s="50"/>
      <c r="AV84" s="50"/>
      <c r="AW84" s="50"/>
      <c r="AX84" s="50"/>
    </row>
    <row r="85" spans="1:50" ht="15" x14ac:dyDescent="0.25">
      <c r="A85" s="57"/>
      <c r="C85" s="119" t="s">
        <v>1216</v>
      </c>
      <c r="D85" s="64">
        <v>0.11508</v>
      </c>
      <c r="E85" s="48"/>
      <c r="F85" s="58">
        <f t="shared" si="19"/>
        <v>0.11508</v>
      </c>
      <c r="G85" s="58">
        <f t="shared" si="20"/>
        <v>0.11508</v>
      </c>
      <c r="H85" s="58">
        <f t="shared" si="21"/>
        <v>0.11508</v>
      </c>
      <c r="I85" s="108"/>
      <c r="J85" s="58">
        <f t="shared" si="22"/>
        <v>0.11508</v>
      </c>
      <c r="K85" s="59"/>
      <c r="L85" s="58">
        <f t="shared" si="23"/>
        <v>0.11508</v>
      </c>
      <c r="M85" s="58">
        <f t="shared" si="24"/>
        <v>0.11508</v>
      </c>
      <c r="N85" s="59">
        <f>D85</f>
        <v>0.11508</v>
      </c>
      <c r="O85" s="58">
        <f t="shared" si="25"/>
        <v>0</v>
      </c>
      <c r="P85" s="109"/>
      <c r="Q85" s="110"/>
      <c r="R85" s="59"/>
      <c r="S85" s="59"/>
      <c r="T85" s="59"/>
      <c r="U85" s="59"/>
      <c r="V85" s="109"/>
      <c r="W85" s="110"/>
      <c r="X85" s="110"/>
      <c r="Y85" s="62"/>
      <c r="Z85" s="62"/>
      <c r="AA85" s="62"/>
      <c r="AB85" s="62"/>
      <c r="AC85" s="62"/>
      <c r="AD85" s="62"/>
      <c r="AE85" s="62"/>
      <c r="AF85" s="50">
        <f t="shared" si="26"/>
        <v>0</v>
      </c>
      <c r="AG85" s="62"/>
      <c r="AH85" s="50">
        <f t="shared" si="27"/>
        <v>0</v>
      </c>
      <c r="AI85" s="62"/>
      <c r="AJ85" s="50">
        <f t="shared" si="28"/>
        <v>0</v>
      </c>
      <c r="AK85" s="62"/>
      <c r="AL85" s="50">
        <f t="shared" si="29"/>
        <v>0</v>
      </c>
      <c r="AM85" s="62"/>
      <c r="AN85" s="62"/>
      <c r="AO85" s="62"/>
      <c r="AP85" s="62"/>
      <c r="AQ85" s="62"/>
      <c r="AR85" s="62"/>
      <c r="AS85" s="62"/>
      <c r="AT85" s="62"/>
      <c r="AU85" s="50"/>
      <c r="AV85" s="50"/>
      <c r="AW85" s="50"/>
      <c r="AX85" s="50"/>
    </row>
    <row r="86" spans="1:50" ht="15" x14ac:dyDescent="0.25">
      <c r="A86" s="57"/>
      <c r="C86" s="119" t="s">
        <v>1130</v>
      </c>
      <c r="D86" s="64">
        <v>64.978859999999997</v>
      </c>
      <c r="E86" s="48"/>
      <c r="F86" s="58">
        <f t="shared" si="19"/>
        <v>64.978859999999997</v>
      </c>
      <c r="G86" s="58">
        <f t="shared" si="20"/>
        <v>64.978859999999997</v>
      </c>
      <c r="H86" s="58">
        <f t="shared" si="21"/>
        <v>64.978859999999997</v>
      </c>
      <c r="I86" s="108"/>
      <c r="J86" s="58">
        <f t="shared" si="22"/>
        <v>64.978859999999997</v>
      </c>
      <c r="K86" s="59"/>
      <c r="L86" s="58">
        <f t="shared" si="23"/>
        <v>64.978859999999997</v>
      </c>
      <c r="M86" s="58">
        <f t="shared" si="24"/>
        <v>64.978859999999997</v>
      </c>
      <c r="N86" s="59"/>
      <c r="O86" s="58">
        <f t="shared" si="25"/>
        <v>64.978859999999997</v>
      </c>
      <c r="P86" s="109"/>
      <c r="Q86" s="110"/>
      <c r="R86" s="59"/>
      <c r="S86" s="62">
        <f>$D86</f>
        <v>64.978859999999997</v>
      </c>
      <c r="T86" s="59"/>
      <c r="U86" s="59"/>
      <c r="V86" s="109"/>
      <c r="W86" s="110"/>
      <c r="X86" s="110"/>
      <c r="Y86" s="62"/>
      <c r="Z86" s="62"/>
      <c r="AA86" s="62"/>
      <c r="AB86" s="62"/>
      <c r="AC86" s="62"/>
      <c r="AD86" s="62"/>
      <c r="AE86" s="62"/>
      <c r="AF86" s="50">
        <f t="shared" si="26"/>
        <v>0</v>
      </c>
      <c r="AG86" s="62"/>
      <c r="AH86" s="50">
        <f t="shared" si="27"/>
        <v>0</v>
      </c>
      <c r="AI86" s="62"/>
      <c r="AJ86" s="50">
        <f t="shared" si="28"/>
        <v>0</v>
      </c>
      <c r="AK86" s="62"/>
      <c r="AL86" s="50">
        <f t="shared" si="29"/>
        <v>0</v>
      </c>
      <c r="AM86" s="62"/>
      <c r="AN86" s="62"/>
      <c r="AO86" s="62"/>
      <c r="AP86" s="62"/>
      <c r="AQ86" s="62"/>
      <c r="AR86" s="62"/>
      <c r="AS86" s="62"/>
      <c r="AT86" s="62"/>
      <c r="AU86" s="50"/>
      <c r="AV86" s="50"/>
      <c r="AW86" s="50"/>
      <c r="AX86" s="50"/>
    </row>
    <row r="87" spans="1:50" ht="15" x14ac:dyDescent="0.25">
      <c r="A87" s="57"/>
      <c r="C87" s="119" t="s">
        <v>1136</v>
      </c>
      <c r="D87" s="64">
        <v>0</v>
      </c>
      <c r="E87" s="48"/>
      <c r="F87" s="58">
        <f t="shared" si="19"/>
        <v>0</v>
      </c>
      <c r="G87" s="58">
        <f t="shared" si="20"/>
        <v>0</v>
      </c>
      <c r="H87" s="58">
        <f t="shared" si="21"/>
        <v>0</v>
      </c>
      <c r="I87" s="108"/>
      <c r="J87" s="58">
        <f t="shared" si="22"/>
        <v>0</v>
      </c>
      <c r="K87" s="59"/>
      <c r="L87" s="58">
        <f t="shared" si="23"/>
        <v>0</v>
      </c>
      <c r="M87" s="58">
        <f t="shared" si="24"/>
        <v>0</v>
      </c>
      <c r="N87" s="59"/>
      <c r="O87" s="58">
        <f t="shared" si="25"/>
        <v>0</v>
      </c>
      <c r="P87" s="109"/>
      <c r="Q87" s="110"/>
      <c r="R87" s="59"/>
      <c r="S87" s="59"/>
      <c r="T87" s="59"/>
      <c r="U87" s="59"/>
      <c r="V87" s="109"/>
      <c r="W87" s="110"/>
      <c r="X87" s="110"/>
      <c r="Y87" s="62"/>
      <c r="Z87" s="62"/>
      <c r="AA87" s="62"/>
      <c r="AB87" s="62"/>
      <c r="AC87" s="62"/>
      <c r="AD87" s="62"/>
      <c r="AE87" s="62"/>
      <c r="AF87" s="50">
        <f t="shared" si="26"/>
        <v>0</v>
      </c>
      <c r="AG87" s="62"/>
      <c r="AH87" s="50">
        <f t="shared" si="27"/>
        <v>0</v>
      </c>
      <c r="AI87" s="62"/>
      <c r="AJ87" s="50">
        <f t="shared" si="28"/>
        <v>0</v>
      </c>
      <c r="AK87" s="62"/>
      <c r="AL87" s="50">
        <f t="shared" si="29"/>
        <v>0</v>
      </c>
      <c r="AM87" s="62"/>
      <c r="AN87" s="62"/>
      <c r="AO87" s="62"/>
      <c r="AP87" s="62"/>
      <c r="AQ87" s="62"/>
      <c r="AR87" s="62"/>
      <c r="AS87" s="62"/>
      <c r="AT87" s="62"/>
      <c r="AU87" s="50"/>
      <c r="AV87" s="50"/>
      <c r="AW87" s="50"/>
      <c r="AX87" s="50"/>
    </row>
    <row r="88" spans="1:50" ht="15" x14ac:dyDescent="0.25">
      <c r="A88" s="57"/>
      <c r="C88" s="119" t="s">
        <v>1217</v>
      </c>
      <c r="D88" s="64">
        <v>33.637319999999995</v>
      </c>
      <c r="E88" s="48"/>
      <c r="F88" s="58">
        <f t="shared" si="19"/>
        <v>33.637319999999995</v>
      </c>
      <c r="G88" s="58">
        <f t="shared" si="20"/>
        <v>33.637319999999995</v>
      </c>
      <c r="H88" s="58">
        <f t="shared" si="21"/>
        <v>33.637319999999995</v>
      </c>
      <c r="I88" s="108"/>
      <c r="J88" s="58">
        <f t="shared" si="22"/>
        <v>33.637319999999995</v>
      </c>
      <c r="K88" s="59"/>
      <c r="L88" s="58">
        <f t="shared" si="23"/>
        <v>33.637319999999995</v>
      </c>
      <c r="M88" s="58">
        <f t="shared" si="24"/>
        <v>0</v>
      </c>
      <c r="N88" s="59"/>
      <c r="O88" s="58">
        <f t="shared" si="25"/>
        <v>0</v>
      </c>
      <c r="P88" s="109"/>
      <c r="Q88" s="110"/>
      <c r="R88" s="59"/>
      <c r="S88" s="59"/>
      <c r="T88" s="59"/>
      <c r="U88" s="59"/>
      <c r="V88" s="109"/>
      <c r="W88" s="110"/>
      <c r="X88" s="110"/>
      <c r="Y88" s="62">
        <f>$D88</f>
        <v>33.637319999999995</v>
      </c>
      <c r="Z88" s="62"/>
      <c r="AA88" s="62"/>
      <c r="AB88" s="62"/>
      <c r="AC88" s="62"/>
      <c r="AD88" s="62"/>
      <c r="AE88" s="62"/>
      <c r="AF88" s="50">
        <f t="shared" si="26"/>
        <v>0</v>
      </c>
      <c r="AG88" s="62"/>
      <c r="AH88" s="50">
        <f t="shared" si="27"/>
        <v>0</v>
      </c>
      <c r="AI88" s="62"/>
      <c r="AJ88" s="50">
        <f t="shared" si="28"/>
        <v>0</v>
      </c>
      <c r="AK88" s="62"/>
      <c r="AL88" s="50">
        <f t="shared" si="29"/>
        <v>0</v>
      </c>
      <c r="AM88" s="62"/>
      <c r="AN88" s="62"/>
      <c r="AO88" s="62"/>
      <c r="AP88" s="62"/>
      <c r="AQ88" s="62"/>
      <c r="AR88" s="62"/>
      <c r="AS88" s="62"/>
      <c r="AT88" s="62"/>
      <c r="AU88" s="50"/>
      <c r="AV88" s="50"/>
      <c r="AW88" s="50"/>
      <c r="AX88" s="50"/>
    </row>
    <row r="89" spans="1:50" ht="15" x14ac:dyDescent="0.25">
      <c r="A89" s="34"/>
      <c r="C89" s="119" t="s">
        <v>1218</v>
      </c>
      <c r="D89" s="64">
        <v>512.90133000000014</v>
      </c>
      <c r="E89" s="48"/>
      <c r="F89" s="58">
        <f t="shared" si="19"/>
        <v>512.90133000000014</v>
      </c>
      <c r="G89" s="58">
        <f t="shared" si="20"/>
        <v>512.90133000000014</v>
      </c>
      <c r="H89" s="58">
        <f t="shared" si="21"/>
        <v>512.90133000000014</v>
      </c>
      <c r="I89" s="108"/>
      <c r="J89" s="58">
        <f t="shared" si="22"/>
        <v>512.90133000000014</v>
      </c>
      <c r="K89" s="59"/>
      <c r="L89" s="58">
        <f t="shared" si="23"/>
        <v>512.90133000000014</v>
      </c>
      <c r="M89" s="58">
        <f t="shared" si="24"/>
        <v>0</v>
      </c>
      <c r="N89" s="59"/>
      <c r="O89" s="58">
        <f t="shared" si="25"/>
        <v>0</v>
      </c>
      <c r="P89" s="109"/>
      <c r="Q89" s="110"/>
      <c r="R89" s="59"/>
      <c r="S89" s="59"/>
      <c r="T89" s="59"/>
      <c r="U89" s="59"/>
      <c r="V89" s="109"/>
      <c r="W89" s="62">
        <f>$D89</f>
        <v>512.90133000000014</v>
      </c>
      <c r="X89" s="110"/>
      <c r="Y89" s="62"/>
      <c r="Z89" s="62"/>
      <c r="AA89" s="62"/>
      <c r="AB89" s="62"/>
      <c r="AC89" s="62"/>
      <c r="AD89" s="62"/>
      <c r="AE89" s="62"/>
      <c r="AF89" s="50">
        <f t="shared" si="26"/>
        <v>0</v>
      </c>
      <c r="AG89" s="62"/>
      <c r="AH89" s="50">
        <f t="shared" si="27"/>
        <v>0</v>
      </c>
      <c r="AI89" s="62"/>
      <c r="AJ89" s="50">
        <f t="shared" si="28"/>
        <v>0</v>
      </c>
      <c r="AK89" s="62"/>
      <c r="AL89" s="50">
        <f t="shared" si="29"/>
        <v>0</v>
      </c>
      <c r="AM89" s="62"/>
      <c r="AN89" s="62"/>
      <c r="AO89" s="62"/>
      <c r="AP89" s="62"/>
      <c r="AQ89" s="62"/>
      <c r="AR89" s="62"/>
      <c r="AS89" s="62"/>
      <c r="AT89" s="62"/>
      <c r="AU89" s="50"/>
      <c r="AV89" s="50"/>
      <c r="AW89" s="50"/>
      <c r="AX89" s="50"/>
    </row>
    <row r="90" spans="1:50" ht="15" x14ac:dyDescent="0.25">
      <c r="A90" s="34"/>
      <c r="C90" s="119" t="s">
        <v>1219</v>
      </c>
      <c r="D90" s="64">
        <v>378.87563000000011</v>
      </c>
      <c r="E90" s="48"/>
      <c r="F90" s="58">
        <f t="shared" si="19"/>
        <v>378.87563000000011</v>
      </c>
      <c r="G90" s="58">
        <f t="shared" si="20"/>
        <v>378.87563000000011</v>
      </c>
      <c r="H90" s="58">
        <f t="shared" si="21"/>
        <v>378.87563000000011</v>
      </c>
      <c r="I90" s="108"/>
      <c r="J90" s="58">
        <f t="shared" si="22"/>
        <v>378.87563000000011</v>
      </c>
      <c r="K90" s="59"/>
      <c r="L90" s="58">
        <f t="shared" si="23"/>
        <v>378.87563000000011</v>
      </c>
      <c r="M90" s="58">
        <f t="shared" si="24"/>
        <v>0</v>
      </c>
      <c r="N90" s="59"/>
      <c r="O90" s="58">
        <f t="shared" si="25"/>
        <v>0</v>
      </c>
      <c r="P90" s="109"/>
      <c r="Q90" s="110"/>
      <c r="R90" s="59"/>
      <c r="S90" s="59"/>
      <c r="T90" s="59"/>
      <c r="U90" s="59"/>
      <c r="V90" s="109"/>
      <c r="W90" s="110"/>
      <c r="X90" s="62">
        <f>$D90</f>
        <v>378.87563000000011</v>
      </c>
      <c r="Y90" s="62"/>
      <c r="Z90" s="62"/>
      <c r="AA90" s="62"/>
      <c r="AB90" s="62"/>
      <c r="AC90" s="62"/>
      <c r="AD90" s="62"/>
      <c r="AE90" s="62"/>
      <c r="AF90" s="50">
        <f t="shared" si="26"/>
        <v>0</v>
      </c>
      <c r="AG90" s="62"/>
      <c r="AH90" s="50">
        <f t="shared" si="27"/>
        <v>0</v>
      </c>
      <c r="AI90" s="62"/>
      <c r="AJ90" s="50">
        <f t="shared" si="28"/>
        <v>0</v>
      </c>
      <c r="AK90" s="62"/>
      <c r="AL90" s="50">
        <f t="shared" si="29"/>
        <v>0</v>
      </c>
      <c r="AM90" s="62"/>
      <c r="AN90" s="62"/>
      <c r="AO90" s="62"/>
      <c r="AP90" s="62"/>
      <c r="AQ90" s="62"/>
      <c r="AR90" s="62"/>
      <c r="AS90" s="62"/>
      <c r="AT90" s="62"/>
      <c r="AU90" s="50"/>
      <c r="AV90" s="50"/>
      <c r="AW90" s="50"/>
      <c r="AX90" s="50"/>
    </row>
    <row r="91" spans="1:50" ht="15" x14ac:dyDescent="0.25">
      <c r="A91" s="34"/>
      <c r="C91" s="119" t="s">
        <v>1139</v>
      </c>
      <c r="D91" s="64">
        <v>0.6779400000000001</v>
      </c>
      <c r="E91" s="48"/>
      <c r="F91" s="58">
        <f t="shared" si="19"/>
        <v>0.6779400000000001</v>
      </c>
      <c r="G91" s="58">
        <f t="shared" si="20"/>
        <v>0.6779400000000001</v>
      </c>
      <c r="H91" s="58">
        <f t="shared" si="21"/>
        <v>0.6779400000000001</v>
      </c>
      <c r="I91" s="108"/>
      <c r="J91" s="58">
        <f t="shared" si="22"/>
        <v>0.6779400000000001</v>
      </c>
      <c r="K91" s="59"/>
      <c r="L91" s="58">
        <f t="shared" si="23"/>
        <v>0.6779400000000001</v>
      </c>
      <c r="M91" s="58">
        <f t="shared" si="24"/>
        <v>0</v>
      </c>
      <c r="N91" s="59"/>
      <c r="O91" s="58">
        <f t="shared" si="25"/>
        <v>0</v>
      </c>
      <c r="P91" s="109"/>
      <c r="Q91" s="110"/>
      <c r="R91" s="59"/>
      <c r="S91" s="59"/>
      <c r="T91" s="59"/>
      <c r="U91" s="59"/>
      <c r="V91" s="109"/>
      <c r="W91" s="110"/>
      <c r="X91" s="110"/>
      <c r="Y91" s="62"/>
      <c r="Z91" s="62"/>
      <c r="AA91" s="62"/>
      <c r="AB91" s="62">
        <f>$D91</f>
        <v>0.6779400000000001</v>
      </c>
      <c r="AC91" s="62"/>
      <c r="AD91" s="62"/>
      <c r="AE91" s="62"/>
      <c r="AF91" s="50">
        <f t="shared" si="26"/>
        <v>0</v>
      </c>
      <c r="AG91" s="62"/>
      <c r="AH91" s="50">
        <f t="shared" si="27"/>
        <v>0</v>
      </c>
      <c r="AI91" s="62"/>
      <c r="AJ91" s="50">
        <f t="shared" si="28"/>
        <v>0</v>
      </c>
      <c r="AK91" s="62"/>
      <c r="AL91" s="50">
        <f t="shared" si="29"/>
        <v>0</v>
      </c>
      <c r="AM91" s="62"/>
      <c r="AN91" s="62"/>
      <c r="AO91" s="62"/>
      <c r="AP91" s="62"/>
      <c r="AQ91" s="62"/>
      <c r="AR91" s="62"/>
      <c r="AS91" s="62"/>
      <c r="AT91" s="62"/>
      <c r="AU91" s="50"/>
      <c r="AV91" s="50"/>
      <c r="AW91" s="50"/>
      <c r="AX91" s="50"/>
    </row>
    <row r="92" spans="1:50" ht="15" x14ac:dyDescent="0.25">
      <c r="A92" s="34"/>
      <c r="C92" s="119" t="s">
        <v>1220</v>
      </c>
      <c r="D92" s="64">
        <v>35.486939999999997</v>
      </c>
      <c r="E92" s="48" t="s">
        <v>1212</v>
      </c>
      <c r="F92" s="58">
        <f t="shared" si="19"/>
        <v>35.486939999999997</v>
      </c>
      <c r="G92" s="58">
        <f t="shared" si="20"/>
        <v>35.486939999999997</v>
      </c>
      <c r="H92" s="58">
        <f t="shared" si="21"/>
        <v>35.486939999999997</v>
      </c>
      <c r="I92" s="108"/>
      <c r="J92" s="58">
        <f t="shared" si="22"/>
        <v>35.486939999999997</v>
      </c>
      <c r="K92" s="59"/>
      <c r="L92" s="58">
        <f t="shared" si="23"/>
        <v>35.486939999999997</v>
      </c>
      <c r="M92" s="58">
        <f t="shared" si="24"/>
        <v>35.486939999999997</v>
      </c>
      <c r="N92" s="59">
        <f>D92</f>
        <v>35.486939999999997</v>
      </c>
      <c r="O92" s="58">
        <f t="shared" si="25"/>
        <v>0</v>
      </c>
      <c r="P92" s="109"/>
      <c r="Q92" s="110"/>
      <c r="R92" s="59"/>
      <c r="S92" s="59"/>
      <c r="T92" s="59"/>
      <c r="U92" s="59"/>
      <c r="V92" s="109"/>
      <c r="W92" s="110"/>
      <c r="X92" s="110"/>
      <c r="Y92" s="62"/>
      <c r="Z92" s="62"/>
      <c r="AA92" s="62"/>
      <c r="AB92" s="62"/>
      <c r="AC92" s="62"/>
      <c r="AD92" s="62"/>
      <c r="AE92" s="62"/>
      <c r="AF92" s="50">
        <f t="shared" si="26"/>
        <v>0</v>
      </c>
      <c r="AG92" s="62"/>
      <c r="AH92" s="50">
        <f t="shared" si="27"/>
        <v>0</v>
      </c>
      <c r="AI92" s="62"/>
      <c r="AJ92" s="50">
        <f t="shared" si="28"/>
        <v>0</v>
      </c>
      <c r="AK92" s="62"/>
      <c r="AL92" s="50">
        <f t="shared" si="29"/>
        <v>0</v>
      </c>
      <c r="AM92" s="62"/>
      <c r="AN92" s="62"/>
      <c r="AO92" s="62"/>
      <c r="AP92" s="62"/>
      <c r="AQ92" s="62"/>
      <c r="AR92" s="62"/>
      <c r="AS92" s="62"/>
      <c r="AT92" s="62"/>
      <c r="AU92" s="50"/>
      <c r="AV92" s="50"/>
      <c r="AW92" s="50"/>
      <c r="AX92" s="50"/>
    </row>
    <row r="93" spans="1:50" ht="15" x14ac:dyDescent="0.25">
      <c r="A93" s="34"/>
      <c r="C93" s="119" t="s">
        <v>1221</v>
      </c>
      <c r="D93" s="64">
        <v>46.402560000000001</v>
      </c>
      <c r="E93" s="48"/>
      <c r="F93" s="58">
        <f t="shared" si="19"/>
        <v>46.402560000000001</v>
      </c>
      <c r="G93" s="58">
        <f t="shared" si="20"/>
        <v>46.402560000000001</v>
      </c>
      <c r="H93" s="58">
        <f t="shared" si="21"/>
        <v>46.402560000000001</v>
      </c>
      <c r="I93" s="108"/>
      <c r="J93" s="58">
        <f t="shared" si="22"/>
        <v>46.402560000000001</v>
      </c>
      <c r="K93" s="59"/>
      <c r="L93" s="58">
        <f t="shared" si="23"/>
        <v>46.402560000000001</v>
      </c>
      <c r="M93" s="58">
        <f t="shared" si="24"/>
        <v>0</v>
      </c>
      <c r="N93" s="59"/>
      <c r="O93" s="58">
        <f t="shared" si="25"/>
        <v>0</v>
      </c>
      <c r="P93" s="109"/>
      <c r="Q93" s="110"/>
      <c r="R93" s="59"/>
      <c r="S93" s="59"/>
      <c r="T93" s="59"/>
      <c r="U93" s="59"/>
      <c r="V93" s="109"/>
      <c r="W93" s="110"/>
      <c r="X93" s="110"/>
      <c r="Y93" s="62"/>
      <c r="Z93" s="62"/>
      <c r="AA93" s="62">
        <f>$D93</f>
        <v>46.402560000000001</v>
      </c>
      <c r="AB93" s="62"/>
      <c r="AC93" s="62"/>
      <c r="AD93" s="62"/>
      <c r="AE93" s="62"/>
      <c r="AF93" s="50">
        <f t="shared" si="26"/>
        <v>0</v>
      </c>
      <c r="AG93" s="62"/>
      <c r="AH93" s="50">
        <f t="shared" si="27"/>
        <v>0</v>
      </c>
      <c r="AI93" s="62"/>
      <c r="AJ93" s="50">
        <f t="shared" si="28"/>
        <v>0</v>
      </c>
      <c r="AK93" s="62"/>
      <c r="AL93" s="50">
        <f t="shared" si="29"/>
        <v>0</v>
      </c>
      <c r="AM93" s="62"/>
      <c r="AN93" s="62"/>
      <c r="AO93" s="62"/>
      <c r="AP93" s="62"/>
      <c r="AQ93" s="62"/>
      <c r="AR93" s="62"/>
      <c r="AS93" s="62"/>
      <c r="AT93" s="62"/>
      <c r="AU93" s="50"/>
      <c r="AV93" s="50"/>
      <c r="AW93" s="50"/>
      <c r="AX93" s="50"/>
    </row>
    <row r="94" spans="1:50" ht="15" x14ac:dyDescent="0.25">
      <c r="A94" s="34"/>
      <c r="C94" s="119" t="s">
        <v>1131</v>
      </c>
      <c r="D94" s="64">
        <v>359.11108999999999</v>
      </c>
      <c r="E94" s="48"/>
      <c r="F94" s="58">
        <f t="shared" si="19"/>
        <v>359.11108999999999</v>
      </c>
      <c r="G94" s="58">
        <f t="shared" si="20"/>
        <v>359.11108999999999</v>
      </c>
      <c r="H94" s="58">
        <f t="shared" si="21"/>
        <v>359.11108999999999</v>
      </c>
      <c r="I94" s="108"/>
      <c r="J94" s="58">
        <f t="shared" si="22"/>
        <v>359.11108999999999</v>
      </c>
      <c r="K94" s="59"/>
      <c r="L94" s="58">
        <f t="shared" si="23"/>
        <v>359.11108999999999</v>
      </c>
      <c r="M94" s="58">
        <f t="shared" si="24"/>
        <v>359.11108999999999</v>
      </c>
      <c r="N94" s="59"/>
      <c r="O94" s="58">
        <f t="shared" si="25"/>
        <v>359.11108999999999</v>
      </c>
      <c r="P94" s="109"/>
      <c r="Q94" s="110"/>
      <c r="R94" s="59"/>
      <c r="S94" s="59"/>
      <c r="T94" s="62">
        <f>$D94</f>
        <v>359.11108999999999</v>
      </c>
      <c r="U94" s="59"/>
      <c r="V94" s="109"/>
      <c r="W94" s="110"/>
      <c r="X94" s="110"/>
      <c r="Y94" s="62"/>
      <c r="Z94" s="62"/>
      <c r="AA94" s="62"/>
      <c r="AB94" s="62"/>
      <c r="AC94" s="62"/>
      <c r="AD94" s="62"/>
      <c r="AE94" s="62"/>
      <c r="AF94" s="50">
        <f t="shared" si="26"/>
        <v>0</v>
      </c>
      <c r="AG94" s="62"/>
      <c r="AH94" s="50">
        <f t="shared" si="27"/>
        <v>0</v>
      </c>
      <c r="AI94" s="62"/>
      <c r="AJ94" s="50">
        <f t="shared" si="28"/>
        <v>0</v>
      </c>
      <c r="AK94" s="62"/>
      <c r="AL94" s="50">
        <f t="shared" si="29"/>
        <v>0</v>
      </c>
      <c r="AM94" s="62"/>
      <c r="AN94" s="62"/>
      <c r="AO94" s="62"/>
      <c r="AP94" s="62"/>
      <c r="AQ94" s="62"/>
      <c r="AR94" s="62"/>
      <c r="AS94" s="62"/>
      <c r="AT94" s="62"/>
      <c r="AU94" s="50"/>
      <c r="AV94" s="50"/>
      <c r="AW94" s="50"/>
      <c r="AX94" s="50"/>
    </row>
    <row r="95" spans="1:50" ht="15" x14ac:dyDescent="0.25">
      <c r="A95" s="34"/>
      <c r="C95" s="119" t="s">
        <v>1181</v>
      </c>
      <c r="D95" s="64">
        <v>0.186</v>
      </c>
      <c r="E95" s="48"/>
      <c r="F95" s="58">
        <f t="shared" si="19"/>
        <v>0.186</v>
      </c>
      <c r="G95" s="58">
        <f t="shared" si="20"/>
        <v>0.186</v>
      </c>
      <c r="H95" s="58">
        <f t="shared" si="21"/>
        <v>0.186</v>
      </c>
      <c r="I95" s="108"/>
      <c r="J95" s="58">
        <f t="shared" si="22"/>
        <v>0.186</v>
      </c>
      <c r="K95" s="59"/>
      <c r="L95" s="58">
        <f t="shared" si="23"/>
        <v>0.186</v>
      </c>
      <c r="M95" s="58">
        <f t="shared" si="24"/>
        <v>0.186</v>
      </c>
      <c r="N95" s="59">
        <f>D95</f>
        <v>0.186</v>
      </c>
      <c r="O95" s="58">
        <f t="shared" si="25"/>
        <v>0</v>
      </c>
      <c r="P95" s="109"/>
      <c r="Q95" s="110"/>
      <c r="R95" s="59"/>
      <c r="S95" s="59"/>
      <c r="T95" s="59"/>
      <c r="U95" s="59"/>
      <c r="V95" s="109"/>
      <c r="W95" s="110"/>
      <c r="X95" s="110"/>
      <c r="Y95" s="62"/>
      <c r="Z95" s="62"/>
      <c r="AA95" s="62"/>
      <c r="AB95" s="62"/>
      <c r="AC95" s="62"/>
      <c r="AD95" s="62"/>
      <c r="AE95" s="62"/>
      <c r="AF95" s="50">
        <f t="shared" si="26"/>
        <v>0</v>
      </c>
      <c r="AG95" s="62"/>
      <c r="AH95" s="50">
        <f t="shared" si="27"/>
        <v>0</v>
      </c>
      <c r="AI95" s="62"/>
      <c r="AJ95" s="50">
        <f t="shared" si="28"/>
        <v>0</v>
      </c>
      <c r="AK95" s="62"/>
      <c r="AL95" s="50">
        <f t="shared" si="29"/>
        <v>0</v>
      </c>
      <c r="AM95" s="62"/>
      <c r="AN95" s="62"/>
      <c r="AO95" s="62"/>
      <c r="AP95" s="62"/>
      <c r="AQ95" s="62"/>
      <c r="AR95" s="62"/>
      <c r="AS95" s="62"/>
      <c r="AT95" s="62"/>
      <c r="AU95" s="50"/>
      <c r="AV95" s="50"/>
      <c r="AW95" s="50"/>
      <c r="AX95" s="50"/>
    </row>
    <row r="96" spans="1:50" ht="15" x14ac:dyDescent="0.25">
      <c r="A96" s="34"/>
      <c r="C96" s="122" t="s">
        <v>1222</v>
      </c>
      <c r="D96" s="66">
        <v>69.800950000000014</v>
      </c>
      <c r="E96" s="67" t="s">
        <v>52</v>
      </c>
      <c r="F96" s="58">
        <f t="shared" si="19"/>
        <v>69.800950000000014</v>
      </c>
      <c r="G96" s="58">
        <f t="shared" si="20"/>
        <v>69.800950000000014</v>
      </c>
      <c r="H96" s="58">
        <f t="shared" si="21"/>
        <v>69.800950000000014</v>
      </c>
      <c r="I96" s="108"/>
      <c r="J96" s="58">
        <f t="shared" si="22"/>
        <v>69.800950000000014</v>
      </c>
      <c r="K96" s="59"/>
      <c r="L96" s="58">
        <f t="shared" si="23"/>
        <v>69.800950000000014</v>
      </c>
      <c r="M96" s="58">
        <f t="shared" si="24"/>
        <v>0</v>
      </c>
      <c r="N96" s="59"/>
      <c r="O96" s="58">
        <f t="shared" si="25"/>
        <v>0</v>
      </c>
      <c r="P96" s="109"/>
      <c r="Q96" s="110"/>
      <c r="R96" s="59"/>
      <c r="S96" s="59"/>
      <c r="T96" s="59"/>
      <c r="U96" s="59"/>
      <c r="V96" s="109"/>
      <c r="W96" s="110"/>
      <c r="X96" s="110"/>
      <c r="Y96" s="62"/>
      <c r="Z96" s="62"/>
      <c r="AA96" s="62"/>
      <c r="AB96" s="62"/>
      <c r="AC96" s="62"/>
      <c r="AD96" s="62">
        <f>D96</f>
        <v>69.800950000000014</v>
      </c>
      <c r="AE96" s="62"/>
      <c r="AF96" s="50">
        <f t="shared" si="26"/>
        <v>0</v>
      </c>
      <c r="AG96" s="62"/>
      <c r="AH96" s="50">
        <f t="shared" si="27"/>
        <v>0</v>
      </c>
      <c r="AI96" s="62"/>
      <c r="AJ96" s="50">
        <f t="shared" si="28"/>
        <v>0</v>
      </c>
      <c r="AK96" s="62"/>
      <c r="AL96" s="50">
        <f t="shared" si="29"/>
        <v>0</v>
      </c>
      <c r="AM96" s="62"/>
      <c r="AN96" s="62"/>
      <c r="AO96" s="62"/>
      <c r="AP96" s="62"/>
      <c r="AQ96" s="62"/>
      <c r="AR96" s="62"/>
      <c r="AS96" s="62"/>
      <c r="AT96" s="62"/>
      <c r="AU96" s="50"/>
      <c r="AV96" s="50"/>
      <c r="AW96" s="50"/>
      <c r="AX96" s="50"/>
    </row>
    <row r="97" spans="1:50" ht="15" x14ac:dyDescent="0.25">
      <c r="A97" s="123" t="s">
        <v>1223</v>
      </c>
      <c r="C97" s="47" t="s">
        <v>1182</v>
      </c>
      <c r="D97" s="74">
        <f>SUM(D67:D96)</f>
        <v>3813.8890899999997</v>
      </c>
      <c r="E97" s="48"/>
      <c r="F97" s="58">
        <f t="shared" ref="F97:AV97" si="30">SUM(F67:F96)</f>
        <v>3813.8890899999997</v>
      </c>
      <c r="G97" s="58">
        <f t="shared" si="30"/>
        <v>3813.8890899999997</v>
      </c>
      <c r="H97" s="58">
        <f t="shared" si="30"/>
        <v>3813.8890899999997</v>
      </c>
      <c r="I97" s="59">
        <f t="shared" si="30"/>
        <v>0</v>
      </c>
      <c r="J97" s="58">
        <f t="shared" si="30"/>
        <v>3813.8890899999997</v>
      </c>
      <c r="K97" s="60">
        <f t="shared" si="30"/>
        <v>132.61731</v>
      </c>
      <c r="L97" s="58">
        <f t="shared" si="30"/>
        <v>3681.2717799999996</v>
      </c>
      <c r="M97" s="58">
        <f t="shared" si="30"/>
        <v>1941.6420899999996</v>
      </c>
      <c r="N97" s="60">
        <f t="shared" si="30"/>
        <v>99.896820000000019</v>
      </c>
      <c r="O97" s="58">
        <f t="shared" si="30"/>
        <v>1841.7452699999999</v>
      </c>
      <c r="P97" s="60">
        <f t="shared" si="30"/>
        <v>250.99585999999999</v>
      </c>
      <c r="Q97" s="60">
        <f t="shared" si="30"/>
        <v>12.244270000000002</v>
      </c>
      <c r="R97" s="60">
        <f t="shared" si="30"/>
        <v>97.00109999999998</v>
      </c>
      <c r="S97" s="60">
        <f t="shared" si="30"/>
        <v>64.978859999999997</v>
      </c>
      <c r="T97" s="60">
        <f t="shared" si="30"/>
        <v>359.11108999999999</v>
      </c>
      <c r="U97" s="60">
        <f t="shared" si="30"/>
        <v>233.63335000000001</v>
      </c>
      <c r="V97" s="60">
        <f t="shared" si="30"/>
        <v>823.78073999999992</v>
      </c>
      <c r="W97" s="60">
        <f t="shared" si="30"/>
        <v>780.75665421903068</v>
      </c>
      <c r="X97" s="60">
        <f t="shared" si="30"/>
        <v>540.97827578096962</v>
      </c>
      <c r="Y97" s="60">
        <f t="shared" si="30"/>
        <v>33.637319999999995</v>
      </c>
      <c r="Z97" s="60">
        <f t="shared" si="30"/>
        <v>99.123340000000013</v>
      </c>
      <c r="AA97" s="60">
        <f t="shared" si="30"/>
        <v>78.347189999999998</v>
      </c>
      <c r="AB97" s="60">
        <f t="shared" si="30"/>
        <v>0.6779400000000001</v>
      </c>
      <c r="AC97" s="60">
        <f t="shared" si="30"/>
        <v>134.54526000000001</v>
      </c>
      <c r="AD97" s="60">
        <f t="shared" si="30"/>
        <v>71.500470000000021</v>
      </c>
      <c r="AE97" s="60">
        <f t="shared" si="30"/>
        <v>6.3240000000000005E-2</v>
      </c>
      <c r="AF97" s="58">
        <f t="shared" si="30"/>
        <v>0</v>
      </c>
      <c r="AG97" s="60">
        <f t="shared" si="30"/>
        <v>0</v>
      </c>
      <c r="AH97" s="58">
        <f t="shared" si="30"/>
        <v>0</v>
      </c>
      <c r="AI97" s="60">
        <f t="shared" si="30"/>
        <v>0</v>
      </c>
      <c r="AJ97" s="58">
        <f t="shared" si="30"/>
        <v>0</v>
      </c>
      <c r="AK97" s="60">
        <f t="shared" si="30"/>
        <v>0</v>
      </c>
      <c r="AL97" s="58">
        <f t="shared" si="30"/>
        <v>0</v>
      </c>
      <c r="AM97" s="60">
        <f t="shared" si="30"/>
        <v>0</v>
      </c>
      <c r="AN97" s="60">
        <f t="shared" si="30"/>
        <v>0</v>
      </c>
      <c r="AO97" s="60">
        <f t="shared" si="30"/>
        <v>0</v>
      </c>
      <c r="AP97" s="60">
        <f t="shared" si="30"/>
        <v>0</v>
      </c>
      <c r="AQ97" s="60">
        <f t="shared" si="30"/>
        <v>0</v>
      </c>
      <c r="AR97" s="60">
        <f t="shared" si="30"/>
        <v>0</v>
      </c>
      <c r="AS97" s="60">
        <f t="shared" si="30"/>
        <v>0</v>
      </c>
      <c r="AT97" s="60">
        <f t="shared" si="30"/>
        <v>0</v>
      </c>
      <c r="AU97" s="58">
        <f t="shared" si="30"/>
        <v>0</v>
      </c>
      <c r="AV97" s="58">
        <f t="shared" si="30"/>
        <v>0</v>
      </c>
      <c r="AW97" s="58"/>
      <c r="AX97" s="58"/>
    </row>
    <row r="98" spans="1:50" ht="15" x14ac:dyDescent="0.25">
      <c r="A98" s="34"/>
      <c r="C98" s="47"/>
      <c r="D98" s="48"/>
      <c r="E98" s="48"/>
      <c r="F98" s="99"/>
      <c r="G98" s="99"/>
      <c r="H98" s="99"/>
      <c r="I98" s="100"/>
      <c r="J98" s="99"/>
      <c r="K98" s="101"/>
      <c r="L98" s="102"/>
      <c r="M98" s="99"/>
      <c r="N98" s="100"/>
      <c r="O98" s="99"/>
      <c r="P98" s="103"/>
      <c r="R98" s="101"/>
      <c r="S98" s="101"/>
      <c r="T98" s="101"/>
      <c r="U98" s="101"/>
      <c r="V98" s="103"/>
      <c r="W98" s="21"/>
      <c r="X98" s="21"/>
      <c r="Y98" s="86"/>
      <c r="Z98" s="86"/>
      <c r="AA98" s="86"/>
      <c r="AB98" s="86"/>
      <c r="AC98" s="86"/>
      <c r="AD98" s="86"/>
      <c r="AE98" s="86"/>
      <c r="AF98" s="104"/>
      <c r="AG98" s="86"/>
      <c r="AH98" s="104"/>
      <c r="AI98" s="86"/>
      <c r="AJ98" s="104"/>
      <c r="AK98" s="86"/>
      <c r="AL98" s="104"/>
      <c r="AM98" s="86"/>
      <c r="AN98" s="86"/>
      <c r="AO98" s="86"/>
      <c r="AP98" s="86"/>
      <c r="AQ98" s="86"/>
      <c r="AR98" s="86"/>
      <c r="AS98" s="86"/>
      <c r="AT98" s="86"/>
      <c r="AU98" s="104"/>
      <c r="AV98" s="104"/>
      <c r="AW98" s="104"/>
      <c r="AX98" s="104"/>
    </row>
    <row r="99" spans="1:50" ht="15" x14ac:dyDescent="0.25">
      <c r="A99" s="34"/>
      <c r="C99" s="88" t="s">
        <v>1183</v>
      </c>
      <c r="D99" s="74"/>
      <c r="E99" s="48"/>
      <c r="F99" s="99"/>
      <c r="G99" s="99"/>
      <c r="H99" s="99"/>
      <c r="I99" s="100"/>
      <c r="J99" s="99"/>
      <c r="K99" s="101"/>
      <c r="L99" s="102"/>
      <c r="M99" s="99"/>
      <c r="N99" s="100"/>
      <c r="O99" s="99"/>
      <c r="P99" s="103"/>
      <c r="R99" s="101"/>
      <c r="S99" s="101"/>
      <c r="T99" s="101"/>
      <c r="U99" s="101"/>
      <c r="V99" s="103"/>
      <c r="W99" s="21"/>
      <c r="X99" s="21"/>
      <c r="Y99" s="86"/>
      <c r="Z99" s="86"/>
      <c r="AA99" s="86"/>
      <c r="AB99" s="86"/>
      <c r="AC99" s="86"/>
      <c r="AD99" s="86"/>
      <c r="AE99" s="86"/>
      <c r="AF99" s="104"/>
      <c r="AG99" s="86"/>
      <c r="AH99" s="104"/>
      <c r="AI99" s="86"/>
      <c r="AJ99" s="104"/>
      <c r="AK99" s="86"/>
      <c r="AL99" s="104"/>
      <c r="AM99" s="86"/>
      <c r="AN99" s="86"/>
      <c r="AO99" s="86"/>
      <c r="AP99" s="86"/>
      <c r="AQ99" s="86"/>
      <c r="AR99" s="86"/>
      <c r="AS99" s="86"/>
      <c r="AT99" s="86"/>
      <c r="AU99" s="104"/>
      <c r="AV99" s="104"/>
      <c r="AW99" s="104"/>
      <c r="AX99" s="104"/>
    </row>
    <row r="100" spans="1:50" ht="15" x14ac:dyDescent="0.25">
      <c r="A100" s="34"/>
      <c r="C100" s="80" t="s">
        <v>1224</v>
      </c>
      <c r="D100" s="81">
        <f>3813889.09/1000</f>
        <v>3813.8890899999997</v>
      </c>
      <c r="E100" s="48"/>
      <c r="F100" s="99"/>
      <c r="G100" s="99"/>
      <c r="H100" s="99"/>
      <c r="I100" s="100"/>
      <c r="J100" s="99"/>
      <c r="K100" s="101"/>
      <c r="L100" s="102"/>
      <c r="M100" s="99"/>
      <c r="N100" s="100"/>
      <c r="O100" s="99"/>
      <c r="P100" s="103"/>
      <c r="R100" s="101"/>
      <c r="S100" s="101"/>
      <c r="T100" s="101"/>
      <c r="U100" s="101"/>
      <c r="V100" s="103"/>
      <c r="W100" s="21"/>
      <c r="X100" s="21"/>
      <c r="Y100" s="86"/>
      <c r="Z100" s="86"/>
      <c r="AA100" s="86"/>
      <c r="AB100" s="86"/>
      <c r="AC100" s="86"/>
      <c r="AD100" s="86"/>
      <c r="AE100" s="86"/>
      <c r="AF100" s="104"/>
      <c r="AG100" s="86"/>
      <c r="AH100" s="104"/>
      <c r="AI100" s="86"/>
      <c r="AJ100" s="104"/>
      <c r="AK100" s="86"/>
      <c r="AL100" s="104"/>
      <c r="AM100" s="86"/>
      <c r="AN100" s="86"/>
      <c r="AO100" s="86"/>
      <c r="AP100" s="86"/>
      <c r="AQ100" s="86"/>
      <c r="AR100" s="86"/>
      <c r="AS100" s="86"/>
      <c r="AT100" s="86"/>
      <c r="AU100" s="104"/>
      <c r="AV100" s="104"/>
      <c r="AW100" s="104"/>
      <c r="AX100" s="104"/>
    </row>
    <row r="101" spans="1:50" ht="15" x14ac:dyDescent="0.25">
      <c r="A101" s="34"/>
      <c r="C101" s="47"/>
      <c r="D101" s="48"/>
      <c r="E101" s="48"/>
      <c r="F101" s="99"/>
      <c r="G101" s="99"/>
      <c r="H101" s="99"/>
      <c r="I101" s="100"/>
      <c r="J101" s="99"/>
      <c r="K101" s="101"/>
      <c r="L101" s="102"/>
      <c r="M101" s="99"/>
      <c r="N101" s="100"/>
      <c r="O101" s="99"/>
      <c r="P101" s="103"/>
      <c r="R101" s="101"/>
      <c r="S101" s="101"/>
      <c r="T101" s="101"/>
      <c r="U101" s="101"/>
      <c r="V101" s="103"/>
      <c r="W101" s="21"/>
      <c r="X101" s="21"/>
      <c r="Y101" s="86"/>
      <c r="Z101" s="86"/>
      <c r="AA101" s="86"/>
      <c r="AB101" s="86"/>
      <c r="AC101" s="86"/>
      <c r="AD101" s="86"/>
      <c r="AE101" s="86"/>
      <c r="AF101" s="104"/>
      <c r="AG101" s="86"/>
      <c r="AH101" s="104"/>
      <c r="AI101" s="86"/>
      <c r="AJ101" s="104"/>
      <c r="AK101" s="86"/>
      <c r="AL101" s="104"/>
      <c r="AM101" s="86"/>
      <c r="AN101" s="86"/>
      <c r="AO101" s="86"/>
      <c r="AP101" s="86"/>
      <c r="AQ101" s="86"/>
      <c r="AR101" s="86"/>
      <c r="AS101" s="86"/>
      <c r="AT101" s="86"/>
      <c r="AU101" s="104"/>
      <c r="AV101" s="104"/>
      <c r="AW101" s="104"/>
      <c r="AX101" s="104"/>
    </row>
    <row r="102" spans="1:50" ht="15" x14ac:dyDescent="0.25">
      <c r="A102" s="34"/>
      <c r="C102" s="54" t="s">
        <v>1225</v>
      </c>
      <c r="D102" s="48"/>
      <c r="E102" s="48"/>
      <c r="F102" s="99"/>
      <c r="G102" s="99"/>
      <c r="H102" s="99"/>
      <c r="I102" s="100"/>
      <c r="J102" s="99"/>
      <c r="K102" s="101"/>
      <c r="L102" s="102"/>
      <c r="M102" s="99"/>
      <c r="N102" s="100"/>
      <c r="O102" s="99"/>
      <c r="P102" s="103"/>
      <c r="R102" s="101"/>
      <c r="S102" s="101"/>
      <c r="T102" s="101"/>
      <c r="U102" s="101"/>
      <c r="V102" s="103"/>
      <c r="W102" s="21"/>
      <c r="X102" s="21"/>
      <c r="Y102" s="86"/>
      <c r="Z102" s="86"/>
      <c r="AA102" s="86"/>
      <c r="AB102" s="86"/>
      <c r="AC102" s="86"/>
      <c r="AD102" s="86"/>
      <c r="AE102" s="86"/>
      <c r="AF102" s="104"/>
      <c r="AG102" s="86"/>
      <c r="AH102" s="104"/>
      <c r="AI102" s="86"/>
      <c r="AJ102" s="104"/>
      <c r="AK102" s="86"/>
      <c r="AL102" s="104"/>
      <c r="AM102" s="86"/>
      <c r="AN102" s="86"/>
      <c r="AO102" s="86"/>
      <c r="AP102" s="86"/>
      <c r="AQ102" s="86"/>
      <c r="AR102" s="86"/>
      <c r="AS102" s="86"/>
      <c r="AT102" s="86"/>
      <c r="AU102" s="104"/>
      <c r="AV102" s="104"/>
      <c r="AW102" s="104"/>
      <c r="AX102" s="104"/>
    </row>
    <row r="103" spans="1:50" ht="15" x14ac:dyDescent="0.25">
      <c r="A103" s="80"/>
      <c r="C103" s="124" t="s">
        <v>1133</v>
      </c>
      <c r="D103" s="107">
        <v>53.972070000000002</v>
      </c>
      <c r="E103" s="48"/>
      <c r="F103" s="58">
        <f>G103+AU103+AV103</f>
        <v>53.972070000000002</v>
      </c>
      <c r="G103" s="58">
        <f>H103+AF103+AR103+AS103+AT103</f>
        <v>53.972070000000002</v>
      </c>
      <c r="H103" s="58">
        <f>I103+J103</f>
        <v>53.972070000000002</v>
      </c>
      <c r="I103" s="108"/>
      <c r="J103" s="58">
        <f>K103+L103</f>
        <v>53.972070000000002</v>
      </c>
      <c r="K103" s="59"/>
      <c r="L103" s="58">
        <f>M103+W103+X103+Y103+Z103+AA103+AB103+AC103+AD103+AE103</f>
        <v>53.972070000000002</v>
      </c>
      <c r="M103" s="58">
        <f>N103+O103</f>
        <v>53.972070000000002</v>
      </c>
      <c r="N103" s="59"/>
      <c r="O103" s="58">
        <f>SUM(P103:V103)</f>
        <v>53.972070000000002</v>
      </c>
      <c r="P103" s="109"/>
      <c r="Q103" s="110"/>
      <c r="R103" s="59"/>
      <c r="S103" s="59"/>
      <c r="T103" s="59"/>
      <c r="U103" s="59"/>
      <c r="V103" s="109">
        <f>D103</f>
        <v>53.972070000000002</v>
      </c>
      <c r="W103" s="110"/>
      <c r="X103" s="110"/>
      <c r="Y103" s="62"/>
      <c r="Z103" s="62"/>
      <c r="AA103" s="62"/>
      <c r="AB103" s="62"/>
      <c r="AC103" s="62"/>
      <c r="AD103" s="62"/>
      <c r="AE103" s="62"/>
      <c r="AF103" s="50">
        <f>AG103+AH103</f>
        <v>0</v>
      </c>
      <c r="AG103" s="62"/>
      <c r="AH103" s="50">
        <f>AI103+AJ103+AQ103</f>
        <v>0</v>
      </c>
      <c r="AI103" s="62"/>
      <c r="AJ103" s="50">
        <f>AK103+AL103</f>
        <v>0</v>
      </c>
      <c r="AK103" s="62"/>
      <c r="AL103" s="50">
        <f>SUM(AM103:AP103)</f>
        <v>0</v>
      </c>
      <c r="AM103" s="62"/>
      <c r="AN103" s="62"/>
      <c r="AO103" s="62"/>
      <c r="AP103" s="62"/>
      <c r="AQ103" s="62"/>
      <c r="AR103" s="62"/>
      <c r="AS103" s="62"/>
      <c r="AT103" s="62"/>
      <c r="AU103" s="50"/>
      <c r="AV103" s="50"/>
      <c r="AW103" s="50"/>
      <c r="AX103" s="50"/>
    </row>
    <row r="104" spans="1:50" ht="15" x14ac:dyDescent="0.25">
      <c r="A104" s="80"/>
      <c r="C104" s="125" t="s">
        <v>1226</v>
      </c>
      <c r="D104" s="107">
        <v>188.72681</v>
      </c>
      <c r="E104" s="48"/>
      <c r="F104" s="58">
        <f>G104+AU104+AV104</f>
        <v>188.72681</v>
      </c>
      <c r="G104" s="58">
        <f>H104+AF104+AR104+AS104+AT104</f>
        <v>188.72681</v>
      </c>
      <c r="H104" s="58">
        <f>I104+J104</f>
        <v>188.72681</v>
      </c>
      <c r="I104" s="108"/>
      <c r="J104" s="58">
        <f>K104+L104</f>
        <v>188.72681</v>
      </c>
      <c r="K104" s="59"/>
      <c r="L104" s="58">
        <f>M104+W104+X104+Y104+Z104+AA104+AB104+AC104+AD104+AE104</f>
        <v>188.72681</v>
      </c>
      <c r="M104" s="58">
        <f>N104+O104</f>
        <v>188.72681</v>
      </c>
      <c r="N104" s="59">
        <f>D104</f>
        <v>188.72681</v>
      </c>
      <c r="O104" s="58">
        <f>SUM(P104:V104)</f>
        <v>0</v>
      </c>
      <c r="P104" s="109"/>
      <c r="Q104" s="110"/>
      <c r="R104" s="59"/>
      <c r="S104" s="59"/>
      <c r="T104" s="59"/>
      <c r="U104" s="59"/>
      <c r="V104" s="109"/>
      <c r="W104" s="110"/>
      <c r="X104" s="110"/>
      <c r="Y104" s="62"/>
      <c r="Z104" s="62"/>
      <c r="AA104" s="62"/>
      <c r="AB104" s="62"/>
      <c r="AC104" s="62"/>
      <c r="AD104" s="62"/>
      <c r="AE104" s="62"/>
      <c r="AF104" s="50">
        <f>AG104+AH104</f>
        <v>0</v>
      </c>
      <c r="AG104" s="62"/>
      <c r="AH104" s="50">
        <f>AI104+AJ104+AQ104</f>
        <v>0</v>
      </c>
      <c r="AI104" s="62"/>
      <c r="AJ104" s="50">
        <f>AK104+AL104</f>
        <v>0</v>
      </c>
      <c r="AK104" s="62"/>
      <c r="AL104" s="50">
        <f>SUM(AM104:AP104)</f>
        <v>0</v>
      </c>
      <c r="AM104" s="62"/>
      <c r="AN104" s="62"/>
      <c r="AO104" s="62"/>
      <c r="AP104" s="62"/>
      <c r="AQ104" s="62"/>
      <c r="AR104" s="62"/>
      <c r="AS104" s="62"/>
      <c r="AT104" s="62"/>
      <c r="AU104" s="50"/>
      <c r="AV104" s="50"/>
      <c r="AW104" s="50"/>
      <c r="AX104" s="50"/>
    </row>
    <row r="105" spans="1:50" ht="15" x14ac:dyDescent="0.25">
      <c r="A105" s="80"/>
      <c r="C105" s="125" t="s">
        <v>1227</v>
      </c>
      <c r="D105" s="107">
        <v>4.3670400000000003</v>
      </c>
      <c r="E105" s="48"/>
      <c r="F105" s="58">
        <f>G105+AU105+AV105</f>
        <v>4.3670400000000003</v>
      </c>
      <c r="G105" s="58">
        <f>H105+AF105+AR105+AS105+AT105</f>
        <v>4.3670400000000003</v>
      </c>
      <c r="H105" s="58">
        <f>I105+J105</f>
        <v>4.3670400000000003</v>
      </c>
      <c r="I105" s="108"/>
      <c r="J105" s="58">
        <f>K105+L105</f>
        <v>4.3670400000000003</v>
      </c>
      <c r="K105" s="59"/>
      <c r="L105" s="58">
        <f>M105+W105+X105+Y105+Z105+AA105+AB105+AC105+AD105+AE105</f>
        <v>4.3670400000000003</v>
      </c>
      <c r="M105" s="58">
        <f>N105+O105</f>
        <v>0</v>
      </c>
      <c r="N105" s="59"/>
      <c r="O105" s="58">
        <f>SUM(P105:V105)</f>
        <v>0</v>
      </c>
      <c r="P105" s="109"/>
      <c r="Q105" s="110"/>
      <c r="R105" s="59"/>
      <c r="S105" s="59"/>
      <c r="T105" s="59"/>
      <c r="U105" s="59"/>
      <c r="V105" s="109"/>
      <c r="W105" s="110"/>
      <c r="X105" s="110"/>
      <c r="Y105" s="62"/>
      <c r="Z105" s="62"/>
      <c r="AA105" s="62"/>
      <c r="AB105" s="62"/>
      <c r="AC105" s="62"/>
      <c r="AD105" s="62">
        <f>D105</f>
        <v>4.3670400000000003</v>
      </c>
      <c r="AE105" s="62"/>
      <c r="AF105" s="50">
        <f>AG105+AH105</f>
        <v>0</v>
      </c>
      <c r="AG105" s="62"/>
      <c r="AH105" s="50">
        <f>AI105+AJ105+AQ105</f>
        <v>0</v>
      </c>
      <c r="AI105" s="62"/>
      <c r="AJ105" s="50">
        <f>AK105+AL105</f>
        <v>0</v>
      </c>
      <c r="AK105" s="62"/>
      <c r="AL105" s="50">
        <f>SUM(AM105:AP105)</f>
        <v>0</v>
      </c>
      <c r="AM105" s="62"/>
      <c r="AN105" s="62"/>
      <c r="AO105" s="62"/>
      <c r="AP105" s="62"/>
      <c r="AQ105" s="62"/>
      <c r="AR105" s="62"/>
      <c r="AS105" s="62"/>
      <c r="AT105" s="62"/>
      <c r="AU105" s="50"/>
      <c r="AV105" s="50"/>
      <c r="AW105" s="50"/>
      <c r="AX105" s="50"/>
    </row>
    <row r="106" spans="1:50" ht="15" x14ac:dyDescent="0.25">
      <c r="A106" s="80"/>
      <c r="C106" s="125" t="s">
        <v>1228</v>
      </c>
      <c r="D106" s="107">
        <v>-1.20444</v>
      </c>
      <c r="E106" s="48"/>
      <c r="F106" s="58">
        <f>G106+AU106+AV106</f>
        <v>-1.20444</v>
      </c>
      <c r="G106" s="58">
        <f>H106+AF106+AR106+AS106+AT106</f>
        <v>-1.20444</v>
      </c>
      <c r="H106" s="58">
        <f>I106+J106</f>
        <v>-1.20444</v>
      </c>
      <c r="I106" s="108"/>
      <c r="J106" s="58">
        <f>K106+L106</f>
        <v>-1.20444</v>
      </c>
      <c r="K106" s="59"/>
      <c r="L106" s="58">
        <f>M106+W106+X106+Y106+Z106+AA106+AB106+AC106+AD106+AE106</f>
        <v>-1.20444</v>
      </c>
      <c r="M106" s="58">
        <f>N106+O106</f>
        <v>0</v>
      </c>
      <c r="N106" s="59"/>
      <c r="O106" s="58">
        <f>SUM(P106:V106)</f>
        <v>0</v>
      </c>
      <c r="P106" s="109"/>
      <c r="Q106" s="110"/>
      <c r="R106" s="59"/>
      <c r="S106" s="59"/>
      <c r="T106" s="59"/>
      <c r="U106" s="59"/>
      <c r="V106" s="109"/>
      <c r="W106" s="110"/>
      <c r="X106" s="110"/>
      <c r="Y106" s="62"/>
      <c r="Z106" s="62"/>
      <c r="AA106" s="62"/>
      <c r="AB106" s="62"/>
      <c r="AC106" s="62"/>
      <c r="AD106" s="62">
        <f>D106</f>
        <v>-1.20444</v>
      </c>
      <c r="AE106" s="62"/>
      <c r="AF106" s="50">
        <f>AG106+AH106</f>
        <v>0</v>
      </c>
      <c r="AG106" s="62"/>
      <c r="AH106" s="50">
        <f>AI106+AJ106+AQ106</f>
        <v>0</v>
      </c>
      <c r="AI106" s="62"/>
      <c r="AJ106" s="50">
        <f>AK106+AL106</f>
        <v>0</v>
      </c>
      <c r="AK106" s="62"/>
      <c r="AL106" s="50">
        <f>SUM(AM106:AP106)</f>
        <v>0</v>
      </c>
      <c r="AM106" s="62"/>
      <c r="AN106" s="62"/>
      <c r="AO106" s="62"/>
      <c r="AP106" s="62"/>
      <c r="AQ106" s="62"/>
      <c r="AR106" s="62"/>
      <c r="AS106" s="62"/>
      <c r="AT106" s="62"/>
      <c r="AU106" s="50"/>
      <c r="AV106" s="50"/>
      <c r="AW106" s="50"/>
      <c r="AX106" s="50"/>
    </row>
    <row r="107" spans="1:50" ht="15" x14ac:dyDescent="0.25">
      <c r="A107" s="48"/>
      <c r="C107" s="125"/>
      <c r="D107" s="126"/>
      <c r="E107" s="48"/>
      <c r="F107" s="99"/>
      <c r="G107" s="99"/>
      <c r="H107" s="102"/>
      <c r="I107" s="100"/>
      <c r="J107" s="102"/>
      <c r="K107" s="101"/>
      <c r="L107" s="102"/>
      <c r="M107" s="102"/>
      <c r="N107" s="101"/>
      <c r="O107" s="102"/>
      <c r="P107" s="103"/>
      <c r="R107" s="101"/>
      <c r="S107" s="101"/>
      <c r="T107" s="101"/>
      <c r="U107" s="101"/>
      <c r="V107" s="103"/>
      <c r="W107" s="21"/>
      <c r="X107" s="21"/>
      <c r="Y107" s="86"/>
      <c r="Z107" s="86"/>
      <c r="AA107" s="86"/>
      <c r="AB107" s="86"/>
      <c r="AC107" s="86"/>
      <c r="AD107" s="86"/>
      <c r="AE107" s="86"/>
      <c r="AF107" s="104"/>
      <c r="AG107" s="86"/>
      <c r="AH107" s="104"/>
      <c r="AI107" s="86"/>
      <c r="AJ107" s="104"/>
      <c r="AK107" s="86"/>
      <c r="AL107" s="104"/>
      <c r="AM107" s="86"/>
      <c r="AN107" s="86"/>
      <c r="AO107" s="86"/>
      <c r="AP107" s="86"/>
      <c r="AQ107" s="86"/>
      <c r="AR107" s="86"/>
      <c r="AS107" s="86"/>
      <c r="AT107" s="86"/>
      <c r="AU107" s="104"/>
      <c r="AV107" s="104"/>
      <c r="AW107" s="104"/>
      <c r="AX107" s="104"/>
    </row>
    <row r="108" spans="1:50" ht="15" x14ac:dyDescent="0.25">
      <c r="A108" s="55"/>
      <c r="C108" s="47"/>
      <c r="D108" s="48"/>
      <c r="E108" s="48"/>
      <c r="F108" s="48"/>
      <c r="G108" s="103"/>
      <c r="H108" s="103"/>
      <c r="I108" s="103"/>
      <c r="J108" s="100"/>
      <c r="K108" s="100"/>
      <c r="L108" s="101"/>
      <c r="M108" s="101"/>
      <c r="N108" s="100"/>
      <c r="O108" s="100"/>
      <c r="P108" s="103"/>
      <c r="Q108" s="103"/>
      <c r="S108" s="101"/>
      <c r="T108" s="101"/>
      <c r="U108" s="101"/>
      <c r="V108" s="101"/>
      <c r="W108" s="103"/>
      <c r="X108" s="21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</row>
    <row r="109" spans="1:50" ht="15" x14ac:dyDescent="0.25">
      <c r="A109" s="55"/>
      <c r="C109" s="47"/>
      <c r="D109" s="48"/>
      <c r="E109" s="48"/>
      <c r="F109" s="48"/>
      <c r="G109" s="103"/>
      <c r="H109" s="103"/>
      <c r="I109" s="103"/>
      <c r="J109" s="100"/>
      <c r="K109" s="100"/>
      <c r="L109" s="101"/>
      <c r="M109" s="101"/>
      <c r="N109" s="100"/>
      <c r="O109" s="100"/>
      <c r="P109" s="103"/>
      <c r="Q109" s="103"/>
      <c r="S109" s="101"/>
      <c r="T109" s="101"/>
      <c r="U109" s="101"/>
      <c r="V109" s="101"/>
      <c r="W109" s="103"/>
      <c r="X109" s="21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</row>
    <row r="110" spans="1:50" s="22" customFormat="1" ht="15" x14ac:dyDescent="0.25">
      <c r="A110" s="127"/>
      <c r="C110" s="128"/>
      <c r="D110" s="100"/>
      <c r="E110" s="100"/>
      <c r="F110" s="100"/>
      <c r="G110" s="100"/>
      <c r="H110" s="100"/>
      <c r="I110" s="100"/>
      <c r="J110" s="100"/>
      <c r="K110" s="100"/>
      <c r="L110" s="101"/>
      <c r="M110" s="101"/>
      <c r="N110" s="100"/>
      <c r="O110" s="100"/>
      <c r="P110" s="100"/>
      <c r="Q110" s="100"/>
      <c r="S110" s="101"/>
      <c r="T110" s="101"/>
      <c r="U110" s="101"/>
      <c r="V110" s="101"/>
      <c r="W110" s="100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</row>
    <row r="111" spans="1:50" s="22" customFormat="1" ht="15" x14ac:dyDescent="0.25">
      <c r="A111" s="30"/>
      <c r="C111" s="129"/>
      <c r="D111" s="45"/>
      <c r="E111" s="46"/>
      <c r="F111" s="117"/>
      <c r="G111" s="130"/>
      <c r="H111" s="130"/>
      <c r="I111" s="130"/>
      <c r="J111" s="130"/>
      <c r="K111" s="130"/>
      <c r="L111" s="131"/>
      <c r="M111" s="131"/>
      <c r="N111" s="130"/>
      <c r="O111" s="130"/>
      <c r="P111" s="130"/>
      <c r="Q111" s="130"/>
      <c r="T111" s="131"/>
      <c r="U111" s="131"/>
      <c r="V111" s="131"/>
      <c r="W111" s="131"/>
      <c r="X111" s="131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</row>
    <row r="112" spans="1:50" s="22" customFormat="1" ht="15" x14ac:dyDescent="0.25">
      <c r="A112" s="30"/>
      <c r="C112" s="116"/>
      <c r="D112" s="100"/>
      <c r="F112" s="86"/>
      <c r="G112" s="132"/>
      <c r="H112" s="132"/>
      <c r="I112" s="132"/>
      <c r="J112" s="132"/>
      <c r="K112" s="132"/>
      <c r="L112" s="131"/>
      <c r="M112" s="131"/>
      <c r="N112" s="132"/>
      <c r="O112" s="132"/>
      <c r="P112" s="132"/>
      <c r="Q112" s="132"/>
      <c r="T112" s="131"/>
      <c r="U112" s="131"/>
      <c r="V112" s="131"/>
      <c r="W112" s="131"/>
      <c r="X112" s="131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</row>
    <row r="113" spans="1:48" s="22" customFormat="1" ht="15" x14ac:dyDescent="0.25">
      <c r="A113" s="30"/>
      <c r="C113" s="116"/>
      <c r="D113" s="100"/>
      <c r="F113" s="86"/>
      <c r="L113" s="131"/>
      <c r="M113" s="131"/>
      <c r="T113" s="131"/>
      <c r="U113" s="131"/>
      <c r="V113" s="131"/>
      <c r="W113" s="131"/>
      <c r="X113" s="131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</row>
    <row r="114" spans="1:48" s="22" customFormat="1" ht="15" x14ac:dyDescent="0.25">
      <c r="A114" s="30"/>
      <c r="C114" s="116"/>
      <c r="D114" s="100"/>
      <c r="F114" s="133"/>
      <c r="G114" s="133"/>
      <c r="H114" s="133"/>
      <c r="I114" s="133"/>
      <c r="J114" s="133"/>
      <c r="K114" s="133"/>
      <c r="L114" s="131"/>
      <c r="M114" s="131"/>
      <c r="N114" s="133"/>
      <c r="O114" s="133"/>
      <c r="P114" s="133"/>
      <c r="Q114" s="133"/>
      <c r="T114" s="131"/>
      <c r="U114" s="131"/>
      <c r="V114" s="131"/>
      <c r="W114" s="131"/>
      <c r="X114" s="131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</row>
    <row r="115" spans="1:48" s="22" customFormat="1" ht="15" x14ac:dyDescent="0.25">
      <c r="A115" s="30"/>
      <c r="C115" s="116"/>
      <c r="D115" s="100"/>
      <c r="F115" s="86"/>
      <c r="G115" s="86"/>
      <c r="H115" s="86"/>
      <c r="I115" s="86"/>
      <c r="J115" s="86"/>
      <c r="K115" s="86"/>
      <c r="L115" s="131"/>
      <c r="M115" s="131"/>
      <c r="N115" s="86"/>
      <c r="O115" s="86"/>
      <c r="P115" s="86"/>
      <c r="Q115" s="86"/>
      <c r="T115" s="131"/>
      <c r="U115" s="131"/>
      <c r="V115" s="131"/>
      <c r="W115" s="131"/>
      <c r="X115" s="131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</row>
    <row r="116" spans="1:48" s="22" customFormat="1" ht="15" x14ac:dyDescent="0.25">
      <c r="A116" s="30"/>
      <c r="C116" s="116"/>
      <c r="D116" s="100"/>
      <c r="L116" s="131"/>
      <c r="M116" s="131"/>
      <c r="T116" s="131"/>
      <c r="U116" s="131"/>
      <c r="V116" s="131"/>
      <c r="W116" s="131"/>
      <c r="X116" s="131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</row>
    <row r="117" spans="1:48" s="22" customFormat="1" ht="15" x14ac:dyDescent="0.25">
      <c r="A117" s="30"/>
      <c r="C117" s="116"/>
      <c r="D117" s="100"/>
      <c r="L117" s="131"/>
      <c r="M117" s="131"/>
      <c r="T117" s="131"/>
      <c r="U117" s="131"/>
      <c r="V117" s="131"/>
      <c r="W117" s="131"/>
      <c r="X117" s="131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</row>
    <row r="118" spans="1:48" s="22" customFormat="1" ht="15" x14ac:dyDescent="0.25">
      <c r="A118" s="30"/>
      <c r="C118" s="116"/>
      <c r="D118" s="100"/>
      <c r="F118" s="86"/>
      <c r="G118" s="86"/>
      <c r="H118" s="86"/>
      <c r="I118" s="86"/>
      <c r="J118" s="86"/>
      <c r="K118" s="134"/>
      <c r="L118" s="131"/>
      <c r="M118" s="131"/>
      <c r="N118" s="134"/>
      <c r="O118" s="134"/>
      <c r="P118" s="134"/>
      <c r="Q118" s="25"/>
      <c r="T118" s="131"/>
      <c r="U118" s="131"/>
      <c r="V118" s="131"/>
      <c r="W118" s="131"/>
      <c r="X118" s="131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</row>
    <row r="119" spans="1:48" s="22" customFormat="1" ht="15" x14ac:dyDescent="0.25">
      <c r="A119" s="30"/>
      <c r="C119" s="116"/>
      <c r="D119" s="100"/>
      <c r="F119" s="86"/>
      <c r="G119" s="86"/>
      <c r="H119" s="86"/>
      <c r="I119" s="86"/>
      <c r="J119" s="86"/>
      <c r="K119" s="134"/>
      <c r="L119" s="131"/>
      <c r="M119" s="131"/>
      <c r="N119" s="134"/>
      <c r="O119" s="134"/>
      <c r="P119" s="134"/>
      <c r="Q119" s="25"/>
      <c r="T119" s="131"/>
      <c r="U119" s="131"/>
      <c r="V119" s="131"/>
      <c r="W119" s="131"/>
      <c r="X119" s="131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</row>
    <row r="120" spans="1:48" s="22" customFormat="1" ht="15" x14ac:dyDescent="0.25">
      <c r="A120" s="30"/>
      <c r="C120" s="116"/>
      <c r="D120" s="100"/>
      <c r="F120" s="135"/>
      <c r="G120" s="135"/>
      <c r="H120" s="135"/>
      <c r="I120" s="135"/>
      <c r="J120" s="135"/>
      <c r="K120" s="135"/>
      <c r="L120" s="136"/>
      <c r="M120" s="136"/>
      <c r="N120" s="135"/>
      <c r="O120" s="135"/>
      <c r="P120" s="135"/>
      <c r="Q120" s="137"/>
      <c r="S120" s="135"/>
      <c r="T120" s="136"/>
      <c r="U120" s="131"/>
      <c r="V120" s="131"/>
      <c r="W120" s="131"/>
      <c r="X120" s="131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</row>
    <row r="121" spans="1:48" s="22" customFormat="1" ht="15" x14ac:dyDescent="0.25">
      <c r="A121" s="30"/>
      <c r="C121" s="116"/>
      <c r="D121" s="100"/>
      <c r="I121" s="25"/>
      <c r="J121" s="25"/>
      <c r="L121" s="136"/>
      <c r="M121" s="136"/>
      <c r="R121" s="86"/>
      <c r="T121" s="136"/>
      <c r="U121" s="131"/>
      <c r="V121" s="131"/>
      <c r="W121" s="131"/>
      <c r="X121" s="131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</row>
    <row r="122" spans="1:48" s="22" customFormat="1" ht="15" x14ac:dyDescent="0.25">
      <c r="A122" s="30"/>
      <c r="C122" s="116"/>
      <c r="D122" s="100"/>
      <c r="F122" s="86"/>
      <c r="G122" s="86"/>
      <c r="H122" s="86"/>
      <c r="I122" s="86"/>
      <c r="J122" s="86"/>
      <c r="K122" s="86"/>
      <c r="L122" s="136"/>
      <c r="M122" s="136"/>
      <c r="N122" s="86"/>
      <c r="O122" s="86"/>
      <c r="P122" s="86"/>
      <c r="Q122" s="134"/>
      <c r="R122" s="86"/>
      <c r="S122" s="138"/>
      <c r="T122" s="136"/>
      <c r="U122" s="131"/>
      <c r="V122" s="131"/>
      <c r="W122" s="131"/>
      <c r="X122" s="131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</row>
    <row r="123" spans="1:48" s="22" customFormat="1" ht="15" x14ac:dyDescent="0.25">
      <c r="A123" s="30"/>
      <c r="C123" s="116"/>
      <c r="D123" s="100"/>
      <c r="F123" s="139"/>
      <c r="G123" s="139"/>
      <c r="H123" s="139"/>
      <c r="I123" s="140"/>
      <c r="J123" s="140"/>
      <c r="K123" s="139"/>
      <c r="L123" s="136"/>
      <c r="M123" s="136"/>
      <c r="N123" s="139"/>
      <c r="O123" s="139"/>
      <c r="P123" s="139"/>
      <c r="R123" s="86"/>
      <c r="T123" s="136"/>
      <c r="U123" s="131"/>
      <c r="V123" s="131"/>
      <c r="W123" s="131"/>
      <c r="X123" s="131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</row>
    <row r="124" spans="1:48" s="22" customFormat="1" ht="15" x14ac:dyDescent="0.25">
      <c r="A124" s="30"/>
      <c r="C124" s="116"/>
      <c r="D124" s="100"/>
      <c r="F124" s="86"/>
      <c r="G124" s="86"/>
      <c r="H124" s="86"/>
      <c r="I124" s="86"/>
      <c r="J124" s="86"/>
      <c r="K124" s="86"/>
      <c r="L124" s="136"/>
      <c r="M124" s="136"/>
      <c r="N124" s="86"/>
      <c r="O124" s="86"/>
      <c r="P124" s="86"/>
      <c r="Q124" s="86"/>
      <c r="R124" s="86"/>
      <c r="S124" s="86"/>
      <c r="T124" s="136"/>
      <c r="U124" s="131"/>
      <c r="V124" s="131"/>
      <c r="W124" s="131"/>
      <c r="X124" s="131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</row>
    <row r="125" spans="1:48" s="22" customFormat="1" ht="15" x14ac:dyDescent="0.25">
      <c r="A125" s="30"/>
      <c r="C125" s="116"/>
      <c r="K125" s="25"/>
      <c r="L125" s="136"/>
      <c r="M125" s="136"/>
      <c r="N125" s="25"/>
      <c r="O125" s="25"/>
      <c r="P125" s="25"/>
      <c r="R125" s="86"/>
      <c r="T125" s="136"/>
      <c r="U125" s="131"/>
      <c r="V125" s="131"/>
      <c r="W125" s="131"/>
      <c r="X125" s="131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</row>
    <row r="126" spans="1:48" s="22" customFormat="1" ht="15" x14ac:dyDescent="0.25">
      <c r="A126" s="30"/>
      <c r="C126" s="116"/>
      <c r="F126" s="86"/>
      <c r="K126" s="25"/>
      <c r="L126" s="136"/>
      <c r="M126" s="136"/>
      <c r="N126" s="25"/>
      <c r="O126" s="25"/>
      <c r="P126" s="25"/>
      <c r="T126" s="136"/>
      <c r="U126" s="131"/>
      <c r="V126" s="131"/>
      <c r="W126" s="131"/>
      <c r="X126" s="131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</row>
    <row r="127" spans="1:48" s="22" customFormat="1" ht="15" x14ac:dyDescent="0.25">
      <c r="A127" s="30"/>
      <c r="C127" s="116"/>
      <c r="D127" s="141"/>
      <c r="E127" s="141"/>
      <c r="F127" s="86"/>
      <c r="K127" s="25"/>
      <c r="L127" s="136"/>
      <c r="M127" s="136"/>
      <c r="N127" s="25"/>
      <c r="O127" s="25"/>
      <c r="P127" s="25"/>
      <c r="T127" s="136"/>
      <c r="U127" s="131"/>
      <c r="V127" s="131"/>
      <c r="W127" s="131"/>
      <c r="X127" s="131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</row>
    <row r="128" spans="1:48" s="22" customFormat="1" ht="15" x14ac:dyDescent="0.25">
      <c r="A128" s="30"/>
      <c r="C128" s="116"/>
      <c r="D128" s="100"/>
      <c r="F128" s="135"/>
      <c r="G128" s="142"/>
      <c r="H128" s="142"/>
      <c r="I128" s="142"/>
      <c r="J128" s="142"/>
      <c r="K128" s="142"/>
      <c r="L128" s="136"/>
      <c r="M128" s="136"/>
      <c r="N128" s="142"/>
      <c r="O128" s="142"/>
      <c r="P128" s="142"/>
      <c r="Q128" s="134"/>
      <c r="R128" s="86"/>
      <c r="S128" s="143"/>
      <c r="T128" s="136"/>
      <c r="U128" s="131"/>
      <c r="V128" s="131"/>
      <c r="W128" s="131"/>
      <c r="X128" s="131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</row>
    <row r="129" spans="1:54" s="22" customFormat="1" ht="15" x14ac:dyDescent="0.25">
      <c r="A129" s="30"/>
      <c r="C129" s="144"/>
      <c r="D129" s="100"/>
      <c r="F129" s="135"/>
      <c r="G129" s="142"/>
      <c r="H129" s="142"/>
      <c r="I129" s="142"/>
      <c r="J129" s="142"/>
      <c r="K129" s="142"/>
      <c r="L129" s="136"/>
      <c r="M129" s="136"/>
      <c r="N129" s="142"/>
      <c r="O129" s="142"/>
      <c r="P129" s="142"/>
      <c r="Q129" s="134"/>
      <c r="R129" s="86"/>
      <c r="S129" s="143"/>
      <c r="T129" s="136"/>
      <c r="U129" s="131"/>
      <c r="V129" s="131"/>
      <c r="W129" s="131"/>
      <c r="X129" s="131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</row>
    <row r="130" spans="1:54" s="22" customFormat="1" ht="15" x14ac:dyDescent="0.25">
      <c r="A130" s="30"/>
      <c r="C130" s="144"/>
      <c r="D130" s="100"/>
      <c r="F130" s="135"/>
      <c r="G130" s="132"/>
      <c r="H130" s="132"/>
      <c r="I130" s="132"/>
      <c r="J130" s="132"/>
      <c r="K130" s="132"/>
      <c r="L130" s="145"/>
      <c r="M130" s="145"/>
      <c r="N130" s="132"/>
      <c r="O130" s="132"/>
      <c r="P130" s="132"/>
      <c r="Q130" s="146"/>
      <c r="R130" s="133"/>
      <c r="S130" s="133"/>
      <c r="T130" s="145"/>
      <c r="U130" s="131"/>
      <c r="V130" s="131"/>
      <c r="W130" s="131"/>
      <c r="X130" s="131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</row>
    <row r="131" spans="1:54" s="22" customFormat="1" ht="15" x14ac:dyDescent="0.25">
      <c r="A131" s="30"/>
      <c r="C131" s="116"/>
      <c r="F131" s="86"/>
      <c r="G131" s="86"/>
      <c r="H131" s="86"/>
      <c r="I131" s="86"/>
      <c r="J131" s="86"/>
      <c r="K131" s="86"/>
      <c r="L131" s="131"/>
      <c r="M131" s="131"/>
      <c r="N131" s="86"/>
      <c r="O131" s="86"/>
      <c r="P131" s="86"/>
      <c r="R131" s="86"/>
      <c r="S131" s="131"/>
      <c r="T131" s="131"/>
      <c r="U131" s="131"/>
      <c r="V131" s="131"/>
      <c r="W131" s="131"/>
      <c r="X131" s="131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</row>
    <row r="132" spans="1:54" s="22" customFormat="1" ht="15" x14ac:dyDescent="0.25">
      <c r="A132" s="30"/>
      <c r="C132" s="144"/>
      <c r="F132" s="86"/>
      <c r="G132" s="147"/>
      <c r="H132" s="147"/>
      <c r="I132" s="147"/>
      <c r="J132" s="147"/>
      <c r="K132" s="147"/>
      <c r="L132" s="131"/>
      <c r="M132" s="131"/>
      <c r="N132" s="147"/>
      <c r="O132" s="147"/>
      <c r="P132" s="147"/>
      <c r="Q132" s="147"/>
      <c r="R132" s="86"/>
      <c r="S132" s="148"/>
      <c r="T132" s="131"/>
      <c r="U132" s="131"/>
      <c r="V132" s="131"/>
      <c r="W132" s="131"/>
      <c r="X132" s="131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</row>
    <row r="133" spans="1:54" s="22" customFormat="1" ht="15" x14ac:dyDescent="0.25">
      <c r="A133" s="30"/>
      <c r="C133" s="116"/>
      <c r="F133" s="86"/>
      <c r="G133" s="86"/>
      <c r="H133" s="86"/>
      <c r="I133" s="86"/>
      <c r="J133" s="86"/>
      <c r="K133" s="86"/>
      <c r="L133" s="131"/>
      <c r="M133" s="131"/>
      <c r="N133" s="86"/>
      <c r="O133" s="86"/>
      <c r="P133" s="86"/>
      <c r="Q133" s="86"/>
      <c r="R133" s="86"/>
      <c r="S133" s="86"/>
      <c r="T133" s="131"/>
      <c r="U133" s="131"/>
      <c r="V133" s="131"/>
      <c r="W133" s="131"/>
      <c r="X133" s="131"/>
      <c r="Y133" s="131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</row>
    <row r="134" spans="1:54" s="22" customFormat="1" ht="15" x14ac:dyDescent="0.25">
      <c r="A134" s="30"/>
      <c r="C134" s="116"/>
      <c r="F134" s="86"/>
      <c r="G134" s="86"/>
      <c r="H134" s="86"/>
      <c r="I134" s="86"/>
      <c r="J134" s="86"/>
      <c r="K134" s="86"/>
      <c r="L134" s="131"/>
      <c r="M134" s="131"/>
      <c r="N134" s="86"/>
      <c r="O134" s="86"/>
      <c r="P134" s="86"/>
      <c r="Q134" s="86"/>
      <c r="R134" s="86"/>
      <c r="S134" s="86"/>
      <c r="T134" s="131"/>
      <c r="U134" s="131"/>
      <c r="V134" s="131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</row>
    <row r="135" spans="1:54" s="22" customFormat="1" ht="15" x14ac:dyDescent="0.25">
      <c r="A135" s="30"/>
      <c r="C135" s="116"/>
      <c r="F135" s="86"/>
      <c r="G135" s="86"/>
      <c r="H135" s="86"/>
      <c r="I135" s="86"/>
      <c r="J135" s="86"/>
      <c r="K135" s="86"/>
      <c r="L135" s="131"/>
      <c r="M135" s="131"/>
      <c r="N135" s="86"/>
      <c r="O135" s="86"/>
      <c r="P135" s="86"/>
      <c r="Q135" s="86"/>
      <c r="R135" s="86"/>
      <c r="S135" s="86"/>
      <c r="T135" s="131"/>
      <c r="U135" s="131"/>
      <c r="V135" s="131"/>
      <c r="W135" s="131"/>
      <c r="X135" s="131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</row>
    <row r="136" spans="1:54" s="22" customFormat="1" ht="15" x14ac:dyDescent="0.25">
      <c r="A136" s="30"/>
      <c r="C136" s="116"/>
      <c r="F136" s="86"/>
      <c r="G136" s="86"/>
      <c r="H136" s="86"/>
      <c r="I136" s="86"/>
      <c r="J136" s="86"/>
      <c r="K136" s="86"/>
      <c r="L136" s="131"/>
      <c r="M136" s="131"/>
      <c r="N136" s="86"/>
      <c r="O136" s="86"/>
      <c r="P136" s="86"/>
      <c r="Q136" s="86"/>
      <c r="R136" s="86"/>
      <c r="S136" s="86"/>
      <c r="T136" s="131"/>
      <c r="U136" s="131"/>
      <c r="V136" s="131"/>
      <c r="W136" s="131"/>
      <c r="X136" s="131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</row>
    <row r="137" spans="1:54" s="22" customFormat="1" ht="15" x14ac:dyDescent="0.25">
      <c r="A137" s="30"/>
      <c r="C137" s="116"/>
      <c r="F137" s="86"/>
      <c r="G137" s="86"/>
      <c r="H137" s="86"/>
      <c r="I137" s="86"/>
      <c r="J137" s="86"/>
      <c r="K137" s="86"/>
      <c r="L137" s="131"/>
      <c r="M137" s="131"/>
      <c r="N137" s="86"/>
      <c r="O137" s="86"/>
      <c r="P137" s="86"/>
      <c r="Q137" s="86"/>
      <c r="R137" s="86"/>
      <c r="S137" s="86"/>
      <c r="T137" s="131"/>
      <c r="U137" s="131"/>
      <c r="V137" s="131"/>
      <c r="W137" s="131"/>
      <c r="X137" s="131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</row>
    <row r="138" spans="1:54" s="22" customFormat="1" ht="15" x14ac:dyDescent="0.25">
      <c r="A138" s="30"/>
      <c r="C138" s="144"/>
      <c r="F138" s="86"/>
      <c r="G138" s="86"/>
      <c r="H138" s="86"/>
      <c r="I138" s="86"/>
      <c r="J138" s="86"/>
      <c r="K138" s="86"/>
      <c r="L138" s="131"/>
      <c r="M138" s="131"/>
      <c r="N138" s="86"/>
      <c r="O138" s="86"/>
      <c r="P138" s="86"/>
      <c r="Q138" s="86"/>
      <c r="R138" s="86"/>
      <c r="S138" s="86"/>
      <c r="T138" s="131"/>
      <c r="U138" s="131"/>
      <c r="V138" s="131"/>
      <c r="W138" s="131"/>
      <c r="X138" s="131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</row>
    <row r="139" spans="1:54" s="22" customFormat="1" ht="15" x14ac:dyDescent="0.25">
      <c r="A139" s="30"/>
      <c r="C139" s="116"/>
      <c r="F139" s="86"/>
      <c r="G139" s="86"/>
      <c r="H139" s="86"/>
      <c r="I139" s="86"/>
      <c r="J139" s="86"/>
      <c r="K139" s="86"/>
      <c r="L139" s="131"/>
      <c r="M139" s="131"/>
      <c r="N139" s="86"/>
      <c r="O139" s="86"/>
      <c r="P139" s="86"/>
      <c r="Q139" s="86"/>
      <c r="R139" s="86"/>
      <c r="S139" s="86"/>
      <c r="T139" s="131"/>
      <c r="U139" s="131"/>
      <c r="V139" s="131"/>
      <c r="W139" s="131"/>
      <c r="X139" s="131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</row>
    <row r="140" spans="1:54" s="22" customFormat="1" ht="15" x14ac:dyDescent="0.25">
      <c r="A140" s="30"/>
      <c r="C140" s="116"/>
      <c r="G140" s="86"/>
      <c r="H140" s="86"/>
      <c r="I140" s="86"/>
      <c r="J140" s="86"/>
      <c r="K140" s="86"/>
      <c r="L140" s="131"/>
      <c r="M140" s="131"/>
      <c r="N140" s="86"/>
      <c r="O140" s="86"/>
      <c r="P140" s="86"/>
      <c r="Q140" s="86"/>
      <c r="R140" s="86"/>
      <c r="S140" s="86"/>
      <c r="T140" s="131"/>
      <c r="U140" s="131"/>
      <c r="V140" s="131"/>
      <c r="W140" s="131"/>
      <c r="X140" s="131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</row>
    <row r="141" spans="1:54" s="22" customFormat="1" ht="15" x14ac:dyDescent="0.25">
      <c r="A141" s="30"/>
      <c r="B141" s="149"/>
      <c r="C141" s="150"/>
      <c r="D141" s="151"/>
      <c r="E141" s="45"/>
      <c r="F141" s="152"/>
      <c r="G141" s="152"/>
      <c r="H141" s="153"/>
      <c r="I141" s="153"/>
      <c r="J141" s="153"/>
      <c r="K141" s="153"/>
      <c r="L141" s="149"/>
      <c r="M141" s="149"/>
      <c r="N141" s="153"/>
      <c r="O141" s="153"/>
      <c r="P141" s="153"/>
      <c r="Q141" s="153"/>
      <c r="R141" s="153"/>
      <c r="S141" s="153"/>
      <c r="T141" s="149"/>
      <c r="U141" s="154"/>
      <c r="V141" s="154"/>
      <c r="W141" s="154"/>
      <c r="X141" s="154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</row>
    <row r="142" spans="1:54" s="22" customFormat="1" ht="15" x14ac:dyDescent="0.25">
      <c r="A142" s="30"/>
      <c r="B142" s="149"/>
      <c r="C142" s="150"/>
      <c r="D142" s="151"/>
      <c r="E142" s="45"/>
      <c r="F142" s="155"/>
      <c r="G142" s="155"/>
      <c r="H142" s="155"/>
      <c r="I142" s="155"/>
      <c r="J142" s="155"/>
      <c r="K142" s="155"/>
      <c r="L142" s="156"/>
      <c r="M142" s="156"/>
      <c r="N142" s="155"/>
      <c r="O142" s="155"/>
      <c r="P142" s="155"/>
      <c r="Q142" s="155"/>
      <c r="R142" s="155"/>
      <c r="S142" s="156"/>
      <c r="T142" s="156"/>
      <c r="U142" s="156"/>
      <c r="V142" s="156"/>
      <c r="W142" s="156"/>
      <c r="X142" s="155"/>
      <c r="Y142" s="155"/>
      <c r="Z142" s="155"/>
      <c r="AA142" s="155"/>
      <c r="AB142" s="153"/>
      <c r="AC142" s="153"/>
      <c r="AD142" s="153"/>
      <c r="AE142" s="153"/>
      <c r="AF142" s="153"/>
      <c r="AG142" s="153"/>
      <c r="AH142" s="153"/>
      <c r="AI142" s="153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</row>
    <row r="143" spans="1:54" s="22" customFormat="1" ht="15" x14ac:dyDescent="0.25">
      <c r="A143" s="30"/>
      <c r="B143" s="149"/>
      <c r="C143" s="157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3"/>
      <c r="AG143" s="153"/>
      <c r="AH143" s="153"/>
      <c r="AI143" s="153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</row>
    <row r="144" spans="1:54" s="22" customFormat="1" ht="15" x14ac:dyDescent="0.25">
      <c r="A144" s="30"/>
      <c r="B144" s="149"/>
      <c r="C144" s="150"/>
      <c r="D144" s="151"/>
      <c r="E144" s="45"/>
      <c r="F144" s="155"/>
      <c r="G144" s="155"/>
      <c r="H144" s="1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130"/>
      <c r="V144" s="130"/>
      <c r="W144" s="130"/>
      <c r="X144" s="30"/>
      <c r="Y144" s="30"/>
      <c r="Z144" s="30"/>
      <c r="AA144" s="130"/>
      <c r="AB144" s="130"/>
      <c r="AC144" s="30"/>
      <c r="AD144" s="30"/>
      <c r="AE144" s="30"/>
      <c r="AF144" s="153"/>
      <c r="AG144" s="153"/>
      <c r="AH144" s="153"/>
      <c r="AI144" s="153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</row>
    <row r="145" spans="1:48" s="22" customFormat="1" ht="15" x14ac:dyDescent="0.25">
      <c r="A145" s="30"/>
      <c r="B145" s="149"/>
      <c r="C145" s="129"/>
      <c r="D145" s="45"/>
      <c r="E145" s="46"/>
      <c r="F145" s="159"/>
      <c r="G145" s="159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59"/>
      <c r="AG145" s="159"/>
      <c r="AH145" s="159"/>
      <c r="AI145" s="149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</row>
    <row r="146" spans="1:48" s="22" customFormat="1" ht="15" x14ac:dyDescent="0.25">
      <c r="A146" s="30"/>
      <c r="B146" s="149"/>
      <c r="C146" s="129"/>
      <c r="D146" s="46"/>
      <c r="E146" s="46"/>
      <c r="F146" s="159"/>
      <c r="G146" s="159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60"/>
      <c r="V146" s="160"/>
      <c r="W146" s="160"/>
      <c r="X146" s="149"/>
      <c r="Y146" s="161"/>
      <c r="Z146" s="161"/>
      <c r="AA146" s="149"/>
      <c r="AB146" s="162"/>
      <c r="AC146" s="158"/>
      <c r="AD146" s="158"/>
      <c r="AE146" s="158"/>
      <c r="AF146" s="159"/>
      <c r="AG146" s="159"/>
      <c r="AH146" s="159"/>
      <c r="AI146" s="149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</row>
    <row r="147" spans="1:48" s="22" customFormat="1" ht="15" x14ac:dyDescent="0.25">
      <c r="A147" s="30"/>
      <c r="B147" s="149"/>
      <c r="C147" s="129"/>
      <c r="D147" s="163"/>
      <c r="E147" s="46"/>
      <c r="F147" s="164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86"/>
      <c r="AK147" s="133"/>
      <c r="AL147" s="133"/>
      <c r="AM147" s="133"/>
      <c r="AN147" s="86"/>
      <c r="AO147" s="86"/>
      <c r="AP147" s="86"/>
      <c r="AQ147" s="86"/>
      <c r="AR147" s="86"/>
      <c r="AS147" s="86"/>
      <c r="AT147" s="86"/>
      <c r="AU147" s="86"/>
      <c r="AV147" s="86"/>
    </row>
    <row r="148" spans="1:48" s="22" customFormat="1" ht="15" x14ac:dyDescent="0.25">
      <c r="A148" s="30"/>
      <c r="B148" s="149"/>
      <c r="C148" s="165"/>
      <c r="D148" s="152"/>
      <c r="E148" s="149"/>
      <c r="F148" s="163"/>
      <c r="G148" s="163"/>
      <c r="H148" s="163"/>
      <c r="I148" s="163"/>
      <c r="J148" s="163"/>
      <c r="K148" s="166"/>
      <c r="L148" s="160"/>
      <c r="M148" s="160"/>
      <c r="N148" s="166"/>
      <c r="O148" s="166"/>
      <c r="P148" s="166"/>
      <c r="Q148" s="163"/>
      <c r="R148" s="163"/>
      <c r="S148" s="163"/>
      <c r="T148" s="160"/>
      <c r="U148" s="154"/>
      <c r="V148" s="154"/>
      <c r="W148" s="154"/>
      <c r="X148" s="154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49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</row>
    <row r="149" spans="1:48" s="22" customFormat="1" ht="15" x14ac:dyDescent="0.25">
      <c r="A149" s="30"/>
      <c r="B149" s="149"/>
      <c r="C149" s="165"/>
      <c r="D149" s="152"/>
      <c r="E149" s="149"/>
      <c r="F149" s="163"/>
      <c r="G149" s="163"/>
      <c r="H149" s="163"/>
      <c r="I149" s="163"/>
      <c r="J149" s="163"/>
      <c r="K149" s="166"/>
      <c r="L149" s="160"/>
      <c r="M149" s="160"/>
      <c r="N149" s="166"/>
      <c r="O149" s="166"/>
      <c r="P149" s="166"/>
      <c r="Q149" s="163"/>
      <c r="R149" s="163"/>
      <c r="S149" s="163"/>
      <c r="T149" s="160"/>
      <c r="U149" s="154"/>
      <c r="V149" s="154"/>
      <c r="W149" s="154"/>
      <c r="X149" s="154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49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</row>
    <row r="150" spans="1:48" s="22" customFormat="1" ht="15" x14ac:dyDescent="0.25">
      <c r="A150" s="30"/>
      <c r="B150" s="149"/>
      <c r="C150" s="167"/>
      <c r="D150" s="152"/>
      <c r="E150" s="149"/>
      <c r="F150" s="163"/>
      <c r="G150" s="168"/>
      <c r="H150" s="168"/>
      <c r="I150" s="168"/>
      <c r="J150" s="168"/>
      <c r="K150" s="168"/>
      <c r="L150" s="169"/>
      <c r="M150" s="169"/>
      <c r="N150" s="168"/>
      <c r="O150" s="168"/>
      <c r="P150" s="168"/>
      <c r="Q150" s="168"/>
      <c r="R150" s="170"/>
      <c r="S150" s="171"/>
      <c r="T150" s="169"/>
      <c r="U150" s="169"/>
      <c r="V150" s="154"/>
      <c r="W150" s="154"/>
      <c r="X150" s="154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49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</row>
    <row r="151" spans="1:48" s="22" customFormat="1" ht="15" x14ac:dyDescent="0.25">
      <c r="A151" s="30"/>
      <c r="B151" s="149"/>
      <c r="C151" s="167"/>
      <c r="D151" s="152"/>
      <c r="E151" s="149"/>
      <c r="F151" s="163"/>
      <c r="G151" s="163"/>
      <c r="H151" s="163"/>
      <c r="I151" s="163"/>
      <c r="J151" s="163"/>
      <c r="K151" s="163"/>
      <c r="L151" s="160"/>
      <c r="M151" s="160"/>
      <c r="N151" s="163"/>
      <c r="O151" s="163"/>
      <c r="P151" s="163"/>
      <c r="Q151" s="163"/>
      <c r="R151" s="163"/>
      <c r="S151" s="163"/>
      <c r="T151" s="160"/>
      <c r="U151" s="154"/>
      <c r="V151" s="154"/>
      <c r="W151" s="154"/>
      <c r="X151" s="154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49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</row>
    <row r="152" spans="1:48" s="22" customFormat="1" ht="15" x14ac:dyDescent="0.25">
      <c r="A152" s="30"/>
      <c r="B152" s="149"/>
      <c r="C152" s="167"/>
      <c r="D152" s="152"/>
      <c r="E152" s="149"/>
      <c r="F152" s="163"/>
      <c r="G152" s="166"/>
      <c r="H152" s="163"/>
      <c r="I152" s="163"/>
      <c r="J152" s="163"/>
      <c r="K152" s="163"/>
      <c r="L152" s="154"/>
      <c r="M152" s="154"/>
      <c r="N152" s="163"/>
      <c r="O152" s="163"/>
      <c r="P152" s="163"/>
      <c r="Q152" s="163"/>
      <c r="R152" s="163"/>
      <c r="S152" s="153"/>
      <c r="T152" s="154"/>
      <c r="U152" s="172"/>
      <c r="V152" s="154"/>
      <c r="W152" s="154"/>
      <c r="X152" s="154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49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</row>
    <row r="153" spans="1:48" s="22" customFormat="1" ht="15" x14ac:dyDescent="0.25">
      <c r="A153" s="30"/>
      <c r="B153" s="149"/>
      <c r="C153" s="167"/>
      <c r="D153" s="152"/>
      <c r="E153" s="149"/>
      <c r="F153" s="163"/>
      <c r="G153" s="166"/>
      <c r="H153" s="163"/>
      <c r="I153" s="163"/>
      <c r="J153" s="163"/>
      <c r="K153" s="163"/>
      <c r="L153" s="160"/>
      <c r="M153" s="160"/>
      <c r="N153" s="163"/>
      <c r="O153" s="163"/>
      <c r="P153" s="163"/>
      <c r="Q153" s="163"/>
      <c r="R153" s="163"/>
      <c r="S153" s="163"/>
      <c r="T153" s="160"/>
      <c r="U153" s="154"/>
      <c r="V153" s="154"/>
      <c r="W153" s="154"/>
      <c r="X153" s="154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49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</row>
    <row r="154" spans="1:48" s="22" customFormat="1" ht="15" x14ac:dyDescent="0.25">
      <c r="A154" s="30"/>
      <c r="B154" s="149"/>
      <c r="C154" s="165"/>
      <c r="D154" s="152"/>
      <c r="E154" s="149"/>
      <c r="F154" s="163"/>
      <c r="G154" s="163"/>
      <c r="H154" s="163"/>
      <c r="I154" s="163"/>
      <c r="J154" s="163"/>
      <c r="K154" s="163"/>
      <c r="L154" s="160"/>
      <c r="M154" s="160"/>
      <c r="N154" s="163"/>
      <c r="O154" s="163"/>
      <c r="P154" s="163"/>
      <c r="Q154" s="163"/>
      <c r="R154" s="163"/>
      <c r="S154" s="163"/>
      <c r="T154" s="160"/>
      <c r="U154" s="154"/>
      <c r="V154" s="154"/>
      <c r="W154" s="154"/>
      <c r="X154" s="154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49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</row>
    <row r="155" spans="1:48" s="22" customFormat="1" ht="15" x14ac:dyDescent="0.25">
      <c r="A155" s="30"/>
      <c r="B155" s="149"/>
      <c r="C155" s="167"/>
      <c r="D155" s="152"/>
      <c r="E155" s="149"/>
      <c r="F155" s="163"/>
      <c r="G155" s="163"/>
      <c r="H155" s="163"/>
      <c r="I155" s="163"/>
      <c r="J155" s="163"/>
      <c r="K155" s="163"/>
      <c r="L155" s="160"/>
      <c r="M155" s="160"/>
      <c r="N155" s="163"/>
      <c r="O155" s="163"/>
      <c r="P155" s="163"/>
      <c r="Q155" s="163"/>
      <c r="R155" s="163"/>
      <c r="S155" s="163"/>
      <c r="T155" s="160"/>
      <c r="U155" s="154"/>
      <c r="V155" s="154"/>
      <c r="W155" s="154"/>
      <c r="X155" s="154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49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</row>
    <row r="156" spans="1:48" s="22" customFormat="1" ht="15" x14ac:dyDescent="0.25">
      <c r="A156" s="30"/>
      <c r="B156" s="149"/>
      <c r="C156" s="165"/>
      <c r="D156" s="152"/>
      <c r="E156" s="149"/>
      <c r="F156" s="163"/>
      <c r="G156" s="163"/>
      <c r="H156" s="163"/>
      <c r="I156" s="163"/>
      <c r="J156" s="163"/>
      <c r="K156" s="163"/>
      <c r="L156" s="160"/>
      <c r="M156" s="160"/>
      <c r="N156" s="163"/>
      <c r="O156" s="163"/>
      <c r="P156" s="163"/>
      <c r="Q156" s="163"/>
      <c r="R156" s="163"/>
      <c r="S156" s="163"/>
      <c r="T156" s="160"/>
      <c r="U156" s="154"/>
      <c r="V156" s="154"/>
      <c r="W156" s="154"/>
      <c r="X156" s="154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49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</row>
    <row r="157" spans="1:48" s="22" customFormat="1" ht="15" x14ac:dyDescent="0.25">
      <c r="A157" s="30"/>
      <c r="B157" s="149"/>
      <c r="C157" s="167"/>
      <c r="D157" s="159"/>
      <c r="E157" s="149"/>
      <c r="F157" s="163"/>
      <c r="G157" s="163"/>
      <c r="H157" s="171"/>
      <c r="I157" s="170"/>
      <c r="J157" s="170"/>
      <c r="K157" s="170"/>
      <c r="L157" s="173"/>
      <c r="M157" s="173"/>
      <c r="N157" s="170"/>
      <c r="O157" s="170"/>
      <c r="P157" s="170"/>
      <c r="Q157" s="170"/>
      <c r="R157" s="170"/>
      <c r="S157" s="170"/>
      <c r="T157" s="173"/>
      <c r="U157" s="173"/>
      <c r="V157" s="173"/>
      <c r="W157" s="173"/>
      <c r="X157" s="173"/>
      <c r="Y157" s="170"/>
      <c r="Z157" s="170"/>
      <c r="AA157" s="170"/>
      <c r="AB157" s="170"/>
      <c r="AC157" s="170"/>
      <c r="AD157" s="170"/>
      <c r="AE157" s="170"/>
      <c r="AF157" s="171"/>
      <c r="AG157" s="171"/>
      <c r="AH157" s="171"/>
      <c r="AI157" s="170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</row>
    <row r="158" spans="1:48" s="22" customFormat="1" ht="15" x14ac:dyDescent="0.25">
      <c r="A158" s="30"/>
      <c r="B158" s="149"/>
      <c r="C158" s="165"/>
      <c r="D158" s="152"/>
      <c r="E158" s="149"/>
      <c r="F158" s="163"/>
      <c r="G158" s="163"/>
      <c r="H158" s="163"/>
      <c r="I158" s="163"/>
      <c r="J158" s="163"/>
      <c r="K158" s="163"/>
      <c r="L158" s="160"/>
      <c r="M158" s="160"/>
      <c r="N158" s="163"/>
      <c r="O158" s="163"/>
      <c r="P158" s="163"/>
      <c r="Q158" s="163"/>
      <c r="R158" s="163"/>
      <c r="S158" s="163"/>
      <c r="T158" s="160"/>
      <c r="U158" s="154"/>
      <c r="V158" s="154"/>
      <c r="W158" s="154"/>
      <c r="X158" s="154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49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</row>
    <row r="159" spans="1:48" s="22" customFormat="1" ht="15" x14ac:dyDescent="0.25">
      <c r="A159" s="30"/>
      <c r="B159" s="149"/>
      <c r="C159" s="167"/>
      <c r="D159" s="152"/>
      <c r="E159" s="149"/>
      <c r="F159" s="174"/>
      <c r="G159" s="44"/>
      <c r="H159" s="164"/>
      <c r="I159" s="164"/>
      <c r="J159" s="164"/>
      <c r="K159" s="163"/>
      <c r="L159" s="160"/>
      <c r="M159" s="160"/>
      <c r="N159" s="163"/>
      <c r="O159" s="163"/>
      <c r="P159" s="163"/>
      <c r="Q159" s="163"/>
      <c r="R159" s="163"/>
      <c r="S159" s="163"/>
      <c r="T159" s="160"/>
      <c r="U159" s="154"/>
      <c r="V159" s="154"/>
      <c r="W159" s="154"/>
      <c r="X159" s="154"/>
      <c r="Y159" s="153"/>
      <c r="Z159" s="153"/>
      <c r="AA159" s="153"/>
      <c r="AB159" s="153"/>
      <c r="AC159" s="153"/>
      <c r="AD159" s="153"/>
      <c r="AE159" s="153"/>
      <c r="AF159" s="149"/>
      <c r="AG159" s="149"/>
      <c r="AH159" s="149"/>
      <c r="AI159" s="149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</row>
    <row r="160" spans="1:48" s="22" customFormat="1" ht="15" x14ac:dyDescent="0.25">
      <c r="A160" s="30"/>
      <c r="B160" s="149"/>
      <c r="C160" s="167"/>
      <c r="D160" s="152"/>
      <c r="E160" s="45"/>
      <c r="F160" s="155"/>
      <c r="G160" s="155"/>
      <c r="H160" s="155"/>
      <c r="I160" s="155"/>
      <c r="J160" s="155"/>
      <c r="K160" s="155"/>
      <c r="L160" s="156"/>
      <c r="M160" s="156"/>
      <c r="N160" s="155"/>
      <c r="O160" s="155"/>
      <c r="P160" s="155"/>
      <c r="Q160" s="155"/>
      <c r="R160" s="155"/>
      <c r="S160" s="156"/>
      <c r="T160" s="156"/>
      <c r="U160" s="156"/>
      <c r="V160" s="156"/>
      <c r="W160" s="156"/>
      <c r="X160" s="155"/>
      <c r="Y160" s="155"/>
      <c r="Z160" s="155"/>
      <c r="AA160" s="155"/>
      <c r="AB160" s="153"/>
      <c r="AC160" s="153"/>
      <c r="AD160" s="153"/>
      <c r="AE160" s="153"/>
      <c r="AF160" s="149"/>
      <c r="AG160" s="149"/>
      <c r="AH160" s="149"/>
      <c r="AI160" s="149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</row>
    <row r="161" spans="1:48" s="22" customFormat="1" ht="15" x14ac:dyDescent="0.25">
      <c r="A161" s="30"/>
      <c r="B161" s="149"/>
      <c r="C161" s="167"/>
      <c r="D161" s="152"/>
      <c r="E161" s="149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49"/>
      <c r="AG161" s="149"/>
      <c r="AH161" s="149"/>
      <c r="AI161" s="149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</row>
    <row r="162" spans="1:48" s="22" customFormat="1" ht="15" x14ac:dyDescent="0.25">
      <c r="A162" s="30"/>
      <c r="B162" s="149"/>
      <c r="C162" s="167"/>
      <c r="D162" s="152"/>
      <c r="E162" s="149"/>
      <c r="F162" s="163"/>
      <c r="G162" s="163"/>
      <c r="H162" s="163"/>
      <c r="I162" s="163"/>
      <c r="J162" s="163"/>
      <c r="K162" s="163"/>
      <c r="L162" s="160"/>
      <c r="M162" s="160"/>
      <c r="N162" s="163"/>
      <c r="O162" s="163"/>
      <c r="P162" s="163"/>
      <c r="Q162" s="163"/>
      <c r="R162" s="163"/>
      <c r="S162" s="163"/>
      <c r="T162" s="160"/>
      <c r="U162" s="154"/>
      <c r="V162" s="154"/>
      <c r="W162" s="154"/>
      <c r="X162" s="154"/>
      <c r="Y162" s="153"/>
      <c r="Z162" s="153"/>
      <c r="AA162" s="153"/>
      <c r="AB162" s="153"/>
      <c r="AC162" s="153"/>
      <c r="AD162" s="153"/>
      <c r="AE162" s="153"/>
      <c r="AF162" s="149"/>
      <c r="AG162" s="149"/>
      <c r="AH162" s="149"/>
      <c r="AI162" s="149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</row>
    <row r="163" spans="1:48" s="22" customFormat="1" ht="15" x14ac:dyDescent="0.25">
      <c r="A163" s="30"/>
      <c r="B163" s="149"/>
      <c r="C163" s="167"/>
      <c r="D163" s="152"/>
      <c r="E163" s="149"/>
      <c r="F163" s="163"/>
      <c r="G163" s="163"/>
      <c r="H163" s="163"/>
      <c r="I163" s="163"/>
      <c r="J163" s="163"/>
      <c r="K163" s="163"/>
      <c r="L163" s="160"/>
      <c r="M163" s="160"/>
      <c r="N163" s="163"/>
      <c r="O163" s="163"/>
      <c r="P163" s="163"/>
      <c r="Q163" s="163"/>
      <c r="R163" s="163"/>
      <c r="S163" s="163"/>
      <c r="T163" s="160"/>
      <c r="U163" s="154"/>
      <c r="V163" s="154"/>
      <c r="W163" s="154"/>
      <c r="X163" s="154"/>
      <c r="Y163" s="153"/>
      <c r="Z163" s="153"/>
      <c r="AA163" s="153"/>
      <c r="AB163" s="153"/>
      <c r="AC163" s="153"/>
      <c r="AD163" s="153"/>
      <c r="AE163" s="153"/>
      <c r="AF163" s="149"/>
      <c r="AG163" s="149"/>
      <c r="AH163" s="149"/>
      <c r="AI163" s="149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</row>
    <row r="164" spans="1:48" s="22" customFormat="1" ht="15" x14ac:dyDescent="0.25">
      <c r="A164" s="30"/>
      <c r="B164" s="149"/>
      <c r="C164" s="167"/>
      <c r="D164" s="149"/>
      <c r="E164" s="149"/>
      <c r="F164" s="163"/>
      <c r="G164" s="163"/>
      <c r="H164" s="163"/>
      <c r="I164" s="163"/>
      <c r="J164" s="163"/>
      <c r="K164" s="163"/>
      <c r="L164" s="160"/>
      <c r="M164" s="160"/>
      <c r="N164" s="163"/>
      <c r="O164" s="163"/>
      <c r="P164" s="163"/>
      <c r="Q164" s="163"/>
      <c r="R164" s="163"/>
      <c r="S164" s="163"/>
      <c r="T164" s="160"/>
      <c r="U164" s="154"/>
      <c r="V164" s="154"/>
      <c r="W164" s="154"/>
      <c r="X164" s="154"/>
      <c r="Y164" s="153"/>
      <c r="Z164" s="153"/>
      <c r="AA164" s="153"/>
      <c r="AB164" s="153"/>
      <c r="AC164" s="153"/>
      <c r="AD164" s="153"/>
      <c r="AE164" s="153"/>
      <c r="AF164" s="149"/>
      <c r="AG164" s="149"/>
      <c r="AH164" s="149"/>
      <c r="AI164" s="149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</row>
    <row r="165" spans="1:48" s="22" customFormat="1" ht="15" x14ac:dyDescent="0.25">
      <c r="A165" s="30"/>
      <c r="B165" s="149"/>
      <c r="C165" s="167"/>
      <c r="D165" s="149"/>
      <c r="E165" s="149"/>
      <c r="F165" s="163"/>
      <c r="G165" s="163"/>
      <c r="H165" s="163"/>
      <c r="I165" s="163"/>
      <c r="J165" s="163"/>
      <c r="K165" s="163"/>
      <c r="L165" s="160"/>
      <c r="M165" s="160"/>
      <c r="N165" s="163"/>
      <c r="O165" s="163"/>
      <c r="P165" s="163"/>
      <c r="Q165" s="163"/>
      <c r="R165" s="163"/>
      <c r="S165" s="163"/>
      <c r="T165" s="160"/>
      <c r="U165" s="154"/>
      <c r="V165" s="154"/>
      <c r="W165" s="154"/>
      <c r="X165" s="154"/>
      <c r="Y165" s="153"/>
      <c r="Z165" s="153"/>
      <c r="AA165" s="153"/>
      <c r="AB165" s="153"/>
      <c r="AC165" s="153"/>
      <c r="AD165" s="153"/>
      <c r="AE165" s="153"/>
      <c r="AF165" s="149"/>
      <c r="AG165" s="149"/>
      <c r="AH165" s="149"/>
      <c r="AI165" s="149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</row>
    <row r="166" spans="1:48" s="22" customFormat="1" ht="15" x14ac:dyDescent="0.25">
      <c r="A166" s="30"/>
      <c r="B166" s="149"/>
      <c r="C166" s="175"/>
      <c r="D166" s="152"/>
      <c r="E166" s="176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53"/>
      <c r="AG166" s="153"/>
      <c r="AH166" s="153"/>
      <c r="AI166" s="163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</row>
    <row r="167" spans="1:48" s="22" customFormat="1" ht="15" x14ac:dyDescent="0.25">
      <c r="A167" s="30"/>
      <c r="B167" s="149"/>
      <c r="C167" s="167"/>
      <c r="D167" s="149"/>
      <c r="E167" s="149"/>
      <c r="F167" s="163"/>
      <c r="G167" s="163"/>
      <c r="H167" s="163"/>
      <c r="I167" s="163"/>
      <c r="J167" s="163"/>
      <c r="K167" s="163"/>
      <c r="L167" s="160"/>
      <c r="M167" s="160"/>
      <c r="N167" s="163"/>
      <c r="O167" s="163"/>
      <c r="P167" s="163"/>
      <c r="Q167" s="163"/>
      <c r="R167" s="163"/>
      <c r="S167" s="163"/>
      <c r="T167" s="160"/>
      <c r="U167" s="154"/>
      <c r="V167" s="154"/>
      <c r="W167" s="154"/>
      <c r="X167" s="154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</row>
    <row r="168" spans="1:48" s="22" customFormat="1" ht="15" x14ac:dyDescent="0.25">
      <c r="A168" s="30"/>
      <c r="B168" s="149"/>
      <c r="C168" s="167"/>
      <c r="D168" s="149"/>
      <c r="E168" s="149"/>
      <c r="F168" s="163"/>
      <c r="G168" s="163"/>
      <c r="H168" s="163"/>
      <c r="I168" s="163"/>
      <c r="J168" s="163"/>
      <c r="K168" s="163"/>
      <c r="L168" s="160"/>
      <c r="M168" s="160"/>
      <c r="N168" s="163"/>
      <c r="O168" s="163"/>
      <c r="P168" s="163"/>
      <c r="Q168" s="163"/>
      <c r="R168" s="163"/>
      <c r="S168" s="163"/>
      <c r="T168" s="160"/>
      <c r="U168" s="154"/>
      <c r="V168" s="154"/>
      <c r="W168" s="154"/>
      <c r="X168" s="154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</row>
    <row r="169" spans="1:48" s="22" customFormat="1" ht="15" x14ac:dyDescent="0.25">
      <c r="A169" s="30"/>
      <c r="C169" s="116"/>
      <c r="F169" s="133"/>
      <c r="G169" s="133"/>
      <c r="H169" s="133"/>
      <c r="I169" s="133"/>
      <c r="J169" s="133"/>
      <c r="K169" s="133"/>
      <c r="L169" s="136"/>
      <c r="M169" s="136"/>
      <c r="N169" s="133"/>
      <c r="O169" s="133"/>
      <c r="P169" s="133"/>
      <c r="Q169" s="133"/>
      <c r="R169" s="132"/>
      <c r="S169" s="132"/>
      <c r="T169" s="136"/>
      <c r="U169" s="131"/>
      <c r="V169" s="131"/>
      <c r="W169" s="131"/>
      <c r="X169" s="131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178"/>
      <c r="AQ169" s="161"/>
      <c r="AR169" s="131"/>
      <c r="AU169" s="86"/>
      <c r="AV169" s="86"/>
    </row>
    <row r="170" spans="1:48" s="22" customFormat="1" ht="15" x14ac:dyDescent="0.25">
      <c r="A170" s="30"/>
      <c r="C170" s="116"/>
      <c r="F170" s="133"/>
      <c r="G170" s="133"/>
      <c r="H170" s="133"/>
      <c r="I170" s="133"/>
      <c r="J170" s="133"/>
      <c r="K170" s="133"/>
      <c r="L170" s="136"/>
      <c r="M170" s="136"/>
      <c r="N170" s="133"/>
      <c r="O170" s="133"/>
      <c r="P170" s="133"/>
      <c r="Q170" s="133"/>
      <c r="R170" s="132"/>
      <c r="S170" s="132"/>
      <c r="T170" s="136"/>
      <c r="U170" s="131"/>
      <c r="V170" s="131"/>
      <c r="W170" s="131"/>
      <c r="X170" s="131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178"/>
      <c r="AQ170" s="161"/>
      <c r="AR170" s="131"/>
      <c r="AU170" s="86"/>
      <c r="AV170" s="86"/>
    </row>
    <row r="171" spans="1:48" s="22" customFormat="1" ht="15" x14ac:dyDescent="0.25">
      <c r="A171" s="30"/>
      <c r="C171" s="179"/>
      <c r="D171" s="180"/>
      <c r="E171" s="181"/>
      <c r="G171" s="133"/>
      <c r="H171" s="133"/>
      <c r="I171" s="133"/>
      <c r="J171" s="133"/>
      <c r="K171" s="133"/>
      <c r="L171" s="136"/>
      <c r="M171" s="136"/>
      <c r="N171" s="133"/>
      <c r="O171" s="133"/>
      <c r="P171" s="133"/>
      <c r="Q171" s="133"/>
      <c r="R171" s="132"/>
      <c r="S171" s="132"/>
      <c r="T171" s="136"/>
      <c r="U171" s="131"/>
      <c r="V171" s="131"/>
      <c r="W171" s="131"/>
      <c r="X171" s="131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178"/>
      <c r="AQ171" s="161"/>
      <c r="AR171" s="131"/>
      <c r="AU171" s="86"/>
      <c r="AV171" s="86"/>
    </row>
    <row r="172" spans="1:48" s="22" customFormat="1" ht="15" x14ac:dyDescent="0.25">
      <c r="A172" s="30"/>
      <c r="C172" s="182"/>
      <c r="D172" s="33"/>
      <c r="E172" s="33"/>
      <c r="F172" s="33"/>
      <c r="G172" s="133"/>
      <c r="H172" s="133"/>
      <c r="I172" s="133"/>
      <c r="J172" s="133"/>
      <c r="K172" s="133"/>
      <c r="L172" s="136"/>
      <c r="M172" s="136"/>
      <c r="N172" s="133"/>
      <c r="O172" s="133"/>
      <c r="P172" s="133"/>
      <c r="Q172" s="133"/>
      <c r="R172" s="132"/>
      <c r="S172" s="132"/>
      <c r="T172" s="136"/>
      <c r="U172" s="131"/>
      <c r="V172" s="131"/>
      <c r="W172" s="131"/>
      <c r="X172" s="131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178"/>
      <c r="AQ172" s="161"/>
      <c r="AR172" s="131"/>
      <c r="AU172" s="86"/>
      <c r="AV172" s="86"/>
    </row>
    <row r="173" spans="1:48" s="22" customFormat="1" ht="15" x14ac:dyDescent="0.25">
      <c r="A173" s="30"/>
      <c r="C173" s="116"/>
      <c r="D173" s="45"/>
      <c r="G173" s="133"/>
      <c r="H173" s="133"/>
      <c r="I173" s="133"/>
      <c r="J173" s="133"/>
      <c r="K173" s="133"/>
      <c r="L173" s="136"/>
      <c r="M173" s="136"/>
      <c r="N173" s="133"/>
      <c r="O173" s="133"/>
      <c r="P173" s="133"/>
      <c r="Q173" s="133"/>
      <c r="R173" s="132"/>
      <c r="S173" s="132"/>
      <c r="T173" s="136"/>
      <c r="U173" s="131"/>
      <c r="V173" s="131"/>
      <c r="W173" s="131"/>
      <c r="X173" s="131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178"/>
      <c r="AQ173" s="161"/>
      <c r="AR173" s="131"/>
      <c r="AU173" s="86"/>
      <c r="AV173" s="86"/>
    </row>
    <row r="174" spans="1:48" s="22" customFormat="1" ht="15" x14ac:dyDescent="0.25">
      <c r="A174" s="30"/>
      <c r="C174" s="116"/>
      <c r="G174" s="183"/>
      <c r="H174" s="133"/>
      <c r="I174" s="133"/>
      <c r="J174" s="133"/>
      <c r="K174" s="133"/>
      <c r="L174" s="136"/>
      <c r="M174" s="136"/>
      <c r="N174" s="133"/>
      <c r="O174" s="133"/>
      <c r="P174" s="133"/>
      <c r="Q174" s="133"/>
      <c r="R174" s="132"/>
      <c r="S174" s="132"/>
      <c r="T174" s="136"/>
      <c r="U174" s="131"/>
      <c r="V174" s="131"/>
      <c r="W174" s="131"/>
      <c r="X174" s="131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178"/>
      <c r="AQ174" s="161"/>
      <c r="AR174" s="131"/>
      <c r="AU174" s="86"/>
      <c r="AV174" s="86"/>
    </row>
    <row r="175" spans="1:48" s="22" customFormat="1" ht="15" x14ac:dyDescent="0.25">
      <c r="A175" s="30"/>
      <c r="C175" s="116"/>
      <c r="G175" s="184"/>
      <c r="H175" s="133"/>
      <c r="I175" s="133"/>
      <c r="J175" s="133"/>
      <c r="K175" s="133"/>
      <c r="L175" s="136"/>
      <c r="M175" s="136"/>
      <c r="N175" s="133"/>
      <c r="O175" s="133"/>
      <c r="P175" s="133"/>
      <c r="Q175" s="133"/>
      <c r="R175" s="132"/>
      <c r="S175" s="132"/>
      <c r="T175" s="136"/>
      <c r="U175" s="131"/>
      <c r="V175" s="131"/>
      <c r="W175" s="131"/>
      <c r="X175" s="131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178"/>
      <c r="AQ175" s="161"/>
      <c r="AR175" s="131"/>
      <c r="AU175" s="86"/>
      <c r="AV175" s="86"/>
    </row>
    <row r="176" spans="1:48" s="22" customFormat="1" ht="15" x14ac:dyDescent="0.25">
      <c r="A176" s="30"/>
      <c r="C176" s="116"/>
      <c r="F176" s="133"/>
      <c r="H176" s="133"/>
      <c r="I176" s="133"/>
      <c r="J176" s="133"/>
      <c r="K176" s="133"/>
      <c r="L176" s="136"/>
      <c r="M176" s="136"/>
      <c r="N176" s="133"/>
      <c r="O176" s="133"/>
      <c r="P176" s="133"/>
      <c r="Q176" s="133"/>
      <c r="R176" s="132"/>
      <c r="S176" s="132"/>
      <c r="T176" s="136"/>
      <c r="U176" s="131"/>
      <c r="V176" s="131"/>
      <c r="W176" s="131"/>
      <c r="X176" s="131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178"/>
      <c r="AQ176" s="161"/>
      <c r="AR176" s="131"/>
      <c r="AU176" s="86"/>
      <c r="AV176" s="86"/>
    </row>
    <row r="177" spans="1:48" s="22" customFormat="1" ht="15" x14ac:dyDescent="0.25">
      <c r="A177" s="30"/>
      <c r="C177" s="157"/>
      <c r="D177" s="158"/>
      <c r="E177" s="158"/>
      <c r="F177" s="158"/>
      <c r="G177" s="100"/>
      <c r="I177" s="149"/>
      <c r="J177" s="149"/>
      <c r="K177" s="183"/>
      <c r="L177" s="136"/>
      <c r="M177" s="136"/>
      <c r="N177" s="183"/>
      <c r="O177" s="183"/>
      <c r="P177" s="183"/>
      <c r="Q177" s="133"/>
      <c r="R177" s="132"/>
      <c r="S177" s="132"/>
      <c r="T177" s="136"/>
      <c r="U177" s="131"/>
      <c r="V177" s="131"/>
      <c r="W177" s="131"/>
      <c r="X177" s="131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178"/>
      <c r="AQ177" s="161"/>
      <c r="AR177" s="131"/>
      <c r="AU177" s="86"/>
      <c r="AV177" s="86"/>
    </row>
    <row r="178" spans="1:48" s="22" customFormat="1" ht="15" x14ac:dyDescent="0.25">
      <c r="A178" s="30"/>
      <c r="C178" s="179"/>
      <c r="D178" s="180"/>
      <c r="E178" s="181"/>
      <c r="F178" s="117"/>
      <c r="K178" s="133"/>
      <c r="L178" s="136"/>
      <c r="M178" s="136"/>
      <c r="N178" s="133"/>
      <c r="O178" s="133"/>
      <c r="P178" s="133"/>
      <c r="Q178" s="133"/>
      <c r="R178" s="132"/>
      <c r="S178" s="132"/>
      <c r="T178" s="136"/>
      <c r="U178" s="131"/>
      <c r="V178" s="131"/>
      <c r="W178" s="131"/>
      <c r="X178" s="131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178"/>
      <c r="AQ178" s="161"/>
      <c r="AR178" s="131"/>
      <c r="AU178" s="86"/>
      <c r="AV178" s="86"/>
    </row>
    <row r="179" spans="1:48" s="22" customFormat="1" ht="15" x14ac:dyDescent="0.25">
      <c r="A179" s="30"/>
      <c r="C179" s="179"/>
      <c r="D179" s="180"/>
      <c r="F179" s="133"/>
      <c r="K179" s="133"/>
      <c r="L179" s="136"/>
      <c r="M179" s="136"/>
      <c r="N179" s="133"/>
      <c r="O179" s="133"/>
      <c r="P179" s="133"/>
      <c r="Q179" s="133"/>
      <c r="R179" s="132"/>
      <c r="S179" s="132"/>
      <c r="T179" s="136"/>
      <c r="U179" s="131"/>
      <c r="V179" s="131"/>
      <c r="W179" s="131"/>
      <c r="X179" s="131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178"/>
      <c r="AQ179" s="161"/>
      <c r="AR179" s="131"/>
      <c r="AU179" s="86"/>
      <c r="AV179" s="86"/>
    </row>
    <row r="180" spans="1:48" s="22" customFormat="1" ht="15" x14ac:dyDescent="0.25">
      <c r="A180" s="30"/>
      <c r="C180" s="179"/>
      <c r="D180" s="180"/>
      <c r="E180" s="181"/>
      <c r="F180" s="100"/>
      <c r="G180" s="100"/>
      <c r="K180" s="183"/>
      <c r="L180" s="136"/>
      <c r="M180" s="136"/>
      <c r="N180" s="183"/>
      <c r="O180" s="183"/>
      <c r="P180" s="183"/>
      <c r="Q180" s="133"/>
      <c r="R180" s="132"/>
      <c r="S180" s="132"/>
      <c r="T180" s="136"/>
      <c r="U180" s="131"/>
      <c r="V180" s="131"/>
      <c r="W180" s="131"/>
      <c r="X180" s="131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178"/>
      <c r="AQ180" s="161"/>
      <c r="AR180" s="131"/>
      <c r="AU180" s="86"/>
      <c r="AV180" s="86"/>
    </row>
    <row r="181" spans="1:48" s="22" customFormat="1" ht="15" x14ac:dyDescent="0.25">
      <c r="A181" s="30"/>
      <c r="C181" s="129"/>
      <c r="D181" s="46"/>
      <c r="E181" s="46"/>
      <c r="F181" s="117"/>
      <c r="G181" s="117"/>
      <c r="I181" s="133"/>
      <c r="J181" s="133"/>
      <c r="K181" s="133"/>
      <c r="L181" s="136"/>
      <c r="M181" s="136"/>
      <c r="N181" s="133"/>
      <c r="O181" s="133"/>
      <c r="P181" s="133"/>
      <c r="Q181" s="133"/>
      <c r="R181" s="132"/>
      <c r="S181" s="132"/>
      <c r="T181" s="136"/>
      <c r="U181" s="131"/>
      <c r="V181" s="131"/>
      <c r="W181" s="131"/>
      <c r="X181" s="131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178"/>
      <c r="AQ181" s="161"/>
      <c r="AR181" s="131"/>
      <c r="AU181" s="86"/>
      <c r="AV181" s="86"/>
    </row>
    <row r="182" spans="1:48" s="22" customFormat="1" ht="15" x14ac:dyDescent="0.25">
      <c r="A182" s="30"/>
      <c r="C182" s="116"/>
      <c r="I182" s="133"/>
      <c r="J182" s="133"/>
      <c r="K182" s="133"/>
      <c r="L182" s="136"/>
      <c r="M182" s="136"/>
      <c r="N182" s="133"/>
      <c r="O182" s="133"/>
      <c r="P182" s="133"/>
      <c r="Q182" s="133"/>
      <c r="R182" s="132"/>
      <c r="S182" s="132"/>
      <c r="T182" s="136"/>
      <c r="U182" s="131"/>
      <c r="V182" s="131"/>
      <c r="W182" s="131"/>
      <c r="X182" s="131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178"/>
      <c r="AQ182" s="161"/>
      <c r="AR182" s="131"/>
      <c r="AU182" s="86"/>
      <c r="AV182" s="86"/>
    </row>
    <row r="183" spans="1:48" s="22" customFormat="1" ht="15" x14ac:dyDescent="0.25">
      <c r="A183" s="30"/>
      <c r="C183" s="116"/>
      <c r="D183" s="149"/>
      <c r="E183" s="149"/>
      <c r="G183" s="132"/>
      <c r="I183" s="133"/>
      <c r="J183" s="133"/>
      <c r="K183" s="133"/>
      <c r="L183" s="136"/>
      <c r="M183" s="136"/>
      <c r="N183" s="133"/>
      <c r="O183" s="133"/>
      <c r="P183" s="133"/>
      <c r="Q183" s="133"/>
      <c r="R183" s="132"/>
      <c r="S183" s="132"/>
      <c r="T183" s="136"/>
      <c r="U183" s="131"/>
      <c r="V183" s="131"/>
      <c r="W183" s="131"/>
      <c r="X183" s="131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178"/>
      <c r="AQ183" s="161"/>
      <c r="AR183" s="131"/>
      <c r="AU183" s="86"/>
      <c r="AV183" s="86"/>
    </row>
    <row r="184" spans="1:48" s="22" customFormat="1" ht="15" x14ac:dyDescent="0.25">
      <c r="A184" s="30"/>
      <c r="C184" s="116"/>
      <c r="F184" s="158"/>
      <c r="G184" s="100"/>
      <c r="H184" s="133"/>
      <c r="I184" s="133"/>
      <c r="J184" s="133"/>
      <c r="K184" s="100"/>
      <c r="L184" s="136"/>
      <c r="M184" s="136"/>
      <c r="N184" s="100"/>
      <c r="O184" s="100"/>
      <c r="P184" s="100"/>
      <c r="Q184" s="133"/>
      <c r="R184" s="132"/>
      <c r="S184" s="132"/>
      <c r="T184" s="136"/>
      <c r="U184" s="131"/>
      <c r="V184" s="131"/>
      <c r="W184" s="131"/>
      <c r="X184" s="131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178"/>
      <c r="AQ184" s="161"/>
      <c r="AR184" s="131"/>
      <c r="AU184" s="86"/>
      <c r="AV184" s="86"/>
    </row>
    <row r="185" spans="1:48" s="22" customFormat="1" x14ac:dyDescent="0.2">
      <c r="C185" s="144"/>
      <c r="K185" s="185"/>
      <c r="L185" s="136"/>
      <c r="M185" s="136"/>
      <c r="N185" s="98"/>
      <c r="O185" s="185"/>
      <c r="P185" s="185"/>
      <c r="T185" s="136"/>
      <c r="U185" s="136"/>
      <c r="V185" s="136"/>
      <c r="W185" s="136"/>
      <c r="X185" s="136"/>
    </row>
    <row r="186" spans="1:48" s="22" customFormat="1" x14ac:dyDescent="0.2">
      <c r="C186" s="157"/>
      <c r="D186" s="158"/>
      <c r="E186" s="158"/>
      <c r="H186" s="100"/>
      <c r="I186" s="100"/>
      <c r="J186" s="100"/>
      <c r="K186" s="185"/>
      <c r="L186" s="136"/>
      <c r="M186" s="136"/>
      <c r="N186" s="98"/>
      <c r="O186" s="185"/>
      <c r="P186" s="185"/>
      <c r="Q186" s="117"/>
      <c r="T186" s="136"/>
      <c r="U186" s="136"/>
      <c r="V186" s="136"/>
      <c r="W186" s="136"/>
      <c r="X186" s="136"/>
    </row>
    <row r="187" spans="1:48" s="22" customFormat="1" x14ac:dyDescent="0.2">
      <c r="C187" s="116"/>
      <c r="E187" s="100"/>
      <c r="F187" s="117"/>
      <c r="G187" s="117"/>
      <c r="H187" s="117"/>
      <c r="I187" s="117"/>
      <c r="J187" s="117"/>
      <c r="K187" s="100"/>
      <c r="L187" s="136"/>
      <c r="M187" s="136"/>
      <c r="N187" s="100"/>
      <c r="O187" s="100"/>
      <c r="P187" s="100"/>
      <c r="R187" s="117"/>
      <c r="T187" s="136"/>
      <c r="U187" s="136"/>
      <c r="V187" s="136"/>
      <c r="W187" s="136"/>
      <c r="X187" s="136"/>
    </row>
    <row r="188" spans="1:48" s="22" customFormat="1" ht="15" x14ac:dyDescent="0.25">
      <c r="A188" s="30"/>
      <c r="C188" s="116"/>
      <c r="E188" s="186"/>
      <c r="F188" s="134"/>
      <c r="G188" s="134"/>
      <c r="H188" s="134"/>
      <c r="I188" s="134"/>
      <c r="J188" s="134"/>
      <c r="K188" s="134"/>
      <c r="L188" s="136"/>
      <c r="M188" s="136"/>
      <c r="N188" s="134"/>
      <c r="O188" s="134"/>
      <c r="P188" s="134"/>
      <c r="Q188" s="86"/>
      <c r="R188" s="86"/>
      <c r="T188" s="136"/>
      <c r="U188" s="136"/>
      <c r="V188" s="136"/>
      <c r="W188" s="136"/>
      <c r="X188" s="136"/>
    </row>
    <row r="189" spans="1:48" s="22" customFormat="1" ht="15" x14ac:dyDescent="0.25">
      <c r="A189" s="30"/>
      <c r="C189" s="116"/>
      <c r="F189" s="134"/>
      <c r="G189" s="134"/>
      <c r="H189" s="134"/>
      <c r="I189" s="134"/>
      <c r="J189" s="134"/>
      <c r="K189" s="134"/>
      <c r="L189" s="136"/>
      <c r="M189" s="136"/>
      <c r="N189" s="134"/>
      <c r="O189" s="134"/>
      <c r="P189" s="134"/>
      <c r="Q189" s="86"/>
      <c r="R189" s="86"/>
      <c r="T189" s="136"/>
      <c r="U189" s="136"/>
      <c r="V189" s="136"/>
      <c r="W189" s="136"/>
      <c r="X189" s="136"/>
    </row>
    <row r="190" spans="1:48" s="22" customFormat="1" ht="15" x14ac:dyDescent="0.25">
      <c r="A190" s="30"/>
      <c r="C190" s="116"/>
      <c r="E190" s="186"/>
      <c r="F190" s="134"/>
      <c r="G190" s="134"/>
      <c r="H190" s="134"/>
      <c r="I190" s="134"/>
      <c r="J190" s="134"/>
      <c r="K190" s="134"/>
      <c r="L190" s="136"/>
      <c r="M190" s="136"/>
      <c r="N190" s="134"/>
      <c r="O190" s="134"/>
      <c r="P190" s="134"/>
      <c r="Q190" s="86"/>
      <c r="R190" s="86"/>
      <c r="T190" s="136"/>
      <c r="U190" s="136"/>
      <c r="V190" s="136"/>
      <c r="W190" s="136"/>
      <c r="X190" s="136"/>
    </row>
    <row r="191" spans="1:48" s="22" customFormat="1" ht="15" x14ac:dyDescent="0.25">
      <c r="A191" s="187"/>
      <c r="C191" s="116"/>
      <c r="E191" s="186"/>
      <c r="G191" s="134"/>
      <c r="H191" s="134"/>
      <c r="I191" s="134"/>
      <c r="J191" s="134"/>
      <c r="K191" s="134"/>
      <c r="L191" s="136"/>
      <c r="M191" s="136"/>
      <c r="N191" s="134"/>
      <c r="O191" s="134"/>
      <c r="P191" s="134"/>
      <c r="Q191" s="86"/>
      <c r="R191" s="86"/>
      <c r="T191" s="136"/>
      <c r="U191" s="136"/>
      <c r="V191" s="136"/>
      <c r="W191" s="136"/>
      <c r="X191" s="136"/>
    </row>
    <row r="192" spans="1:48" s="22" customFormat="1" ht="15" x14ac:dyDescent="0.25">
      <c r="A192" s="30"/>
      <c r="C192" s="116"/>
      <c r="E192" s="186"/>
      <c r="F192" s="134"/>
      <c r="G192" s="134"/>
      <c r="H192" s="134"/>
      <c r="I192" s="134"/>
      <c r="J192" s="134"/>
      <c r="K192" s="134"/>
      <c r="L192" s="136"/>
      <c r="M192" s="136"/>
      <c r="N192" s="134"/>
      <c r="O192" s="134"/>
      <c r="P192" s="134"/>
      <c r="Q192" s="86"/>
      <c r="R192" s="86"/>
      <c r="T192" s="136"/>
      <c r="U192" s="136"/>
      <c r="V192" s="136"/>
      <c r="W192" s="136"/>
      <c r="X192" s="136"/>
    </row>
    <row r="193" spans="1:24" s="22" customFormat="1" ht="15" x14ac:dyDescent="0.25">
      <c r="A193" s="30"/>
      <c r="C193" s="116"/>
      <c r="D193" s="100"/>
      <c r="E193" s="186"/>
      <c r="F193" s="134"/>
      <c r="G193" s="134"/>
      <c r="H193" s="134"/>
      <c r="I193" s="134"/>
      <c r="J193" s="134"/>
      <c r="K193" s="134"/>
      <c r="L193" s="136"/>
      <c r="M193" s="136"/>
      <c r="N193" s="134"/>
      <c r="O193" s="134"/>
      <c r="P193" s="134"/>
      <c r="Q193" s="86"/>
      <c r="R193" s="86"/>
      <c r="T193" s="136"/>
      <c r="U193" s="136"/>
      <c r="V193" s="136"/>
      <c r="W193" s="136"/>
      <c r="X193" s="136"/>
    </row>
    <row r="194" spans="1:24" s="22" customFormat="1" ht="15" x14ac:dyDescent="0.25">
      <c r="A194" s="30"/>
      <c r="C194" s="116"/>
      <c r="E194" s="186"/>
      <c r="F194" s="134"/>
      <c r="G194" s="134"/>
      <c r="H194" s="134"/>
      <c r="I194" s="134"/>
      <c r="J194" s="134"/>
      <c r="K194" s="134"/>
      <c r="L194" s="136"/>
      <c r="M194" s="136"/>
      <c r="N194" s="134"/>
      <c r="O194" s="134"/>
      <c r="P194" s="134"/>
      <c r="Q194" s="86"/>
      <c r="R194" s="86"/>
      <c r="T194" s="136"/>
      <c r="U194" s="136"/>
      <c r="V194" s="136"/>
      <c r="W194" s="136"/>
      <c r="X194" s="136"/>
    </row>
    <row r="195" spans="1:24" s="22" customFormat="1" ht="15" x14ac:dyDescent="0.25">
      <c r="A195" s="30"/>
      <c r="C195" s="116"/>
      <c r="D195" s="100"/>
      <c r="E195" s="186"/>
      <c r="F195" s="134"/>
      <c r="G195" s="134"/>
      <c r="H195" s="134"/>
      <c r="I195" s="134"/>
      <c r="J195" s="134"/>
      <c r="K195" s="134"/>
      <c r="L195" s="136"/>
      <c r="M195" s="136"/>
      <c r="N195" s="134"/>
      <c r="O195" s="134"/>
      <c r="P195" s="134"/>
      <c r="Q195" s="86"/>
      <c r="R195" s="86"/>
      <c r="T195" s="136"/>
      <c r="U195" s="136"/>
      <c r="V195" s="136"/>
      <c r="W195" s="136"/>
      <c r="X195" s="136"/>
    </row>
    <row r="196" spans="1:24" s="22" customFormat="1" ht="15" x14ac:dyDescent="0.25">
      <c r="A196" s="30"/>
      <c r="C196" s="116"/>
      <c r="E196" s="186"/>
      <c r="F196" s="134"/>
      <c r="G196" s="134"/>
      <c r="H196" s="134"/>
      <c r="I196" s="134"/>
      <c r="J196" s="134"/>
      <c r="K196" s="134"/>
      <c r="L196" s="136"/>
      <c r="M196" s="136"/>
      <c r="N196" s="134"/>
      <c r="O196" s="134"/>
      <c r="P196" s="134"/>
      <c r="Q196" s="86"/>
      <c r="R196" s="86"/>
      <c r="T196" s="136"/>
      <c r="U196" s="136"/>
      <c r="V196" s="136"/>
      <c r="W196" s="136"/>
      <c r="X196" s="136"/>
    </row>
    <row r="197" spans="1:24" s="22" customFormat="1" ht="15" x14ac:dyDescent="0.25">
      <c r="A197" s="30"/>
      <c r="C197" s="116"/>
      <c r="E197" s="186"/>
      <c r="F197" s="134"/>
      <c r="G197" s="134"/>
      <c r="H197" s="134"/>
      <c r="I197" s="134"/>
      <c r="J197" s="134"/>
      <c r="K197" s="134"/>
      <c r="L197" s="136"/>
      <c r="M197" s="136"/>
      <c r="N197" s="134"/>
      <c r="O197" s="134"/>
      <c r="P197" s="134"/>
      <c r="Q197" s="86"/>
      <c r="R197" s="86"/>
      <c r="T197" s="136"/>
      <c r="U197" s="136"/>
      <c r="V197" s="136"/>
      <c r="W197" s="136"/>
      <c r="X197" s="136"/>
    </row>
    <row r="198" spans="1:24" s="22" customFormat="1" ht="15" x14ac:dyDescent="0.25">
      <c r="A198" s="30"/>
      <c r="C198" s="144"/>
      <c r="E198" s="188"/>
      <c r="F198" s="134"/>
      <c r="G198" s="134"/>
      <c r="H198" s="134"/>
      <c r="I198" s="134"/>
      <c r="J198" s="134"/>
      <c r="K198" s="134"/>
      <c r="L198" s="136"/>
      <c r="M198" s="136"/>
      <c r="N198" s="134"/>
      <c r="O198" s="134"/>
      <c r="P198" s="134"/>
      <c r="Q198" s="86"/>
      <c r="R198" s="86"/>
      <c r="T198" s="136"/>
      <c r="U198" s="136"/>
      <c r="V198" s="136"/>
      <c r="W198" s="136"/>
      <c r="X198" s="136"/>
    </row>
    <row r="199" spans="1:24" s="22" customFormat="1" ht="15" x14ac:dyDescent="0.25">
      <c r="A199" s="30"/>
      <c r="C199" s="144"/>
      <c r="E199" s="188"/>
      <c r="F199" s="134"/>
      <c r="G199" s="134"/>
      <c r="H199" s="134"/>
      <c r="I199" s="134"/>
      <c r="J199" s="134"/>
      <c r="K199" s="134"/>
      <c r="L199" s="136"/>
      <c r="M199" s="136"/>
      <c r="N199" s="134"/>
      <c r="O199" s="134"/>
      <c r="P199" s="134"/>
      <c r="Q199" s="86"/>
      <c r="R199" s="86"/>
      <c r="T199" s="136"/>
      <c r="U199" s="136"/>
      <c r="V199" s="136"/>
      <c r="W199" s="136"/>
      <c r="X199" s="136"/>
    </row>
    <row r="200" spans="1:24" s="22" customFormat="1" ht="15" x14ac:dyDescent="0.25">
      <c r="A200" s="30"/>
      <c r="C200" s="144"/>
      <c r="E200" s="188"/>
      <c r="F200" s="134"/>
      <c r="G200" s="134"/>
      <c r="H200" s="134"/>
      <c r="I200" s="134"/>
      <c r="J200" s="134"/>
      <c r="K200" s="134"/>
      <c r="L200" s="136"/>
      <c r="M200" s="136"/>
      <c r="N200" s="134"/>
      <c r="O200" s="134"/>
      <c r="P200" s="134"/>
      <c r="Q200" s="86"/>
      <c r="R200" s="86"/>
      <c r="T200" s="136"/>
      <c r="U200" s="136"/>
      <c r="V200" s="136"/>
      <c r="W200" s="136"/>
      <c r="X200" s="136"/>
    </row>
    <row r="201" spans="1:24" s="22" customFormat="1" ht="15" x14ac:dyDescent="0.25">
      <c r="A201" s="30"/>
      <c r="C201" s="144"/>
      <c r="E201" s="188"/>
      <c r="F201" s="134"/>
      <c r="G201" s="134"/>
      <c r="H201" s="134"/>
      <c r="I201" s="134"/>
      <c r="J201" s="134"/>
      <c r="K201" s="134"/>
      <c r="L201" s="136"/>
      <c r="M201" s="136"/>
      <c r="N201" s="134"/>
      <c r="O201" s="134"/>
      <c r="P201" s="134"/>
      <c r="Q201" s="86"/>
      <c r="R201" s="86"/>
      <c r="T201" s="136"/>
      <c r="U201" s="136"/>
      <c r="V201" s="136"/>
      <c r="W201" s="136"/>
      <c r="X201" s="136"/>
    </row>
    <row r="202" spans="1:24" s="22" customFormat="1" ht="15" x14ac:dyDescent="0.25">
      <c r="A202" s="30"/>
      <c r="C202" s="144"/>
      <c r="E202" s="188"/>
      <c r="F202" s="134"/>
      <c r="G202" s="134"/>
      <c r="H202" s="134"/>
      <c r="I202" s="134"/>
      <c r="J202" s="134"/>
      <c r="K202" s="134"/>
      <c r="L202" s="136"/>
      <c r="M202" s="136"/>
      <c r="N202" s="134"/>
      <c r="O202" s="134"/>
      <c r="P202" s="134"/>
      <c r="Q202" s="86"/>
      <c r="R202" s="86"/>
      <c r="T202" s="136"/>
      <c r="U202" s="136"/>
      <c r="V202" s="136"/>
      <c r="W202" s="136"/>
      <c r="X202" s="136"/>
    </row>
    <row r="203" spans="1:24" s="22" customFormat="1" ht="15" x14ac:dyDescent="0.25">
      <c r="A203" s="30"/>
      <c r="C203" s="116"/>
      <c r="E203" s="186"/>
      <c r="G203" s="134"/>
      <c r="H203" s="134"/>
      <c r="I203" s="134"/>
      <c r="J203" s="134"/>
      <c r="K203" s="134"/>
      <c r="L203" s="136"/>
      <c r="M203" s="136"/>
      <c r="N203" s="134"/>
      <c r="O203" s="134"/>
      <c r="P203" s="134"/>
      <c r="Q203" s="86"/>
      <c r="R203" s="86"/>
      <c r="T203" s="136"/>
      <c r="U203" s="136"/>
      <c r="V203" s="136"/>
      <c r="W203" s="136"/>
      <c r="X203" s="136"/>
    </row>
    <row r="204" spans="1:24" s="22" customFormat="1" ht="15" x14ac:dyDescent="0.25">
      <c r="A204" s="30"/>
      <c r="C204" s="189"/>
      <c r="D204" s="189"/>
      <c r="E204" s="189"/>
      <c r="G204" s="134"/>
      <c r="H204" s="134"/>
      <c r="K204" s="134"/>
      <c r="L204" s="136"/>
      <c r="M204" s="136"/>
      <c r="N204" s="134"/>
      <c r="O204" s="134"/>
      <c r="P204" s="134"/>
      <c r="Q204" s="86"/>
      <c r="R204" s="86"/>
      <c r="T204" s="136"/>
      <c r="U204" s="136"/>
      <c r="V204" s="136"/>
      <c r="W204" s="136"/>
      <c r="X204" s="136"/>
    </row>
    <row r="205" spans="1:24" s="22" customFormat="1" x14ac:dyDescent="0.2">
      <c r="A205" s="30"/>
      <c r="C205" s="190"/>
      <c r="D205" s="158"/>
      <c r="E205" s="158"/>
      <c r="F205" s="158"/>
      <c r="G205" s="100"/>
      <c r="K205" s="25"/>
      <c r="L205" s="136"/>
      <c r="M205" s="136"/>
      <c r="N205" s="25"/>
      <c r="O205" s="25"/>
      <c r="P205" s="25"/>
      <c r="T205" s="136"/>
      <c r="U205" s="136"/>
      <c r="V205" s="136"/>
      <c r="W205" s="136"/>
      <c r="X205" s="136"/>
    </row>
    <row r="206" spans="1:24" s="22" customFormat="1" x14ac:dyDescent="0.2">
      <c r="C206" s="116"/>
      <c r="D206" s="45"/>
      <c r="F206" s="117"/>
      <c r="G206" s="117"/>
      <c r="H206" s="117"/>
      <c r="K206" s="25"/>
      <c r="L206" s="136"/>
      <c r="M206" s="136"/>
      <c r="N206" s="25"/>
      <c r="O206" s="25"/>
      <c r="P206" s="25"/>
      <c r="T206" s="136"/>
      <c r="U206" s="136"/>
      <c r="V206" s="136"/>
      <c r="W206" s="136"/>
      <c r="X206" s="136"/>
    </row>
    <row r="207" spans="1:24" s="22" customFormat="1" x14ac:dyDescent="0.2">
      <c r="A207" s="187"/>
      <c r="C207" s="116"/>
      <c r="D207" s="100"/>
      <c r="I207" s="25"/>
      <c r="J207" s="25"/>
      <c r="L207" s="136"/>
      <c r="M207" s="136"/>
      <c r="T207" s="136"/>
      <c r="U207" s="136"/>
      <c r="V207" s="136"/>
      <c r="W207" s="136"/>
      <c r="X207" s="136"/>
    </row>
    <row r="208" spans="1:24" s="22" customFormat="1" x14ac:dyDescent="0.2">
      <c r="C208" s="116"/>
      <c r="I208" s="25"/>
      <c r="J208" s="25"/>
      <c r="L208" s="136"/>
      <c r="M208" s="136"/>
      <c r="T208" s="136"/>
      <c r="U208" s="136"/>
      <c r="V208" s="136"/>
      <c r="W208" s="136"/>
      <c r="X208" s="136"/>
    </row>
    <row r="209" spans="3:43" s="22" customFormat="1" x14ac:dyDescent="0.2">
      <c r="C209" s="116"/>
      <c r="I209" s="25"/>
      <c r="J209" s="25"/>
      <c r="L209" s="136"/>
      <c r="M209" s="136"/>
      <c r="T209" s="136"/>
      <c r="U209" s="136"/>
      <c r="V209" s="136"/>
      <c r="W209" s="136"/>
      <c r="X209" s="136"/>
    </row>
    <row r="210" spans="3:43" s="22" customFormat="1" x14ac:dyDescent="0.2">
      <c r="C210" s="116"/>
      <c r="D210" s="100"/>
      <c r="I210" s="25"/>
      <c r="J210" s="25"/>
      <c r="L210" s="136"/>
      <c r="M210" s="136"/>
      <c r="T210" s="136"/>
      <c r="U210" s="136"/>
      <c r="V210" s="136"/>
      <c r="W210" s="136"/>
      <c r="X210" s="136"/>
    </row>
    <row r="211" spans="3:43" s="22" customFormat="1" ht="15" x14ac:dyDescent="0.25">
      <c r="C211" s="116"/>
      <c r="F211" s="86"/>
      <c r="G211" s="86"/>
      <c r="H211" s="86"/>
      <c r="I211" s="86"/>
      <c r="J211" s="86"/>
      <c r="K211" s="86"/>
      <c r="L211" s="136"/>
      <c r="M211" s="136"/>
      <c r="N211" s="86"/>
      <c r="O211" s="86"/>
      <c r="P211" s="86"/>
      <c r="T211" s="136"/>
      <c r="U211" s="136"/>
      <c r="V211" s="136"/>
      <c r="W211" s="136"/>
      <c r="X211" s="136"/>
    </row>
    <row r="212" spans="3:43" s="22" customFormat="1" x14ac:dyDescent="0.2">
      <c r="C212" s="144"/>
      <c r="F212" s="149"/>
      <c r="K212" s="25"/>
      <c r="L212" s="136"/>
      <c r="M212" s="136"/>
      <c r="N212" s="25"/>
      <c r="O212" s="25"/>
      <c r="P212" s="25"/>
      <c r="T212" s="136"/>
      <c r="U212" s="136"/>
      <c r="V212" s="136"/>
      <c r="W212" s="136"/>
      <c r="X212" s="136"/>
    </row>
    <row r="213" spans="3:43" s="22" customFormat="1" x14ac:dyDescent="0.2">
      <c r="C213" s="175"/>
      <c r="D213" s="149"/>
      <c r="E213" s="149"/>
      <c r="F213" s="149"/>
      <c r="G213" s="153"/>
      <c r="H213" s="153"/>
      <c r="I213" s="153"/>
      <c r="J213" s="153"/>
      <c r="K213" s="153"/>
      <c r="L213" s="160"/>
      <c r="M213" s="160"/>
      <c r="N213" s="153"/>
      <c r="O213" s="153"/>
      <c r="P213" s="153"/>
      <c r="Q213" s="149"/>
      <c r="R213" s="149"/>
      <c r="S213" s="149"/>
      <c r="T213" s="160"/>
      <c r="U213" s="160"/>
      <c r="V213" s="160"/>
      <c r="W213" s="160"/>
      <c r="X213" s="160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</row>
    <row r="214" spans="3:43" s="22" customFormat="1" x14ac:dyDescent="0.2">
      <c r="C214" s="157"/>
      <c r="D214" s="158"/>
      <c r="E214" s="158"/>
      <c r="F214" s="158"/>
      <c r="G214" s="153"/>
      <c r="H214" s="153"/>
      <c r="I214" s="153"/>
      <c r="J214" s="153"/>
      <c r="K214" s="153"/>
      <c r="L214" s="160"/>
      <c r="M214" s="160"/>
      <c r="N214" s="153"/>
      <c r="O214" s="153"/>
      <c r="P214" s="153"/>
      <c r="Q214" s="149"/>
      <c r="R214" s="149"/>
      <c r="S214" s="149"/>
      <c r="T214" s="160"/>
      <c r="U214" s="160"/>
      <c r="V214" s="160"/>
      <c r="W214" s="160"/>
      <c r="X214" s="160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</row>
    <row r="215" spans="3:43" s="22" customFormat="1" x14ac:dyDescent="0.2">
      <c r="C215" s="144"/>
      <c r="D215" s="176"/>
      <c r="E215" s="176"/>
      <c r="F215" s="158"/>
      <c r="G215" s="153"/>
      <c r="H215" s="153"/>
      <c r="I215" s="153"/>
      <c r="J215" s="153"/>
      <c r="K215" s="153"/>
      <c r="L215" s="160"/>
      <c r="M215" s="160"/>
      <c r="N215" s="153"/>
      <c r="O215" s="153"/>
      <c r="P215" s="153"/>
      <c r="Q215" s="149"/>
      <c r="R215" s="149"/>
      <c r="S215" s="149"/>
      <c r="T215" s="160"/>
      <c r="U215" s="160"/>
      <c r="V215" s="160"/>
      <c r="W215" s="160"/>
      <c r="X215" s="160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</row>
    <row r="216" spans="3:43" s="22" customFormat="1" x14ac:dyDescent="0.2">
      <c r="C216" s="167"/>
      <c r="D216" s="152"/>
      <c r="E216" s="149"/>
      <c r="F216" s="158"/>
      <c r="G216" s="153"/>
      <c r="H216" s="153"/>
      <c r="I216" s="153"/>
      <c r="J216" s="153"/>
      <c r="K216" s="153"/>
      <c r="L216" s="160"/>
      <c r="M216" s="160"/>
      <c r="N216" s="153"/>
      <c r="O216" s="153"/>
      <c r="P216" s="153"/>
      <c r="Q216" s="149"/>
      <c r="R216" s="149"/>
      <c r="S216" s="149"/>
      <c r="T216" s="160"/>
      <c r="U216" s="160"/>
      <c r="V216" s="160"/>
      <c r="W216" s="160"/>
      <c r="X216" s="160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</row>
    <row r="217" spans="3:43" s="22" customFormat="1" x14ac:dyDescent="0.2">
      <c r="C217" s="167"/>
      <c r="D217" s="152"/>
      <c r="F217" s="158"/>
      <c r="G217" s="153"/>
      <c r="H217" s="153"/>
      <c r="I217" s="153"/>
      <c r="J217" s="153"/>
      <c r="K217" s="153"/>
      <c r="L217" s="160"/>
      <c r="M217" s="160"/>
      <c r="N217" s="153"/>
      <c r="O217" s="153"/>
      <c r="P217" s="153"/>
      <c r="Q217" s="149"/>
      <c r="R217" s="149"/>
      <c r="S217" s="149"/>
      <c r="T217" s="160"/>
      <c r="U217" s="160"/>
      <c r="V217" s="160"/>
      <c r="W217" s="160"/>
      <c r="X217" s="160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</row>
    <row r="218" spans="3:43" s="22" customFormat="1" x14ac:dyDescent="0.2">
      <c r="C218" s="129"/>
      <c r="D218" s="152"/>
      <c r="E218" s="149"/>
      <c r="F218" s="158"/>
      <c r="G218" s="153"/>
      <c r="H218" s="153"/>
      <c r="I218" s="153"/>
      <c r="J218" s="153"/>
      <c r="K218" s="153"/>
      <c r="L218" s="160"/>
      <c r="M218" s="160"/>
      <c r="N218" s="153"/>
      <c r="O218" s="153"/>
      <c r="P218" s="153"/>
      <c r="Q218" s="149"/>
      <c r="R218" s="149"/>
      <c r="S218" s="149"/>
      <c r="T218" s="160"/>
      <c r="U218" s="160"/>
      <c r="V218" s="160"/>
      <c r="W218" s="160"/>
      <c r="X218" s="160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</row>
    <row r="219" spans="3:43" s="22" customFormat="1" x14ac:dyDescent="0.2">
      <c r="C219" s="175"/>
      <c r="D219" s="149"/>
      <c r="E219" s="149"/>
      <c r="F219" s="158"/>
      <c r="G219" s="153"/>
      <c r="H219" s="153"/>
      <c r="I219" s="153"/>
      <c r="J219" s="153"/>
      <c r="K219" s="153"/>
      <c r="L219" s="160"/>
      <c r="M219" s="160"/>
      <c r="N219" s="153"/>
      <c r="O219" s="153"/>
      <c r="P219" s="153"/>
      <c r="Q219" s="149"/>
      <c r="R219" s="149"/>
      <c r="S219" s="149"/>
      <c r="T219" s="160"/>
      <c r="U219" s="160"/>
      <c r="V219" s="160"/>
      <c r="W219" s="160"/>
      <c r="X219" s="160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</row>
    <row r="220" spans="3:43" s="22" customFormat="1" x14ac:dyDescent="0.2">
      <c r="C220" s="167"/>
      <c r="D220" s="152"/>
      <c r="E220" s="149"/>
      <c r="F220" s="158"/>
      <c r="G220" s="153"/>
      <c r="H220" s="153"/>
      <c r="I220" s="153"/>
      <c r="J220" s="153"/>
      <c r="K220" s="153"/>
      <c r="L220" s="160"/>
      <c r="M220" s="160"/>
      <c r="N220" s="153"/>
      <c r="O220" s="153"/>
      <c r="P220" s="153"/>
      <c r="Q220" s="149"/>
      <c r="R220" s="149"/>
      <c r="S220" s="149"/>
      <c r="T220" s="160"/>
      <c r="U220" s="160"/>
      <c r="V220" s="160"/>
      <c r="W220" s="160"/>
      <c r="X220" s="160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</row>
    <row r="221" spans="3:43" s="22" customFormat="1" x14ac:dyDescent="0.2">
      <c r="C221" s="167"/>
      <c r="D221" s="152"/>
      <c r="E221" s="149"/>
      <c r="F221" s="158"/>
      <c r="G221" s="153"/>
      <c r="H221" s="153"/>
      <c r="I221" s="153"/>
      <c r="J221" s="153"/>
      <c r="K221" s="153"/>
      <c r="L221" s="160"/>
      <c r="M221" s="160"/>
      <c r="N221" s="153"/>
      <c r="O221" s="153"/>
      <c r="P221" s="153"/>
      <c r="Q221" s="149"/>
      <c r="R221" s="149"/>
      <c r="S221" s="149"/>
      <c r="T221" s="160"/>
      <c r="U221" s="160"/>
      <c r="V221" s="160"/>
      <c r="W221" s="160"/>
      <c r="X221" s="160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</row>
    <row r="222" spans="3:43" s="22" customFormat="1" x14ac:dyDescent="0.2">
      <c r="C222" s="167"/>
      <c r="D222" s="149"/>
      <c r="E222" s="149"/>
      <c r="F222" s="158"/>
      <c r="G222" s="153"/>
      <c r="H222" s="153"/>
      <c r="I222" s="153"/>
      <c r="J222" s="153"/>
      <c r="K222" s="153"/>
      <c r="L222" s="160"/>
      <c r="M222" s="160"/>
      <c r="N222" s="153"/>
      <c r="O222" s="153"/>
      <c r="P222" s="153"/>
      <c r="Q222" s="149"/>
      <c r="R222" s="149"/>
      <c r="S222" s="149"/>
      <c r="T222" s="160"/>
      <c r="U222" s="160"/>
      <c r="V222" s="160"/>
      <c r="W222" s="160"/>
      <c r="X222" s="160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</row>
    <row r="223" spans="3:43" s="22" customFormat="1" x14ac:dyDescent="0.2">
      <c r="C223" s="157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00"/>
      <c r="AJ223" s="100"/>
      <c r="AK223" s="100"/>
      <c r="AL223" s="100"/>
      <c r="AM223" s="100"/>
      <c r="AN223" s="100"/>
      <c r="AO223" s="100"/>
      <c r="AP223" s="149"/>
      <c r="AQ223" s="149"/>
    </row>
    <row r="224" spans="3:43" s="22" customFormat="1" x14ac:dyDescent="0.2">
      <c r="C224" s="175"/>
      <c r="D224" s="152"/>
      <c r="E224" s="176"/>
      <c r="F224" s="158"/>
      <c r="G224" s="153"/>
      <c r="H224" s="153"/>
      <c r="I224" s="153"/>
      <c r="J224" s="153"/>
      <c r="K224" s="153"/>
      <c r="L224" s="160"/>
      <c r="M224" s="160"/>
      <c r="N224" s="153"/>
      <c r="O224" s="153"/>
      <c r="P224" s="153"/>
      <c r="Q224" s="149"/>
      <c r="R224" s="149"/>
      <c r="S224" s="149"/>
      <c r="T224" s="160"/>
      <c r="U224" s="160"/>
      <c r="V224" s="160"/>
      <c r="W224" s="160"/>
      <c r="X224" s="160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</row>
    <row r="225" spans="3:43" s="22" customFormat="1" x14ac:dyDescent="0.2">
      <c r="C225" s="175"/>
      <c r="D225" s="152"/>
      <c r="E225" s="176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49"/>
      <c r="AQ225" s="149"/>
    </row>
    <row r="226" spans="3:43" s="22" customFormat="1" x14ac:dyDescent="0.2">
      <c r="C226" s="175"/>
      <c r="D226" s="152"/>
      <c r="E226" s="176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49"/>
      <c r="AQ226" s="149"/>
    </row>
    <row r="227" spans="3:43" s="22" customFormat="1" x14ac:dyDescent="0.2">
      <c r="C227" s="175"/>
      <c r="D227" s="152"/>
      <c r="E227" s="176"/>
      <c r="F227" s="158"/>
      <c r="G227" s="153"/>
      <c r="H227" s="153"/>
      <c r="I227" s="153"/>
      <c r="J227" s="153"/>
      <c r="K227" s="153"/>
      <c r="L227" s="160"/>
      <c r="M227" s="160"/>
      <c r="N227" s="153"/>
      <c r="O227" s="153"/>
      <c r="P227" s="153"/>
      <c r="Q227" s="149"/>
      <c r="R227" s="149"/>
      <c r="S227" s="149"/>
      <c r="T227" s="160"/>
      <c r="U227" s="160"/>
      <c r="V227" s="160"/>
      <c r="W227" s="160"/>
      <c r="X227" s="160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</row>
    <row r="228" spans="3:43" s="22" customFormat="1" x14ac:dyDescent="0.2">
      <c r="C228" s="150"/>
      <c r="D228" s="45"/>
      <c r="E228" s="176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49"/>
      <c r="AQ228" s="171"/>
    </row>
    <row r="229" spans="3:43" s="22" customFormat="1" x14ac:dyDescent="0.2">
      <c r="C229" s="175"/>
      <c r="D229" s="152"/>
      <c r="E229" s="176"/>
      <c r="F229" s="158"/>
      <c r="G229" s="153"/>
      <c r="H229" s="153"/>
      <c r="I229" s="153"/>
      <c r="J229" s="153"/>
      <c r="K229" s="153"/>
      <c r="L229" s="160"/>
      <c r="M229" s="160"/>
      <c r="N229" s="153"/>
      <c r="O229" s="153"/>
      <c r="P229" s="153"/>
      <c r="Q229" s="149"/>
      <c r="R229" s="149"/>
      <c r="S229" s="149"/>
      <c r="T229" s="160"/>
      <c r="U229" s="160"/>
      <c r="V229" s="160"/>
      <c r="W229" s="160"/>
      <c r="X229" s="160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</row>
    <row r="230" spans="3:43" s="22" customFormat="1" x14ac:dyDescent="0.2">
      <c r="C230" s="150"/>
      <c r="D230" s="152"/>
      <c r="E230" s="176"/>
      <c r="F230" s="147"/>
      <c r="G230" s="147"/>
      <c r="H230" s="147"/>
      <c r="I230" s="147"/>
      <c r="J230" s="147"/>
      <c r="K230" s="192"/>
      <c r="L230" s="193"/>
      <c r="M230" s="193"/>
      <c r="N230" s="192"/>
      <c r="O230" s="192"/>
      <c r="P230" s="192"/>
      <c r="Q230" s="147"/>
      <c r="R230" s="147"/>
      <c r="S230" s="147"/>
      <c r="T230" s="193"/>
      <c r="U230" s="193"/>
      <c r="V230" s="193"/>
      <c r="W230" s="193"/>
      <c r="X230" s="193"/>
      <c r="Y230" s="147"/>
      <c r="Z230" s="147"/>
      <c r="AA230" s="147"/>
      <c r="AB230" s="147"/>
      <c r="AC230" s="147"/>
      <c r="AD230" s="147"/>
      <c r="AE230" s="147"/>
      <c r="AF230" s="147"/>
      <c r="AG230" s="132"/>
      <c r="AH230" s="147"/>
      <c r="AI230" s="132"/>
      <c r="AJ230" s="147"/>
      <c r="AK230" s="132"/>
      <c r="AL230" s="147"/>
      <c r="AM230" s="132"/>
      <c r="AN230" s="147"/>
      <c r="AO230" s="147"/>
      <c r="AP230" s="149"/>
      <c r="AQ230" s="149"/>
    </row>
    <row r="231" spans="3:43" s="22" customFormat="1" x14ac:dyDescent="0.2">
      <c r="C231" s="144"/>
      <c r="F231" s="149"/>
      <c r="K231" s="25"/>
      <c r="L231" s="136"/>
      <c r="M231" s="136"/>
      <c r="N231" s="25"/>
      <c r="O231" s="25"/>
      <c r="P231" s="25"/>
      <c r="T231" s="136"/>
      <c r="U231" s="136"/>
      <c r="V231" s="136"/>
      <c r="W231" s="136"/>
      <c r="X231" s="136"/>
    </row>
    <row r="232" spans="3:43" s="22" customFormat="1" x14ac:dyDescent="0.2">
      <c r="C232" s="116"/>
      <c r="K232" s="25"/>
      <c r="L232" s="136"/>
      <c r="M232" s="136"/>
      <c r="N232" s="25"/>
      <c r="O232" s="25"/>
      <c r="P232" s="25"/>
      <c r="T232" s="136"/>
      <c r="U232" s="136"/>
      <c r="V232" s="136"/>
      <c r="W232" s="136"/>
      <c r="X232" s="136"/>
    </row>
    <row r="233" spans="3:43" s="22" customFormat="1" x14ac:dyDescent="0.2">
      <c r="C233" s="144"/>
      <c r="K233" s="25"/>
      <c r="L233" s="136"/>
      <c r="M233" s="136"/>
      <c r="N233" s="25"/>
      <c r="O233" s="25"/>
      <c r="P233" s="25"/>
      <c r="T233" s="136"/>
      <c r="U233" s="136"/>
      <c r="V233" s="136"/>
      <c r="W233" s="136"/>
      <c r="X233" s="136"/>
    </row>
    <row r="234" spans="3:43" s="22" customFormat="1" x14ac:dyDescent="0.2">
      <c r="C234" s="144"/>
      <c r="K234" s="25"/>
      <c r="L234" s="136"/>
      <c r="M234" s="136"/>
      <c r="N234" s="25"/>
      <c r="O234" s="25"/>
      <c r="P234" s="25"/>
      <c r="T234" s="136"/>
      <c r="U234" s="136"/>
      <c r="V234" s="136"/>
      <c r="W234" s="136"/>
      <c r="X234" s="136"/>
    </row>
    <row r="235" spans="3:43" s="22" customFormat="1" x14ac:dyDescent="0.2">
      <c r="C235" s="175"/>
      <c r="D235" s="149"/>
      <c r="E235" s="149"/>
      <c r="F235" s="149"/>
      <c r="G235" s="153"/>
      <c r="H235" s="153"/>
      <c r="I235" s="153"/>
      <c r="J235" s="153"/>
      <c r="K235" s="153"/>
      <c r="L235" s="160"/>
      <c r="M235" s="160"/>
      <c r="N235" s="153"/>
      <c r="O235" s="153"/>
      <c r="P235" s="153"/>
      <c r="Q235" s="149"/>
      <c r="R235" s="149"/>
      <c r="S235" s="149"/>
      <c r="T235" s="160"/>
      <c r="U235" s="160"/>
      <c r="V235" s="160"/>
      <c r="W235" s="160"/>
      <c r="X235" s="160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</row>
    <row r="236" spans="3:43" s="22" customFormat="1" x14ac:dyDescent="0.2">
      <c r="C236" s="157"/>
      <c r="D236" s="158"/>
      <c r="E236" s="158"/>
      <c r="F236" s="158"/>
      <c r="G236" s="153"/>
      <c r="H236" s="153"/>
      <c r="I236" s="153"/>
      <c r="J236" s="153"/>
      <c r="K236" s="153"/>
      <c r="L236" s="160"/>
      <c r="M236" s="160"/>
      <c r="N236" s="153"/>
      <c r="O236" s="153"/>
      <c r="P236" s="153"/>
      <c r="Q236" s="149"/>
      <c r="R236" s="149"/>
      <c r="S236" s="149"/>
      <c r="T236" s="160"/>
      <c r="U236" s="160"/>
      <c r="V236" s="160"/>
      <c r="W236" s="160"/>
      <c r="X236" s="160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</row>
    <row r="237" spans="3:43" s="22" customFormat="1" x14ac:dyDescent="0.2">
      <c r="C237" s="144"/>
      <c r="D237" s="176"/>
      <c r="E237" s="176"/>
      <c r="F237" s="158"/>
      <c r="G237" s="153"/>
      <c r="H237" s="153"/>
      <c r="I237" s="153"/>
      <c r="J237" s="153"/>
      <c r="K237" s="153"/>
      <c r="L237" s="160"/>
      <c r="M237" s="160"/>
      <c r="N237" s="153"/>
      <c r="O237" s="153"/>
      <c r="P237" s="153"/>
      <c r="Q237" s="149"/>
      <c r="R237" s="149"/>
      <c r="S237" s="149"/>
      <c r="T237" s="160"/>
      <c r="U237" s="160"/>
      <c r="V237" s="160"/>
      <c r="W237" s="160"/>
      <c r="X237" s="160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</row>
    <row r="238" spans="3:43" s="22" customFormat="1" x14ac:dyDescent="0.2">
      <c r="C238" s="167"/>
      <c r="D238" s="152"/>
      <c r="E238" s="149"/>
      <c r="F238" s="158"/>
      <c r="G238" s="153"/>
      <c r="H238" s="153"/>
      <c r="I238" s="153"/>
      <c r="J238" s="153"/>
      <c r="K238" s="153"/>
      <c r="L238" s="160"/>
      <c r="M238" s="160"/>
      <c r="N238" s="153"/>
      <c r="O238" s="153"/>
      <c r="P238" s="153"/>
      <c r="Q238" s="149"/>
      <c r="R238" s="149"/>
      <c r="S238" s="149"/>
      <c r="T238" s="160"/>
      <c r="U238" s="160"/>
      <c r="V238" s="160"/>
      <c r="W238" s="160"/>
      <c r="X238" s="160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</row>
    <row r="239" spans="3:43" s="22" customFormat="1" x14ac:dyDescent="0.2">
      <c r="C239" s="167"/>
      <c r="D239" s="152"/>
      <c r="F239" s="158"/>
      <c r="G239" s="153"/>
      <c r="H239" s="153"/>
      <c r="I239" s="153"/>
      <c r="J239" s="153"/>
      <c r="K239" s="153"/>
      <c r="L239" s="160"/>
      <c r="M239" s="160"/>
      <c r="N239" s="153"/>
      <c r="O239" s="153"/>
      <c r="P239" s="153"/>
      <c r="Q239" s="149"/>
      <c r="R239" s="149"/>
      <c r="S239" s="149"/>
      <c r="T239" s="160"/>
      <c r="U239" s="160"/>
      <c r="V239" s="160"/>
      <c r="W239" s="160"/>
      <c r="X239" s="160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</row>
    <row r="240" spans="3:43" s="22" customFormat="1" x14ac:dyDescent="0.2">
      <c r="C240" s="129"/>
      <c r="D240" s="152"/>
      <c r="E240" s="149"/>
      <c r="F240" s="158"/>
      <c r="G240" s="153"/>
      <c r="H240" s="153"/>
      <c r="I240" s="153"/>
      <c r="J240" s="153"/>
      <c r="K240" s="153"/>
      <c r="L240" s="160"/>
      <c r="M240" s="160"/>
      <c r="N240" s="153"/>
      <c r="O240" s="153"/>
      <c r="P240" s="153"/>
      <c r="Q240" s="149"/>
      <c r="R240" s="149"/>
      <c r="S240" s="149"/>
      <c r="T240" s="160"/>
      <c r="U240" s="160"/>
      <c r="V240" s="160"/>
      <c r="W240" s="160"/>
      <c r="X240" s="160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</row>
    <row r="241" spans="3:43" s="22" customFormat="1" x14ac:dyDescent="0.2">
      <c r="C241" s="175"/>
      <c r="D241" s="149"/>
      <c r="E241" s="149"/>
      <c r="F241" s="158"/>
      <c r="G241" s="153"/>
      <c r="H241" s="153"/>
      <c r="I241" s="153"/>
      <c r="J241" s="153"/>
      <c r="K241" s="153"/>
      <c r="L241" s="160"/>
      <c r="M241" s="160"/>
      <c r="N241" s="153"/>
      <c r="O241" s="153"/>
      <c r="P241" s="153"/>
      <c r="Q241" s="149"/>
      <c r="R241" s="149"/>
      <c r="S241" s="149"/>
      <c r="T241" s="160"/>
      <c r="U241" s="160"/>
      <c r="V241" s="160"/>
      <c r="W241" s="160"/>
      <c r="X241" s="160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</row>
    <row r="242" spans="3:43" s="22" customFormat="1" x14ac:dyDescent="0.2">
      <c r="C242" s="167"/>
      <c r="D242" s="152"/>
      <c r="E242" s="149"/>
      <c r="F242" s="158"/>
      <c r="G242" s="153"/>
      <c r="H242" s="153"/>
      <c r="I242" s="153"/>
      <c r="J242" s="153"/>
      <c r="K242" s="153"/>
      <c r="L242" s="160"/>
      <c r="M242" s="160"/>
      <c r="N242" s="153"/>
      <c r="O242" s="153"/>
      <c r="P242" s="153"/>
      <c r="Q242" s="149"/>
      <c r="R242" s="149"/>
      <c r="S242" s="149"/>
      <c r="T242" s="160"/>
      <c r="U242" s="160"/>
      <c r="V242" s="160"/>
      <c r="W242" s="160"/>
      <c r="X242" s="160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</row>
    <row r="243" spans="3:43" s="22" customFormat="1" x14ac:dyDescent="0.2">
      <c r="C243" s="167"/>
      <c r="D243" s="152"/>
      <c r="E243" s="149"/>
      <c r="F243" s="158"/>
      <c r="G243" s="153"/>
      <c r="H243" s="153"/>
      <c r="I243" s="153"/>
      <c r="J243" s="153"/>
      <c r="K243" s="153"/>
      <c r="L243" s="160"/>
      <c r="M243" s="160"/>
      <c r="N243" s="153"/>
      <c r="O243" s="153"/>
      <c r="P243" s="153"/>
      <c r="Q243" s="149"/>
      <c r="R243" s="149"/>
      <c r="S243" s="149"/>
      <c r="T243" s="160"/>
      <c r="U243" s="160"/>
      <c r="V243" s="160"/>
      <c r="W243" s="160"/>
      <c r="X243" s="160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</row>
    <row r="244" spans="3:43" s="22" customFormat="1" x14ac:dyDescent="0.2">
      <c r="C244" s="167"/>
      <c r="D244" s="149"/>
      <c r="E244" s="149"/>
      <c r="F244" s="158"/>
      <c r="G244" s="153"/>
      <c r="H244" s="153"/>
      <c r="I244" s="153"/>
      <c r="J244" s="153"/>
      <c r="K244" s="153"/>
      <c r="L244" s="160"/>
      <c r="M244" s="160"/>
      <c r="N244" s="153"/>
      <c r="O244" s="153"/>
      <c r="P244" s="153"/>
      <c r="Q244" s="149"/>
      <c r="R244" s="149"/>
      <c r="S244" s="149"/>
      <c r="T244" s="160"/>
      <c r="U244" s="160"/>
      <c r="V244" s="160"/>
      <c r="W244" s="160"/>
      <c r="X244" s="160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</row>
    <row r="245" spans="3:43" s="22" customFormat="1" x14ac:dyDescent="0.2">
      <c r="C245" s="15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00"/>
      <c r="AJ245" s="100"/>
      <c r="AK245" s="100"/>
      <c r="AL245" s="100"/>
      <c r="AM245" s="100"/>
      <c r="AN245" s="100"/>
      <c r="AO245" s="100"/>
      <c r="AP245" s="149"/>
      <c r="AQ245" s="149"/>
    </row>
    <row r="246" spans="3:43" s="22" customFormat="1" x14ac:dyDescent="0.2">
      <c r="C246" s="175"/>
      <c r="D246" s="152"/>
      <c r="E246" s="176"/>
      <c r="F246" s="158"/>
      <c r="G246" s="153"/>
      <c r="H246" s="153"/>
      <c r="I246" s="153"/>
      <c r="J246" s="153"/>
      <c r="K246" s="153"/>
      <c r="L246" s="160"/>
      <c r="M246" s="160"/>
      <c r="N246" s="153"/>
      <c r="O246" s="153"/>
      <c r="P246" s="153"/>
      <c r="Q246" s="149"/>
      <c r="R246" s="149"/>
      <c r="S246" s="149"/>
      <c r="T246" s="160"/>
      <c r="U246" s="160"/>
      <c r="V246" s="160"/>
      <c r="W246" s="160"/>
      <c r="X246" s="160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</row>
    <row r="247" spans="3:43" s="22" customFormat="1" x14ac:dyDescent="0.2">
      <c r="C247" s="175"/>
      <c r="D247" s="152"/>
      <c r="E247" s="176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49"/>
      <c r="AQ247" s="149"/>
    </row>
    <row r="248" spans="3:43" s="22" customFormat="1" x14ac:dyDescent="0.2">
      <c r="C248" s="175"/>
      <c r="D248" s="152"/>
      <c r="E248" s="176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49"/>
      <c r="AQ248" s="149"/>
    </row>
    <row r="249" spans="3:43" s="22" customFormat="1" x14ac:dyDescent="0.2">
      <c r="C249" s="175"/>
      <c r="D249" s="152"/>
      <c r="E249" s="176"/>
      <c r="F249" s="158"/>
      <c r="G249" s="153"/>
      <c r="H249" s="153"/>
      <c r="I249" s="153"/>
      <c r="J249" s="153"/>
      <c r="K249" s="153"/>
      <c r="L249" s="160"/>
      <c r="M249" s="160"/>
      <c r="N249" s="153"/>
      <c r="O249" s="153"/>
      <c r="P249" s="153"/>
      <c r="Q249" s="149"/>
      <c r="R249" s="149"/>
      <c r="S249" s="149"/>
      <c r="T249" s="160"/>
      <c r="U249" s="160"/>
      <c r="V249" s="160"/>
      <c r="W249" s="160"/>
      <c r="X249" s="160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</row>
    <row r="250" spans="3:43" s="22" customFormat="1" x14ac:dyDescent="0.2">
      <c r="C250" s="150"/>
      <c r="D250" s="45"/>
      <c r="E250" s="176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49"/>
      <c r="AQ250" s="171"/>
    </row>
    <row r="251" spans="3:43" s="22" customFormat="1" x14ac:dyDescent="0.2">
      <c r="C251" s="175"/>
      <c r="D251" s="152"/>
      <c r="E251" s="176"/>
      <c r="F251" s="158"/>
      <c r="G251" s="153"/>
      <c r="H251" s="153"/>
      <c r="I251" s="153"/>
      <c r="J251" s="153"/>
      <c r="K251" s="153"/>
      <c r="L251" s="160"/>
      <c r="M251" s="160"/>
      <c r="N251" s="153"/>
      <c r="O251" s="153"/>
      <c r="P251" s="153"/>
      <c r="Q251" s="149"/>
      <c r="R251" s="149"/>
      <c r="S251" s="149"/>
      <c r="T251" s="160"/>
      <c r="U251" s="160"/>
      <c r="V251" s="160"/>
      <c r="W251" s="160"/>
      <c r="X251" s="160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</row>
    <row r="252" spans="3:43" s="22" customFormat="1" x14ac:dyDescent="0.2">
      <c r="C252" s="150"/>
      <c r="D252" s="152"/>
      <c r="E252" s="176"/>
      <c r="F252" s="147"/>
      <c r="G252" s="147"/>
      <c r="H252" s="147"/>
      <c r="I252" s="147"/>
      <c r="J252" s="147"/>
      <c r="K252" s="192"/>
      <c r="L252" s="193"/>
      <c r="M252" s="193"/>
      <c r="N252" s="192"/>
      <c r="O252" s="192"/>
      <c r="P252" s="192"/>
      <c r="Q252" s="147"/>
      <c r="R252" s="147"/>
      <c r="S252" s="147"/>
      <c r="T252" s="193"/>
      <c r="U252" s="193"/>
      <c r="V252" s="193"/>
      <c r="W252" s="193"/>
      <c r="X252" s="193"/>
      <c r="Y252" s="147"/>
      <c r="Z252" s="147"/>
      <c r="AA252" s="147"/>
      <c r="AB252" s="147"/>
      <c r="AC252" s="147"/>
      <c r="AD252" s="147"/>
      <c r="AE252" s="147"/>
      <c r="AF252" s="147"/>
      <c r="AG252" s="132"/>
      <c r="AH252" s="147"/>
      <c r="AI252" s="132"/>
      <c r="AJ252" s="147"/>
      <c r="AK252" s="132"/>
      <c r="AL252" s="147"/>
      <c r="AM252" s="132"/>
      <c r="AN252" s="147"/>
      <c r="AO252" s="147"/>
      <c r="AP252" s="149"/>
      <c r="AQ252" s="149"/>
    </row>
    <row r="253" spans="3:43" s="22" customFormat="1" x14ac:dyDescent="0.2">
      <c r="C253" s="157"/>
      <c r="D253" s="158"/>
      <c r="E253" s="158"/>
      <c r="F253" s="149"/>
      <c r="K253" s="25"/>
      <c r="L253" s="136"/>
      <c r="M253" s="136"/>
      <c r="N253" s="25"/>
      <c r="O253" s="25"/>
      <c r="P253" s="25"/>
      <c r="T253" s="136"/>
      <c r="U253" s="136"/>
      <c r="V253" s="136"/>
      <c r="W253" s="136"/>
      <c r="X253" s="136"/>
    </row>
    <row r="254" spans="3:43" s="22" customFormat="1" x14ac:dyDescent="0.2">
      <c r="C254" s="116"/>
      <c r="K254" s="25"/>
      <c r="L254" s="136"/>
      <c r="M254" s="136"/>
      <c r="N254" s="25"/>
      <c r="O254" s="25"/>
      <c r="P254" s="25"/>
      <c r="T254" s="136"/>
      <c r="U254" s="136"/>
      <c r="V254" s="136"/>
      <c r="W254" s="136"/>
      <c r="X254" s="136"/>
    </row>
    <row r="255" spans="3:43" s="22" customFormat="1" x14ac:dyDescent="0.2">
      <c r="C255" s="116"/>
      <c r="K255" s="25"/>
      <c r="L255" s="136"/>
      <c r="M255" s="136"/>
      <c r="N255" s="25"/>
      <c r="O255" s="25"/>
      <c r="P255" s="25"/>
      <c r="T255" s="136"/>
      <c r="U255" s="136"/>
      <c r="V255" s="136"/>
      <c r="W255" s="136"/>
      <c r="X255" s="136"/>
    </row>
    <row r="256" spans="3:43" s="22" customFormat="1" x14ac:dyDescent="0.2">
      <c r="C256" s="116"/>
      <c r="K256" s="25"/>
      <c r="L256" s="136"/>
      <c r="M256" s="136"/>
      <c r="N256" s="25"/>
      <c r="O256" s="25"/>
      <c r="P256" s="25"/>
      <c r="T256" s="136"/>
      <c r="U256" s="136"/>
      <c r="V256" s="136"/>
      <c r="W256" s="136"/>
      <c r="X256" s="136"/>
    </row>
    <row r="257" spans="3:43" s="22" customFormat="1" x14ac:dyDescent="0.2">
      <c r="C257" s="116"/>
      <c r="K257" s="25"/>
      <c r="L257" s="136"/>
      <c r="M257" s="136"/>
      <c r="N257" s="25"/>
      <c r="O257" s="25"/>
      <c r="P257" s="25"/>
      <c r="T257" s="136"/>
      <c r="U257" s="136"/>
      <c r="V257" s="136"/>
      <c r="W257" s="136"/>
      <c r="X257" s="136"/>
    </row>
    <row r="258" spans="3:43" s="22" customFormat="1" x14ac:dyDescent="0.2">
      <c r="C258" s="116"/>
      <c r="K258" s="25"/>
      <c r="L258" s="136"/>
      <c r="M258" s="136"/>
      <c r="N258" s="25"/>
      <c r="O258" s="25"/>
      <c r="P258" s="25"/>
      <c r="T258" s="136"/>
      <c r="U258" s="136"/>
      <c r="V258" s="136"/>
      <c r="W258" s="136"/>
      <c r="X258" s="136"/>
    </row>
    <row r="259" spans="3:43" s="22" customFormat="1" x14ac:dyDescent="0.2">
      <c r="C259" s="175"/>
      <c r="D259" s="176"/>
      <c r="E259" s="176"/>
      <c r="F259" s="149"/>
      <c r="G259" s="153"/>
      <c r="H259" s="153"/>
      <c r="I259" s="153"/>
      <c r="J259" s="153"/>
      <c r="K259" s="153"/>
      <c r="L259" s="160"/>
      <c r="M259" s="160"/>
      <c r="N259" s="153"/>
      <c r="O259" s="153"/>
      <c r="P259" s="153"/>
      <c r="Q259" s="149"/>
      <c r="R259" s="149"/>
      <c r="S259" s="149"/>
      <c r="T259" s="160"/>
      <c r="U259" s="160"/>
      <c r="V259" s="160"/>
      <c r="W259" s="160"/>
      <c r="X259" s="160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</row>
    <row r="260" spans="3:43" s="22" customFormat="1" x14ac:dyDescent="0.2">
      <c r="C260" s="175"/>
      <c r="D260" s="149"/>
      <c r="E260" s="149"/>
      <c r="F260" s="149"/>
      <c r="G260" s="153"/>
      <c r="H260" s="153"/>
      <c r="I260" s="153"/>
      <c r="J260" s="153"/>
      <c r="K260" s="153"/>
      <c r="L260" s="160"/>
      <c r="M260" s="160"/>
      <c r="N260" s="153"/>
      <c r="O260" s="153"/>
      <c r="P260" s="153"/>
      <c r="Q260" s="149"/>
      <c r="R260" s="149"/>
      <c r="S260" s="149"/>
      <c r="T260" s="160"/>
      <c r="U260" s="160"/>
      <c r="V260" s="160"/>
      <c r="W260" s="160"/>
      <c r="X260" s="160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</row>
    <row r="261" spans="3:43" s="22" customFormat="1" x14ac:dyDescent="0.2">
      <c r="C261" s="157"/>
      <c r="D261" s="158"/>
      <c r="E261" s="158"/>
      <c r="F261" s="158"/>
      <c r="G261" s="153"/>
      <c r="H261" s="153"/>
      <c r="I261" s="153"/>
      <c r="J261" s="153"/>
      <c r="K261" s="153"/>
      <c r="L261" s="160"/>
      <c r="M261" s="160"/>
      <c r="N261" s="153"/>
      <c r="O261" s="153"/>
      <c r="P261" s="153"/>
      <c r="Q261" s="149"/>
      <c r="R261" s="149"/>
      <c r="S261" s="149"/>
      <c r="T261" s="160"/>
      <c r="U261" s="160"/>
      <c r="V261" s="160"/>
      <c r="W261" s="160"/>
      <c r="X261" s="160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</row>
    <row r="262" spans="3:43" s="22" customFormat="1" x14ac:dyDescent="0.2">
      <c r="C262" s="175"/>
      <c r="D262" s="176"/>
      <c r="E262" s="176"/>
      <c r="F262" s="158"/>
      <c r="G262" s="153"/>
      <c r="H262" s="153"/>
      <c r="I262" s="153"/>
      <c r="J262" s="153"/>
      <c r="K262" s="153"/>
      <c r="L262" s="160"/>
      <c r="M262" s="160"/>
      <c r="N262" s="153"/>
      <c r="O262" s="153"/>
      <c r="P262" s="153"/>
      <c r="Q262" s="149"/>
      <c r="R262" s="149"/>
      <c r="S262" s="149"/>
      <c r="T262" s="160"/>
      <c r="U262" s="160"/>
      <c r="V262" s="160"/>
      <c r="W262" s="160"/>
      <c r="X262" s="160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</row>
    <row r="263" spans="3:43" s="22" customFormat="1" x14ac:dyDescent="0.2">
      <c r="C263" s="167"/>
      <c r="D263" s="152"/>
      <c r="E263" s="149"/>
      <c r="F263" s="158"/>
      <c r="G263" s="153"/>
      <c r="H263" s="153"/>
      <c r="I263" s="153"/>
      <c r="J263" s="153"/>
      <c r="K263" s="153"/>
      <c r="L263" s="160"/>
      <c r="M263" s="160"/>
      <c r="N263" s="153"/>
      <c r="O263" s="153"/>
      <c r="P263" s="153"/>
      <c r="Q263" s="149"/>
      <c r="R263" s="149"/>
      <c r="S263" s="149"/>
      <c r="T263" s="160"/>
      <c r="U263" s="160"/>
      <c r="V263" s="160"/>
      <c r="W263" s="160"/>
      <c r="X263" s="160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</row>
    <row r="264" spans="3:43" s="22" customFormat="1" x14ac:dyDescent="0.2">
      <c r="C264" s="167"/>
      <c r="D264" s="152"/>
      <c r="F264" s="158"/>
      <c r="G264" s="153"/>
      <c r="H264" s="153"/>
      <c r="I264" s="153"/>
      <c r="J264" s="153"/>
      <c r="K264" s="153"/>
      <c r="L264" s="160"/>
      <c r="M264" s="160"/>
      <c r="N264" s="153"/>
      <c r="O264" s="153"/>
      <c r="P264" s="153"/>
      <c r="Q264" s="149"/>
      <c r="R264" s="149"/>
      <c r="S264" s="149"/>
      <c r="T264" s="160"/>
      <c r="U264" s="160"/>
      <c r="V264" s="160"/>
      <c r="W264" s="160"/>
      <c r="X264" s="160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</row>
    <row r="265" spans="3:43" s="22" customFormat="1" x14ac:dyDescent="0.2">
      <c r="C265" s="129"/>
      <c r="D265" s="152"/>
      <c r="E265" s="149"/>
      <c r="F265" s="158"/>
      <c r="G265" s="153"/>
      <c r="H265" s="153"/>
      <c r="I265" s="153"/>
      <c r="J265" s="153"/>
      <c r="K265" s="153"/>
      <c r="L265" s="160"/>
      <c r="M265" s="160"/>
      <c r="N265" s="153"/>
      <c r="O265" s="153"/>
      <c r="P265" s="153"/>
      <c r="Q265" s="149"/>
      <c r="R265" s="149"/>
      <c r="S265" s="149"/>
      <c r="T265" s="160"/>
      <c r="U265" s="160"/>
      <c r="V265" s="160"/>
      <c r="W265" s="160"/>
      <c r="X265" s="160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</row>
    <row r="266" spans="3:43" s="22" customFormat="1" x14ac:dyDescent="0.2">
      <c r="C266" s="175"/>
      <c r="D266" s="149"/>
      <c r="E266" s="149"/>
      <c r="F266" s="158"/>
      <c r="G266" s="153"/>
      <c r="H266" s="153"/>
      <c r="I266" s="153"/>
      <c r="J266" s="153"/>
      <c r="K266" s="153"/>
      <c r="L266" s="160"/>
      <c r="M266" s="160"/>
      <c r="N266" s="153"/>
      <c r="O266" s="153"/>
      <c r="P266" s="153"/>
      <c r="Q266" s="149"/>
      <c r="R266" s="149"/>
      <c r="S266" s="149"/>
      <c r="T266" s="160"/>
      <c r="U266" s="160"/>
      <c r="V266" s="160"/>
      <c r="W266" s="160"/>
      <c r="X266" s="160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</row>
    <row r="267" spans="3:43" s="22" customFormat="1" x14ac:dyDescent="0.2">
      <c r="C267" s="167"/>
      <c r="D267" s="152"/>
      <c r="E267" s="149"/>
      <c r="F267" s="158"/>
      <c r="G267" s="153"/>
      <c r="H267" s="153"/>
      <c r="I267" s="153"/>
      <c r="J267" s="153"/>
      <c r="K267" s="153"/>
      <c r="L267" s="160"/>
      <c r="M267" s="160"/>
      <c r="N267" s="153"/>
      <c r="O267" s="153"/>
      <c r="P267" s="153"/>
      <c r="Q267" s="149"/>
      <c r="R267" s="149"/>
      <c r="S267" s="149"/>
      <c r="T267" s="160"/>
      <c r="U267" s="160"/>
      <c r="V267" s="160"/>
      <c r="W267" s="160"/>
      <c r="X267" s="160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</row>
    <row r="268" spans="3:43" s="22" customFormat="1" x14ac:dyDescent="0.2">
      <c r="C268" s="167"/>
      <c r="D268" s="152"/>
      <c r="E268" s="149"/>
      <c r="F268" s="158"/>
      <c r="G268" s="153"/>
      <c r="H268" s="153"/>
      <c r="I268" s="153"/>
      <c r="J268" s="153"/>
      <c r="K268" s="153"/>
      <c r="L268" s="160"/>
      <c r="M268" s="160"/>
      <c r="N268" s="153"/>
      <c r="O268" s="153"/>
      <c r="P268" s="153"/>
      <c r="Q268" s="149"/>
      <c r="R268" s="149"/>
      <c r="S268" s="149"/>
      <c r="T268" s="160"/>
      <c r="U268" s="160"/>
      <c r="V268" s="160"/>
      <c r="W268" s="160"/>
      <c r="X268" s="160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</row>
    <row r="269" spans="3:43" s="22" customFormat="1" x14ac:dyDescent="0.2">
      <c r="C269" s="167"/>
      <c r="D269" s="149"/>
      <c r="E269" s="149"/>
      <c r="F269" s="158"/>
      <c r="G269" s="153"/>
      <c r="H269" s="153"/>
      <c r="I269" s="153"/>
      <c r="J269" s="153"/>
      <c r="K269" s="153"/>
      <c r="L269" s="160"/>
      <c r="M269" s="160"/>
      <c r="N269" s="153"/>
      <c r="O269" s="153"/>
      <c r="P269" s="153"/>
      <c r="Q269" s="149"/>
      <c r="R269" s="149"/>
      <c r="S269" s="149"/>
      <c r="T269" s="160"/>
      <c r="U269" s="160"/>
      <c r="V269" s="160"/>
      <c r="W269" s="160"/>
      <c r="X269" s="160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</row>
    <row r="270" spans="3:43" s="22" customFormat="1" x14ac:dyDescent="0.2">
      <c r="C270" s="15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00"/>
      <c r="AJ270" s="100"/>
      <c r="AK270" s="100"/>
      <c r="AL270" s="100"/>
      <c r="AM270" s="100"/>
      <c r="AN270" s="100"/>
      <c r="AO270" s="100"/>
      <c r="AP270" s="149"/>
      <c r="AQ270" s="149"/>
    </row>
    <row r="271" spans="3:43" s="22" customFormat="1" x14ac:dyDescent="0.2">
      <c r="C271" s="175"/>
      <c r="D271" s="152"/>
      <c r="E271" s="176"/>
      <c r="F271" s="158"/>
      <c r="G271" s="153"/>
      <c r="H271" s="153"/>
      <c r="I271" s="153"/>
      <c r="J271" s="153"/>
      <c r="K271" s="153"/>
      <c r="L271" s="160"/>
      <c r="M271" s="160"/>
      <c r="N271" s="153"/>
      <c r="O271" s="153"/>
      <c r="P271" s="153"/>
      <c r="Q271" s="149"/>
      <c r="R271" s="149"/>
      <c r="S271" s="149"/>
      <c r="T271" s="160"/>
      <c r="U271" s="160"/>
      <c r="V271" s="160"/>
      <c r="W271" s="160"/>
      <c r="X271" s="160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</row>
    <row r="272" spans="3:43" s="22" customFormat="1" x14ac:dyDescent="0.2">
      <c r="C272" s="175"/>
      <c r="D272" s="152"/>
      <c r="E272" s="176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49"/>
      <c r="AQ272" s="149"/>
    </row>
    <row r="273" spans="3:43" s="22" customFormat="1" x14ac:dyDescent="0.2">
      <c r="C273" s="175"/>
      <c r="D273" s="152"/>
      <c r="E273" s="176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49"/>
      <c r="AQ273" s="149"/>
    </row>
    <row r="274" spans="3:43" s="22" customFormat="1" x14ac:dyDescent="0.2">
      <c r="C274" s="175"/>
      <c r="D274" s="152"/>
      <c r="E274" s="176"/>
      <c r="F274" s="158"/>
      <c r="G274" s="153"/>
      <c r="H274" s="153"/>
      <c r="I274" s="153"/>
      <c r="J274" s="153"/>
      <c r="K274" s="153"/>
      <c r="L274" s="160"/>
      <c r="M274" s="160"/>
      <c r="N274" s="153"/>
      <c r="O274" s="153"/>
      <c r="P274" s="153"/>
      <c r="Q274" s="149"/>
      <c r="R274" s="149"/>
      <c r="S274" s="149"/>
      <c r="T274" s="160"/>
      <c r="U274" s="160"/>
      <c r="V274" s="160"/>
      <c r="W274" s="160"/>
      <c r="X274" s="160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</row>
    <row r="275" spans="3:43" s="22" customFormat="1" x14ac:dyDescent="0.2">
      <c r="C275" s="150"/>
      <c r="D275" s="45"/>
      <c r="E275" s="176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49"/>
      <c r="AQ275" s="171"/>
    </row>
    <row r="276" spans="3:43" s="22" customFormat="1" x14ac:dyDescent="0.2">
      <c r="C276" s="175"/>
      <c r="D276" s="152"/>
      <c r="E276" s="176"/>
      <c r="F276" s="158"/>
      <c r="G276" s="153"/>
      <c r="H276" s="153"/>
      <c r="I276" s="153"/>
      <c r="J276" s="153"/>
      <c r="K276" s="153"/>
      <c r="L276" s="160"/>
      <c r="M276" s="160"/>
      <c r="N276" s="153"/>
      <c r="O276" s="153"/>
      <c r="P276" s="153"/>
      <c r="Q276" s="149"/>
      <c r="R276" s="149"/>
      <c r="S276" s="149"/>
      <c r="T276" s="160"/>
      <c r="U276" s="160"/>
      <c r="V276" s="160"/>
      <c r="W276" s="160"/>
      <c r="X276" s="160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</row>
    <row r="277" spans="3:43" s="22" customFormat="1" x14ac:dyDescent="0.2">
      <c r="C277" s="150"/>
      <c r="D277" s="152"/>
      <c r="E277" s="176"/>
      <c r="F277" s="147"/>
      <c r="G277" s="147"/>
      <c r="H277" s="147"/>
      <c r="I277" s="147"/>
      <c r="J277" s="147"/>
      <c r="K277" s="192"/>
      <c r="L277" s="193"/>
      <c r="M277" s="193"/>
      <c r="N277" s="192"/>
      <c r="O277" s="192"/>
      <c r="P277" s="192"/>
      <c r="Q277" s="147"/>
      <c r="R277" s="147"/>
      <c r="S277" s="147"/>
      <c r="T277" s="193"/>
      <c r="U277" s="193"/>
      <c r="V277" s="193"/>
      <c r="W277" s="193"/>
      <c r="X277" s="193"/>
      <c r="Y277" s="147"/>
      <c r="Z277" s="147"/>
      <c r="AA277" s="147"/>
      <c r="AB277" s="147"/>
      <c r="AC277" s="147"/>
      <c r="AD277" s="147"/>
      <c r="AE277" s="147"/>
      <c r="AF277" s="147"/>
      <c r="AG277" s="132"/>
      <c r="AH277" s="147"/>
      <c r="AI277" s="132"/>
      <c r="AJ277" s="147"/>
      <c r="AK277" s="132"/>
      <c r="AL277" s="147"/>
      <c r="AM277" s="132"/>
      <c r="AN277" s="147"/>
      <c r="AO277" s="147"/>
      <c r="AP277" s="149"/>
      <c r="AQ277" s="149"/>
    </row>
    <row r="278" spans="3:43" s="22" customFormat="1" x14ac:dyDescent="0.2">
      <c r="C278" s="116"/>
      <c r="K278" s="25"/>
      <c r="L278" s="136"/>
      <c r="M278" s="136"/>
      <c r="N278" s="25"/>
      <c r="O278" s="25"/>
      <c r="P278" s="25"/>
      <c r="T278" s="136"/>
      <c r="U278" s="136"/>
      <c r="V278" s="136"/>
      <c r="W278" s="136"/>
      <c r="X278" s="136"/>
    </row>
    <row r="279" spans="3:43" s="22" customFormat="1" x14ac:dyDescent="0.2">
      <c r="C279" s="116"/>
      <c r="K279" s="25"/>
      <c r="L279" s="136"/>
      <c r="M279" s="136"/>
      <c r="N279" s="25"/>
      <c r="O279" s="25"/>
      <c r="P279" s="25"/>
      <c r="T279" s="136"/>
      <c r="U279" s="136"/>
      <c r="V279" s="136"/>
      <c r="W279" s="136"/>
      <c r="X279" s="136"/>
    </row>
    <row r="280" spans="3:43" s="22" customFormat="1" x14ac:dyDescent="0.2">
      <c r="C280" s="116"/>
      <c r="K280" s="25"/>
      <c r="L280" s="136"/>
      <c r="M280" s="136"/>
      <c r="N280" s="25"/>
      <c r="O280" s="25"/>
      <c r="P280" s="25"/>
      <c r="T280" s="136"/>
      <c r="U280" s="136"/>
      <c r="V280" s="136"/>
      <c r="W280" s="136"/>
      <c r="X280" s="136"/>
    </row>
    <row r="281" spans="3:43" s="22" customFormat="1" x14ac:dyDescent="0.2">
      <c r="C281" s="116"/>
      <c r="F281" s="149"/>
      <c r="K281" s="25"/>
      <c r="L281" s="136"/>
      <c r="M281" s="136"/>
      <c r="N281" s="25"/>
      <c r="O281" s="25"/>
      <c r="P281" s="25"/>
      <c r="T281" s="136"/>
      <c r="U281" s="136"/>
      <c r="V281" s="136"/>
      <c r="W281" s="136"/>
      <c r="X281" s="136"/>
    </row>
    <row r="282" spans="3:43" s="22" customFormat="1" x14ac:dyDescent="0.2">
      <c r="C282" s="189"/>
      <c r="D282" s="127"/>
      <c r="E282" s="127"/>
      <c r="K282" s="25"/>
      <c r="L282" s="136"/>
      <c r="M282" s="136"/>
      <c r="N282" s="25"/>
      <c r="O282" s="25"/>
      <c r="P282" s="25"/>
      <c r="T282" s="136"/>
      <c r="U282" s="136"/>
      <c r="V282" s="136"/>
      <c r="W282" s="136"/>
      <c r="X282" s="136"/>
    </row>
    <row r="283" spans="3:43" s="22" customFormat="1" x14ac:dyDescent="0.2">
      <c r="C283" s="175"/>
      <c r="D283" s="149"/>
      <c r="E283" s="149"/>
      <c r="F283" s="149"/>
      <c r="G283" s="153"/>
      <c r="H283" s="153"/>
      <c r="I283" s="153"/>
      <c r="J283" s="153"/>
      <c r="K283" s="153"/>
      <c r="L283" s="160"/>
      <c r="M283" s="160"/>
      <c r="N283" s="153"/>
      <c r="O283" s="153"/>
      <c r="P283" s="153"/>
      <c r="Q283" s="149"/>
      <c r="R283" s="149"/>
      <c r="S283" s="149"/>
      <c r="T283" s="160"/>
      <c r="U283" s="160"/>
      <c r="V283" s="160"/>
      <c r="W283" s="160"/>
      <c r="X283" s="160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</row>
    <row r="284" spans="3:43" s="22" customFormat="1" x14ac:dyDescent="0.2">
      <c r="C284" s="157"/>
      <c r="D284" s="158"/>
      <c r="E284" s="158"/>
      <c r="F284" s="158"/>
      <c r="G284" s="153"/>
      <c r="H284" s="153"/>
      <c r="I284" s="153"/>
      <c r="J284" s="153"/>
      <c r="K284" s="153"/>
      <c r="L284" s="160"/>
      <c r="M284" s="160"/>
      <c r="N284" s="153"/>
      <c r="O284" s="153"/>
      <c r="P284" s="153"/>
      <c r="Q284" s="149"/>
      <c r="R284" s="149"/>
      <c r="S284" s="149"/>
      <c r="T284" s="160"/>
      <c r="U284" s="160"/>
      <c r="V284" s="160"/>
      <c r="W284" s="160"/>
      <c r="X284" s="160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</row>
    <row r="285" spans="3:43" s="22" customFormat="1" x14ac:dyDescent="0.2">
      <c r="C285" s="189"/>
      <c r="D285" s="127"/>
      <c r="E285" s="127"/>
      <c r="F285" s="158"/>
      <c r="G285" s="153"/>
      <c r="H285" s="153"/>
      <c r="I285" s="153"/>
      <c r="J285" s="153"/>
      <c r="K285" s="153"/>
      <c r="L285" s="160"/>
      <c r="M285" s="160"/>
      <c r="N285" s="153"/>
      <c r="O285" s="153"/>
      <c r="P285" s="153"/>
      <c r="Q285" s="149"/>
      <c r="R285" s="149"/>
      <c r="S285" s="149"/>
      <c r="T285" s="160"/>
      <c r="U285" s="160"/>
      <c r="V285" s="160"/>
      <c r="W285" s="160"/>
      <c r="X285" s="160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</row>
    <row r="286" spans="3:43" s="22" customFormat="1" x14ac:dyDescent="0.2">
      <c r="C286" s="167"/>
      <c r="D286" s="152"/>
      <c r="E286" s="149"/>
      <c r="F286" s="158"/>
      <c r="G286" s="153"/>
      <c r="H286" s="153"/>
      <c r="I286" s="153"/>
      <c r="J286" s="153"/>
      <c r="K286" s="153"/>
      <c r="L286" s="160"/>
      <c r="M286" s="160"/>
      <c r="N286" s="153"/>
      <c r="O286" s="153"/>
      <c r="P286" s="153"/>
      <c r="Q286" s="149"/>
      <c r="R286" s="149"/>
      <c r="S286" s="149"/>
      <c r="T286" s="160"/>
      <c r="U286" s="160"/>
      <c r="V286" s="160"/>
      <c r="W286" s="160"/>
      <c r="X286" s="160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</row>
    <row r="287" spans="3:43" s="22" customFormat="1" x14ac:dyDescent="0.2">
      <c r="C287" s="167"/>
      <c r="D287" s="152"/>
      <c r="F287" s="158"/>
      <c r="G287" s="153"/>
      <c r="H287" s="153"/>
      <c r="I287" s="153"/>
      <c r="J287" s="153"/>
      <c r="K287" s="153"/>
      <c r="L287" s="160"/>
      <c r="M287" s="160"/>
      <c r="N287" s="153"/>
      <c r="O287" s="153"/>
      <c r="P287" s="153"/>
      <c r="Q287" s="149"/>
      <c r="R287" s="149"/>
      <c r="S287" s="149"/>
      <c r="T287" s="160"/>
      <c r="U287" s="160"/>
      <c r="V287" s="160"/>
      <c r="W287" s="160"/>
      <c r="X287" s="160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</row>
    <row r="288" spans="3:43" s="22" customFormat="1" x14ac:dyDescent="0.2">
      <c r="C288" s="129"/>
      <c r="D288" s="152"/>
      <c r="E288" s="149"/>
      <c r="F288" s="158"/>
      <c r="G288" s="153"/>
      <c r="H288" s="153"/>
      <c r="I288" s="153"/>
      <c r="J288" s="153"/>
      <c r="K288" s="153"/>
      <c r="L288" s="160"/>
      <c r="M288" s="160"/>
      <c r="N288" s="153"/>
      <c r="O288" s="153"/>
      <c r="P288" s="153"/>
      <c r="Q288" s="149"/>
      <c r="R288" s="149"/>
      <c r="S288" s="149"/>
      <c r="T288" s="160"/>
      <c r="U288" s="160"/>
      <c r="V288" s="160"/>
      <c r="W288" s="160"/>
      <c r="X288" s="160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</row>
    <row r="289" spans="3:43" s="22" customFormat="1" x14ac:dyDescent="0.2">
      <c r="C289" s="175"/>
      <c r="D289" s="149"/>
      <c r="E289" s="149"/>
      <c r="F289" s="158"/>
      <c r="G289" s="153"/>
      <c r="H289" s="153"/>
      <c r="I289" s="153"/>
      <c r="J289" s="153"/>
      <c r="K289" s="153"/>
      <c r="L289" s="160"/>
      <c r="M289" s="160"/>
      <c r="N289" s="153"/>
      <c r="O289" s="153"/>
      <c r="P289" s="153"/>
      <c r="Q289" s="149"/>
      <c r="R289" s="149"/>
      <c r="S289" s="149"/>
      <c r="T289" s="160"/>
      <c r="U289" s="160"/>
      <c r="V289" s="160"/>
      <c r="W289" s="160"/>
      <c r="X289" s="160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</row>
    <row r="290" spans="3:43" s="22" customFormat="1" x14ac:dyDescent="0.2">
      <c r="C290" s="167"/>
      <c r="D290" s="152"/>
      <c r="E290" s="149"/>
      <c r="F290" s="158"/>
      <c r="G290" s="153"/>
      <c r="H290" s="153"/>
      <c r="I290" s="153"/>
      <c r="J290" s="153"/>
      <c r="K290" s="153"/>
      <c r="L290" s="160"/>
      <c r="M290" s="160"/>
      <c r="N290" s="153"/>
      <c r="O290" s="153"/>
      <c r="P290" s="153"/>
      <c r="Q290" s="149"/>
      <c r="R290" s="149"/>
      <c r="S290" s="149"/>
      <c r="T290" s="160"/>
      <c r="U290" s="160"/>
      <c r="V290" s="160"/>
      <c r="W290" s="160"/>
      <c r="X290" s="160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</row>
    <row r="291" spans="3:43" s="22" customFormat="1" x14ac:dyDescent="0.2">
      <c r="C291" s="167"/>
      <c r="D291" s="152"/>
      <c r="E291" s="149"/>
      <c r="F291" s="158"/>
      <c r="G291" s="153"/>
      <c r="H291" s="153"/>
      <c r="I291" s="153"/>
      <c r="J291" s="153"/>
      <c r="K291" s="153"/>
      <c r="L291" s="160"/>
      <c r="M291" s="160"/>
      <c r="N291" s="153"/>
      <c r="O291" s="153"/>
      <c r="P291" s="153"/>
      <c r="Q291" s="149"/>
      <c r="R291" s="149"/>
      <c r="S291" s="149"/>
      <c r="T291" s="160"/>
      <c r="U291" s="160"/>
      <c r="V291" s="160"/>
      <c r="W291" s="160"/>
      <c r="X291" s="160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</row>
    <row r="292" spans="3:43" s="22" customFormat="1" x14ac:dyDescent="0.2">
      <c r="C292" s="167"/>
      <c r="D292" s="149"/>
      <c r="E292" s="149"/>
      <c r="F292" s="158"/>
      <c r="G292" s="153"/>
      <c r="H292" s="153"/>
      <c r="I292" s="153"/>
      <c r="J292" s="153"/>
      <c r="K292" s="153"/>
      <c r="L292" s="160"/>
      <c r="M292" s="160"/>
      <c r="N292" s="153"/>
      <c r="O292" s="153"/>
      <c r="P292" s="153"/>
      <c r="Q292" s="149"/>
      <c r="R292" s="149"/>
      <c r="S292" s="149"/>
      <c r="T292" s="160"/>
      <c r="U292" s="160"/>
      <c r="V292" s="160"/>
      <c r="W292" s="160"/>
      <c r="X292" s="160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</row>
    <row r="293" spans="3:43" s="22" customFormat="1" x14ac:dyDescent="0.2">
      <c r="C293" s="157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00"/>
      <c r="AJ293" s="100"/>
      <c r="AK293" s="100"/>
      <c r="AL293" s="100"/>
      <c r="AM293" s="100"/>
      <c r="AN293" s="100"/>
      <c r="AO293" s="100"/>
      <c r="AP293" s="149"/>
      <c r="AQ293" s="149"/>
    </row>
    <row r="294" spans="3:43" s="22" customFormat="1" x14ac:dyDescent="0.2">
      <c r="C294" s="175"/>
      <c r="D294" s="152"/>
      <c r="E294" s="176"/>
      <c r="F294" s="158"/>
      <c r="G294" s="153"/>
      <c r="H294" s="153"/>
      <c r="I294" s="153"/>
      <c r="J294" s="153"/>
      <c r="K294" s="153"/>
      <c r="L294" s="160"/>
      <c r="M294" s="160"/>
      <c r="N294" s="153"/>
      <c r="O294" s="153"/>
      <c r="P294" s="153"/>
      <c r="Q294" s="149"/>
      <c r="R294" s="149"/>
      <c r="S294" s="149"/>
      <c r="T294" s="160"/>
      <c r="U294" s="160"/>
      <c r="V294" s="160"/>
      <c r="W294" s="160"/>
      <c r="X294" s="160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</row>
    <row r="295" spans="3:43" s="22" customFormat="1" x14ac:dyDescent="0.2">
      <c r="C295" s="175"/>
      <c r="D295" s="152"/>
      <c r="E295" s="176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49"/>
      <c r="AQ295" s="149"/>
    </row>
    <row r="296" spans="3:43" s="22" customFormat="1" x14ac:dyDescent="0.2">
      <c r="C296" s="175"/>
      <c r="D296" s="152"/>
      <c r="E296" s="176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49"/>
      <c r="AQ296" s="149"/>
    </row>
    <row r="297" spans="3:43" s="22" customFormat="1" x14ac:dyDescent="0.2">
      <c r="C297" s="175"/>
      <c r="D297" s="152"/>
      <c r="E297" s="176"/>
      <c r="F297" s="158"/>
      <c r="G297" s="153"/>
      <c r="H297" s="153"/>
      <c r="I297" s="153"/>
      <c r="J297" s="153"/>
      <c r="K297" s="153"/>
      <c r="L297" s="160"/>
      <c r="M297" s="160"/>
      <c r="N297" s="153"/>
      <c r="O297" s="153"/>
      <c r="P297" s="153"/>
      <c r="Q297" s="149"/>
      <c r="R297" s="149"/>
      <c r="S297" s="149"/>
      <c r="T297" s="160"/>
      <c r="U297" s="160"/>
      <c r="V297" s="160"/>
      <c r="W297" s="160"/>
      <c r="X297" s="160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</row>
    <row r="298" spans="3:43" s="22" customFormat="1" x14ac:dyDescent="0.2">
      <c r="C298" s="150"/>
      <c r="D298" s="45"/>
      <c r="E298" s="176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1"/>
      <c r="AP298" s="149"/>
      <c r="AQ298" s="171"/>
    </row>
    <row r="299" spans="3:43" s="22" customFormat="1" x14ac:dyDescent="0.2">
      <c r="C299" s="175"/>
      <c r="D299" s="152"/>
      <c r="E299" s="176"/>
      <c r="F299" s="158"/>
      <c r="G299" s="153"/>
      <c r="H299" s="153"/>
      <c r="I299" s="153"/>
      <c r="J299" s="153"/>
      <c r="K299" s="153"/>
      <c r="L299" s="160"/>
      <c r="M299" s="160"/>
      <c r="N299" s="153"/>
      <c r="O299" s="153"/>
      <c r="P299" s="153"/>
      <c r="Q299" s="149"/>
      <c r="R299" s="149"/>
      <c r="S299" s="149"/>
      <c r="T299" s="160"/>
      <c r="U299" s="160"/>
      <c r="V299" s="160"/>
      <c r="W299" s="160"/>
      <c r="X299" s="160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</row>
    <row r="300" spans="3:43" s="22" customFormat="1" x14ac:dyDescent="0.2">
      <c r="C300" s="150"/>
      <c r="D300" s="152"/>
      <c r="E300" s="176"/>
      <c r="F300" s="147"/>
      <c r="G300" s="147"/>
      <c r="H300" s="147"/>
      <c r="I300" s="147"/>
      <c r="J300" s="147"/>
      <c r="K300" s="192"/>
      <c r="L300" s="193"/>
      <c r="M300" s="193"/>
      <c r="N300" s="192"/>
      <c r="O300" s="192"/>
      <c r="P300" s="192"/>
      <c r="Q300" s="147"/>
      <c r="R300" s="147"/>
      <c r="S300" s="147"/>
      <c r="T300" s="193"/>
      <c r="U300" s="193"/>
      <c r="V300" s="193"/>
      <c r="W300" s="193"/>
      <c r="X300" s="193"/>
      <c r="Y300" s="147"/>
      <c r="Z300" s="147"/>
      <c r="AA300" s="147"/>
      <c r="AB300" s="147"/>
      <c r="AC300" s="147"/>
      <c r="AD300" s="147"/>
      <c r="AE300" s="147"/>
      <c r="AF300" s="147"/>
      <c r="AG300" s="132"/>
      <c r="AH300" s="147"/>
      <c r="AI300" s="132"/>
      <c r="AJ300" s="147"/>
      <c r="AK300" s="132"/>
      <c r="AL300" s="147"/>
      <c r="AM300" s="132"/>
      <c r="AN300" s="147"/>
      <c r="AO300" s="147"/>
      <c r="AP300" s="149"/>
      <c r="AQ300" s="149"/>
    </row>
    <row r="301" spans="3:43" s="22" customFormat="1" x14ac:dyDescent="0.2">
      <c r="C301" s="116"/>
      <c r="K301" s="25"/>
      <c r="L301" s="136"/>
      <c r="M301" s="136"/>
      <c r="N301" s="25"/>
      <c r="O301" s="25"/>
      <c r="P301" s="25"/>
      <c r="T301" s="136"/>
      <c r="U301" s="136"/>
      <c r="V301" s="136"/>
      <c r="W301" s="136"/>
      <c r="X301" s="136"/>
    </row>
    <row r="302" spans="3:43" s="22" customFormat="1" x14ac:dyDescent="0.2">
      <c r="C302" s="116"/>
      <c r="K302" s="25"/>
      <c r="L302" s="136"/>
      <c r="M302" s="136"/>
      <c r="N302" s="25"/>
      <c r="O302" s="25"/>
      <c r="P302" s="25"/>
      <c r="T302" s="136"/>
      <c r="U302" s="136"/>
      <c r="V302" s="136"/>
      <c r="W302" s="136"/>
      <c r="X302" s="136"/>
    </row>
    <row r="303" spans="3:43" s="22" customFormat="1" x14ac:dyDescent="0.2">
      <c r="C303" s="116"/>
      <c r="K303" s="25"/>
      <c r="L303" s="136"/>
      <c r="M303" s="136"/>
      <c r="N303" s="25"/>
      <c r="O303" s="25"/>
      <c r="P303" s="25"/>
      <c r="T303" s="136"/>
      <c r="U303" s="136"/>
      <c r="V303" s="136"/>
      <c r="W303" s="136"/>
      <c r="X303" s="136"/>
    </row>
    <row r="304" spans="3:43" s="22" customFormat="1" x14ac:dyDescent="0.2">
      <c r="C304" s="116"/>
      <c r="K304" s="25"/>
      <c r="L304" s="136"/>
      <c r="M304" s="136"/>
      <c r="N304" s="25"/>
      <c r="O304" s="25"/>
      <c r="P304" s="25"/>
      <c r="T304" s="136"/>
      <c r="U304" s="136"/>
      <c r="V304" s="136"/>
      <c r="W304" s="136"/>
      <c r="X304" s="136"/>
    </row>
    <row r="305" spans="3:24" s="22" customFormat="1" x14ac:dyDescent="0.2">
      <c r="C305" s="116"/>
      <c r="K305" s="25"/>
      <c r="L305" s="136"/>
      <c r="M305" s="136"/>
      <c r="N305" s="25"/>
      <c r="O305" s="25"/>
      <c r="P305" s="25"/>
      <c r="T305" s="136"/>
      <c r="U305" s="136"/>
      <c r="V305" s="136"/>
      <c r="W305" s="136"/>
      <c r="X305" s="136"/>
    </row>
    <row r="306" spans="3:24" s="22" customFormat="1" x14ac:dyDescent="0.2">
      <c r="C306" s="116"/>
      <c r="K306" s="25"/>
      <c r="L306" s="136"/>
      <c r="M306" s="136"/>
      <c r="N306" s="25"/>
      <c r="O306" s="25"/>
      <c r="P306" s="25"/>
      <c r="T306" s="136"/>
      <c r="U306" s="136"/>
      <c r="V306" s="136"/>
      <c r="W306" s="136"/>
      <c r="X306" s="136"/>
    </row>
    <row r="307" spans="3:24" s="22" customFormat="1" x14ac:dyDescent="0.2">
      <c r="C307" s="116"/>
      <c r="K307" s="25"/>
      <c r="L307" s="136"/>
      <c r="M307" s="136"/>
      <c r="N307" s="25"/>
      <c r="O307" s="25"/>
      <c r="P307" s="25"/>
      <c r="T307" s="136"/>
      <c r="U307" s="136"/>
      <c r="V307" s="136"/>
      <c r="W307" s="136"/>
      <c r="X307" s="136"/>
    </row>
  </sheetData>
  <mergeCells count="1">
    <mergeCell ref="M4:V4"/>
  </mergeCells>
  <printOptions headings="1" gridLines="1"/>
  <pageMargins left="0.2" right="0.2" top="0.75" bottom="0.25" header="0.3" footer="0.3"/>
  <pageSetup scale="50" firstPageNumber="6" orientation="landscape" cellComments="atEnd" r:id="rId1"/>
  <headerFooter>
    <oddHeader>&amp;RExhibit No. DWP-104</oddHeader>
    <oddFooter>&amp;L&amp;F&amp;C&amp;P of &amp;N&amp;R&amp;A</oddFooter>
  </headerFooter>
  <rowBreaks count="1" manualBreakCount="1">
    <brk id="44" min="1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FFC000"/>
  </sheetPr>
  <dimension ref="A1:T367"/>
  <sheetViews>
    <sheetView topLeftCell="A334" zoomScale="85" zoomScaleNormal="85" workbookViewId="0">
      <selection activeCell="F37" sqref="F37"/>
    </sheetView>
  </sheetViews>
  <sheetFormatPr defaultRowHeight="15" x14ac:dyDescent="0.25"/>
  <cols>
    <col min="1" max="1" width="60.5703125" style="442" customWidth="1"/>
    <col min="2" max="2" width="28.5703125" style="442" customWidth="1"/>
    <col min="3" max="3" width="16.5703125" style="443" customWidth="1"/>
    <col min="4" max="4" width="3.7109375" style="443" customWidth="1"/>
    <col min="5" max="5" width="20.42578125" style="444" customWidth="1"/>
    <col min="6" max="6" width="22.5703125" style="442" customWidth="1"/>
    <col min="7" max="8" width="16.7109375" style="439" customWidth="1"/>
    <col min="9" max="9" width="16.7109375" style="445" customWidth="1"/>
    <col min="10" max="10" width="16.7109375" style="439" customWidth="1"/>
    <col min="11" max="11" width="16.7109375" style="441" customWidth="1"/>
    <col min="12" max="13" width="16.7109375" style="439" customWidth="1"/>
    <col min="14" max="14" width="16.7109375" style="445" customWidth="1"/>
    <col min="15" max="20" width="16.7109375" style="439" customWidth="1"/>
    <col min="21" max="264" width="9.140625" style="442"/>
    <col min="265" max="265" width="60.5703125" style="442" customWidth="1"/>
    <col min="266" max="266" width="28.5703125" style="442" customWidth="1"/>
    <col min="267" max="267" width="16.5703125" style="442" customWidth="1"/>
    <col min="268" max="268" width="20.42578125" style="442" customWidth="1"/>
    <col min="269" max="269" width="2.42578125" style="442" customWidth="1"/>
    <col min="270" max="270" width="19.7109375" style="442" customWidth="1"/>
    <col min="271" max="271" width="2.28515625" style="442" customWidth="1"/>
    <col min="272" max="520" width="9.140625" style="442"/>
    <col min="521" max="521" width="60.5703125" style="442" customWidth="1"/>
    <col min="522" max="522" width="28.5703125" style="442" customWidth="1"/>
    <col min="523" max="523" width="16.5703125" style="442" customWidth="1"/>
    <col min="524" max="524" width="20.42578125" style="442" customWidth="1"/>
    <col min="525" max="525" width="2.42578125" style="442" customWidth="1"/>
    <col min="526" max="526" width="19.7109375" style="442" customWidth="1"/>
    <col min="527" max="527" width="2.28515625" style="442" customWidth="1"/>
    <col min="528" max="776" width="9.140625" style="442"/>
    <col min="777" max="777" width="60.5703125" style="442" customWidth="1"/>
    <col min="778" max="778" width="28.5703125" style="442" customWidth="1"/>
    <col min="779" max="779" width="16.5703125" style="442" customWidth="1"/>
    <col min="780" max="780" width="20.42578125" style="442" customWidth="1"/>
    <col min="781" max="781" width="2.42578125" style="442" customWidth="1"/>
    <col min="782" max="782" width="19.7109375" style="442" customWidth="1"/>
    <col min="783" max="783" width="2.28515625" style="442" customWidth="1"/>
    <col min="784" max="1032" width="9.140625" style="442"/>
    <col min="1033" max="1033" width="60.5703125" style="442" customWidth="1"/>
    <col min="1034" max="1034" width="28.5703125" style="442" customWidth="1"/>
    <col min="1035" max="1035" width="16.5703125" style="442" customWidth="1"/>
    <col min="1036" max="1036" width="20.42578125" style="442" customWidth="1"/>
    <col min="1037" max="1037" width="2.42578125" style="442" customWidth="1"/>
    <col min="1038" max="1038" width="19.7109375" style="442" customWidth="1"/>
    <col min="1039" max="1039" width="2.28515625" style="442" customWidth="1"/>
    <col min="1040" max="1288" width="9.140625" style="442"/>
    <col min="1289" max="1289" width="60.5703125" style="442" customWidth="1"/>
    <col min="1290" max="1290" width="28.5703125" style="442" customWidth="1"/>
    <col min="1291" max="1291" width="16.5703125" style="442" customWidth="1"/>
    <col min="1292" max="1292" width="20.42578125" style="442" customWidth="1"/>
    <col min="1293" max="1293" width="2.42578125" style="442" customWidth="1"/>
    <col min="1294" max="1294" width="19.7109375" style="442" customWidth="1"/>
    <col min="1295" max="1295" width="2.28515625" style="442" customWidth="1"/>
    <col min="1296" max="1544" width="9.140625" style="442"/>
    <col min="1545" max="1545" width="60.5703125" style="442" customWidth="1"/>
    <col min="1546" max="1546" width="28.5703125" style="442" customWidth="1"/>
    <col min="1547" max="1547" width="16.5703125" style="442" customWidth="1"/>
    <col min="1548" max="1548" width="20.42578125" style="442" customWidth="1"/>
    <col min="1549" max="1549" width="2.42578125" style="442" customWidth="1"/>
    <col min="1550" max="1550" width="19.7109375" style="442" customWidth="1"/>
    <col min="1551" max="1551" width="2.28515625" style="442" customWidth="1"/>
    <col min="1552" max="1800" width="9.140625" style="442"/>
    <col min="1801" max="1801" width="60.5703125" style="442" customWidth="1"/>
    <col min="1802" max="1802" width="28.5703125" style="442" customWidth="1"/>
    <col min="1803" max="1803" width="16.5703125" style="442" customWidth="1"/>
    <col min="1804" max="1804" width="20.42578125" style="442" customWidth="1"/>
    <col min="1805" max="1805" width="2.42578125" style="442" customWidth="1"/>
    <col min="1806" max="1806" width="19.7109375" style="442" customWidth="1"/>
    <col min="1807" max="1807" width="2.28515625" style="442" customWidth="1"/>
    <col min="1808" max="2056" width="9.140625" style="442"/>
    <col min="2057" max="2057" width="60.5703125" style="442" customWidth="1"/>
    <col min="2058" max="2058" width="28.5703125" style="442" customWidth="1"/>
    <col min="2059" max="2059" width="16.5703125" style="442" customWidth="1"/>
    <col min="2060" max="2060" width="20.42578125" style="442" customWidth="1"/>
    <col min="2061" max="2061" width="2.42578125" style="442" customWidth="1"/>
    <col min="2062" max="2062" width="19.7109375" style="442" customWidth="1"/>
    <col min="2063" max="2063" width="2.28515625" style="442" customWidth="1"/>
    <col min="2064" max="2312" width="9.140625" style="442"/>
    <col min="2313" max="2313" width="60.5703125" style="442" customWidth="1"/>
    <col min="2314" max="2314" width="28.5703125" style="442" customWidth="1"/>
    <col min="2315" max="2315" width="16.5703125" style="442" customWidth="1"/>
    <col min="2316" max="2316" width="20.42578125" style="442" customWidth="1"/>
    <col min="2317" max="2317" width="2.42578125" style="442" customWidth="1"/>
    <col min="2318" max="2318" width="19.7109375" style="442" customWidth="1"/>
    <col min="2319" max="2319" width="2.28515625" style="442" customWidth="1"/>
    <col min="2320" max="2568" width="9.140625" style="442"/>
    <col min="2569" max="2569" width="60.5703125" style="442" customWidth="1"/>
    <col min="2570" max="2570" width="28.5703125" style="442" customWidth="1"/>
    <col min="2571" max="2571" width="16.5703125" style="442" customWidth="1"/>
    <col min="2572" max="2572" width="20.42578125" style="442" customWidth="1"/>
    <col min="2573" max="2573" width="2.42578125" style="442" customWidth="1"/>
    <col min="2574" max="2574" width="19.7109375" style="442" customWidth="1"/>
    <col min="2575" max="2575" width="2.28515625" style="442" customWidth="1"/>
    <col min="2576" max="2824" width="9.140625" style="442"/>
    <col min="2825" max="2825" width="60.5703125" style="442" customWidth="1"/>
    <col min="2826" max="2826" width="28.5703125" style="442" customWidth="1"/>
    <col min="2827" max="2827" width="16.5703125" style="442" customWidth="1"/>
    <col min="2828" max="2828" width="20.42578125" style="442" customWidth="1"/>
    <col min="2829" max="2829" width="2.42578125" style="442" customWidth="1"/>
    <col min="2830" max="2830" width="19.7109375" style="442" customWidth="1"/>
    <col min="2831" max="2831" width="2.28515625" style="442" customWidth="1"/>
    <col min="2832" max="3080" width="9.140625" style="442"/>
    <col min="3081" max="3081" width="60.5703125" style="442" customWidth="1"/>
    <col min="3082" max="3082" width="28.5703125" style="442" customWidth="1"/>
    <col min="3083" max="3083" width="16.5703125" style="442" customWidth="1"/>
    <col min="3084" max="3084" width="20.42578125" style="442" customWidth="1"/>
    <col min="3085" max="3085" width="2.42578125" style="442" customWidth="1"/>
    <col min="3086" max="3086" width="19.7109375" style="442" customWidth="1"/>
    <col min="3087" max="3087" width="2.28515625" style="442" customWidth="1"/>
    <col min="3088" max="3336" width="9.140625" style="442"/>
    <col min="3337" max="3337" width="60.5703125" style="442" customWidth="1"/>
    <col min="3338" max="3338" width="28.5703125" style="442" customWidth="1"/>
    <col min="3339" max="3339" width="16.5703125" style="442" customWidth="1"/>
    <col min="3340" max="3340" width="20.42578125" style="442" customWidth="1"/>
    <col min="3341" max="3341" width="2.42578125" style="442" customWidth="1"/>
    <col min="3342" max="3342" width="19.7109375" style="442" customWidth="1"/>
    <col min="3343" max="3343" width="2.28515625" style="442" customWidth="1"/>
    <col min="3344" max="3592" width="9.140625" style="442"/>
    <col min="3593" max="3593" width="60.5703125" style="442" customWidth="1"/>
    <col min="3594" max="3594" width="28.5703125" style="442" customWidth="1"/>
    <col min="3595" max="3595" width="16.5703125" style="442" customWidth="1"/>
    <col min="3596" max="3596" width="20.42578125" style="442" customWidth="1"/>
    <col min="3597" max="3597" width="2.42578125" style="442" customWidth="1"/>
    <col min="3598" max="3598" width="19.7109375" style="442" customWidth="1"/>
    <col min="3599" max="3599" width="2.28515625" style="442" customWidth="1"/>
    <col min="3600" max="3848" width="9.140625" style="442"/>
    <col min="3849" max="3849" width="60.5703125" style="442" customWidth="1"/>
    <col min="3850" max="3850" width="28.5703125" style="442" customWidth="1"/>
    <col min="3851" max="3851" width="16.5703125" style="442" customWidth="1"/>
    <col min="3852" max="3852" width="20.42578125" style="442" customWidth="1"/>
    <col min="3853" max="3853" width="2.42578125" style="442" customWidth="1"/>
    <col min="3854" max="3854" width="19.7109375" style="442" customWidth="1"/>
    <col min="3855" max="3855" width="2.28515625" style="442" customWidth="1"/>
    <col min="3856" max="4104" width="9.140625" style="442"/>
    <col min="4105" max="4105" width="60.5703125" style="442" customWidth="1"/>
    <col min="4106" max="4106" width="28.5703125" style="442" customWidth="1"/>
    <col min="4107" max="4107" width="16.5703125" style="442" customWidth="1"/>
    <col min="4108" max="4108" width="20.42578125" style="442" customWidth="1"/>
    <col min="4109" max="4109" width="2.42578125" style="442" customWidth="1"/>
    <col min="4110" max="4110" width="19.7109375" style="442" customWidth="1"/>
    <col min="4111" max="4111" width="2.28515625" style="442" customWidth="1"/>
    <col min="4112" max="4360" width="9.140625" style="442"/>
    <col min="4361" max="4361" width="60.5703125" style="442" customWidth="1"/>
    <col min="4362" max="4362" width="28.5703125" style="442" customWidth="1"/>
    <col min="4363" max="4363" width="16.5703125" style="442" customWidth="1"/>
    <col min="4364" max="4364" width="20.42578125" style="442" customWidth="1"/>
    <col min="4365" max="4365" width="2.42578125" style="442" customWidth="1"/>
    <col min="4366" max="4366" width="19.7109375" style="442" customWidth="1"/>
    <col min="4367" max="4367" width="2.28515625" style="442" customWidth="1"/>
    <col min="4368" max="4616" width="9.140625" style="442"/>
    <col min="4617" max="4617" width="60.5703125" style="442" customWidth="1"/>
    <col min="4618" max="4618" width="28.5703125" style="442" customWidth="1"/>
    <col min="4619" max="4619" width="16.5703125" style="442" customWidth="1"/>
    <col min="4620" max="4620" width="20.42578125" style="442" customWidth="1"/>
    <col min="4621" max="4621" width="2.42578125" style="442" customWidth="1"/>
    <col min="4622" max="4622" width="19.7109375" style="442" customWidth="1"/>
    <col min="4623" max="4623" width="2.28515625" style="442" customWidth="1"/>
    <col min="4624" max="4872" width="9.140625" style="442"/>
    <col min="4873" max="4873" width="60.5703125" style="442" customWidth="1"/>
    <col min="4874" max="4874" width="28.5703125" style="442" customWidth="1"/>
    <col min="4875" max="4875" width="16.5703125" style="442" customWidth="1"/>
    <col min="4876" max="4876" width="20.42578125" style="442" customWidth="1"/>
    <col min="4877" max="4877" width="2.42578125" style="442" customWidth="1"/>
    <col min="4878" max="4878" width="19.7109375" style="442" customWidth="1"/>
    <col min="4879" max="4879" width="2.28515625" style="442" customWidth="1"/>
    <col min="4880" max="5128" width="9.140625" style="442"/>
    <col min="5129" max="5129" width="60.5703125" style="442" customWidth="1"/>
    <col min="5130" max="5130" width="28.5703125" style="442" customWidth="1"/>
    <col min="5131" max="5131" width="16.5703125" style="442" customWidth="1"/>
    <col min="5132" max="5132" width="20.42578125" style="442" customWidth="1"/>
    <col min="5133" max="5133" width="2.42578125" style="442" customWidth="1"/>
    <col min="5134" max="5134" width="19.7109375" style="442" customWidth="1"/>
    <col min="5135" max="5135" width="2.28515625" style="442" customWidth="1"/>
    <col min="5136" max="5384" width="9.140625" style="442"/>
    <col min="5385" max="5385" width="60.5703125" style="442" customWidth="1"/>
    <col min="5386" max="5386" width="28.5703125" style="442" customWidth="1"/>
    <col min="5387" max="5387" width="16.5703125" style="442" customWidth="1"/>
    <col min="5388" max="5388" width="20.42578125" style="442" customWidth="1"/>
    <col min="5389" max="5389" width="2.42578125" style="442" customWidth="1"/>
    <col min="5390" max="5390" width="19.7109375" style="442" customWidth="1"/>
    <col min="5391" max="5391" width="2.28515625" style="442" customWidth="1"/>
    <col min="5392" max="5640" width="9.140625" style="442"/>
    <col min="5641" max="5641" width="60.5703125" style="442" customWidth="1"/>
    <col min="5642" max="5642" width="28.5703125" style="442" customWidth="1"/>
    <col min="5643" max="5643" width="16.5703125" style="442" customWidth="1"/>
    <col min="5644" max="5644" width="20.42578125" style="442" customWidth="1"/>
    <col min="5645" max="5645" width="2.42578125" style="442" customWidth="1"/>
    <col min="5646" max="5646" width="19.7109375" style="442" customWidth="1"/>
    <col min="5647" max="5647" width="2.28515625" style="442" customWidth="1"/>
    <col min="5648" max="5896" width="9.140625" style="442"/>
    <col min="5897" max="5897" width="60.5703125" style="442" customWidth="1"/>
    <col min="5898" max="5898" width="28.5703125" style="442" customWidth="1"/>
    <col min="5899" max="5899" width="16.5703125" style="442" customWidth="1"/>
    <col min="5900" max="5900" width="20.42578125" style="442" customWidth="1"/>
    <col min="5901" max="5901" width="2.42578125" style="442" customWidth="1"/>
    <col min="5902" max="5902" width="19.7109375" style="442" customWidth="1"/>
    <col min="5903" max="5903" width="2.28515625" style="442" customWidth="1"/>
    <col min="5904" max="6152" width="9.140625" style="442"/>
    <col min="6153" max="6153" width="60.5703125" style="442" customWidth="1"/>
    <col min="6154" max="6154" width="28.5703125" style="442" customWidth="1"/>
    <col min="6155" max="6155" width="16.5703125" style="442" customWidth="1"/>
    <col min="6156" max="6156" width="20.42578125" style="442" customWidth="1"/>
    <col min="6157" max="6157" width="2.42578125" style="442" customWidth="1"/>
    <col min="6158" max="6158" width="19.7109375" style="442" customWidth="1"/>
    <col min="6159" max="6159" width="2.28515625" style="442" customWidth="1"/>
    <col min="6160" max="6408" width="9.140625" style="442"/>
    <col min="6409" max="6409" width="60.5703125" style="442" customWidth="1"/>
    <col min="6410" max="6410" width="28.5703125" style="442" customWidth="1"/>
    <col min="6411" max="6411" width="16.5703125" style="442" customWidth="1"/>
    <col min="6412" max="6412" width="20.42578125" style="442" customWidth="1"/>
    <col min="6413" max="6413" width="2.42578125" style="442" customWidth="1"/>
    <col min="6414" max="6414" width="19.7109375" style="442" customWidth="1"/>
    <col min="6415" max="6415" width="2.28515625" style="442" customWidth="1"/>
    <col min="6416" max="6664" width="9.140625" style="442"/>
    <col min="6665" max="6665" width="60.5703125" style="442" customWidth="1"/>
    <col min="6666" max="6666" width="28.5703125" style="442" customWidth="1"/>
    <col min="6667" max="6667" width="16.5703125" style="442" customWidth="1"/>
    <col min="6668" max="6668" width="20.42578125" style="442" customWidth="1"/>
    <col min="6669" max="6669" width="2.42578125" style="442" customWidth="1"/>
    <col min="6670" max="6670" width="19.7109375" style="442" customWidth="1"/>
    <col min="6671" max="6671" width="2.28515625" style="442" customWidth="1"/>
    <col min="6672" max="6920" width="9.140625" style="442"/>
    <col min="6921" max="6921" width="60.5703125" style="442" customWidth="1"/>
    <col min="6922" max="6922" width="28.5703125" style="442" customWidth="1"/>
    <col min="6923" max="6923" width="16.5703125" style="442" customWidth="1"/>
    <col min="6924" max="6924" width="20.42578125" style="442" customWidth="1"/>
    <col min="6925" max="6925" width="2.42578125" style="442" customWidth="1"/>
    <col min="6926" max="6926" width="19.7109375" style="442" customWidth="1"/>
    <col min="6927" max="6927" width="2.28515625" style="442" customWidth="1"/>
    <col min="6928" max="7176" width="9.140625" style="442"/>
    <col min="7177" max="7177" width="60.5703125" style="442" customWidth="1"/>
    <col min="7178" max="7178" width="28.5703125" style="442" customWidth="1"/>
    <col min="7179" max="7179" width="16.5703125" style="442" customWidth="1"/>
    <col min="7180" max="7180" width="20.42578125" style="442" customWidth="1"/>
    <col min="7181" max="7181" width="2.42578125" style="442" customWidth="1"/>
    <col min="7182" max="7182" width="19.7109375" style="442" customWidth="1"/>
    <col min="7183" max="7183" width="2.28515625" style="442" customWidth="1"/>
    <col min="7184" max="7432" width="9.140625" style="442"/>
    <col min="7433" max="7433" width="60.5703125" style="442" customWidth="1"/>
    <col min="7434" max="7434" width="28.5703125" style="442" customWidth="1"/>
    <col min="7435" max="7435" width="16.5703125" style="442" customWidth="1"/>
    <col min="7436" max="7436" width="20.42578125" style="442" customWidth="1"/>
    <col min="7437" max="7437" width="2.42578125" style="442" customWidth="1"/>
    <col min="7438" max="7438" width="19.7109375" style="442" customWidth="1"/>
    <col min="7439" max="7439" width="2.28515625" style="442" customWidth="1"/>
    <col min="7440" max="7688" width="9.140625" style="442"/>
    <col min="7689" max="7689" width="60.5703125" style="442" customWidth="1"/>
    <col min="7690" max="7690" width="28.5703125" style="442" customWidth="1"/>
    <col min="7691" max="7691" width="16.5703125" style="442" customWidth="1"/>
    <col min="7692" max="7692" width="20.42578125" style="442" customWidth="1"/>
    <col min="7693" max="7693" width="2.42578125" style="442" customWidth="1"/>
    <col min="7694" max="7694" width="19.7109375" style="442" customWidth="1"/>
    <col min="7695" max="7695" width="2.28515625" style="442" customWidth="1"/>
    <col min="7696" max="7944" width="9.140625" style="442"/>
    <col min="7945" max="7945" width="60.5703125" style="442" customWidth="1"/>
    <col min="7946" max="7946" width="28.5703125" style="442" customWidth="1"/>
    <col min="7947" max="7947" width="16.5703125" style="442" customWidth="1"/>
    <col min="7948" max="7948" width="20.42578125" style="442" customWidth="1"/>
    <col min="7949" max="7949" width="2.42578125" style="442" customWidth="1"/>
    <col min="7950" max="7950" width="19.7109375" style="442" customWidth="1"/>
    <col min="7951" max="7951" width="2.28515625" style="442" customWidth="1"/>
    <col min="7952" max="8200" width="9.140625" style="442"/>
    <col min="8201" max="8201" width="60.5703125" style="442" customWidth="1"/>
    <col min="8202" max="8202" width="28.5703125" style="442" customWidth="1"/>
    <col min="8203" max="8203" width="16.5703125" style="442" customWidth="1"/>
    <col min="8204" max="8204" width="20.42578125" style="442" customWidth="1"/>
    <col min="8205" max="8205" width="2.42578125" style="442" customWidth="1"/>
    <col min="8206" max="8206" width="19.7109375" style="442" customWidth="1"/>
    <col min="8207" max="8207" width="2.28515625" style="442" customWidth="1"/>
    <col min="8208" max="8456" width="9.140625" style="442"/>
    <col min="8457" max="8457" width="60.5703125" style="442" customWidth="1"/>
    <col min="8458" max="8458" width="28.5703125" style="442" customWidth="1"/>
    <col min="8459" max="8459" width="16.5703125" style="442" customWidth="1"/>
    <col min="8460" max="8460" width="20.42578125" style="442" customWidth="1"/>
    <col min="8461" max="8461" width="2.42578125" style="442" customWidth="1"/>
    <col min="8462" max="8462" width="19.7109375" style="442" customWidth="1"/>
    <col min="8463" max="8463" width="2.28515625" style="442" customWidth="1"/>
    <col min="8464" max="8712" width="9.140625" style="442"/>
    <col min="8713" max="8713" width="60.5703125" style="442" customWidth="1"/>
    <col min="8714" max="8714" width="28.5703125" style="442" customWidth="1"/>
    <col min="8715" max="8715" width="16.5703125" style="442" customWidth="1"/>
    <col min="8716" max="8716" width="20.42578125" style="442" customWidth="1"/>
    <col min="8717" max="8717" width="2.42578125" style="442" customWidth="1"/>
    <col min="8718" max="8718" width="19.7109375" style="442" customWidth="1"/>
    <col min="8719" max="8719" width="2.28515625" style="442" customWidth="1"/>
    <col min="8720" max="8968" width="9.140625" style="442"/>
    <col min="8969" max="8969" width="60.5703125" style="442" customWidth="1"/>
    <col min="8970" max="8970" width="28.5703125" style="442" customWidth="1"/>
    <col min="8971" max="8971" width="16.5703125" style="442" customWidth="1"/>
    <col min="8972" max="8972" width="20.42578125" style="442" customWidth="1"/>
    <col min="8973" max="8973" width="2.42578125" style="442" customWidth="1"/>
    <col min="8974" max="8974" width="19.7109375" style="442" customWidth="1"/>
    <col min="8975" max="8975" width="2.28515625" style="442" customWidth="1"/>
    <col min="8976" max="9224" width="9.140625" style="442"/>
    <col min="9225" max="9225" width="60.5703125" style="442" customWidth="1"/>
    <col min="9226" max="9226" width="28.5703125" style="442" customWidth="1"/>
    <col min="9227" max="9227" width="16.5703125" style="442" customWidth="1"/>
    <col min="9228" max="9228" width="20.42578125" style="442" customWidth="1"/>
    <col min="9229" max="9229" width="2.42578125" style="442" customWidth="1"/>
    <col min="9230" max="9230" width="19.7109375" style="442" customWidth="1"/>
    <col min="9231" max="9231" width="2.28515625" style="442" customWidth="1"/>
    <col min="9232" max="9480" width="9.140625" style="442"/>
    <col min="9481" max="9481" width="60.5703125" style="442" customWidth="1"/>
    <col min="9482" max="9482" width="28.5703125" style="442" customWidth="1"/>
    <col min="9483" max="9483" width="16.5703125" style="442" customWidth="1"/>
    <col min="9484" max="9484" width="20.42578125" style="442" customWidth="1"/>
    <col min="9485" max="9485" width="2.42578125" style="442" customWidth="1"/>
    <col min="9486" max="9486" width="19.7109375" style="442" customWidth="1"/>
    <col min="9487" max="9487" width="2.28515625" style="442" customWidth="1"/>
    <col min="9488" max="9736" width="9.140625" style="442"/>
    <col min="9737" max="9737" width="60.5703125" style="442" customWidth="1"/>
    <col min="9738" max="9738" width="28.5703125" style="442" customWidth="1"/>
    <col min="9739" max="9739" width="16.5703125" style="442" customWidth="1"/>
    <col min="9740" max="9740" width="20.42578125" style="442" customWidth="1"/>
    <col min="9741" max="9741" width="2.42578125" style="442" customWidth="1"/>
    <col min="9742" max="9742" width="19.7109375" style="442" customWidth="1"/>
    <col min="9743" max="9743" width="2.28515625" style="442" customWidth="1"/>
    <col min="9744" max="9992" width="9.140625" style="442"/>
    <col min="9993" max="9993" width="60.5703125" style="442" customWidth="1"/>
    <col min="9994" max="9994" width="28.5703125" style="442" customWidth="1"/>
    <col min="9995" max="9995" width="16.5703125" style="442" customWidth="1"/>
    <col min="9996" max="9996" width="20.42578125" style="442" customWidth="1"/>
    <col min="9997" max="9997" width="2.42578125" style="442" customWidth="1"/>
    <col min="9998" max="9998" width="19.7109375" style="442" customWidth="1"/>
    <col min="9999" max="9999" width="2.28515625" style="442" customWidth="1"/>
    <col min="10000" max="10248" width="9.140625" style="442"/>
    <col min="10249" max="10249" width="60.5703125" style="442" customWidth="1"/>
    <col min="10250" max="10250" width="28.5703125" style="442" customWidth="1"/>
    <col min="10251" max="10251" width="16.5703125" style="442" customWidth="1"/>
    <col min="10252" max="10252" width="20.42578125" style="442" customWidth="1"/>
    <col min="10253" max="10253" width="2.42578125" style="442" customWidth="1"/>
    <col min="10254" max="10254" width="19.7109375" style="442" customWidth="1"/>
    <col min="10255" max="10255" width="2.28515625" style="442" customWidth="1"/>
    <col min="10256" max="10504" width="9.140625" style="442"/>
    <col min="10505" max="10505" width="60.5703125" style="442" customWidth="1"/>
    <col min="10506" max="10506" width="28.5703125" style="442" customWidth="1"/>
    <col min="10507" max="10507" width="16.5703125" style="442" customWidth="1"/>
    <col min="10508" max="10508" width="20.42578125" style="442" customWidth="1"/>
    <col min="10509" max="10509" width="2.42578125" style="442" customWidth="1"/>
    <col min="10510" max="10510" width="19.7109375" style="442" customWidth="1"/>
    <col min="10511" max="10511" width="2.28515625" style="442" customWidth="1"/>
    <col min="10512" max="10760" width="9.140625" style="442"/>
    <col min="10761" max="10761" width="60.5703125" style="442" customWidth="1"/>
    <col min="10762" max="10762" width="28.5703125" style="442" customWidth="1"/>
    <col min="10763" max="10763" width="16.5703125" style="442" customWidth="1"/>
    <col min="10764" max="10764" width="20.42578125" style="442" customWidth="1"/>
    <col min="10765" max="10765" width="2.42578125" style="442" customWidth="1"/>
    <col min="10766" max="10766" width="19.7109375" style="442" customWidth="1"/>
    <col min="10767" max="10767" width="2.28515625" style="442" customWidth="1"/>
    <col min="10768" max="11016" width="9.140625" style="442"/>
    <col min="11017" max="11017" width="60.5703125" style="442" customWidth="1"/>
    <col min="11018" max="11018" width="28.5703125" style="442" customWidth="1"/>
    <col min="11019" max="11019" width="16.5703125" style="442" customWidth="1"/>
    <col min="11020" max="11020" width="20.42578125" style="442" customWidth="1"/>
    <col min="11021" max="11021" width="2.42578125" style="442" customWidth="1"/>
    <col min="11022" max="11022" width="19.7109375" style="442" customWidth="1"/>
    <col min="11023" max="11023" width="2.28515625" style="442" customWidth="1"/>
    <col min="11024" max="11272" width="9.140625" style="442"/>
    <col min="11273" max="11273" width="60.5703125" style="442" customWidth="1"/>
    <col min="11274" max="11274" width="28.5703125" style="442" customWidth="1"/>
    <col min="11275" max="11275" width="16.5703125" style="442" customWidth="1"/>
    <col min="11276" max="11276" width="20.42578125" style="442" customWidth="1"/>
    <col min="11277" max="11277" width="2.42578125" style="442" customWidth="1"/>
    <col min="11278" max="11278" width="19.7109375" style="442" customWidth="1"/>
    <col min="11279" max="11279" width="2.28515625" style="442" customWidth="1"/>
    <col min="11280" max="11528" width="9.140625" style="442"/>
    <col min="11529" max="11529" width="60.5703125" style="442" customWidth="1"/>
    <col min="11530" max="11530" width="28.5703125" style="442" customWidth="1"/>
    <col min="11531" max="11531" width="16.5703125" style="442" customWidth="1"/>
    <col min="11532" max="11532" width="20.42578125" style="442" customWidth="1"/>
    <col min="11533" max="11533" width="2.42578125" style="442" customWidth="1"/>
    <col min="11534" max="11534" width="19.7109375" style="442" customWidth="1"/>
    <col min="11535" max="11535" width="2.28515625" style="442" customWidth="1"/>
    <col min="11536" max="11784" width="9.140625" style="442"/>
    <col min="11785" max="11785" width="60.5703125" style="442" customWidth="1"/>
    <col min="11786" max="11786" width="28.5703125" style="442" customWidth="1"/>
    <col min="11787" max="11787" width="16.5703125" style="442" customWidth="1"/>
    <col min="11788" max="11788" width="20.42578125" style="442" customWidth="1"/>
    <col min="11789" max="11789" width="2.42578125" style="442" customWidth="1"/>
    <col min="11790" max="11790" width="19.7109375" style="442" customWidth="1"/>
    <col min="11791" max="11791" width="2.28515625" style="442" customWidth="1"/>
    <col min="11792" max="12040" width="9.140625" style="442"/>
    <col min="12041" max="12041" width="60.5703125" style="442" customWidth="1"/>
    <col min="12042" max="12042" width="28.5703125" style="442" customWidth="1"/>
    <col min="12043" max="12043" width="16.5703125" style="442" customWidth="1"/>
    <col min="12044" max="12044" width="20.42578125" style="442" customWidth="1"/>
    <col min="12045" max="12045" width="2.42578125" style="442" customWidth="1"/>
    <col min="12046" max="12046" width="19.7109375" style="442" customWidth="1"/>
    <col min="12047" max="12047" width="2.28515625" style="442" customWidth="1"/>
    <col min="12048" max="12296" width="9.140625" style="442"/>
    <col min="12297" max="12297" width="60.5703125" style="442" customWidth="1"/>
    <col min="12298" max="12298" width="28.5703125" style="442" customWidth="1"/>
    <col min="12299" max="12299" width="16.5703125" style="442" customWidth="1"/>
    <col min="12300" max="12300" width="20.42578125" style="442" customWidth="1"/>
    <col min="12301" max="12301" width="2.42578125" style="442" customWidth="1"/>
    <col min="12302" max="12302" width="19.7109375" style="442" customWidth="1"/>
    <col min="12303" max="12303" width="2.28515625" style="442" customWidth="1"/>
    <col min="12304" max="12552" width="9.140625" style="442"/>
    <col min="12553" max="12553" width="60.5703125" style="442" customWidth="1"/>
    <col min="12554" max="12554" width="28.5703125" style="442" customWidth="1"/>
    <col min="12555" max="12555" width="16.5703125" style="442" customWidth="1"/>
    <col min="12556" max="12556" width="20.42578125" style="442" customWidth="1"/>
    <col min="12557" max="12557" width="2.42578125" style="442" customWidth="1"/>
    <col min="12558" max="12558" width="19.7109375" style="442" customWidth="1"/>
    <col min="12559" max="12559" width="2.28515625" style="442" customWidth="1"/>
    <col min="12560" max="12808" width="9.140625" style="442"/>
    <col min="12809" max="12809" width="60.5703125" style="442" customWidth="1"/>
    <col min="12810" max="12810" width="28.5703125" style="442" customWidth="1"/>
    <col min="12811" max="12811" width="16.5703125" style="442" customWidth="1"/>
    <col min="12812" max="12812" width="20.42578125" style="442" customWidth="1"/>
    <col min="12813" max="12813" width="2.42578125" style="442" customWidth="1"/>
    <col min="12814" max="12814" width="19.7109375" style="442" customWidth="1"/>
    <col min="12815" max="12815" width="2.28515625" style="442" customWidth="1"/>
    <col min="12816" max="13064" width="9.140625" style="442"/>
    <col min="13065" max="13065" width="60.5703125" style="442" customWidth="1"/>
    <col min="13066" max="13066" width="28.5703125" style="442" customWidth="1"/>
    <col min="13067" max="13067" width="16.5703125" style="442" customWidth="1"/>
    <col min="13068" max="13068" width="20.42578125" style="442" customWidth="1"/>
    <col min="13069" max="13069" width="2.42578125" style="442" customWidth="1"/>
    <col min="13070" max="13070" width="19.7109375" style="442" customWidth="1"/>
    <col min="13071" max="13071" width="2.28515625" style="442" customWidth="1"/>
    <col min="13072" max="13320" width="9.140625" style="442"/>
    <col min="13321" max="13321" width="60.5703125" style="442" customWidth="1"/>
    <col min="13322" max="13322" width="28.5703125" style="442" customWidth="1"/>
    <col min="13323" max="13323" width="16.5703125" style="442" customWidth="1"/>
    <col min="13324" max="13324" width="20.42578125" style="442" customWidth="1"/>
    <col min="13325" max="13325" width="2.42578125" style="442" customWidth="1"/>
    <col min="13326" max="13326" width="19.7109375" style="442" customWidth="1"/>
    <col min="13327" max="13327" width="2.28515625" style="442" customWidth="1"/>
    <col min="13328" max="13576" width="9.140625" style="442"/>
    <col min="13577" max="13577" width="60.5703125" style="442" customWidth="1"/>
    <col min="13578" max="13578" width="28.5703125" style="442" customWidth="1"/>
    <col min="13579" max="13579" width="16.5703125" style="442" customWidth="1"/>
    <col min="13580" max="13580" width="20.42578125" style="442" customWidth="1"/>
    <col min="13581" max="13581" width="2.42578125" style="442" customWidth="1"/>
    <col min="13582" max="13582" width="19.7109375" style="442" customWidth="1"/>
    <col min="13583" max="13583" width="2.28515625" style="442" customWidth="1"/>
    <col min="13584" max="13832" width="9.140625" style="442"/>
    <col min="13833" max="13833" width="60.5703125" style="442" customWidth="1"/>
    <col min="13834" max="13834" width="28.5703125" style="442" customWidth="1"/>
    <col min="13835" max="13835" width="16.5703125" style="442" customWidth="1"/>
    <col min="13836" max="13836" width="20.42578125" style="442" customWidth="1"/>
    <col min="13837" max="13837" width="2.42578125" style="442" customWidth="1"/>
    <col min="13838" max="13838" width="19.7109375" style="442" customWidth="1"/>
    <col min="13839" max="13839" width="2.28515625" style="442" customWidth="1"/>
    <col min="13840" max="14088" width="9.140625" style="442"/>
    <col min="14089" max="14089" width="60.5703125" style="442" customWidth="1"/>
    <col min="14090" max="14090" width="28.5703125" style="442" customWidth="1"/>
    <col min="14091" max="14091" width="16.5703125" style="442" customWidth="1"/>
    <col min="14092" max="14092" width="20.42578125" style="442" customWidth="1"/>
    <col min="14093" max="14093" width="2.42578125" style="442" customWidth="1"/>
    <col min="14094" max="14094" width="19.7109375" style="442" customWidth="1"/>
    <col min="14095" max="14095" width="2.28515625" style="442" customWidth="1"/>
    <col min="14096" max="14344" width="9.140625" style="442"/>
    <col min="14345" max="14345" width="60.5703125" style="442" customWidth="1"/>
    <col min="14346" max="14346" width="28.5703125" style="442" customWidth="1"/>
    <col min="14347" max="14347" width="16.5703125" style="442" customWidth="1"/>
    <col min="14348" max="14348" width="20.42578125" style="442" customWidth="1"/>
    <col min="14349" max="14349" width="2.42578125" style="442" customWidth="1"/>
    <col min="14350" max="14350" width="19.7109375" style="442" customWidth="1"/>
    <col min="14351" max="14351" width="2.28515625" style="442" customWidth="1"/>
    <col min="14352" max="14600" width="9.140625" style="442"/>
    <col min="14601" max="14601" width="60.5703125" style="442" customWidth="1"/>
    <col min="14602" max="14602" width="28.5703125" style="442" customWidth="1"/>
    <col min="14603" max="14603" width="16.5703125" style="442" customWidth="1"/>
    <col min="14604" max="14604" width="20.42578125" style="442" customWidth="1"/>
    <col min="14605" max="14605" width="2.42578125" style="442" customWidth="1"/>
    <col min="14606" max="14606" width="19.7109375" style="442" customWidth="1"/>
    <col min="14607" max="14607" width="2.28515625" style="442" customWidth="1"/>
    <col min="14608" max="14856" width="9.140625" style="442"/>
    <col min="14857" max="14857" width="60.5703125" style="442" customWidth="1"/>
    <col min="14858" max="14858" width="28.5703125" style="442" customWidth="1"/>
    <col min="14859" max="14859" width="16.5703125" style="442" customWidth="1"/>
    <col min="14860" max="14860" width="20.42578125" style="442" customWidth="1"/>
    <col min="14861" max="14861" width="2.42578125" style="442" customWidth="1"/>
    <col min="14862" max="14862" width="19.7109375" style="442" customWidth="1"/>
    <col min="14863" max="14863" width="2.28515625" style="442" customWidth="1"/>
    <col min="14864" max="15112" width="9.140625" style="442"/>
    <col min="15113" max="15113" width="60.5703125" style="442" customWidth="1"/>
    <col min="15114" max="15114" width="28.5703125" style="442" customWidth="1"/>
    <col min="15115" max="15115" width="16.5703125" style="442" customWidth="1"/>
    <col min="15116" max="15116" width="20.42578125" style="442" customWidth="1"/>
    <col min="15117" max="15117" width="2.42578125" style="442" customWidth="1"/>
    <col min="15118" max="15118" width="19.7109375" style="442" customWidth="1"/>
    <col min="15119" max="15119" width="2.28515625" style="442" customWidth="1"/>
    <col min="15120" max="15368" width="9.140625" style="442"/>
    <col min="15369" max="15369" width="60.5703125" style="442" customWidth="1"/>
    <col min="15370" max="15370" width="28.5703125" style="442" customWidth="1"/>
    <col min="15371" max="15371" width="16.5703125" style="442" customWidth="1"/>
    <col min="15372" max="15372" width="20.42578125" style="442" customWidth="1"/>
    <col min="15373" max="15373" width="2.42578125" style="442" customWidth="1"/>
    <col min="15374" max="15374" width="19.7109375" style="442" customWidth="1"/>
    <col min="15375" max="15375" width="2.28515625" style="442" customWidth="1"/>
    <col min="15376" max="15624" width="9.140625" style="442"/>
    <col min="15625" max="15625" width="60.5703125" style="442" customWidth="1"/>
    <col min="15626" max="15626" width="28.5703125" style="442" customWidth="1"/>
    <col min="15627" max="15627" width="16.5703125" style="442" customWidth="1"/>
    <col min="15628" max="15628" width="20.42578125" style="442" customWidth="1"/>
    <col min="15629" max="15629" width="2.42578125" style="442" customWidth="1"/>
    <col min="15630" max="15630" width="19.7109375" style="442" customWidth="1"/>
    <col min="15631" max="15631" width="2.28515625" style="442" customWidth="1"/>
    <col min="15632" max="15880" width="9.140625" style="442"/>
    <col min="15881" max="15881" width="60.5703125" style="442" customWidth="1"/>
    <col min="15882" max="15882" width="28.5703125" style="442" customWidth="1"/>
    <col min="15883" max="15883" width="16.5703125" style="442" customWidth="1"/>
    <col min="15884" max="15884" width="20.42578125" style="442" customWidth="1"/>
    <col min="15885" max="15885" width="2.42578125" style="442" customWidth="1"/>
    <col min="15886" max="15886" width="19.7109375" style="442" customWidth="1"/>
    <col min="15887" max="15887" width="2.28515625" style="442" customWidth="1"/>
    <col min="15888" max="16136" width="9.140625" style="442"/>
    <col min="16137" max="16137" width="60.5703125" style="442" customWidth="1"/>
    <col min="16138" max="16138" width="28.5703125" style="442" customWidth="1"/>
    <col min="16139" max="16139" width="16.5703125" style="442" customWidth="1"/>
    <col min="16140" max="16140" width="20.42578125" style="442" customWidth="1"/>
    <col min="16141" max="16141" width="2.42578125" style="442" customWidth="1"/>
    <col min="16142" max="16142" width="19.7109375" style="442" customWidth="1"/>
    <col min="16143" max="16143" width="2.28515625" style="442" customWidth="1"/>
    <col min="16144" max="16384" width="9.140625" style="442"/>
  </cols>
  <sheetData>
    <row r="1" spans="1:16" x14ac:dyDescent="0.25">
      <c r="A1" s="872" t="s">
        <v>1297</v>
      </c>
      <c r="B1" s="872"/>
      <c r="C1" s="872"/>
      <c r="D1" s="872"/>
      <c r="E1" s="872"/>
      <c r="F1" s="437"/>
      <c r="G1" s="438"/>
      <c r="H1" s="438"/>
      <c r="I1" s="873"/>
      <c r="J1" s="873"/>
      <c r="K1" s="873"/>
      <c r="L1" s="438"/>
      <c r="M1" s="438"/>
      <c r="N1" s="438"/>
    </row>
    <row r="2" spans="1:16" x14ac:dyDescent="0.25">
      <c r="A2" s="872" t="s">
        <v>1301</v>
      </c>
      <c r="B2" s="872"/>
      <c r="C2" s="872"/>
      <c r="D2" s="872"/>
      <c r="E2" s="872"/>
      <c r="F2" s="437"/>
      <c r="G2" s="438"/>
      <c r="H2" s="438"/>
      <c r="I2" s="438"/>
      <c r="K2" s="440"/>
      <c r="L2" s="438"/>
      <c r="M2" s="438"/>
      <c r="N2" s="438"/>
    </row>
    <row r="3" spans="1:16" x14ac:dyDescent="0.25">
      <c r="A3" s="872" t="s">
        <v>1428</v>
      </c>
      <c r="B3" s="872"/>
      <c r="C3" s="872"/>
      <c r="D3" s="872"/>
      <c r="E3" s="872"/>
      <c r="F3" s="437"/>
      <c r="G3" s="438"/>
      <c r="H3" s="438"/>
      <c r="I3" s="438"/>
      <c r="L3" s="438"/>
      <c r="M3" s="438"/>
      <c r="N3" s="438"/>
    </row>
    <row r="4" spans="1:16" x14ac:dyDescent="0.25">
      <c r="I4" s="439"/>
    </row>
    <row r="5" spans="1:16" x14ac:dyDescent="0.25">
      <c r="E5" s="446" t="s">
        <v>1429</v>
      </c>
      <c r="I5" s="439"/>
      <c r="N5" s="447"/>
    </row>
    <row r="6" spans="1:16" x14ac:dyDescent="0.25">
      <c r="A6" s="442" t="s">
        <v>1430</v>
      </c>
      <c r="B6" s="443" t="s">
        <v>1431</v>
      </c>
      <c r="C6" s="443" t="s">
        <v>1432</v>
      </c>
      <c r="E6" s="446" t="s">
        <v>1433</v>
      </c>
      <c r="I6" s="439"/>
      <c r="N6" s="448"/>
    </row>
    <row r="7" spans="1:16" x14ac:dyDescent="0.25">
      <c r="I7" s="439"/>
    </row>
    <row r="8" spans="1:16" x14ac:dyDescent="0.25">
      <c r="A8" s="442" t="s">
        <v>1434</v>
      </c>
      <c r="B8" s="442" t="s">
        <v>1435</v>
      </c>
      <c r="I8" s="439"/>
    </row>
    <row r="9" spans="1:16" x14ac:dyDescent="0.25">
      <c r="A9" s="449" t="s">
        <v>1436</v>
      </c>
      <c r="B9" s="442" t="s">
        <v>1437</v>
      </c>
      <c r="I9" s="439"/>
    </row>
    <row r="10" spans="1:16" x14ac:dyDescent="0.25">
      <c r="A10" s="450" t="s">
        <v>1438</v>
      </c>
      <c r="B10" s="442" t="s">
        <v>1439</v>
      </c>
      <c r="C10" s="443">
        <v>304</v>
      </c>
      <c r="E10" s="444">
        <v>5632606.8300000001</v>
      </c>
      <c r="F10" s="451"/>
      <c r="G10" s="452"/>
      <c r="I10" s="439"/>
      <c r="P10" s="452"/>
    </row>
    <row r="11" spans="1:16" x14ac:dyDescent="0.25">
      <c r="A11" s="450" t="s">
        <v>1440</v>
      </c>
      <c r="B11" s="442" t="s">
        <v>1441</v>
      </c>
      <c r="C11" s="443">
        <v>305</v>
      </c>
      <c r="E11" s="444">
        <v>275502366.50999999</v>
      </c>
      <c r="F11" s="451"/>
      <c r="G11" s="452"/>
      <c r="I11" s="439"/>
      <c r="P11" s="452"/>
    </row>
    <row r="12" spans="1:16" x14ac:dyDescent="0.25">
      <c r="A12" s="450" t="s">
        <v>1442</v>
      </c>
      <c r="B12" s="442" t="s">
        <v>1443</v>
      </c>
      <c r="C12" s="443">
        <v>306</v>
      </c>
      <c r="E12" s="444">
        <v>774647079.38</v>
      </c>
      <c r="F12" s="451"/>
      <c r="G12" s="452"/>
      <c r="I12" s="439"/>
      <c r="P12" s="452"/>
    </row>
    <row r="13" spans="1:16" x14ac:dyDescent="0.25">
      <c r="A13" s="450" t="s">
        <v>1444</v>
      </c>
      <c r="B13" s="442" t="s">
        <v>1445</v>
      </c>
      <c r="C13" s="443">
        <v>308</v>
      </c>
      <c r="E13" s="444">
        <v>492693393.54000002</v>
      </c>
      <c r="F13" s="451"/>
      <c r="G13" s="452"/>
      <c r="I13" s="439"/>
      <c r="P13" s="452"/>
    </row>
    <row r="14" spans="1:16" x14ac:dyDescent="0.25">
      <c r="A14" s="450" t="s">
        <v>1446</v>
      </c>
      <c r="B14" s="442" t="s">
        <v>1447</v>
      </c>
      <c r="C14" s="443">
        <v>309</v>
      </c>
      <c r="E14" s="444">
        <v>103231341.87</v>
      </c>
      <c r="F14" s="451"/>
      <c r="G14" s="452"/>
      <c r="I14" s="439"/>
      <c r="P14" s="452"/>
    </row>
    <row r="15" spans="1:16" x14ac:dyDescent="0.25">
      <c r="A15" s="450" t="s">
        <v>1448</v>
      </c>
      <c r="B15" s="442" t="s">
        <v>1449</v>
      </c>
      <c r="C15" s="443">
        <v>311</v>
      </c>
      <c r="E15" s="444">
        <v>49983297.75</v>
      </c>
      <c r="F15" s="451"/>
      <c r="G15" s="452"/>
      <c r="I15" s="439"/>
      <c r="P15" s="452"/>
    </row>
    <row r="16" spans="1:16" x14ac:dyDescent="0.25">
      <c r="A16" s="450" t="s">
        <v>1450</v>
      </c>
      <c r="B16" s="449"/>
      <c r="C16" s="449"/>
      <c r="D16" s="449"/>
      <c r="E16" s="453">
        <f>SUM(E10:E15)</f>
        <v>1701690085.8800001</v>
      </c>
      <c r="F16" s="449"/>
      <c r="G16" s="454"/>
      <c r="H16" s="454"/>
      <c r="I16" s="439"/>
      <c r="L16" s="454"/>
      <c r="M16" s="454"/>
      <c r="N16" s="455"/>
    </row>
    <row r="17" spans="1:16" x14ac:dyDescent="0.25">
      <c r="I17" s="439"/>
    </row>
    <row r="18" spans="1:16" x14ac:dyDescent="0.25">
      <c r="I18" s="439"/>
    </row>
    <row r="19" spans="1:16" x14ac:dyDescent="0.25">
      <c r="A19" s="449" t="s">
        <v>1451</v>
      </c>
      <c r="B19" s="442" t="s">
        <v>1452</v>
      </c>
      <c r="I19" s="439"/>
    </row>
    <row r="20" spans="1:16" x14ac:dyDescent="0.25">
      <c r="A20" s="450" t="s">
        <v>1438</v>
      </c>
      <c r="B20" s="442" t="s">
        <v>1453</v>
      </c>
      <c r="C20" s="443">
        <v>312</v>
      </c>
      <c r="E20" s="444">
        <v>1126172.05</v>
      </c>
      <c r="F20" s="451"/>
      <c r="G20" s="452"/>
      <c r="I20" s="439"/>
      <c r="P20" s="452"/>
    </row>
    <row r="21" spans="1:16" x14ac:dyDescent="0.25">
      <c r="A21" s="450" t="s">
        <v>1440</v>
      </c>
      <c r="B21" s="442" t="s">
        <v>1454</v>
      </c>
      <c r="C21" s="443">
        <v>313</v>
      </c>
      <c r="E21" s="444">
        <v>116910970.31</v>
      </c>
      <c r="F21" s="451"/>
      <c r="G21" s="452"/>
      <c r="I21" s="439"/>
      <c r="P21" s="452"/>
    </row>
    <row r="22" spans="1:16" x14ac:dyDescent="0.25">
      <c r="A22" s="450" t="s">
        <v>1455</v>
      </c>
      <c r="B22" s="442" t="s">
        <v>1456</v>
      </c>
      <c r="C22" s="443">
        <v>314</v>
      </c>
      <c r="E22" s="444">
        <v>253265763.09999999</v>
      </c>
      <c r="F22" s="451"/>
      <c r="G22" s="452"/>
      <c r="I22" s="439"/>
      <c r="P22" s="452"/>
    </row>
    <row r="23" spans="1:16" x14ac:dyDescent="0.25">
      <c r="A23" s="450" t="s">
        <v>1457</v>
      </c>
      <c r="B23" s="442" t="s">
        <v>1458</v>
      </c>
      <c r="C23" s="443">
        <v>319</v>
      </c>
      <c r="E23" s="444">
        <v>208762027.69</v>
      </c>
      <c r="F23" s="451"/>
      <c r="G23" s="452"/>
      <c r="I23" s="439"/>
      <c r="P23" s="452"/>
    </row>
    <row r="24" spans="1:16" x14ac:dyDescent="0.25">
      <c r="A24" s="450" t="s">
        <v>1446</v>
      </c>
      <c r="B24" s="442" t="s">
        <v>1459</v>
      </c>
      <c r="C24" s="443">
        <v>320</v>
      </c>
      <c r="E24" s="444">
        <v>160629835.97999999</v>
      </c>
      <c r="F24" s="451"/>
      <c r="G24" s="452"/>
      <c r="I24" s="439"/>
      <c r="P24" s="452"/>
    </row>
    <row r="25" spans="1:16" x14ac:dyDescent="0.25">
      <c r="A25" s="450" t="s">
        <v>1448</v>
      </c>
      <c r="B25" s="442" t="s">
        <v>1460</v>
      </c>
      <c r="C25" s="443">
        <v>321</v>
      </c>
      <c r="E25" s="444">
        <v>13163099.23</v>
      </c>
      <c r="F25" s="451"/>
      <c r="G25" s="452"/>
      <c r="I25" s="439"/>
      <c r="P25" s="452"/>
    </row>
    <row r="26" spans="1:16" x14ac:dyDescent="0.25">
      <c r="A26" s="450" t="s">
        <v>1461</v>
      </c>
      <c r="B26" s="442" t="s">
        <v>1462</v>
      </c>
      <c r="C26" s="443">
        <v>322</v>
      </c>
      <c r="E26" s="444">
        <v>6358948.7999999998</v>
      </c>
      <c r="F26" s="451"/>
      <c r="G26" s="452"/>
      <c r="I26" s="439"/>
      <c r="P26" s="452"/>
    </row>
    <row r="27" spans="1:16" x14ac:dyDescent="0.25">
      <c r="A27" s="450" t="s">
        <v>1463</v>
      </c>
      <c r="B27" s="442" t="s">
        <v>1464</v>
      </c>
      <c r="C27" s="443">
        <v>323</v>
      </c>
      <c r="E27" s="444">
        <v>4334326.0199999996</v>
      </c>
      <c r="F27" s="451"/>
      <c r="G27" s="452"/>
      <c r="I27" s="439"/>
      <c r="P27" s="452"/>
    </row>
    <row r="28" spans="1:16" x14ac:dyDescent="0.25">
      <c r="A28" s="450" t="s">
        <v>1465</v>
      </c>
      <c r="E28" s="456">
        <f>SUM(E20:E27)</f>
        <v>764551143.17999995</v>
      </c>
      <c r="I28" s="439"/>
    </row>
    <row r="29" spans="1:16" x14ac:dyDescent="0.25">
      <c r="I29" s="439"/>
    </row>
    <row r="30" spans="1:16" x14ac:dyDescent="0.25">
      <c r="A30" s="449" t="s">
        <v>1466</v>
      </c>
      <c r="B30" s="442" t="s">
        <v>1467</v>
      </c>
      <c r="I30" s="439"/>
    </row>
    <row r="31" spans="1:16" x14ac:dyDescent="0.25">
      <c r="A31" s="450" t="s">
        <v>1438</v>
      </c>
      <c r="B31" s="442" t="s">
        <v>1468</v>
      </c>
      <c r="C31" s="443">
        <v>324</v>
      </c>
      <c r="E31" s="444">
        <v>1436285.19</v>
      </c>
      <c r="F31" s="451"/>
      <c r="G31" s="452"/>
      <c r="I31" s="439"/>
      <c r="P31" s="452"/>
    </row>
    <row r="32" spans="1:16" x14ac:dyDescent="0.25">
      <c r="A32" s="450" t="s">
        <v>1440</v>
      </c>
      <c r="B32" s="442" t="s">
        <v>1469</v>
      </c>
      <c r="C32" s="443">
        <v>325</v>
      </c>
      <c r="E32" s="444">
        <v>170181501.44</v>
      </c>
      <c r="F32" s="451"/>
      <c r="G32" s="452"/>
      <c r="I32" s="439"/>
      <c r="P32" s="452"/>
    </row>
    <row r="33" spans="1:16" x14ac:dyDescent="0.25">
      <c r="A33" s="450" t="s">
        <v>1470</v>
      </c>
      <c r="B33" s="442" t="s">
        <v>1471</v>
      </c>
      <c r="C33" s="443">
        <v>326</v>
      </c>
      <c r="E33" s="444">
        <v>275440220.32999998</v>
      </c>
      <c r="F33" s="451"/>
      <c r="G33" s="452"/>
      <c r="I33" s="439"/>
      <c r="P33" s="452"/>
    </row>
    <row r="34" spans="1:16" x14ac:dyDescent="0.25">
      <c r="A34" s="450" t="s">
        <v>1472</v>
      </c>
      <c r="B34" s="442" t="s">
        <v>1473</v>
      </c>
      <c r="C34" s="443">
        <v>327</v>
      </c>
      <c r="E34" s="444">
        <v>85502360</v>
      </c>
      <c r="F34" s="451"/>
      <c r="G34" s="452"/>
      <c r="I34" s="439"/>
      <c r="P34" s="452"/>
    </row>
    <row r="35" spans="1:16" x14ac:dyDescent="0.25">
      <c r="A35" s="450" t="s">
        <v>1446</v>
      </c>
      <c r="B35" s="442" t="s">
        <v>1474</v>
      </c>
      <c r="C35" s="443">
        <v>328</v>
      </c>
      <c r="E35" s="444">
        <v>63388106</v>
      </c>
      <c r="F35" s="451"/>
      <c r="G35" s="452"/>
      <c r="I35" s="439"/>
      <c r="P35" s="452"/>
    </row>
    <row r="36" spans="1:16" x14ac:dyDescent="0.25">
      <c r="A36" s="450" t="s">
        <v>1448</v>
      </c>
      <c r="B36" s="442" t="s">
        <v>1475</v>
      </c>
      <c r="C36" s="443">
        <v>329</v>
      </c>
      <c r="E36" s="444">
        <v>37702137.200000003</v>
      </c>
      <c r="F36" s="451"/>
      <c r="G36" s="452"/>
      <c r="I36" s="439"/>
      <c r="P36" s="452"/>
    </row>
    <row r="37" spans="1:16" x14ac:dyDescent="0.25">
      <c r="A37" s="450" t="s">
        <v>1476</v>
      </c>
      <c r="B37" s="442" t="s">
        <v>1477</v>
      </c>
      <c r="C37" s="443">
        <v>105</v>
      </c>
      <c r="E37" s="444">
        <v>-42621512.700000003</v>
      </c>
      <c r="F37" s="451"/>
      <c r="G37" s="452"/>
      <c r="I37" s="439"/>
      <c r="P37" s="452"/>
    </row>
    <row r="38" spans="1:16" x14ac:dyDescent="0.25">
      <c r="A38" s="450" t="s">
        <v>1478</v>
      </c>
      <c r="B38" s="442" t="s">
        <v>1479</v>
      </c>
      <c r="C38" s="443" t="s">
        <v>1480</v>
      </c>
      <c r="D38" s="443" t="s">
        <v>1481</v>
      </c>
      <c r="E38" s="444">
        <v>18315127.609999999</v>
      </c>
      <c r="F38" s="451"/>
      <c r="G38" s="452"/>
      <c r="I38" s="439"/>
      <c r="P38" s="452"/>
    </row>
    <row r="39" spans="1:16" x14ac:dyDescent="0.25">
      <c r="A39" s="450" t="s">
        <v>1482</v>
      </c>
      <c r="E39" s="456">
        <f>SUM(E31:E38)</f>
        <v>609344225.07000005</v>
      </c>
      <c r="I39" s="439"/>
    </row>
    <row r="40" spans="1:16" x14ac:dyDescent="0.25">
      <c r="I40" s="439"/>
    </row>
    <row r="41" spans="1:16" x14ac:dyDescent="0.25">
      <c r="A41" s="449" t="s">
        <v>1483</v>
      </c>
      <c r="B41" s="442" t="s">
        <v>1484</v>
      </c>
      <c r="I41" s="439"/>
    </row>
    <row r="42" spans="1:16" x14ac:dyDescent="0.25">
      <c r="A42" s="450" t="s">
        <v>1438</v>
      </c>
      <c r="B42" s="442" t="s">
        <v>1485</v>
      </c>
      <c r="C42" s="443">
        <v>386</v>
      </c>
      <c r="E42" s="444">
        <v>59124199.939999998</v>
      </c>
      <c r="F42" s="451"/>
      <c r="G42" s="452"/>
      <c r="I42" s="439"/>
      <c r="P42" s="452"/>
    </row>
    <row r="43" spans="1:16" x14ac:dyDescent="0.25">
      <c r="A43" s="450" t="s">
        <v>1486</v>
      </c>
      <c r="B43" s="442" t="s">
        <v>1487</v>
      </c>
      <c r="C43" s="443">
        <v>387</v>
      </c>
      <c r="E43" s="444">
        <v>94971637.680000007</v>
      </c>
      <c r="F43" s="451"/>
      <c r="G43" s="452"/>
      <c r="I43" s="439"/>
      <c r="P43" s="452"/>
    </row>
    <row r="44" spans="1:16" x14ac:dyDescent="0.25">
      <c r="A44" s="450" t="s">
        <v>1488</v>
      </c>
      <c r="B44" s="442" t="s">
        <v>1489</v>
      </c>
      <c r="C44" s="443">
        <v>388</v>
      </c>
      <c r="E44" s="444">
        <v>162558731.28</v>
      </c>
      <c r="F44" s="451"/>
      <c r="G44" s="452"/>
      <c r="I44" s="439"/>
      <c r="P44" s="452"/>
    </row>
    <row r="45" spans="1:16" x14ac:dyDescent="0.25">
      <c r="A45" s="450" t="s">
        <v>1490</v>
      </c>
      <c r="B45" s="442" t="s">
        <v>1491</v>
      </c>
      <c r="C45" s="443">
        <v>389</v>
      </c>
      <c r="E45" s="444">
        <v>263479644.19</v>
      </c>
      <c r="F45" s="451"/>
      <c r="G45" s="452"/>
      <c r="I45" s="439"/>
      <c r="P45" s="452"/>
    </row>
    <row r="46" spans="1:16" x14ac:dyDescent="0.25">
      <c r="A46" s="450" t="s">
        <v>1446</v>
      </c>
      <c r="B46" s="442" t="s">
        <v>1492</v>
      </c>
      <c r="C46" s="443">
        <v>390</v>
      </c>
      <c r="E46" s="444">
        <v>67750681.219999999</v>
      </c>
      <c r="F46" s="451"/>
      <c r="G46" s="452"/>
      <c r="I46" s="439"/>
      <c r="P46" s="452"/>
    </row>
    <row r="47" spans="1:16" x14ac:dyDescent="0.25">
      <c r="A47" s="450" t="s">
        <v>1493</v>
      </c>
      <c r="B47" s="442" t="s">
        <v>1494</v>
      </c>
      <c r="C47" s="443" t="s">
        <v>1495</v>
      </c>
      <c r="D47" s="443" t="s">
        <v>1481</v>
      </c>
      <c r="E47" s="444">
        <v>-8215.27</v>
      </c>
      <c r="F47" s="451"/>
      <c r="G47" s="452"/>
      <c r="I47" s="439"/>
    </row>
    <row r="48" spans="1:16" x14ac:dyDescent="0.25">
      <c r="A48" s="450" t="s">
        <v>1496</v>
      </c>
      <c r="E48" s="456">
        <f>SUM(E42:E47)</f>
        <v>647876679.03999996</v>
      </c>
      <c r="I48" s="439"/>
    </row>
    <row r="49" spans="1:16" x14ac:dyDescent="0.25">
      <c r="I49" s="439"/>
    </row>
    <row r="50" spans="1:16" x14ac:dyDescent="0.25">
      <c r="A50" s="449" t="s">
        <v>1497</v>
      </c>
      <c r="B50" s="442" t="s">
        <v>1498</v>
      </c>
      <c r="I50" s="439"/>
    </row>
    <row r="51" spans="1:16" x14ac:dyDescent="0.25">
      <c r="A51" s="450" t="s">
        <v>1438</v>
      </c>
      <c r="B51" s="442" t="s">
        <v>1499</v>
      </c>
      <c r="C51" s="443" t="s">
        <v>1500</v>
      </c>
      <c r="E51" s="444">
        <v>0</v>
      </c>
      <c r="I51" s="439"/>
    </row>
    <row r="52" spans="1:16" x14ac:dyDescent="0.25">
      <c r="A52" s="450" t="s">
        <v>1440</v>
      </c>
      <c r="B52" s="442" t="s">
        <v>1501</v>
      </c>
      <c r="C52" s="443" t="s">
        <v>1502</v>
      </c>
      <c r="E52" s="444">
        <v>36686685.609999999</v>
      </c>
      <c r="F52" s="451"/>
      <c r="G52" s="452"/>
      <c r="I52" s="439"/>
    </row>
    <row r="53" spans="1:16" x14ac:dyDescent="0.25">
      <c r="A53" s="450" t="s">
        <v>1503</v>
      </c>
      <c r="B53" s="442" t="s">
        <v>1504</v>
      </c>
      <c r="C53" s="443" t="s">
        <v>1505</v>
      </c>
      <c r="E53" s="444">
        <v>1639802051.45</v>
      </c>
      <c r="F53" s="451"/>
      <c r="G53" s="452"/>
      <c r="I53" s="439"/>
    </row>
    <row r="54" spans="1:16" x14ac:dyDescent="0.25">
      <c r="A54" s="450" t="s">
        <v>1446</v>
      </c>
      <c r="B54" s="442" t="s">
        <v>1506</v>
      </c>
      <c r="C54" s="443" t="s">
        <v>1507</v>
      </c>
      <c r="E54" s="444">
        <v>25420475.199999999</v>
      </c>
      <c r="F54" s="451"/>
      <c r="G54" s="452"/>
      <c r="I54" s="439"/>
    </row>
    <row r="55" spans="1:16" x14ac:dyDescent="0.25">
      <c r="A55" s="450" t="s">
        <v>1508</v>
      </c>
      <c r="B55" s="442" t="s">
        <v>1509</v>
      </c>
      <c r="C55" s="443" t="s">
        <v>1510</v>
      </c>
      <c r="E55" s="444">
        <v>64166301.359999999</v>
      </c>
      <c r="F55" s="451"/>
      <c r="G55" s="452"/>
      <c r="I55" s="439"/>
    </row>
    <row r="56" spans="1:16" x14ac:dyDescent="0.25">
      <c r="A56" s="450" t="s">
        <v>1448</v>
      </c>
      <c r="B56" s="442" t="s">
        <v>1511</v>
      </c>
      <c r="C56" s="443" t="s">
        <v>1512</v>
      </c>
      <c r="E56" s="444">
        <v>6447138.1699999999</v>
      </c>
      <c r="F56" s="451"/>
      <c r="G56" s="452"/>
      <c r="I56" s="439"/>
    </row>
    <row r="57" spans="1:16" x14ac:dyDescent="0.25">
      <c r="A57" s="450" t="s">
        <v>1513</v>
      </c>
      <c r="E57" s="456">
        <f>SUM(E51:E56)</f>
        <v>1772522651.79</v>
      </c>
      <c r="I57" s="439"/>
      <c r="P57" s="452"/>
    </row>
    <row r="58" spans="1:16" x14ac:dyDescent="0.25">
      <c r="I58" s="439"/>
    </row>
    <row r="59" spans="1:16" x14ac:dyDescent="0.25">
      <c r="A59" s="442" t="s">
        <v>1514</v>
      </c>
      <c r="E59" s="456">
        <f>+E57+E48+E39+E28+E16</f>
        <v>5495984784.96</v>
      </c>
      <c r="I59" s="439"/>
    </row>
    <row r="60" spans="1:16" x14ac:dyDescent="0.25">
      <c r="I60" s="439"/>
    </row>
    <row r="61" spans="1:16" x14ac:dyDescent="0.25">
      <c r="A61" s="442" t="s">
        <v>91</v>
      </c>
      <c r="B61" s="442" t="s">
        <v>1515</v>
      </c>
      <c r="I61" s="439"/>
    </row>
    <row r="62" spans="1:16" x14ac:dyDescent="0.25">
      <c r="A62" s="449" t="s">
        <v>1438</v>
      </c>
      <c r="B62" s="442" t="s">
        <v>1516</v>
      </c>
      <c r="C62" s="443">
        <v>331</v>
      </c>
      <c r="E62" s="444">
        <v>70021319.590000004</v>
      </c>
      <c r="F62" s="451"/>
      <c r="G62" s="452"/>
      <c r="I62" s="439"/>
      <c r="P62" s="452"/>
    </row>
    <row r="63" spans="1:16" x14ac:dyDescent="0.25">
      <c r="A63" s="449" t="s">
        <v>1486</v>
      </c>
      <c r="B63" s="442" t="s">
        <v>1517</v>
      </c>
      <c r="C63" s="443">
        <v>332</v>
      </c>
      <c r="E63" s="444">
        <v>74735551.510000005</v>
      </c>
      <c r="F63" s="451"/>
      <c r="G63" s="452"/>
      <c r="I63" s="439"/>
      <c r="P63" s="452"/>
    </row>
    <row r="64" spans="1:16" x14ac:dyDescent="0.25">
      <c r="A64" s="449" t="s">
        <v>1518</v>
      </c>
      <c r="B64" s="442" t="s">
        <v>1519</v>
      </c>
      <c r="C64" s="443">
        <v>333</v>
      </c>
      <c r="E64" s="444">
        <v>244431537.74000001</v>
      </c>
      <c r="F64" s="451"/>
      <c r="G64" s="452"/>
      <c r="I64" s="439"/>
      <c r="P64" s="452"/>
    </row>
    <row r="65" spans="1:16" x14ac:dyDescent="0.25">
      <c r="A65" s="449" t="s">
        <v>1520</v>
      </c>
      <c r="B65" s="442" t="s">
        <v>1521</v>
      </c>
      <c r="C65" s="443">
        <v>334</v>
      </c>
      <c r="E65" s="444">
        <v>157990772.65000001</v>
      </c>
      <c r="F65" s="451"/>
      <c r="G65" s="452"/>
      <c r="I65" s="439"/>
      <c r="P65" s="452"/>
    </row>
    <row r="66" spans="1:16" x14ac:dyDescent="0.25">
      <c r="A66" s="449" t="s">
        <v>1522</v>
      </c>
      <c r="B66" s="442" t="s">
        <v>1523</v>
      </c>
      <c r="C66" s="443">
        <v>335</v>
      </c>
      <c r="E66" s="444">
        <v>166378450.44999999</v>
      </c>
      <c r="F66" s="451"/>
      <c r="G66" s="452"/>
      <c r="I66" s="439"/>
      <c r="P66" s="452"/>
    </row>
    <row r="67" spans="1:16" x14ac:dyDescent="0.25">
      <c r="A67" s="449" t="s">
        <v>1524</v>
      </c>
      <c r="B67" s="442" t="s">
        <v>1525</v>
      </c>
      <c r="C67" s="443">
        <v>336</v>
      </c>
      <c r="E67" s="444">
        <v>68635470.040000007</v>
      </c>
      <c r="F67" s="451"/>
      <c r="G67" s="452"/>
      <c r="I67" s="439"/>
      <c r="P67" s="452"/>
    </row>
    <row r="68" spans="1:16" x14ac:dyDescent="0.25">
      <c r="A68" s="449" t="s">
        <v>1526</v>
      </c>
      <c r="B68" s="442" t="s">
        <v>1527</v>
      </c>
      <c r="C68" s="443">
        <v>337</v>
      </c>
      <c r="E68" s="444">
        <v>69661201.909999996</v>
      </c>
      <c r="F68" s="451"/>
      <c r="G68" s="452"/>
      <c r="I68" s="439"/>
      <c r="P68" s="452"/>
    </row>
    <row r="69" spans="1:16" x14ac:dyDescent="0.25">
      <c r="A69" s="449" t="s">
        <v>1528</v>
      </c>
      <c r="B69" s="442" t="s">
        <v>1529</v>
      </c>
      <c r="C69" s="443">
        <v>340</v>
      </c>
      <c r="E69" s="444">
        <v>10304409.6</v>
      </c>
      <c r="F69" s="451"/>
      <c r="G69" s="452"/>
      <c r="I69" s="439"/>
      <c r="P69" s="452"/>
    </row>
    <row r="70" spans="1:16" x14ac:dyDescent="0.25">
      <c r="A70" s="449" t="s">
        <v>1530</v>
      </c>
      <c r="B70" s="442" t="s">
        <v>1531</v>
      </c>
      <c r="C70" s="443">
        <v>341</v>
      </c>
      <c r="E70" s="444">
        <v>9686548.1600000001</v>
      </c>
      <c r="F70" s="451"/>
      <c r="G70" s="452"/>
      <c r="I70" s="439"/>
      <c r="P70" s="452"/>
    </row>
    <row r="71" spans="1:16" x14ac:dyDescent="0.25">
      <c r="A71" s="449" t="s">
        <v>1532</v>
      </c>
      <c r="B71" s="442" t="s">
        <v>1533</v>
      </c>
      <c r="C71" s="443">
        <v>380</v>
      </c>
      <c r="E71" s="444">
        <v>270760953.77999997</v>
      </c>
      <c r="F71" s="451"/>
      <c r="G71" s="452"/>
      <c r="I71" s="439"/>
      <c r="P71" s="452"/>
    </row>
    <row r="72" spans="1:16" x14ac:dyDescent="0.25">
      <c r="A72" s="449" t="s">
        <v>1534</v>
      </c>
      <c r="B72" s="442" t="s">
        <v>1535</v>
      </c>
      <c r="C72" s="443">
        <v>381</v>
      </c>
      <c r="E72" s="444">
        <v>94008414.829999998</v>
      </c>
      <c r="F72" s="451"/>
      <c r="G72" s="452"/>
      <c r="I72" s="439"/>
      <c r="P72" s="452"/>
    </row>
    <row r="73" spans="1:16" x14ac:dyDescent="0.25">
      <c r="A73" s="449" t="s">
        <v>1536</v>
      </c>
      <c r="B73" s="442" t="s">
        <v>1537</v>
      </c>
      <c r="C73" s="443">
        <v>382</v>
      </c>
      <c r="E73" s="444">
        <v>-131992120.72</v>
      </c>
      <c r="F73" s="451"/>
      <c r="G73" s="452"/>
      <c r="I73" s="439"/>
      <c r="P73" s="452"/>
    </row>
    <row r="74" spans="1:16" x14ac:dyDescent="0.25">
      <c r="A74" s="449" t="s">
        <v>1538</v>
      </c>
      <c r="B74" s="442" t="s">
        <v>1539</v>
      </c>
      <c r="C74" s="443">
        <v>383</v>
      </c>
      <c r="E74" s="444">
        <v>-46980007.219999999</v>
      </c>
      <c r="F74" s="451"/>
      <c r="G74" s="452"/>
      <c r="I74" s="439"/>
      <c r="P74" s="452"/>
    </row>
    <row r="75" spans="1:16" x14ac:dyDescent="0.25">
      <c r="A75" s="449" t="s">
        <v>1540</v>
      </c>
      <c r="B75" s="442" t="s">
        <v>1541</v>
      </c>
      <c r="C75" s="443">
        <v>384</v>
      </c>
      <c r="E75" s="444">
        <v>128962142.69</v>
      </c>
      <c r="F75" s="451"/>
      <c r="G75" s="452"/>
      <c r="I75" s="439"/>
      <c r="P75" s="452"/>
    </row>
    <row r="76" spans="1:16" x14ac:dyDescent="0.25">
      <c r="A76" s="449" t="s">
        <v>1542</v>
      </c>
      <c r="B76" s="442" t="s">
        <v>1543</v>
      </c>
      <c r="C76" s="443">
        <v>385</v>
      </c>
      <c r="E76" s="444">
        <v>-53390944</v>
      </c>
      <c r="F76" s="451"/>
      <c r="G76" s="452"/>
      <c r="I76" s="439"/>
      <c r="P76" s="452"/>
    </row>
    <row r="77" spans="1:16" x14ac:dyDescent="0.25">
      <c r="A77" s="449" t="s">
        <v>1478</v>
      </c>
      <c r="B77" s="442" t="s">
        <v>1544</v>
      </c>
      <c r="C77" s="443" t="s">
        <v>1545</v>
      </c>
      <c r="D77" s="443" t="s">
        <v>1546</v>
      </c>
      <c r="E77" s="444">
        <v>1958044.84</v>
      </c>
      <c r="F77" s="451"/>
      <c r="G77" s="452"/>
      <c r="I77" s="439"/>
    </row>
    <row r="78" spans="1:16" x14ac:dyDescent="0.25">
      <c r="A78" s="449" t="s">
        <v>1547</v>
      </c>
      <c r="E78" s="456">
        <f>SUM(E62:E77)</f>
        <v>1135171745.8499997</v>
      </c>
      <c r="I78" s="439"/>
    </row>
    <row r="79" spans="1:16" x14ac:dyDescent="0.25">
      <c r="I79" s="439"/>
    </row>
    <row r="80" spans="1:16" x14ac:dyDescent="0.25">
      <c r="I80" s="439"/>
    </row>
    <row r="81" spans="1:18" x14ac:dyDescent="0.25">
      <c r="A81" s="442" t="s">
        <v>112</v>
      </c>
      <c r="B81" s="442" t="s">
        <v>1548</v>
      </c>
      <c r="I81" s="439"/>
    </row>
    <row r="82" spans="1:18" x14ac:dyDescent="0.25">
      <c r="A82" s="449" t="s">
        <v>1438</v>
      </c>
      <c r="B82" s="442" t="s">
        <v>1549</v>
      </c>
      <c r="C82" s="443">
        <v>342</v>
      </c>
      <c r="E82" s="444">
        <v>42715710.560000002</v>
      </c>
      <c r="F82" s="451"/>
      <c r="G82" s="452"/>
      <c r="I82" s="439"/>
      <c r="P82" s="452"/>
    </row>
    <row r="83" spans="1:18" x14ac:dyDescent="0.25">
      <c r="A83" s="449" t="s">
        <v>1486</v>
      </c>
      <c r="B83" s="442" t="s">
        <v>1550</v>
      </c>
      <c r="C83" s="443" t="s">
        <v>1551</v>
      </c>
      <c r="E83" s="444">
        <v>425556315.85000002</v>
      </c>
      <c r="F83" s="451"/>
      <c r="G83" s="452"/>
      <c r="I83" s="439"/>
      <c r="P83" s="452"/>
    </row>
    <row r="84" spans="1:18" x14ac:dyDescent="0.25">
      <c r="A84" s="449" t="s">
        <v>1552</v>
      </c>
      <c r="B84" s="442" t="s">
        <v>1553</v>
      </c>
      <c r="C84" s="443" t="s">
        <v>1554</v>
      </c>
      <c r="E84" s="444">
        <v>1701143287.04</v>
      </c>
      <c r="F84" s="451"/>
      <c r="G84" s="452"/>
      <c r="I84" s="439"/>
      <c r="P84" s="452"/>
      <c r="R84" s="452"/>
    </row>
    <row r="85" spans="1:18" x14ac:dyDescent="0.25">
      <c r="A85" s="449" t="s">
        <v>1555</v>
      </c>
      <c r="B85" s="442" t="s">
        <v>1556</v>
      </c>
      <c r="C85" s="443">
        <v>346</v>
      </c>
      <c r="E85" s="444">
        <v>1418709649.25</v>
      </c>
      <c r="F85" s="451"/>
      <c r="I85" s="439"/>
      <c r="P85" s="452"/>
      <c r="R85" s="452"/>
    </row>
    <row r="86" spans="1:18" x14ac:dyDescent="0.25">
      <c r="A86" s="449" t="s">
        <v>1522</v>
      </c>
      <c r="B86" s="442" t="s">
        <v>1557</v>
      </c>
      <c r="C86" s="443">
        <v>347</v>
      </c>
      <c r="E86" s="444">
        <v>341403537.19999999</v>
      </c>
      <c r="F86" s="451"/>
      <c r="I86" s="439"/>
      <c r="P86" s="452"/>
    </row>
    <row r="87" spans="1:18" x14ac:dyDescent="0.25">
      <c r="A87" s="449" t="s">
        <v>1558</v>
      </c>
      <c r="B87" s="442" t="s">
        <v>1559</v>
      </c>
      <c r="C87" s="443">
        <v>348</v>
      </c>
      <c r="E87" s="444">
        <v>973312685.83000004</v>
      </c>
      <c r="F87" s="451"/>
      <c r="I87" s="439"/>
      <c r="P87" s="452"/>
    </row>
    <row r="88" spans="1:18" x14ac:dyDescent="0.25">
      <c r="A88" s="449" t="s">
        <v>1526</v>
      </c>
      <c r="B88" s="442" t="s">
        <v>1560</v>
      </c>
      <c r="C88" s="443">
        <v>349</v>
      </c>
      <c r="E88" s="444">
        <v>934284067.46000004</v>
      </c>
      <c r="F88" s="451"/>
      <c r="I88" s="439"/>
      <c r="P88" s="452"/>
    </row>
    <row r="89" spans="1:18" x14ac:dyDescent="0.25">
      <c r="A89" s="449" t="s">
        <v>1561</v>
      </c>
      <c r="B89" s="442" t="s">
        <v>1562</v>
      </c>
      <c r="C89" s="443">
        <v>350</v>
      </c>
      <c r="E89" s="444">
        <v>637076642.76999998</v>
      </c>
      <c r="F89" s="451"/>
      <c r="I89" s="439"/>
      <c r="P89" s="452"/>
    </row>
    <row r="90" spans="1:18" x14ac:dyDescent="0.25">
      <c r="A90" s="449" t="s">
        <v>1563</v>
      </c>
      <c r="B90" s="442" t="s">
        <v>1564</v>
      </c>
      <c r="C90" s="443">
        <v>351</v>
      </c>
      <c r="E90" s="444">
        <v>415960994.70999998</v>
      </c>
      <c r="F90" s="451"/>
      <c r="I90" s="439"/>
      <c r="P90" s="452"/>
    </row>
    <row r="91" spans="1:18" x14ac:dyDescent="0.25">
      <c r="A91" s="449" t="s">
        <v>1565</v>
      </c>
      <c r="B91" s="442" t="s">
        <v>1566</v>
      </c>
      <c r="C91" s="443">
        <v>352</v>
      </c>
      <c r="E91" s="444">
        <v>306413663.58999997</v>
      </c>
      <c r="F91" s="451"/>
      <c r="I91" s="439"/>
      <c r="P91" s="452"/>
    </row>
    <row r="92" spans="1:18" x14ac:dyDescent="0.25">
      <c r="A92" s="449" t="s">
        <v>1528</v>
      </c>
      <c r="B92" s="442" t="s">
        <v>1567</v>
      </c>
      <c r="C92" s="443">
        <v>353</v>
      </c>
      <c r="E92" s="444">
        <v>71693.789999999994</v>
      </c>
      <c r="F92" s="451"/>
      <c r="I92" s="439"/>
      <c r="P92" s="452"/>
    </row>
    <row r="93" spans="1:18" x14ac:dyDescent="0.25">
      <c r="A93" s="449" t="s">
        <v>1568</v>
      </c>
      <c r="B93" s="442" t="s">
        <v>1569</v>
      </c>
      <c r="C93" s="443">
        <v>355</v>
      </c>
      <c r="E93" s="444">
        <v>420469</v>
      </c>
      <c r="F93" s="451"/>
      <c r="I93" s="439"/>
      <c r="P93" s="452"/>
    </row>
    <row r="94" spans="1:18" x14ac:dyDescent="0.25">
      <c r="A94" s="449" t="s">
        <v>1570</v>
      </c>
      <c r="B94" s="442" t="s">
        <v>1571</v>
      </c>
      <c r="C94" s="443">
        <v>356</v>
      </c>
      <c r="E94" s="444">
        <v>0</v>
      </c>
      <c r="I94" s="439"/>
      <c r="P94" s="452"/>
    </row>
    <row r="95" spans="1:18" x14ac:dyDescent="0.25">
      <c r="A95" s="449" t="s">
        <v>1572</v>
      </c>
      <c r="B95" s="442" t="s">
        <v>1573</v>
      </c>
      <c r="C95" s="443">
        <v>357</v>
      </c>
      <c r="E95" s="444">
        <v>53887789.270000003</v>
      </c>
      <c r="F95" s="451"/>
      <c r="I95" s="439"/>
      <c r="P95" s="452"/>
    </row>
    <row r="96" spans="1:18" x14ac:dyDescent="0.25">
      <c r="A96" s="449" t="s">
        <v>1574</v>
      </c>
      <c r="B96" s="442" t="s">
        <v>1575</v>
      </c>
      <c r="C96" s="443">
        <v>358</v>
      </c>
      <c r="E96" s="444">
        <v>1555.84</v>
      </c>
      <c r="F96" s="451"/>
      <c r="I96" s="439"/>
      <c r="P96" s="452"/>
    </row>
    <row r="97" spans="1:16" x14ac:dyDescent="0.25">
      <c r="A97" s="449" t="s">
        <v>1576</v>
      </c>
      <c r="B97" s="442" t="s">
        <v>1577</v>
      </c>
      <c r="C97" s="443">
        <v>359</v>
      </c>
      <c r="E97" s="444">
        <v>140033921.31999999</v>
      </c>
      <c r="F97" s="451"/>
      <c r="I97" s="439"/>
      <c r="P97" s="452"/>
    </row>
    <row r="98" spans="1:16" x14ac:dyDescent="0.25">
      <c r="A98" s="449" t="s">
        <v>1478</v>
      </c>
      <c r="B98" s="442" t="s">
        <v>1578</v>
      </c>
      <c r="C98" s="443" t="s">
        <v>1579</v>
      </c>
      <c r="D98" s="443" t="s">
        <v>1546</v>
      </c>
      <c r="E98" s="444">
        <v>25433982.59</v>
      </c>
      <c r="F98" s="451"/>
      <c r="I98" s="439"/>
    </row>
    <row r="99" spans="1:16" x14ac:dyDescent="0.25">
      <c r="A99" s="449" t="s">
        <v>1580</v>
      </c>
      <c r="E99" s="456">
        <f>SUM(E82:E98)</f>
        <v>7416425966.0699997</v>
      </c>
      <c r="I99" s="439"/>
    </row>
    <row r="100" spans="1:16" x14ac:dyDescent="0.25">
      <c r="I100" s="439"/>
    </row>
    <row r="101" spans="1:16" x14ac:dyDescent="0.25">
      <c r="A101" s="442" t="s">
        <v>119</v>
      </c>
      <c r="B101" s="442" t="s">
        <v>1581</v>
      </c>
      <c r="I101" s="439"/>
    </row>
    <row r="102" spans="1:16" x14ac:dyDescent="0.25">
      <c r="A102" s="449" t="s">
        <v>1438</v>
      </c>
      <c r="B102" s="442" t="s">
        <v>1582</v>
      </c>
      <c r="C102" s="443">
        <v>360</v>
      </c>
      <c r="E102" s="444">
        <v>6786745.2199999997</v>
      </c>
      <c r="F102" s="451"/>
      <c r="I102" s="439"/>
      <c r="P102" s="452"/>
    </row>
    <row r="103" spans="1:16" x14ac:dyDescent="0.25">
      <c r="A103" s="449" t="s">
        <v>1486</v>
      </c>
      <c r="B103" s="442" t="s">
        <v>1583</v>
      </c>
      <c r="C103" s="443">
        <v>361</v>
      </c>
      <c r="E103" s="444">
        <v>363669552.69</v>
      </c>
      <c r="F103" s="451"/>
      <c r="I103" s="439"/>
      <c r="P103" s="452"/>
    </row>
    <row r="104" spans="1:16" x14ac:dyDescent="0.25">
      <c r="A104" s="449" t="s">
        <v>1584</v>
      </c>
      <c r="B104" s="442" t="s">
        <v>1585</v>
      </c>
      <c r="C104" s="443">
        <v>362</v>
      </c>
      <c r="E104" s="444">
        <v>194838749.61000001</v>
      </c>
      <c r="F104" s="451"/>
      <c r="I104" s="439"/>
      <c r="P104" s="452"/>
    </row>
    <row r="105" spans="1:16" x14ac:dyDescent="0.25">
      <c r="A105" s="449" t="s">
        <v>1586</v>
      </c>
      <c r="B105" s="442" t="s">
        <v>1587</v>
      </c>
      <c r="C105" s="443">
        <v>363</v>
      </c>
      <c r="E105" s="444">
        <v>68661990.890000001</v>
      </c>
      <c r="F105" s="451"/>
      <c r="I105" s="439"/>
      <c r="P105" s="452"/>
    </row>
    <row r="106" spans="1:16" x14ac:dyDescent="0.25">
      <c r="A106" s="449" t="s">
        <v>1588</v>
      </c>
      <c r="B106" s="442" t="s">
        <v>1589</v>
      </c>
      <c r="C106" s="443">
        <v>364</v>
      </c>
      <c r="E106" s="444">
        <v>677717.1</v>
      </c>
      <c r="F106" s="451"/>
      <c r="I106" s="439"/>
      <c r="P106" s="452"/>
    </row>
    <row r="107" spans="1:16" x14ac:dyDescent="0.25">
      <c r="A107" s="449" t="s">
        <v>1590</v>
      </c>
      <c r="B107" s="442" t="s">
        <v>1591</v>
      </c>
      <c r="C107" s="443">
        <v>365</v>
      </c>
      <c r="E107" s="444">
        <v>1593448.98</v>
      </c>
      <c r="F107" s="451"/>
      <c r="I107" s="439"/>
      <c r="P107" s="452"/>
    </row>
    <row r="108" spans="1:16" x14ac:dyDescent="0.25">
      <c r="A108" s="449" t="s">
        <v>1592</v>
      </c>
      <c r="B108" s="442" t="s">
        <v>1593</v>
      </c>
      <c r="C108" s="443">
        <v>366</v>
      </c>
      <c r="E108" s="444">
        <v>17001578.93</v>
      </c>
      <c r="F108" s="451"/>
      <c r="I108" s="439"/>
      <c r="P108" s="452"/>
    </row>
    <row r="109" spans="1:16" x14ac:dyDescent="0.25">
      <c r="A109" s="449" t="s">
        <v>1594</v>
      </c>
      <c r="B109" s="442" t="s">
        <v>1595</v>
      </c>
      <c r="C109" s="443">
        <v>367</v>
      </c>
      <c r="E109" s="444">
        <v>69226950.170000002</v>
      </c>
      <c r="F109" s="451"/>
      <c r="I109" s="439"/>
      <c r="P109" s="452"/>
    </row>
    <row r="110" spans="1:16" x14ac:dyDescent="0.25">
      <c r="A110" s="449" t="s">
        <v>1596</v>
      </c>
      <c r="B110" s="442" t="s">
        <v>1597</v>
      </c>
      <c r="C110" s="443">
        <v>368</v>
      </c>
      <c r="E110" s="444">
        <v>436487141.83999997</v>
      </c>
      <c r="F110" s="451"/>
      <c r="I110" s="439"/>
      <c r="P110" s="452"/>
    </row>
    <row r="111" spans="1:16" x14ac:dyDescent="0.25">
      <c r="A111" s="449" t="s">
        <v>1598</v>
      </c>
      <c r="B111" s="442" t="s">
        <v>1599</v>
      </c>
      <c r="C111" s="443">
        <v>369</v>
      </c>
      <c r="E111" s="444">
        <v>5947743.25</v>
      </c>
      <c r="F111" s="451"/>
      <c r="I111" s="439"/>
      <c r="P111" s="452"/>
    </row>
    <row r="112" spans="1:16" x14ac:dyDescent="0.25">
      <c r="A112" s="449" t="s">
        <v>1600</v>
      </c>
      <c r="B112" s="442" t="s">
        <v>1601</v>
      </c>
      <c r="C112" s="443">
        <v>370</v>
      </c>
      <c r="E112" s="444">
        <v>194570864.78</v>
      </c>
      <c r="F112" s="451"/>
      <c r="I112" s="439"/>
      <c r="P112" s="452"/>
    </row>
    <row r="113" spans="1:16" x14ac:dyDescent="0.25">
      <c r="A113" s="449" t="s">
        <v>1602</v>
      </c>
      <c r="B113" s="442" t="s">
        <v>1603</v>
      </c>
      <c r="C113" s="443">
        <v>371</v>
      </c>
      <c r="E113" s="444">
        <v>9237116.7699999996</v>
      </c>
      <c r="F113" s="451"/>
      <c r="I113" s="439"/>
      <c r="P113" s="452"/>
    </row>
    <row r="114" spans="1:16" x14ac:dyDescent="0.25">
      <c r="A114" s="449" t="s">
        <v>1604</v>
      </c>
      <c r="B114" s="442" t="s">
        <v>1605</v>
      </c>
      <c r="C114" s="443">
        <v>378</v>
      </c>
      <c r="E114" s="444">
        <v>129371738.06</v>
      </c>
      <c r="F114" s="451"/>
      <c r="I114" s="439"/>
      <c r="P114" s="452"/>
    </row>
    <row r="115" spans="1:16" x14ac:dyDescent="0.25">
      <c r="A115" s="449" t="s">
        <v>1478</v>
      </c>
      <c r="B115" s="442" t="s">
        <v>1606</v>
      </c>
      <c r="C115" s="443" t="s">
        <v>1607</v>
      </c>
      <c r="D115" s="443" t="s">
        <v>1546</v>
      </c>
      <c r="E115" s="444">
        <v>151514948.5</v>
      </c>
      <c r="F115" s="451"/>
      <c r="I115" s="439"/>
    </row>
    <row r="116" spans="1:16" x14ac:dyDescent="0.25">
      <c r="A116" s="449" t="s">
        <v>1608</v>
      </c>
      <c r="E116" s="456">
        <f>SUM(E102:E115)</f>
        <v>1649586286.7899997</v>
      </c>
      <c r="I116" s="439"/>
    </row>
    <row r="117" spans="1:16" x14ac:dyDescent="0.25">
      <c r="A117" s="449"/>
      <c r="I117" s="439"/>
    </row>
    <row r="118" spans="1:16" x14ac:dyDescent="0.25">
      <c r="A118" s="449" t="s">
        <v>1306</v>
      </c>
      <c r="E118" s="457">
        <f>+E116+E99+E78+E59</f>
        <v>15697168783.669998</v>
      </c>
      <c r="I118" s="439"/>
    </row>
    <row r="119" spans="1:16" x14ac:dyDescent="0.25">
      <c r="I119" s="439"/>
    </row>
    <row r="120" spans="1:16" x14ac:dyDescent="0.25">
      <c r="I120" s="439"/>
    </row>
    <row r="121" spans="1:16" x14ac:dyDescent="0.25">
      <c r="A121" s="442" t="s">
        <v>1307</v>
      </c>
      <c r="B121" s="442" t="s">
        <v>1308</v>
      </c>
      <c r="I121" s="439"/>
    </row>
    <row r="122" spans="1:16" x14ac:dyDescent="0.25">
      <c r="A122" s="449" t="s">
        <v>1309</v>
      </c>
      <c r="B122" s="442" t="s">
        <v>1310</v>
      </c>
      <c r="C122" s="443">
        <v>250</v>
      </c>
      <c r="E122" s="444">
        <v>-2850023939.77</v>
      </c>
      <c r="F122" s="451"/>
      <c r="I122" s="439"/>
      <c r="P122" s="452"/>
    </row>
    <row r="123" spans="1:16" x14ac:dyDescent="0.25">
      <c r="A123" s="449" t="s">
        <v>1313</v>
      </c>
      <c r="B123" s="442" t="s">
        <v>1314</v>
      </c>
      <c r="C123" s="443">
        <v>251</v>
      </c>
      <c r="E123" s="444">
        <v>-115530872.01000001</v>
      </c>
      <c r="F123" s="451"/>
      <c r="I123" s="439"/>
      <c r="P123" s="452"/>
    </row>
    <row r="124" spans="1:16" x14ac:dyDescent="0.25">
      <c r="A124" s="449" t="s">
        <v>1313</v>
      </c>
      <c r="B124" s="442" t="s">
        <v>1315</v>
      </c>
      <c r="C124" s="443">
        <v>255</v>
      </c>
      <c r="E124" s="444">
        <v>-356945449.20999998</v>
      </c>
      <c r="F124" s="451"/>
      <c r="I124" s="439"/>
      <c r="P124" s="452"/>
    </row>
    <row r="125" spans="1:16" x14ac:dyDescent="0.25">
      <c r="A125" s="449" t="s">
        <v>1317</v>
      </c>
      <c r="B125" s="442" t="s">
        <v>1318</v>
      </c>
      <c r="C125" s="443">
        <v>256</v>
      </c>
      <c r="E125" s="444">
        <v>-3378801945.71</v>
      </c>
      <c r="F125" s="451"/>
      <c r="I125" s="439"/>
      <c r="P125" s="452"/>
    </row>
    <row r="126" spans="1:16" x14ac:dyDescent="0.25">
      <c r="A126" s="449" t="s">
        <v>1320</v>
      </c>
      <c r="B126" s="442" t="s">
        <v>1321</v>
      </c>
      <c r="C126" s="443">
        <v>257</v>
      </c>
      <c r="E126" s="458">
        <v>-910134847.36000001</v>
      </c>
      <c r="F126" s="451"/>
      <c r="I126" s="439"/>
      <c r="P126" s="452"/>
    </row>
    <row r="127" spans="1:16" x14ac:dyDescent="0.25">
      <c r="A127" s="449" t="s">
        <v>1323</v>
      </c>
      <c r="B127" s="442" t="s">
        <v>1324</v>
      </c>
      <c r="C127" s="443">
        <v>252</v>
      </c>
      <c r="E127" s="444">
        <v>-148920019.97999999</v>
      </c>
      <c r="F127" s="451"/>
      <c r="I127" s="439"/>
      <c r="P127" s="452"/>
    </row>
    <row r="128" spans="1:16" x14ac:dyDescent="0.25">
      <c r="A128" s="449" t="s">
        <v>1609</v>
      </c>
      <c r="E128" s="456">
        <f>SUM(E122:E127)</f>
        <v>-7760357074.04</v>
      </c>
      <c r="I128" s="439"/>
    </row>
    <row r="129" spans="1:16" x14ac:dyDescent="0.25">
      <c r="I129" s="439"/>
    </row>
    <row r="130" spans="1:16" x14ac:dyDescent="0.25">
      <c r="A130" s="442" t="s">
        <v>1334</v>
      </c>
      <c r="E130" s="457">
        <f>+E118+E128</f>
        <v>7936811709.6299982</v>
      </c>
      <c r="I130" s="439"/>
    </row>
    <row r="131" spans="1:16" x14ac:dyDescent="0.25">
      <c r="I131" s="439"/>
    </row>
    <row r="132" spans="1:16" x14ac:dyDescent="0.25">
      <c r="I132" s="439"/>
    </row>
    <row r="133" spans="1:16" x14ac:dyDescent="0.25">
      <c r="A133" s="442" t="s">
        <v>1335</v>
      </c>
      <c r="B133" s="442" t="s">
        <v>1336</v>
      </c>
      <c r="I133" s="439"/>
    </row>
    <row r="134" spans="1:16" x14ac:dyDescent="0.25">
      <c r="A134" s="449" t="s">
        <v>1335</v>
      </c>
      <c r="B134" s="442" t="s">
        <v>1337</v>
      </c>
      <c r="C134" s="443">
        <v>103</v>
      </c>
      <c r="E134" s="444">
        <v>2139931.81</v>
      </c>
      <c r="F134" s="451"/>
      <c r="I134" s="439"/>
      <c r="P134" s="452"/>
    </row>
    <row r="135" spans="1:16" x14ac:dyDescent="0.25">
      <c r="A135" s="449" t="s">
        <v>1338</v>
      </c>
      <c r="B135" s="442" t="s">
        <v>1339</v>
      </c>
      <c r="C135" s="443">
        <v>121</v>
      </c>
      <c r="E135" s="444">
        <v>2076580.05</v>
      </c>
      <c r="F135" s="451"/>
      <c r="I135" s="439"/>
      <c r="P135" s="452"/>
    </row>
    <row r="136" spans="1:16" x14ac:dyDescent="0.25">
      <c r="A136" s="449" t="s">
        <v>1340</v>
      </c>
      <c r="B136" s="442" t="s">
        <v>1341</v>
      </c>
      <c r="C136" s="443">
        <v>142</v>
      </c>
      <c r="E136" s="444">
        <v>15878202.779999999</v>
      </c>
      <c r="F136" s="451"/>
      <c r="I136" s="439"/>
      <c r="P136" s="452"/>
    </row>
    <row r="137" spans="1:16" x14ac:dyDescent="0.25">
      <c r="A137" s="449" t="s">
        <v>1342</v>
      </c>
      <c r="B137" s="442" t="s">
        <v>1343</v>
      </c>
      <c r="C137" s="443">
        <v>107</v>
      </c>
      <c r="E137" s="444">
        <v>538264.96</v>
      </c>
      <c r="F137" s="451"/>
      <c r="I137" s="439"/>
      <c r="P137" s="452"/>
    </row>
    <row r="138" spans="1:16" x14ac:dyDescent="0.25">
      <c r="A138" s="449" t="s">
        <v>1344</v>
      </c>
      <c r="B138" s="442" t="s">
        <v>1345</v>
      </c>
      <c r="C138" s="443">
        <v>145</v>
      </c>
      <c r="E138" s="444">
        <v>1700187891.5999999</v>
      </c>
      <c r="F138" s="451"/>
      <c r="I138" s="439"/>
      <c r="P138" s="452"/>
    </row>
    <row r="139" spans="1:16" x14ac:dyDescent="0.25">
      <c r="A139" s="449" t="s">
        <v>1346</v>
      </c>
      <c r="B139" s="442" t="s">
        <v>1347</v>
      </c>
      <c r="C139" s="443">
        <v>300</v>
      </c>
      <c r="E139" s="444">
        <v>1664.22</v>
      </c>
      <c r="F139" s="451"/>
      <c r="I139" s="439"/>
      <c r="P139" s="452"/>
    </row>
    <row r="140" spans="1:16" x14ac:dyDescent="0.25">
      <c r="A140" s="449" t="s">
        <v>1610</v>
      </c>
      <c r="E140" s="456">
        <f>SUM(E134:E139)</f>
        <v>1720822535.4199998</v>
      </c>
      <c r="I140" s="439"/>
    </row>
    <row r="141" spans="1:16" x14ac:dyDescent="0.25">
      <c r="I141" s="439"/>
    </row>
    <row r="142" spans="1:16" x14ac:dyDescent="0.25">
      <c r="A142" s="442" t="s">
        <v>1354</v>
      </c>
      <c r="B142" s="442" t="s">
        <v>1355</v>
      </c>
      <c r="C142" s="443">
        <v>132</v>
      </c>
      <c r="E142" s="456">
        <v>39469423.710000001</v>
      </c>
      <c r="F142" s="451"/>
      <c r="I142" s="439"/>
      <c r="P142" s="452"/>
    </row>
    <row r="143" spans="1:16" x14ac:dyDescent="0.25">
      <c r="I143" s="439"/>
    </row>
    <row r="144" spans="1:16" x14ac:dyDescent="0.25">
      <c r="A144" s="442" t="s">
        <v>1358</v>
      </c>
      <c r="B144" s="442" t="s">
        <v>1359</v>
      </c>
      <c r="C144" s="443">
        <v>118</v>
      </c>
      <c r="E144" s="444">
        <v>384508986.58999997</v>
      </c>
      <c r="F144" s="451"/>
      <c r="I144" s="439"/>
      <c r="P144" s="452"/>
    </row>
    <row r="145" spans="1:16" x14ac:dyDescent="0.25">
      <c r="A145" s="442" t="s">
        <v>1360</v>
      </c>
      <c r="B145" s="442" t="s">
        <v>1361</v>
      </c>
      <c r="C145" s="443">
        <v>258</v>
      </c>
      <c r="E145" s="444">
        <v>-155712014.56999999</v>
      </c>
      <c r="F145" s="451"/>
      <c r="I145" s="439"/>
      <c r="P145" s="452"/>
    </row>
    <row r="146" spans="1:16" x14ac:dyDescent="0.25">
      <c r="A146" s="442" t="s">
        <v>1363</v>
      </c>
      <c r="E146" s="456">
        <f>SUM(E144:E145)</f>
        <v>228796972.01999998</v>
      </c>
      <c r="I146" s="439"/>
    </row>
    <row r="147" spans="1:16" x14ac:dyDescent="0.25">
      <c r="I147" s="439"/>
    </row>
    <row r="148" spans="1:16" x14ac:dyDescent="0.25">
      <c r="A148" s="442" t="s">
        <v>1365</v>
      </c>
      <c r="E148" s="457">
        <f>+E130+E140+E142+E146</f>
        <v>9925900640.7799969</v>
      </c>
      <c r="I148" s="439"/>
    </row>
    <row r="149" spans="1:16" x14ac:dyDescent="0.25">
      <c r="I149" s="439"/>
    </row>
    <row r="150" spans="1:16" x14ac:dyDescent="0.25">
      <c r="I150" s="439"/>
    </row>
    <row r="151" spans="1:16" x14ac:dyDescent="0.25">
      <c r="A151" s="442" t="s">
        <v>1611</v>
      </c>
      <c r="I151" s="439"/>
    </row>
    <row r="152" spans="1:16" x14ac:dyDescent="0.25">
      <c r="A152" s="449" t="s">
        <v>1612</v>
      </c>
      <c r="B152" s="442" t="s">
        <v>1613</v>
      </c>
      <c r="C152" s="443" t="s">
        <v>1614</v>
      </c>
      <c r="E152" s="444">
        <v>500017151.52999997</v>
      </c>
      <c r="I152" s="439"/>
    </row>
    <row r="153" spans="1:16" x14ac:dyDescent="0.25">
      <c r="A153" s="449" t="s">
        <v>1615</v>
      </c>
      <c r="B153" s="442" t="s">
        <v>1616</v>
      </c>
      <c r="C153" s="443" t="s">
        <v>1617</v>
      </c>
      <c r="E153" s="444">
        <v>0</v>
      </c>
      <c r="I153" s="439"/>
    </row>
    <row r="154" spans="1:16" x14ac:dyDescent="0.25">
      <c r="A154" s="449" t="s">
        <v>1618</v>
      </c>
      <c r="B154" s="442" t="s">
        <v>1619</v>
      </c>
      <c r="C154" s="443" t="s">
        <v>1620</v>
      </c>
      <c r="E154" s="444">
        <v>129347154.42</v>
      </c>
      <c r="I154" s="439"/>
    </row>
    <row r="155" spans="1:16" x14ac:dyDescent="0.25">
      <c r="A155" s="449" t="s">
        <v>1621</v>
      </c>
      <c r="B155" s="442" t="s">
        <v>1622</v>
      </c>
      <c r="C155" s="443" t="s">
        <v>1623</v>
      </c>
      <c r="E155" s="444">
        <v>0</v>
      </c>
      <c r="I155" s="439"/>
    </row>
    <row r="156" spans="1:16" x14ac:dyDescent="0.25">
      <c r="A156" s="449" t="s">
        <v>1624</v>
      </c>
      <c r="B156" s="442" t="s">
        <v>1625</v>
      </c>
      <c r="C156" s="443" t="s">
        <v>1626</v>
      </c>
      <c r="E156" s="444">
        <v>9723620.6400000006</v>
      </c>
      <c r="I156" s="439"/>
    </row>
    <row r="157" spans="1:16" x14ac:dyDescent="0.25">
      <c r="A157" s="449" t="s">
        <v>1627</v>
      </c>
      <c r="B157" s="442" t="s">
        <v>1628</v>
      </c>
      <c r="C157" s="443" t="s">
        <v>1629</v>
      </c>
      <c r="E157" s="444">
        <v>0</v>
      </c>
      <c r="I157" s="439"/>
    </row>
    <row r="158" spans="1:16" x14ac:dyDescent="0.25">
      <c r="A158" s="449" t="s">
        <v>1630</v>
      </c>
      <c r="B158" s="442" t="s">
        <v>1631</v>
      </c>
      <c r="C158" s="443" t="s">
        <v>1632</v>
      </c>
      <c r="E158" s="444">
        <v>2216586.27</v>
      </c>
      <c r="I158" s="439"/>
    </row>
    <row r="159" spans="1:16" x14ac:dyDescent="0.25">
      <c r="A159" s="449" t="s">
        <v>1633</v>
      </c>
      <c r="B159" s="442" t="s">
        <v>1634</v>
      </c>
      <c r="C159" s="443" t="s">
        <v>1635</v>
      </c>
      <c r="E159" s="444">
        <v>216364.34</v>
      </c>
      <c r="I159" s="439"/>
    </row>
    <row r="160" spans="1:16" x14ac:dyDescent="0.25">
      <c r="A160" s="449" t="s">
        <v>1636</v>
      </c>
      <c r="B160" s="442" t="s">
        <v>1637</v>
      </c>
      <c r="C160" s="443">
        <v>185</v>
      </c>
      <c r="E160" s="444">
        <v>0</v>
      </c>
      <c r="I160" s="439"/>
    </row>
    <row r="161" spans="1:9" x14ac:dyDescent="0.25">
      <c r="A161" s="449" t="s">
        <v>1638</v>
      </c>
      <c r="B161" s="442" t="s">
        <v>1639</v>
      </c>
      <c r="C161" s="443" t="s">
        <v>1640</v>
      </c>
      <c r="E161" s="444">
        <v>0</v>
      </c>
      <c r="I161" s="439"/>
    </row>
    <row r="162" spans="1:9" x14ac:dyDescent="0.25">
      <c r="A162" s="449" t="s">
        <v>1641</v>
      </c>
      <c r="E162" s="456">
        <f>SUM(E152:E161)</f>
        <v>641520877.19999993</v>
      </c>
      <c r="F162" s="451"/>
      <c r="G162" s="452"/>
      <c r="I162" s="439"/>
    </row>
    <row r="163" spans="1:9" x14ac:dyDescent="0.25">
      <c r="I163" s="439"/>
    </row>
    <row r="164" spans="1:9" x14ac:dyDescent="0.25">
      <c r="A164" s="442" t="s">
        <v>1642</v>
      </c>
      <c r="B164" s="442" t="s">
        <v>1643</v>
      </c>
      <c r="I164" s="439"/>
    </row>
    <row r="165" spans="1:9" x14ac:dyDescent="0.25">
      <c r="A165" s="449" t="s">
        <v>1644</v>
      </c>
      <c r="B165" s="442" t="s">
        <v>1645</v>
      </c>
      <c r="C165" s="443">
        <v>1205</v>
      </c>
      <c r="E165" s="457">
        <v>85271782.109999999</v>
      </c>
      <c r="I165" s="439"/>
    </row>
    <row r="166" spans="1:9" x14ac:dyDescent="0.25">
      <c r="A166" s="449"/>
      <c r="E166" s="459"/>
      <c r="I166" s="439"/>
    </row>
    <row r="167" spans="1:9" x14ac:dyDescent="0.25">
      <c r="I167" s="439"/>
    </row>
    <row r="168" spans="1:9" x14ac:dyDescent="0.25">
      <c r="I168" s="439"/>
    </row>
    <row r="169" spans="1:9" x14ac:dyDescent="0.25">
      <c r="A169" s="442" t="s">
        <v>1646</v>
      </c>
      <c r="I169" s="439"/>
    </row>
    <row r="170" spans="1:9" x14ac:dyDescent="0.25">
      <c r="A170" s="449" t="s">
        <v>1647</v>
      </c>
      <c r="I170" s="439"/>
    </row>
    <row r="171" spans="1:9" x14ac:dyDescent="0.25">
      <c r="A171" s="450" t="s">
        <v>1648</v>
      </c>
      <c r="B171" s="442" t="s">
        <v>1649</v>
      </c>
      <c r="C171" s="443">
        <v>113</v>
      </c>
      <c r="E171" s="444">
        <v>287879716.83999997</v>
      </c>
      <c r="F171" s="451"/>
      <c r="I171" s="439"/>
    </row>
    <row r="172" spans="1:9" x14ac:dyDescent="0.25">
      <c r="A172" s="450" t="s">
        <v>1650</v>
      </c>
      <c r="B172" s="442" t="s">
        <v>1651</v>
      </c>
      <c r="C172" s="443">
        <v>1140</v>
      </c>
      <c r="E172" s="444">
        <v>153779888.41</v>
      </c>
      <c r="F172" s="451"/>
      <c r="G172" s="452"/>
      <c r="I172" s="439"/>
    </row>
    <row r="173" spans="1:9" x14ac:dyDescent="0.25">
      <c r="A173" s="450" t="s">
        <v>1652</v>
      </c>
      <c r="B173" s="442" t="s">
        <v>1653</v>
      </c>
      <c r="C173" s="443">
        <v>115</v>
      </c>
      <c r="E173" s="444">
        <v>22412.54</v>
      </c>
      <c r="F173" s="451"/>
      <c r="I173" s="439"/>
    </row>
    <row r="174" spans="1:9" x14ac:dyDescent="0.25">
      <c r="A174" s="450" t="s">
        <v>1654</v>
      </c>
      <c r="B174" s="442" t="s">
        <v>1655</v>
      </c>
      <c r="C174" s="443">
        <v>1206</v>
      </c>
      <c r="E174" s="444">
        <v>0</v>
      </c>
      <c r="I174" s="439"/>
    </row>
    <row r="175" spans="1:9" x14ac:dyDescent="0.25">
      <c r="A175" s="450" t="s">
        <v>1656</v>
      </c>
      <c r="E175" s="456">
        <f>SUM(E171:E174)</f>
        <v>441682017.79000002</v>
      </c>
      <c r="I175" s="439"/>
    </row>
    <row r="176" spans="1:9" x14ac:dyDescent="0.25">
      <c r="I176" s="439"/>
    </row>
    <row r="177" spans="1:9" x14ac:dyDescent="0.25">
      <c r="I177" s="439"/>
    </row>
    <row r="178" spans="1:9" x14ac:dyDescent="0.25">
      <c r="I178" s="439"/>
    </row>
    <row r="179" spans="1:9" x14ac:dyDescent="0.25">
      <c r="A179" s="442" t="s">
        <v>1657</v>
      </c>
      <c r="B179" s="442" t="s">
        <v>1658</v>
      </c>
      <c r="C179" s="443">
        <v>1201</v>
      </c>
      <c r="E179" s="444">
        <v>1103532692.5999999</v>
      </c>
      <c r="F179" s="451"/>
      <c r="G179" s="452"/>
      <c r="I179" s="439"/>
    </row>
    <row r="180" spans="1:9" x14ac:dyDescent="0.25">
      <c r="A180" s="442" t="s">
        <v>1659</v>
      </c>
      <c r="B180" s="442" t="s">
        <v>1660</v>
      </c>
      <c r="C180" s="443">
        <v>122</v>
      </c>
      <c r="E180" s="457">
        <v>3118300</v>
      </c>
      <c r="F180" s="451"/>
      <c r="I180" s="439"/>
    </row>
    <row r="181" spans="1:9" x14ac:dyDescent="0.25">
      <c r="A181" s="442" t="s">
        <v>1661</v>
      </c>
      <c r="B181" s="442" t="s">
        <v>1662</v>
      </c>
      <c r="E181" s="456">
        <f>SUM(E179:E180)</f>
        <v>1106650992.5999999</v>
      </c>
      <c r="I181" s="439"/>
    </row>
    <row r="182" spans="1:9" x14ac:dyDescent="0.25">
      <c r="I182" s="439"/>
    </row>
    <row r="183" spans="1:9" x14ac:dyDescent="0.25">
      <c r="A183" s="442" t="s">
        <v>1663</v>
      </c>
      <c r="E183" s="457">
        <f>+E165+E175+E181</f>
        <v>1633604792.5</v>
      </c>
      <c r="I183" s="439"/>
    </row>
    <row r="184" spans="1:9" x14ac:dyDescent="0.25">
      <c r="I184" s="439"/>
    </row>
    <row r="185" spans="1:9" x14ac:dyDescent="0.25">
      <c r="A185" s="442" t="s">
        <v>1664</v>
      </c>
      <c r="B185" s="442" t="s">
        <v>1665</v>
      </c>
      <c r="C185" s="443">
        <v>1208</v>
      </c>
      <c r="E185" s="456">
        <v>10679707.939999999</v>
      </c>
      <c r="I185" s="439"/>
    </row>
    <row r="186" spans="1:9" x14ac:dyDescent="0.25">
      <c r="I186" s="439"/>
    </row>
    <row r="187" spans="1:9" x14ac:dyDescent="0.25">
      <c r="A187" s="442" t="s">
        <v>1666</v>
      </c>
      <c r="B187" s="442" t="s">
        <v>1667</v>
      </c>
      <c r="I187" s="439"/>
    </row>
    <row r="188" spans="1:9" x14ac:dyDescent="0.25">
      <c r="A188" s="442" t="s">
        <v>1668</v>
      </c>
      <c r="B188" s="442" t="s">
        <v>1669</v>
      </c>
      <c r="C188" s="443" t="s">
        <v>1670</v>
      </c>
      <c r="E188" s="444">
        <v>68734596.290000007</v>
      </c>
      <c r="I188" s="439"/>
    </row>
    <row r="189" spans="1:9" x14ac:dyDescent="0.25">
      <c r="A189" s="442" t="s">
        <v>1671</v>
      </c>
      <c r="B189" s="442" t="s">
        <v>1672</v>
      </c>
      <c r="C189" s="443">
        <v>1294</v>
      </c>
      <c r="E189" s="444">
        <v>431155052.61000001</v>
      </c>
      <c r="I189" s="439"/>
    </row>
    <row r="190" spans="1:9" x14ac:dyDescent="0.25">
      <c r="A190" s="442" t="s">
        <v>1673</v>
      </c>
      <c r="B190" s="442" t="s">
        <v>1674</v>
      </c>
      <c r="C190" s="443">
        <v>124</v>
      </c>
      <c r="E190" s="444">
        <v>5657604.1500000004</v>
      </c>
      <c r="I190" s="439"/>
    </row>
    <row r="191" spans="1:9" x14ac:dyDescent="0.25">
      <c r="A191" s="442" t="s">
        <v>1675</v>
      </c>
      <c r="B191" s="442" t="s">
        <v>1676</v>
      </c>
      <c r="C191" s="443">
        <v>1264</v>
      </c>
      <c r="E191" s="444">
        <v>1963795.05</v>
      </c>
      <c r="I191" s="439"/>
    </row>
    <row r="192" spans="1:9" x14ac:dyDescent="0.25">
      <c r="A192" s="442" t="s">
        <v>1677</v>
      </c>
      <c r="B192" s="442" t="s">
        <v>1678</v>
      </c>
      <c r="C192" s="443">
        <v>128</v>
      </c>
      <c r="E192" s="444">
        <v>-921085.96</v>
      </c>
      <c r="I192" s="439"/>
    </row>
    <row r="193" spans="1:16" x14ac:dyDescent="0.25">
      <c r="A193" s="442" t="s">
        <v>1679</v>
      </c>
      <c r="B193" s="442" t="s">
        <v>1680</v>
      </c>
      <c r="C193" s="443">
        <v>127</v>
      </c>
      <c r="E193" s="459">
        <v>82720335.829999998</v>
      </c>
      <c r="I193" s="439"/>
    </row>
    <row r="194" spans="1:16" x14ac:dyDescent="0.25">
      <c r="A194" s="442" t="s">
        <v>1681</v>
      </c>
      <c r="B194" s="442" t="s">
        <v>1682</v>
      </c>
      <c r="C194" s="443">
        <v>247</v>
      </c>
      <c r="E194" s="457">
        <v>-123332894.66</v>
      </c>
      <c r="I194" s="439"/>
    </row>
    <row r="195" spans="1:16" x14ac:dyDescent="0.25">
      <c r="A195" s="442" t="s">
        <v>1683</v>
      </c>
      <c r="E195" s="444">
        <f>SUM(E188:E194)</f>
        <v>465977403.31000006</v>
      </c>
      <c r="I195" s="439"/>
    </row>
    <row r="196" spans="1:16" x14ac:dyDescent="0.25">
      <c r="A196" s="442" t="s">
        <v>1684</v>
      </c>
      <c r="B196" s="442" t="s">
        <v>1685</v>
      </c>
      <c r="C196" s="443">
        <v>254</v>
      </c>
      <c r="E196" s="457">
        <v>-114000000</v>
      </c>
      <c r="I196" s="439"/>
    </row>
    <row r="197" spans="1:16" x14ac:dyDescent="0.25">
      <c r="A197" s="442" t="s">
        <v>1686</v>
      </c>
      <c r="E197" s="456">
        <f>SUM(E195:E196)</f>
        <v>351977403.31000006</v>
      </c>
      <c r="I197" s="439"/>
    </row>
    <row r="198" spans="1:16" x14ac:dyDescent="0.25">
      <c r="I198" s="439"/>
    </row>
    <row r="199" spans="1:16" x14ac:dyDescent="0.25">
      <c r="A199" s="442" t="s">
        <v>1687</v>
      </c>
      <c r="B199" s="442" t="s">
        <v>1688</v>
      </c>
      <c r="C199" s="443" t="s">
        <v>1689</v>
      </c>
      <c r="E199" s="457">
        <v>87241666.629999995</v>
      </c>
      <c r="I199" s="439"/>
    </row>
    <row r="200" spans="1:16" x14ac:dyDescent="0.25">
      <c r="I200" s="439"/>
    </row>
    <row r="201" spans="1:16" x14ac:dyDescent="0.25">
      <c r="A201" s="442" t="s">
        <v>1690</v>
      </c>
      <c r="B201" s="442" t="s">
        <v>1691</v>
      </c>
      <c r="C201" s="443" t="s">
        <v>1692</v>
      </c>
      <c r="E201" s="457">
        <v>171242349.34</v>
      </c>
      <c r="I201" s="439"/>
    </row>
    <row r="202" spans="1:16" x14ac:dyDescent="0.25">
      <c r="I202" s="439"/>
    </row>
    <row r="203" spans="1:16" x14ac:dyDescent="0.25">
      <c r="A203" s="442" t="s">
        <v>1366</v>
      </c>
      <c r="I203" s="439"/>
    </row>
    <row r="204" spans="1:16" x14ac:dyDescent="0.25">
      <c r="A204" s="442" t="s">
        <v>1366</v>
      </c>
      <c r="B204" s="442" t="s">
        <v>1367</v>
      </c>
      <c r="C204" s="443" t="s">
        <v>1368</v>
      </c>
      <c r="D204" s="443" t="s">
        <v>1693</v>
      </c>
      <c r="E204" s="444">
        <v>147526600.81999999</v>
      </c>
      <c r="I204" s="439"/>
    </row>
    <row r="205" spans="1:16" x14ac:dyDescent="0.25">
      <c r="A205" s="442" t="s">
        <v>1369</v>
      </c>
      <c r="B205" s="442" t="s">
        <v>1370</v>
      </c>
      <c r="C205" s="443" t="s">
        <v>1371</v>
      </c>
      <c r="D205" s="443" t="s">
        <v>1693</v>
      </c>
      <c r="E205" s="444">
        <v>10066235.26</v>
      </c>
      <c r="F205" s="451"/>
      <c r="G205" s="452"/>
      <c r="I205" s="439"/>
      <c r="P205" s="452"/>
    </row>
    <row r="206" spans="1:16" x14ac:dyDescent="0.25">
      <c r="A206" s="442" t="s">
        <v>1374</v>
      </c>
      <c r="B206" s="442" t="s">
        <v>1375</v>
      </c>
      <c r="C206" s="443">
        <v>143</v>
      </c>
      <c r="E206" s="459">
        <v>7971200</v>
      </c>
      <c r="I206" s="439"/>
    </row>
    <row r="207" spans="1:16" x14ac:dyDescent="0.25">
      <c r="A207" s="442" t="s">
        <v>1694</v>
      </c>
      <c r="E207" s="457">
        <f>SUM(E204:E206)</f>
        <v>165564036.07999998</v>
      </c>
      <c r="I207" s="439"/>
    </row>
    <row r="208" spans="1:16" x14ac:dyDescent="0.25">
      <c r="I208" s="439"/>
    </row>
    <row r="209" spans="1:16" x14ac:dyDescent="0.25">
      <c r="A209" s="442" t="s">
        <v>1380</v>
      </c>
      <c r="B209" s="442" t="s">
        <v>1381</v>
      </c>
      <c r="I209" s="439"/>
    </row>
    <row r="210" spans="1:16" x14ac:dyDescent="0.25">
      <c r="A210" s="442" t="s">
        <v>1382</v>
      </c>
      <c r="B210" s="442" t="s">
        <v>1383</v>
      </c>
      <c r="C210" s="443">
        <v>135</v>
      </c>
      <c r="E210" s="444">
        <v>0</v>
      </c>
      <c r="I210" s="439"/>
    </row>
    <row r="211" spans="1:16" x14ac:dyDescent="0.25">
      <c r="A211" s="442" t="s">
        <v>1384</v>
      </c>
      <c r="B211" s="442" t="s">
        <v>1385</v>
      </c>
      <c r="C211" s="443">
        <v>138</v>
      </c>
      <c r="E211" s="444">
        <v>106672498.29000001</v>
      </c>
      <c r="I211" s="439"/>
      <c r="P211" s="452"/>
    </row>
    <row r="212" spans="1:16" x14ac:dyDescent="0.25">
      <c r="A212" s="442" t="s">
        <v>1388</v>
      </c>
      <c r="B212" s="442" t="s">
        <v>1389</v>
      </c>
      <c r="C212" s="443">
        <v>141</v>
      </c>
      <c r="E212" s="444">
        <v>0</v>
      </c>
      <c r="I212" s="439"/>
    </row>
    <row r="213" spans="1:16" x14ac:dyDescent="0.25">
      <c r="A213" s="442" t="s">
        <v>1390</v>
      </c>
      <c r="B213" s="442" t="s">
        <v>1391</v>
      </c>
      <c r="C213" s="443">
        <v>146</v>
      </c>
      <c r="E213" s="444">
        <v>0</v>
      </c>
      <c r="I213" s="439"/>
    </row>
    <row r="214" spans="1:16" x14ac:dyDescent="0.25">
      <c r="A214" s="442" t="s">
        <v>1392</v>
      </c>
      <c r="B214" s="442" t="s">
        <v>1393</v>
      </c>
      <c r="C214" s="443" t="s">
        <v>1394</v>
      </c>
      <c r="E214" s="444">
        <v>0</v>
      </c>
      <c r="I214" s="439"/>
    </row>
    <row r="215" spans="1:16" x14ac:dyDescent="0.25">
      <c r="A215" s="442" t="s">
        <v>1395</v>
      </c>
      <c r="B215" s="442" t="s">
        <v>1396</v>
      </c>
      <c r="C215" s="443">
        <v>148</v>
      </c>
      <c r="E215" s="444">
        <v>0</v>
      </c>
      <c r="I215" s="439"/>
    </row>
    <row r="216" spans="1:16" x14ac:dyDescent="0.25">
      <c r="A216" s="442" t="s">
        <v>1397</v>
      </c>
      <c r="B216" s="442" t="s">
        <v>1398</v>
      </c>
      <c r="C216" s="443">
        <v>149</v>
      </c>
      <c r="E216" s="444">
        <v>590241.56999999995</v>
      </c>
      <c r="I216" s="439"/>
    </row>
    <row r="217" spans="1:16" x14ac:dyDescent="0.25">
      <c r="A217" s="442" t="s">
        <v>1399</v>
      </c>
      <c r="B217" s="442" t="s">
        <v>1400</v>
      </c>
      <c r="C217" s="443">
        <v>150</v>
      </c>
      <c r="E217" s="444">
        <v>0</v>
      </c>
      <c r="I217" s="439"/>
    </row>
    <row r="218" spans="1:16" x14ac:dyDescent="0.25">
      <c r="A218" s="442" t="s">
        <v>1401</v>
      </c>
      <c r="B218" s="442" t="s">
        <v>1402</v>
      </c>
      <c r="C218" s="443">
        <v>151</v>
      </c>
      <c r="E218" s="444">
        <v>0</v>
      </c>
      <c r="I218" s="439"/>
    </row>
    <row r="219" spans="1:16" x14ac:dyDescent="0.25">
      <c r="A219" s="442" t="s">
        <v>1403</v>
      </c>
      <c r="B219" s="442" t="s">
        <v>1404</v>
      </c>
      <c r="C219" s="443">
        <v>152</v>
      </c>
      <c r="E219" s="444">
        <v>0</v>
      </c>
      <c r="I219" s="439"/>
    </row>
    <row r="220" spans="1:16" x14ac:dyDescent="0.25">
      <c r="A220" s="442" t="s">
        <v>1405</v>
      </c>
      <c r="B220" s="442" t="s">
        <v>1406</v>
      </c>
      <c r="C220" s="443">
        <v>153</v>
      </c>
      <c r="I220" s="439"/>
    </row>
    <row r="221" spans="1:16" x14ac:dyDescent="0.25">
      <c r="A221" s="442" t="s">
        <v>1407</v>
      </c>
      <c r="B221" s="442" t="s">
        <v>1408</v>
      </c>
      <c r="C221" s="443">
        <v>154</v>
      </c>
      <c r="I221" s="439"/>
    </row>
    <row r="222" spans="1:16" x14ac:dyDescent="0.25">
      <c r="A222" s="442" t="s">
        <v>1409</v>
      </c>
      <c r="B222" s="442" t="s">
        <v>1410</v>
      </c>
      <c r="C222" s="443">
        <v>155</v>
      </c>
      <c r="I222" s="439"/>
    </row>
    <row r="223" spans="1:16" x14ac:dyDescent="0.25">
      <c r="A223" s="442" t="s">
        <v>1411</v>
      </c>
      <c r="B223" s="442" t="s">
        <v>1412</v>
      </c>
      <c r="C223" s="443">
        <v>156</v>
      </c>
      <c r="I223" s="439"/>
    </row>
    <row r="224" spans="1:16" x14ac:dyDescent="0.25">
      <c r="A224" s="442" t="s">
        <v>1413</v>
      </c>
      <c r="B224" s="442" t="s">
        <v>1414</v>
      </c>
      <c r="C224" s="443">
        <v>157</v>
      </c>
      <c r="I224" s="439"/>
    </row>
    <row r="225" spans="1:9" x14ac:dyDescent="0.25">
      <c r="A225" s="442" t="s">
        <v>1415</v>
      </c>
      <c r="B225" s="442" t="s">
        <v>1416</v>
      </c>
      <c r="C225" s="443">
        <v>158</v>
      </c>
      <c r="I225" s="439"/>
    </row>
    <row r="226" spans="1:9" x14ac:dyDescent="0.25">
      <c r="A226" s="442" t="s">
        <v>1417</v>
      </c>
      <c r="B226" s="442" t="s">
        <v>1418</v>
      </c>
      <c r="C226" s="443">
        <v>159</v>
      </c>
      <c r="I226" s="439"/>
    </row>
    <row r="227" spans="1:9" x14ac:dyDescent="0.25">
      <c r="A227" s="442" t="s">
        <v>1419</v>
      </c>
      <c r="B227" s="442" t="s">
        <v>1420</v>
      </c>
      <c r="C227" s="443">
        <v>160</v>
      </c>
      <c r="I227" s="439"/>
    </row>
    <row r="228" spans="1:9" x14ac:dyDescent="0.25">
      <c r="A228" s="442" t="s">
        <v>1421</v>
      </c>
      <c r="B228" s="442" t="s">
        <v>1422</v>
      </c>
      <c r="C228" s="443" t="s">
        <v>1423</v>
      </c>
      <c r="I228" s="439"/>
    </row>
    <row r="229" spans="1:9" x14ac:dyDescent="0.25">
      <c r="A229" s="442" t="s">
        <v>1424</v>
      </c>
      <c r="B229" s="442" t="s">
        <v>1425</v>
      </c>
      <c r="C229" s="443">
        <v>999</v>
      </c>
      <c r="E229" s="457"/>
      <c r="I229" s="439"/>
    </row>
    <row r="230" spans="1:9" x14ac:dyDescent="0.25">
      <c r="A230" s="442" t="s">
        <v>1427</v>
      </c>
      <c r="E230" s="456">
        <f>SUM(E210:E229)</f>
        <v>107262739.86</v>
      </c>
      <c r="I230" s="439"/>
    </row>
    <row r="231" spans="1:9" x14ac:dyDescent="0.25">
      <c r="I231" s="439"/>
    </row>
    <row r="232" spans="1:9" x14ac:dyDescent="0.25">
      <c r="A232" s="442" t="s">
        <v>1695</v>
      </c>
      <c r="B232" s="442" t="s">
        <v>1696</v>
      </c>
      <c r="C232" s="443" t="s">
        <v>1697</v>
      </c>
      <c r="E232" s="457">
        <v>0</v>
      </c>
      <c r="I232" s="439"/>
    </row>
    <row r="233" spans="1:9" x14ac:dyDescent="0.25">
      <c r="I233" s="439"/>
    </row>
    <row r="234" spans="1:9" x14ac:dyDescent="0.25">
      <c r="A234" s="442" t="s">
        <v>1698</v>
      </c>
      <c r="I234" s="439"/>
    </row>
    <row r="235" spans="1:9" x14ac:dyDescent="0.25">
      <c r="A235" s="442" t="s">
        <v>1699</v>
      </c>
      <c r="B235" s="442" t="s">
        <v>1700</v>
      </c>
      <c r="C235" s="443">
        <v>124102</v>
      </c>
      <c r="E235" s="444">
        <v>658130416.59000003</v>
      </c>
      <c r="I235" s="439"/>
    </row>
    <row r="236" spans="1:9" x14ac:dyDescent="0.25">
      <c r="A236" s="442" t="s">
        <v>1701</v>
      </c>
      <c r="B236" s="442" t="s">
        <v>1702</v>
      </c>
      <c r="C236" s="443">
        <v>2481</v>
      </c>
      <c r="E236" s="457">
        <v>-38005274.310000002</v>
      </c>
      <c r="I236" s="439"/>
    </row>
    <row r="237" spans="1:9" x14ac:dyDescent="0.25">
      <c r="A237" s="442" t="s">
        <v>1703</v>
      </c>
      <c r="E237" s="456">
        <f>SUM(E235:E236)</f>
        <v>620125142.27999997</v>
      </c>
      <c r="I237" s="439"/>
    </row>
    <row r="238" spans="1:9" x14ac:dyDescent="0.25">
      <c r="I238" s="439"/>
    </row>
    <row r="239" spans="1:9" x14ac:dyDescent="0.25">
      <c r="A239" s="442" t="s">
        <v>1704</v>
      </c>
      <c r="I239" s="439"/>
    </row>
    <row r="240" spans="1:9" x14ac:dyDescent="0.25">
      <c r="A240" s="442" t="s">
        <v>1705</v>
      </c>
      <c r="B240" s="442" t="s">
        <v>1706</v>
      </c>
      <c r="C240" s="443" t="s">
        <v>1707</v>
      </c>
      <c r="E240" s="444">
        <v>144000000.03999999</v>
      </c>
      <c r="I240" s="439"/>
    </row>
    <row r="241" spans="1:9" x14ac:dyDescent="0.25">
      <c r="A241" s="442" t="s">
        <v>1708</v>
      </c>
      <c r="B241" s="442" t="s">
        <v>1709</v>
      </c>
      <c r="C241" s="443">
        <v>303401</v>
      </c>
      <c r="D241" s="443" t="s">
        <v>1481</v>
      </c>
      <c r="E241" s="444">
        <v>165399168.11000001</v>
      </c>
      <c r="I241" s="439"/>
    </row>
    <row r="242" spans="1:9" x14ac:dyDescent="0.25">
      <c r="A242" s="442" t="s">
        <v>1710</v>
      </c>
      <c r="B242" s="442" t="s">
        <v>1711</v>
      </c>
      <c r="C242" s="443" t="s">
        <v>1712</v>
      </c>
      <c r="D242" s="443" t="s">
        <v>1481</v>
      </c>
      <c r="E242" s="457">
        <v>239705497.52000001</v>
      </c>
      <c r="I242" s="439"/>
    </row>
    <row r="243" spans="1:9" x14ac:dyDescent="0.25">
      <c r="A243" s="442" t="s">
        <v>1363</v>
      </c>
      <c r="E243" s="456">
        <f>SUM(E240:E242)</f>
        <v>549104665.66999996</v>
      </c>
      <c r="I243" s="439"/>
    </row>
    <row r="244" spans="1:9" x14ac:dyDescent="0.25">
      <c r="I244" s="439"/>
    </row>
    <row r="245" spans="1:9" x14ac:dyDescent="0.25">
      <c r="A245" s="460" t="s">
        <v>1713</v>
      </c>
      <c r="B245" s="460" t="s">
        <v>1714</v>
      </c>
      <c r="C245" s="443">
        <v>219</v>
      </c>
      <c r="E245" s="457">
        <v>43243668.630000003</v>
      </c>
      <c r="I245" s="439"/>
    </row>
    <row r="246" spans="1:9" x14ac:dyDescent="0.25">
      <c r="I246" s="439"/>
    </row>
    <row r="247" spans="1:9" x14ac:dyDescent="0.25">
      <c r="A247" s="460" t="s">
        <v>1715</v>
      </c>
      <c r="B247" s="460" t="s">
        <v>1716</v>
      </c>
      <c r="C247" s="461" t="s">
        <v>1717</v>
      </c>
      <c r="E247" s="457">
        <v>30198525.82</v>
      </c>
      <c r="I247" s="439"/>
    </row>
    <row r="248" spans="1:9" x14ac:dyDescent="0.25">
      <c r="I248" s="439"/>
    </row>
    <row r="249" spans="1:9" x14ac:dyDescent="0.25">
      <c r="A249" s="460" t="s">
        <v>1718</v>
      </c>
      <c r="B249" s="460" t="s">
        <v>1719</v>
      </c>
      <c r="C249" s="443">
        <v>1860</v>
      </c>
      <c r="E249" s="457">
        <v>546202113</v>
      </c>
      <c r="I249" s="439"/>
    </row>
    <row r="250" spans="1:9" x14ac:dyDescent="0.25">
      <c r="I250" s="439"/>
    </row>
    <row r="251" spans="1:9" x14ac:dyDescent="0.25">
      <c r="A251" s="460" t="s">
        <v>1720</v>
      </c>
      <c r="B251" s="460" t="s">
        <v>1721</v>
      </c>
      <c r="C251" s="443">
        <v>1869</v>
      </c>
      <c r="E251" s="457">
        <v>938204629.16999996</v>
      </c>
      <c r="I251" s="439"/>
    </row>
    <row r="252" spans="1:9" x14ac:dyDescent="0.25">
      <c r="I252" s="439"/>
    </row>
    <row r="253" spans="1:9" x14ac:dyDescent="0.25">
      <c r="A253" s="442" t="s">
        <v>1722</v>
      </c>
      <c r="B253" s="442" t="s">
        <v>1723</v>
      </c>
      <c r="I253" s="439"/>
    </row>
    <row r="254" spans="1:9" x14ac:dyDescent="0.25">
      <c r="A254" s="442" t="s">
        <v>1724</v>
      </c>
      <c r="B254" s="442" t="s">
        <v>1725</v>
      </c>
      <c r="C254" s="443">
        <v>180</v>
      </c>
      <c r="E254" s="444">
        <v>-9546739999.9799995</v>
      </c>
      <c r="I254" s="439"/>
    </row>
    <row r="255" spans="1:9" x14ac:dyDescent="0.25">
      <c r="A255" s="442" t="s">
        <v>1726</v>
      </c>
      <c r="B255" s="442" t="s">
        <v>1727</v>
      </c>
      <c r="C255" s="443">
        <v>181</v>
      </c>
      <c r="E255" s="444">
        <v>12906834232.629999</v>
      </c>
      <c r="I255" s="439"/>
    </row>
    <row r="256" spans="1:9" x14ac:dyDescent="0.25">
      <c r="A256" s="442" t="s">
        <v>1728</v>
      </c>
      <c r="B256" s="442" t="s">
        <v>1729</v>
      </c>
      <c r="C256" s="443">
        <v>182</v>
      </c>
      <c r="E256" s="444">
        <v>7177181613.2399998</v>
      </c>
      <c r="I256" s="439"/>
    </row>
    <row r="257" spans="1:9" x14ac:dyDescent="0.25">
      <c r="A257" s="442" t="s">
        <v>1730</v>
      </c>
      <c r="B257" s="442" t="s">
        <v>1731</v>
      </c>
      <c r="C257" s="443">
        <v>183</v>
      </c>
      <c r="E257" s="444">
        <v>21392304.399999999</v>
      </c>
      <c r="I257" s="439"/>
    </row>
    <row r="258" spans="1:9" x14ac:dyDescent="0.25">
      <c r="A258" s="442" t="s">
        <v>1732</v>
      </c>
      <c r="I258" s="439"/>
    </row>
    <row r="259" spans="1:9" x14ac:dyDescent="0.25">
      <c r="A259" s="442" t="s">
        <v>1733</v>
      </c>
      <c r="B259" s="442" t="s">
        <v>1734</v>
      </c>
      <c r="C259" s="443">
        <v>280</v>
      </c>
      <c r="E259" s="444">
        <v>9546739999.9799995</v>
      </c>
      <c r="I259" s="439"/>
    </row>
    <row r="260" spans="1:9" x14ac:dyDescent="0.25">
      <c r="A260" s="442" t="s">
        <v>1726</v>
      </c>
      <c r="B260" s="442" t="s">
        <v>1735</v>
      </c>
      <c r="C260" s="443">
        <v>281</v>
      </c>
      <c r="E260" s="444">
        <f>+K75</f>
        <v>0</v>
      </c>
      <c r="I260" s="439"/>
    </row>
    <row r="261" spans="1:9" x14ac:dyDescent="0.25">
      <c r="A261" s="442" t="s">
        <v>1736</v>
      </c>
      <c r="B261" s="442" t="s">
        <v>1737</v>
      </c>
      <c r="C261" s="443">
        <v>282</v>
      </c>
      <c r="E261" s="444">
        <v>-7177181613.2399998</v>
      </c>
      <c r="I261" s="439"/>
    </row>
    <row r="262" spans="1:9" x14ac:dyDescent="0.25">
      <c r="A262" s="442" t="s">
        <v>1738</v>
      </c>
      <c r="B262" s="442" t="s">
        <v>1739</v>
      </c>
      <c r="C262" s="443">
        <v>283</v>
      </c>
      <c r="E262" s="457">
        <v>-21392304.399999999</v>
      </c>
      <c r="I262" s="439"/>
    </row>
    <row r="263" spans="1:9" ht="15.75" thickBot="1" x14ac:dyDescent="0.3">
      <c r="A263" s="442" t="s">
        <v>1740</v>
      </c>
      <c r="E263" s="462">
        <f>SUM(E254:E262)</f>
        <v>12906834232.629997</v>
      </c>
      <c r="I263" s="439"/>
    </row>
    <row r="264" spans="1:9" ht="15.75" thickTop="1" x14ac:dyDescent="0.25">
      <c r="E264" s="442"/>
      <c r="I264" s="439"/>
    </row>
    <row r="265" spans="1:9" x14ac:dyDescent="0.25">
      <c r="I265" s="439"/>
    </row>
    <row r="266" spans="1:9" x14ac:dyDescent="0.25">
      <c r="I266" s="439"/>
    </row>
    <row r="267" spans="1:9" x14ac:dyDescent="0.25">
      <c r="A267" s="442" t="s">
        <v>1741</v>
      </c>
      <c r="I267" s="439"/>
    </row>
    <row r="268" spans="1:9" x14ac:dyDescent="0.25">
      <c r="I268" s="439"/>
    </row>
    <row r="269" spans="1:9" x14ac:dyDescent="0.25">
      <c r="A269" s="442" t="s">
        <v>1742</v>
      </c>
      <c r="B269" s="442" t="s">
        <v>1743</v>
      </c>
      <c r="I269" s="439"/>
    </row>
    <row r="270" spans="1:9" x14ac:dyDescent="0.25">
      <c r="A270" s="442" t="s">
        <v>1744</v>
      </c>
      <c r="B270" s="442" t="s">
        <v>1745</v>
      </c>
      <c r="C270" s="463">
        <v>271265</v>
      </c>
      <c r="D270" s="463" t="s">
        <v>1746</v>
      </c>
      <c r="E270" s="444">
        <v>5379174333.8900003</v>
      </c>
      <c r="I270" s="439"/>
    </row>
    <row r="271" spans="1:9" x14ac:dyDescent="0.25">
      <c r="A271" s="442" t="s">
        <v>1747</v>
      </c>
      <c r="B271" s="442" t="s">
        <v>1748</v>
      </c>
      <c r="C271" s="443" t="s">
        <v>1749</v>
      </c>
      <c r="E271" s="457">
        <v>36600080.920000002</v>
      </c>
      <c r="I271" s="439"/>
    </row>
    <row r="272" spans="1:9" x14ac:dyDescent="0.25">
      <c r="A272" s="442" t="s">
        <v>1363</v>
      </c>
      <c r="E272" s="444">
        <f>SUM(E270:E271)</f>
        <v>5415774414.8100004</v>
      </c>
      <c r="I272" s="439"/>
    </row>
    <row r="273" spans="1:11" x14ac:dyDescent="0.25">
      <c r="A273" s="442" t="s">
        <v>1750</v>
      </c>
      <c r="B273" s="442" t="s">
        <v>1751</v>
      </c>
      <c r="C273" s="443">
        <v>265</v>
      </c>
      <c r="E273" s="457">
        <v>0</v>
      </c>
      <c r="I273" s="439"/>
    </row>
    <row r="274" spans="1:11" x14ac:dyDescent="0.25">
      <c r="A274" s="442" t="s">
        <v>1752</v>
      </c>
      <c r="E274" s="456">
        <f>SUM(E272:E273)</f>
        <v>5415774414.8100004</v>
      </c>
      <c r="I274" s="439"/>
    </row>
    <row r="275" spans="1:11" x14ac:dyDescent="0.25">
      <c r="I275" s="439"/>
    </row>
    <row r="276" spans="1:11" x14ac:dyDescent="0.25">
      <c r="A276" s="442" t="s">
        <v>1753</v>
      </c>
      <c r="B276" s="442" t="s">
        <v>1754</v>
      </c>
      <c r="I276" s="439"/>
    </row>
    <row r="277" spans="1:11" x14ac:dyDescent="0.25">
      <c r="A277" s="442" t="s">
        <v>1755</v>
      </c>
      <c r="B277" s="442" t="s">
        <v>1756</v>
      </c>
      <c r="C277" s="443" t="s">
        <v>1757</v>
      </c>
      <c r="E277" s="444">
        <v>8060004007.1400003</v>
      </c>
      <c r="I277" s="439"/>
    </row>
    <row r="278" spans="1:11" x14ac:dyDescent="0.25">
      <c r="A278" s="442" t="s">
        <v>1758</v>
      </c>
      <c r="B278" s="442" t="s">
        <v>1759</v>
      </c>
      <c r="C278" s="443">
        <v>220</v>
      </c>
      <c r="E278" s="444">
        <v>200000000</v>
      </c>
      <c r="I278" s="439"/>
    </row>
    <row r="279" spans="1:11" x14ac:dyDescent="0.25">
      <c r="A279" s="442" t="s">
        <v>1760</v>
      </c>
      <c r="B279" s="442" t="s">
        <v>1761</v>
      </c>
      <c r="C279" s="443" t="s">
        <v>1762</v>
      </c>
      <c r="E279" s="444">
        <v>-113235000</v>
      </c>
      <c r="I279" s="439"/>
    </row>
    <row r="280" spans="1:11" x14ac:dyDescent="0.25">
      <c r="A280" s="442" t="s">
        <v>1701</v>
      </c>
      <c r="B280" s="442" t="s">
        <v>1763</v>
      </c>
      <c r="C280" s="443">
        <v>140</v>
      </c>
      <c r="E280" s="457">
        <v>538440957.23000002</v>
      </c>
      <c r="I280" s="439"/>
    </row>
    <row r="281" spans="1:11" x14ac:dyDescent="0.25">
      <c r="A281" s="442" t="s">
        <v>1764</v>
      </c>
      <c r="B281" s="442" t="s">
        <v>1765</v>
      </c>
      <c r="E281" s="456">
        <f>SUM(E277:E280)</f>
        <v>8685209964.3700008</v>
      </c>
      <c r="I281" s="439"/>
    </row>
    <row r="282" spans="1:11" x14ac:dyDescent="0.25">
      <c r="I282" s="439"/>
      <c r="K282" s="439"/>
    </row>
    <row r="283" spans="1:11" x14ac:dyDescent="0.25">
      <c r="A283" s="442" t="s">
        <v>1766</v>
      </c>
      <c r="E283" s="457">
        <f>+E281+E274</f>
        <v>14100984379.18</v>
      </c>
      <c r="I283" s="439"/>
      <c r="K283" s="439"/>
    </row>
    <row r="284" spans="1:11" x14ac:dyDescent="0.25">
      <c r="I284" s="439"/>
      <c r="K284" s="439"/>
    </row>
    <row r="285" spans="1:11" x14ac:dyDescent="0.25">
      <c r="A285" s="442" t="s">
        <v>1767</v>
      </c>
      <c r="I285" s="439"/>
      <c r="K285" s="439"/>
    </row>
    <row r="286" spans="1:11" x14ac:dyDescent="0.25">
      <c r="A286" s="442" t="s">
        <v>1768</v>
      </c>
      <c r="B286" s="442" t="s">
        <v>1769</v>
      </c>
      <c r="C286" s="443" t="s">
        <v>1770</v>
      </c>
      <c r="E286" s="444">
        <v>0</v>
      </c>
      <c r="I286" s="439"/>
    </row>
    <row r="287" spans="1:11" x14ac:dyDescent="0.25">
      <c r="A287" s="442" t="s">
        <v>1701</v>
      </c>
      <c r="B287" s="442" t="s">
        <v>1771</v>
      </c>
      <c r="C287" s="443">
        <v>1408</v>
      </c>
      <c r="E287" s="444">
        <v>0</v>
      </c>
      <c r="I287" s="439"/>
    </row>
    <row r="288" spans="1:11" x14ac:dyDescent="0.25">
      <c r="I288" s="439"/>
    </row>
    <row r="289" spans="1:20" s="443" customFormat="1" x14ac:dyDescent="0.25">
      <c r="A289" s="442" t="s">
        <v>1772</v>
      </c>
      <c r="B289" s="442"/>
      <c r="E289" s="444"/>
      <c r="F289" s="442"/>
      <c r="G289" s="439"/>
      <c r="H289" s="439"/>
      <c r="I289" s="439"/>
      <c r="J289" s="439"/>
      <c r="K289" s="441"/>
      <c r="L289" s="439"/>
      <c r="M289" s="439"/>
      <c r="N289" s="445"/>
      <c r="O289" s="439"/>
      <c r="P289" s="439"/>
      <c r="Q289" s="439"/>
      <c r="R289" s="439"/>
      <c r="S289" s="464"/>
      <c r="T289" s="464"/>
    </row>
    <row r="290" spans="1:20" s="443" customFormat="1" x14ac:dyDescent="0.25">
      <c r="A290" s="460" t="s">
        <v>1773</v>
      </c>
      <c r="B290" s="442"/>
      <c r="E290" s="444"/>
      <c r="F290" s="442"/>
      <c r="G290" s="439"/>
      <c r="H290" s="439"/>
      <c r="I290" s="439"/>
      <c r="J290" s="439"/>
      <c r="K290" s="441"/>
      <c r="L290" s="439"/>
      <c r="M290" s="439"/>
      <c r="N290" s="445"/>
      <c r="O290" s="439"/>
      <c r="P290" s="439"/>
      <c r="Q290" s="439"/>
      <c r="R290" s="439"/>
      <c r="S290" s="464"/>
      <c r="T290" s="464"/>
    </row>
    <row r="291" spans="1:20" s="443" customFormat="1" x14ac:dyDescent="0.25">
      <c r="A291" s="442" t="s">
        <v>1774</v>
      </c>
      <c r="B291" s="442" t="s">
        <v>1775</v>
      </c>
      <c r="E291" s="444">
        <v>113235000</v>
      </c>
      <c r="F291" s="442"/>
      <c r="G291" s="439"/>
      <c r="H291" s="439"/>
      <c r="I291" s="439"/>
      <c r="J291" s="439"/>
      <c r="K291" s="441"/>
      <c r="L291" s="439"/>
      <c r="M291" s="439"/>
      <c r="N291" s="445"/>
      <c r="O291" s="439"/>
      <c r="P291" s="439"/>
      <c r="Q291" s="439"/>
      <c r="R291" s="439"/>
      <c r="S291" s="464"/>
      <c r="T291" s="464"/>
    </row>
    <row r="292" spans="1:20" s="443" customFormat="1" x14ac:dyDescent="0.25">
      <c r="A292" s="442" t="s">
        <v>1776</v>
      </c>
      <c r="B292" s="442" t="s">
        <v>1777</v>
      </c>
      <c r="E292" s="457">
        <v>0</v>
      </c>
      <c r="F292" s="442"/>
      <c r="G292" s="439"/>
      <c r="H292" s="439"/>
      <c r="I292" s="439"/>
      <c r="J292" s="439"/>
      <c r="K292" s="441"/>
      <c r="L292" s="439"/>
      <c r="M292" s="439"/>
      <c r="N292" s="445"/>
      <c r="O292" s="439"/>
      <c r="P292" s="439"/>
      <c r="Q292" s="439"/>
      <c r="R292" s="439"/>
      <c r="S292" s="464"/>
      <c r="T292" s="464"/>
    </row>
    <row r="293" spans="1:20" x14ac:dyDescent="0.25">
      <c r="E293" s="444">
        <f>SUM(E291:E292)</f>
        <v>113235000</v>
      </c>
      <c r="I293" s="439"/>
    </row>
    <row r="294" spans="1:20" s="443" customFormat="1" x14ac:dyDescent="0.25">
      <c r="A294" s="442" t="s">
        <v>1778</v>
      </c>
      <c r="B294" s="442" t="s">
        <v>1779</v>
      </c>
      <c r="E294" s="444"/>
      <c r="F294" s="442"/>
      <c r="G294" s="439"/>
      <c r="H294" s="439"/>
      <c r="I294" s="439"/>
      <c r="J294" s="439"/>
      <c r="K294" s="441"/>
      <c r="L294" s="439"/>
      <c r="M294" s="439"/>
      <c r="N294" s="445"/>
      <c r="O294" s="439"/>
      <c r="P294" s="439"/>
      <c r="Q294" s="439"/>
      <c r="R294" s="439"/>
      <c r="S294" s="464"/>
      <c r="T294" s="464"/>
    </row>
    <row r="295" spans="1:20" s="443" customFormat="1" x14ac:dyDescent="0.25">
      <c r="A295" s="442" t="s">
        <v>1780</v>
      </c>
      <c r="B295" s="442" t="s">
        <v>1781</v>
      </c>
      <c r="C295" s="443">
        <v>233</v>
      </c>
      <c r="E295" s="444">
        <v>0</v>
      </c>
      <c r="F295" s="442"/>
      <c r="G295" s="439"/>
      <c r="H295" s="439"/>
      <c r="I295" s="439"/>
      <c r="J295" s="439"/>
      <c r="K295" s="441"/>
      <c r="L295" s="439"/>
      <c r="M295" s="439"/>
      <c r="N295" s="445"/>
      <c r="O295" s="439"/>
      <c r="P295" s="439"/>
      <c r="Q295" s="439"/>
      <c r="R295" s="439"/>
      <c r="S295" s="464"/>
      <c r="T295" s="464"/>
    </row>
    <row r="296" spans="1:20" s="443" customFormat="1" x14ac:dyDescent="0.25">
      <c r="A296" s="442" t="s">
        <v>1782</v>
      </c>
      <c r="B296" s="442" t="s">
        <v>1783</v>
      </c>
      <c r="C296" s="443">
        <v>237</v>
      </c>
      <c r="E296" s="457">
        <v>170896645.00999999</v>
      </c>
      <c r="F296" s="442"/>
      <c r="G296" s="439"/>
      <c r="H296" s="439"/>
      <c r="I296" s="439"/>
      <c r="J296" s="439"/>
      <c r="K296" s="441"/>
      <c r="L296" s="439"/>
      <c r="M296" s="439"/>
      <c r="N296" s="445"/>
      <c r="O296" s="439"/>
      <c r="P296" s="439"/>
      <c r="Q296" s="439"/>
      <c r="R296" s="439"/>
      <c r="S296" s="464"/>
      <c r="T296" s="464"/>
    </row>
    <row r="297" spans="1:20" s="443" customFormat="1" x14ac:dyDescent="0.25">
      <c r="A297" s="442" t="s">
        <v>1784</v>
      </c>
      <c r="B297" s="442"/>
      <c r="E297" s="444">
        <f>SUM(E295:E296)</f>
        <v>170896645.00999999</v>
      </c>
      <c r="F297" s="442"/>
      <c r="G297" s="439"/>
      <c r="H297" s="439"/>
      <c r="I297" s="439"/>
      <c r="J297" s="439"/>
      <c r="K297" s="441"/>
      <c r="L297" s="439"/>
      <c r="M297" s="439"/>
      <c r="N297" s="445"/>
      <c r="O297" s="439"/>
      <c r="P297" s="439"/>
      <c r="Q297" s="439"/>
      <c r="R297" s="439"/>
      <c r="S297" s="464"/>
      <c r="T297" s="464"/>
    </row>
    <row r="298" spans="1:20" x14ac:dyDescent="0.25">
      <c r="I298" s="439"/>
    </row>
    <row r="299" spans="1:20" s="443" customFormat="1" x14ac:dyDescent="0.25">
      <c r="A299" s="442" t="s">
        <v>1785</v>
      </c>
      <c r="B299" s="442" t="s">
        <v>1786</v>
      </c>
      <c r="C299" s="443" t="s">
        <v>1787</v>
      </c>
      <c r="E299" s="457">
        <v>115160486.81</v>
      </c>
      <c r="F299" s="442"/>
      <c r="G299" s="439"/>
      <c r="H299" s="439"/>
      <c r="I299" s="439"/>
      <c r="J299" s="439"/>
      <c r="K299" s="441"/>
      <c r="L299" s="439"/>
      <c r="M299" s="439"/>
      <c r="N299" s="445"/>
      <c r="O299" s="439"/>
      <c r="P299" s="439"/>
      <c r="Q299" s="439"/>
      <c r="R299" s="439"/>
      <c r="S299" s="464"/>
      <c r="T299" s="464"/>
    </row>
    <row r="300" spans="1:20" x14ac:dyDescent="0.25">
      <c r="I300" s="439"/>
    </row>
    <row r="301" spans="1:20" s="443" customFormat="1" x14ac:dyDescent="0.25">
      <c r="A301" s="442" t="s">
        <v>1788</v>
      </c>
      <c r="B301" s="442"/>
      <c r="E301" s="444"/>
      <c r="F301" s="442"/>
      <c r="G301" s="439"/>
      <c r="H301" s="439"/>
      <c r="I301" s="439"/>
      <c r="J301" s="439"/>
      <c r="K301" s="441"/>
      <c r="L301" s="439"/>
      <c r="M301" s="439"/>
      <c r="N301" s="445"/>
      <c r="O301" s="439"/>
      <c r="P301" s="439"/>
      <c r="Q301" s="439"/>
      <c r="R301" s="439"/>
      <c r="S301" s="464"/>
      <c r="T301" s="464"/>
    </row>
    <row r="302" spans="1:20" s="443" customFormat="1" x14ac:dyDescent="0.25">
      <c r="A302" s="442" t="s">
        <v>1789</v>
      </c>
      <c r="B302" s="442" t="s">
        <v>1790</v>
      </c>
      <c r="C302" s="443" t="s">
        <v>1791</v>
      </c>
      <c r="E302" s="444">
        <v>34455069.280000001</v>
      </c>
      <c r="F302" s="442"/>
      <c r="G302" s="439"/>
      <c r="H302" s="439"/>
      <c r="I302" s="439"/>
      <c r="J302" s="439"/>
      <c r="K302" s="441"/>
      <c r="L302" s="439"/>
      <c r="M302" s="439"/>
      <c r="N302" s="445"/>
      <c r="O302" s="439"/>
      <c r="P302" s="439"/>
      <c r="Q302" s="439"/>
      <c r="R302" s="439"/>
      <c r="S302" s="464"/>
      <c r="T302" s="464"/>
    </row>
    <row r="303" spans="1:20" s="443" customFormat="1" x14ac:dyDescent="0.25">
      <c r="A303" s="442" t="s">
        <v>1792</v>
      </c>
      <c r="B303" s="442" t="s">
        <v>1793</v>
      </c>
      <c r="C303" s="443" t="s">
        <v>1794</v>
      </c>
      <c r="E303" s="444">
        <v>148928385.05000001</v>
      </c>
      <c r="F303" s="442"/>
      <c r="G303" s="439"/>
      <c r="H303" s="439"/>
      <c r="I303" s="439"/>
      <c r="J303" s="439"/>
      <c r="K303" s="441"/>
      <c r="L303" s="439"/>
      <c r="M303" s="439"/>
      <c r="N303" s="445"/>
      <c r="O303" s="439"/>
      <c r="P303" s="439"/>
      <c r="Q303" s="439"/>
      <c r="R303" s="439"/>
      <c r="S303" s="464"/>
      <c r="T303" s="464"/>
    </row>
    <row r="304" spans="1:20" s="443" customFormat="1" x14ac:dyDescent="0.25">
      <c r="A304" s="442" t="s">
        <v>1795</v>
      </c>
      <c r="B304" s="442" t="s">
        <v>1796</v>
      </c>
      <c r="C304" s="443">
        <v>225</v>
      </c>
      <c r="E304" s="444">
        <v>98105.81</v>
      </c>
      <c r="F304" s="442"/>
      <c r="G304" s="439"/>
      <c r="H304" s="439"/>
      <c r="I304" s="439"/>
      <c r="J304" s="439"/>
      <c r="K304" s="441"/>
      <c r="L304" s="439"/>
      <c r="M304" s="439"/>
      <c r="N304" s="445"/>
      <c r="O304" s="439"/>
      <c r="P304" s="439"/>
      <c r="Q304" s="439"/>
      <c r="R304" s="439"/>
      <c r="S304" s="464"/>
      <c r="T304" s="464"/>
    </row>
    <row r="305" spans="1:20" s="443" customFormat="1" x14ac:dyDescent="0.25">
      <c r="A305" s="442" t="s">
        <v>1797</v>
      </c>
      <c r="B305" s="442" t="s">
        <v>1798</v>
      </c>
      <c r="C305" s="443">
        <v>227</v>
      </c>
      <c r="E305" s="444">
        <v>5616772.2199999997</v>
      </c>
      <c r="F305" s="442"/>
      <c r="G305" s="439"/>
      <c r="H305" s="439"/>
      <c r="I305" s="439"/>
      <c r="J305" s="439"/>
      <c r="K305" s="441"/>
      <c r="L305" s="439"/>
      <c r="M305" s="439"/>
      <c r="N305" s="445"/>
      <c r="O305" s="439"/>
      <c r="P305" s="439"/>
      <c r="Q305" s="439"/>
      <c r="R305" s="439"/>
      <c r="S305" s="464"/>
      <c r="T305" s="464"/>
    </row>
    <row r="306" spans="1:20" s="443" customFormat="1" x14ac:dyDescent="0.25">
      <c r="A306" s="442" t="s">
        <v>1799</v>
      </c>
      <c r="B306" s="442" t="s">
        <v>1800</v>
      </c>
      <c r="C306" s="443">
        <v>228</v>
      </c>
      <c r="E306" s="444">
        <v>292345.78000000003</v>
      </c>
      <c r="F306" s="442"/>
      <c r="G306" s="439"/>
      <c r="H306" s="439"/>
      <c r="I306" s="439"/>
      <c r="J306" s="439"/>
      <c r="K306" s="441"/>
      <c r="L306" s="439"/>
      <c r="M306" s="439"/>
      <c r="N306" s="445"/>
      <c r="O306" s="439"/>
      <c r="P306" s="439"/>
      <c r="Q306" s="439"/>
      <c r="R306" s="439"/>
      <c r="S306" s="464"/>
      <c r="T306" s="464"/>
    </row>
    <row r="307" spans="1:20" s="443" customFormat="1" x14ac:dyDescent="0.25">
      <c r="A307" s="442" t="s">
        <v>1801</v>
      </c>
      <c r="B307" s="442" t="s">
        <v>1802</v>
      </c>
      <c r="C307" s="443">
        <v>229</v>
      </c>
      <c r="E307" s="444">
        <v>-68040.259999999995</v>
      </c>
      <c r="F307" s="442"/>
      <c r="G307" s="439"/>
      <c r="H307" s="439"/>
      <c r="I307" s="439"/>
      <c r="J307" s="439"/>
      <c r="K307" s="441"/>
      <c r="L307" s="439"/>
      <c r="M307" s="439"/>
      <c r="N307" s="445"/>
      <c r="O307" s="439"/>
      <c r="P307" s="439"/>
      <c r="Q307" s="439"/>
      <c r="R307" s="439"/>
      <c r="S307" s="464"/>
      <c r="T307" s="464"/>
    </row>
    <row r="308" spans="1:20" s="443" customFormat="1" x14ac:dyDescent="0.25">
      <c r="A308" s="442" t="s">
        <v>1803</v>
      </c>
      <c r="B308" s="442" t="s">
        <v>1804</v>
      </c>
      <c r="C308" s="443">
        <v>232</v>
      </c>
      <c r="E308" s="444">
        <v>980064.99</v>
      </c>
      <c r="F308" s="442"/>
      <c r="G308" s="439"/>
      <c r="H308" s="439"/>
      <c r="I308" s="439"/>
      <c r="J308" s="439"/>
      <c r="K308" s="441"/>
      <c r="L308" s="439"/>
      <c r="M308" s="439"/>
      <c r="N308" s="445"/>
      <c r="O308" s="439"/>
      <c r="P308" s="439"/>
      <c r="Q308" s="439"/>
      <c r="R308" s="439"/>
      <c r="S308" s="464"/>
      <c r="T308" s="464"/>
    </row>
    <row r="309" spans="1:20" s="443" customFormat="1" x14ac:dyDescent="0.25">
      <c r="A309" s="442" t="s">
        <v>1805</v>
      </c>
      <c r="B309" s="442" t="s">
        <v>1806</v>
      </c>
      <c r="C309" s="443">
        <v>235</v>
      </c>
      <c r="E309" s="444">
        <v>2117071.71</v>
      </c>
      <c r="F309" s="442"/>
      <c r="G309" s="439"/>
      <c r="H309" s="439"/>
      <c r="I309" s="439"/>
      <c r="J309" s="439"/>
      <c r="K309" s="441"/>
      <c r="L309" s="439"/>
      <c r="M309" s="439"/>
      <c r="N309" s="445"/>
      <c r="O309" s="439"/>
      <c r="P309" s="439"/>
      <c r="Q309" s="439"/>
      <c r="R309" s="439"/>
      <c r="S309" s="464"/>
      <c r="T309" s="464"/>
    </row>
    <row r="310" spans="1:20" s="443" customFormat="1" x14ac:dyDescent="0.25">
      <c r="A310" s="442" t="s">
        <v>1807</v>
      </c>
      <c r="B310" s="442" t="s">
        <v>1808</v>
      </c>
      <c r="C310" s="443">
        <v>236</v>
      </c>
      <c r="E310" s="444">
        <v>2699553.46</v>
      </c>
      <c r="F310" s="442"/>
      <c r="G310" s="439"/>
      <c r="H310" s="439"/>
      <c r="I310" s="439"/>
      <c r="J310" s="439"/>
      <c r="K310" s="441"/>
      <c r="L310" s="439"/>
      <c r="M310" s="439"/>
      <c r="N310" s="445"/>
      <c r="O310" s="439"/>
      <c r="P310" s="439"/>
      <c r="Q310" s="439"/>
      <c r="R310" s="439"/>
      <c r="S310" s="464"/>
      <c r="T310" s="464"/>
    </row>
    <row r="311" spans="1:20" s="443" customFormat="1" x14ac:dyDescent="0.25">
      <c r="A311" s="442" t="s">
        <v>1809</v>
      </c>
      <c r="B311" s="442" t="s">
        <v>1810</v>
      </c>
      <c r="C311" s="443">
        <v>238</v>
      </c>
      <c r="E311" s="444">
        <v>39192997.539999999</v>
      </c>
      <c r="F311" s="442"/>
      <c r="G311" s="439"/>
      <c r="H311" s="439"/>
      <c r="I311" s="439"/>
      <c r="J311" s="439"/>
      <c r="K311" s="441"/>
      <c r="L311" s="439"/>
      <c r="M311" s="439"/>
      <c r="N311" s="445"/>
      <c r="O311" s="439"/>
      <c r="P311" s="439"/>
      <c r="Q311" s="439"/>
      <c r="R311" s="439"/>
      <c r="S311" s="464"/>
      <c r="T311" s="464"/>
    </row>
    <row r="312" spans="1:20" s="443" customFormat="1" x14ac:dyDescent="0.25">
      <c r="A312" s="442" t="s">
        <v>1811</v>
      </c>
      <c r="B312" s="442" t="s">
        <v>1812</v>
      </c>
      <c r="C312" s="443">
        <v>239</v>
      </c>
      <c r="E312" s="444">
        <v>30396277.5</v>
      </c>
      <c r="F312" s="442"/>
      <c r="G312" s="439"/>
      <c r="H312" s="439"/>
      <c r="I312" s="439"/>
      <c r="J312" s="439"/>
      <c r="K312" s="441"/>
      <c r="L312" s="439"/>
      <c r="M312" s="439"/>
      <c r="N312" s="445"/>
      <c r="O312" s="439"/>
      <c r="P312" s="439"/>
      <c r="Q312" s="439"/>
      <c r="R312" s="439"/>
      <c r="S312" s="464"/>
      <c r="T312" s="464"/>
    </row>
    <row r="313" spans="1:20" s="443" customFormat="1" x14ac:dyDescent="0.25">
      <c r="A313" s="442" t="s">
        <v>1813</v>
      </c>
      <c r="B313" s="442" t="s">
        <v>1814</v>
      </c>
      <c r="C313" s="443">
        <v>241</v>
      </c>
      <c r="E313" s="444">
        <v>6389120.75</v>
      </c>
      <c r="F313" s="442"/>
      <c r="G313" s="439"/>
      <c r="H313" s="439"/>
      <c r="I313" s="439"/>
      <c r="J313" s="439"/>
      <c r="K313" s="441"/>
      <c r="L313" s="439"/>
      <c r="M313" s="439"/>
      <c r="N313" s="445"/>
      <c r="O313" s="439"/>
      <c r="P313" s="439"/>
      <c r="Q313" s="439"/>
      <c r="R313" s="439"/>
      <c r="S313" s="464"/>
      <c r="T313" s="464"/>
    </row>
    <row r="314" spans="1:20" s="443" customFormat="1" x14ac:dyDescent="0.25">
      <c r="A314" s="442" t="s">
        <v>1815</v>
      </c>
      <c r="B314" s="442" t="s">
        <v>1816</v>
      </c>
      <c r="C314" s="443">
        <v>249</v>
      </c>
      <c r="E314" s="444">
        <v>68899935.060000002</v>
      </c>
      <c r="F314" s="442"/>
      <c r="G314" s="439"/>
      <c r="H314" s="439"/>
      <c r="I314" s="439"/>
      <c r="J314" s="439"/>
      <c r="K314" s="441"/>
      <c r="L314" s="439"/>
      <c r="M314" s="439"/>
      <c r="N314" s="445"/>
      <c r="O314" s="439"/>
      <c r="P314" s="439"/>
      <c r="Q314" s="439"/>
      <c r="R314" s="439"/>
      <c r="S314" s="464"/>
      <c r="T314" s="464"/>
    </row>
    <row r="315" spans="1:20" s="443" customFormat="1" x14ac:dyDescent="0.25">
      <c r="A315" s="442" t="s">
        <v>1817</v>
      </c>
      <c r="B315" s="442"/>
      <c r="E315" s="456">
        <f>SUM(E302:E314)</f>
        <v>339997658.89000005</v>
      </c>
      <c r="F315" s="442"/>
      <c r="G315" s="439"/>
      <c r="H315" s="439"/>
      <c r="I315" s="439"/>
      <c r="J315" s="439"/>
      <c r="K315" s="441"/>
      <c r="L315" s="439"/>
      <c r="M315" s="439"/>
      <c r="N315" s="445"/>
      <c r="O315" s="439"/>
      <c r="P315" s="439"/>
      <c r="Q315" s="439"/>
      <c r="R315" s="439"/>
      <c r="S315" s="464"/>
      <c r="T315" s="464"/>
    </row>
    <row r="316" spans="1:20" x14ac:dyDescent="0.25">
      <c r="I316" s="439"/>
    </row>
    <row r="317" spans="1:20" s="443" customFormat="1" x14ac:dyDescent="0.25">
      <c r="A317" s="442" t="s">
        <v>1818</v>
      </c>
      <c r="B317" s="442" t="s">
        <v>1819</v>
      </c>
      <c r="C317" s="443" t="s">
        <v>1820</v>
      </c>
      <c r="E317" s="457">
        <v>10679707.939999999</v>
      </c>
      <c r="F317" s="442"/>
      <c r="G317" s="439"/>
      <c r="H317" s="439"/>
      <c r="I317" s="439"/>
      <c r="J317" s="439"/>
      <c r="K317" s="441"/>
      <c r="L317" s="439"/>
      <c r="M317" s="439"/>
      <c r="N317" s="445"/>
      <c r="O317" s="439"/>
      <c r="P317" s="439"/>
      <c r="Q317" s="439"/>
      <c r="R317" s="439"/>
      <c r="S317" s="464"/>
      <c r="T317" s="464"/>
    </row>
    <row r="318" spans="1:20" x14ac:dyDescent="0.25">
      <c r="I318" s="439"/>
    </row>
    <row r="319" spans="1:20" s="443" customFormat="1" x14ac:dyDescent="0.25">
      <c r="A319" s="442" t="s">
        <v>1821</v>
      </c>
      <c r="B319" s="442" t="s">
        <v>1822</v>
      </c>
      <c r="C319" s="443">
        <v>2220099</v>
      </c>
      <c r="E319" s="457">
        <v>0</v>
      </c>
      <c r="F319" s="442"/>
      <c r="G319" s="439"/>
      <c r="H319" s="439"/>
      <c r="I319" s="439"/>
      <c r="J319" s="439"/>
      <c r="K319" s="441"/>
      <c r="L319" s="439"/>
      <c r="M319" s="439"/>
      <c r="N319" s="445"/>
      <c r="O319" s="439"/>
      <c r="P319" s="439"/>
      <c r="Q319" s="439"/>
      <c r="R319" s="439"/>
      <c r="S319" s="464"/>
      <c r="T319" s="464"/>
    </row>
    <row r="320" spans="1:20" x14ac:dyDescent="0.25">
      <c r="I320" s="439"/>
    </row>
    <row r="321" spans="1:20" s="443" customFormat="1" x14ac:dyDescent="0.25">
      <c r="A321" s="442" t="s">
        <v>1823</v>
      </c>
      <c r="B321" s="442" t="s">
        <v>1824</v>
      </c>
      <c r="E321" s="444"/>
      <c r="F321" s="442"/>
      <c r="G321" s="439"/>
      <c r="H321" s="439"/>
      <c r="I321" s="439"/>
      <c r="J321" s="439"/>
      <c r="K321" s="441"/>
      <c r="L321" s="439"/>
      <c r="M321" s="439"/>
      <c r="N321" s="445"/>
      <c r="O321" s="439"/>
      <c r="P321" s="439"/>
      <c r="Q321" s="439"/>
      <c r="R321" s="439"/>
      <c r="S321" s="464"/>
      <c r="T321" s="464"/>
    </row>
    <row r="322" spans="1:20" s="443" customFormat="1" x14ac:dyDescent="0.25">
      <c r="A322" s="442" t="s">
        <v>1825</v>
      </c>
      <c r="B322" s="442" t="s">
        <v>1826</v>
      </c>
      <c r="C322" s="443">
        <v>223</v>
      </c>
      <c r="E322" s="444">
        <v>72635114.010000005</v>
      </c>
      <c r="F322" s="442"/>
      <c r="G322" s="439"/>
      <c r="H322" s="439"/>
      <c r="I322" s="439"/>
      <c r="J322" s="439"/>
      <c r="K322" s="441"/>
      <c r="L322" s="439"/>
      <c r="M322" s="439"/>
      <c r="N322" s="445"/>
      <c r="O322" s="439"/>
      <c r="P322" s="439"/>
      <c r="Q322" s="439"/>
      <c r="R322" s="439"/>
      <c r="S322" s="464"/>
      <c r="T322" s="464"/>
    </row>
    <row r="323" spans="1:20" s="443" customFormat="1" x14ac:dyDescent="0.25">
      <c r="A323" s="442" t="s">
        <v>1827</v>
      </c>
      <c r="B323" s="442" t="s">
        <v>1828</v>
      </c>
      <c r="C323" s="443">
        <v>126</v>
      </c>
      <c r="E323" s="444">
        <v>-76534482.439999998</v>
      </c>
      <c r="F323" s="442"/>
      <c r="G323" s="439"/>
      <c r="H323" s="439"/>
      <c r="I323" s="439"/>
      <c r="J323" s="439"/>
      <c r="K323" s="441"/>
      <c r="L323" s="439"/>
      <c r="M323" s="439"/>
      <c r="N323" s="445"/>
      <c r="O323" s="439"/>
      <c r="P323" s="439"/>
      <c r="Q323" s="439"/>
      <c r="R323" s="439"/>
      <c r="S323" s="464"/>
      <c r="T323" s="464"/>
    </row>
    <row r="324" spans="1:20" s="443" customFormat="1" x14ac:dyDescent="0.25">
      <c r="A324" s="442" t="s">
        <v>1829</v>
      </c>
      <c r="B324" s="442"/>
      <c r="E324" s="456">
        <f>SUM(E322:E323)</f>
        <v>-3899368.4299999923</v>
      </c>
      <c r="F324" s="442"/>
      <c r="G324" s="439"/>
      <c r="H324" s="439"/>
      <c r="I324" s="439"/>
      <c r="J324" s="439"/>
      <c r="K324" s="441"/>
      <c r="L324" s="439"/>
      <c r="M324" s="439"/>
      <c r="N324" s="445"/>
      <c r="O324" s="439"/>
      <c r="P324" s="439"/>
      <c r="Q324" s="439"/>
      <c r="R324" s="439"/>
      <c r="S324" s="464"/>
      <c r="T324" s="464"/>
    </row>
    <row r="325" spans="1:20" x14ac:dyDescent="0.25">
      <c r="I325" s="439"/>
    </row>
    <row r="326" spans="1:20" x14ac:dyDescent="0.25">
      <c r="I326" s="439"/>
    </row>
    <row r="327" spans="1:20" x14ac:dyDescent="0.25">
      <c r="I327" s="439"/>
    </row>
    <row r="328" spans="1:20" s="443" customFormat="1" x14ac:dyDescent="0.25">
      <c r="A328" s="442" t="s">
        <v>1830</v>
      </c>
      <c r="B328" s="442"/>
      <c r="E328" s="457">
        <f>+E324+E319+E317+E315+E299+E297+E293</f>
        <v>746070130.22000003</v>
      </c>
      <c r="F328" s="442"/>
      <c r="G328" s="439"/>
      <c r="H328" s="439"/>
      <c r="I328" s="439"/>
      <c r="J328" s="439"/>
      <c r="K328" s="441"/>
      <c r="L328" s="439"/>
      <c r="M328" s="439"/>
      <c r="N328" s="445"/>
      <c r="O328" s="439"/>
      <c r="P328" s="439"/>
      <c r="Q328" s="439"/>
      <c r="R328" s="439"/>
      <c r="S328" s="464"/>
      <c r="T328" s="464"/>
    </row>
    <row r="329" spans="1:20" x14ac:dyDescent="0.25">
      <c r="I329" s="439"/>
    </row>
    <row r="330" spans="1:20" x14ac:dyDescent="0.25">
      <c r="I330" s="439"/>
    </row>
    <row r="331" spans="1:20" s="443" customFormat="1" x14ac:dyDescent="0.25">
      <c r="A331" s="442" t="s">
        <v>1831</v>
      </c>
      <c r="B331" s="442" t="s">
        <v>1832</v>
      </c>
      <c r="C331" s="443" t="s">
        <v>1833</v>
      </c>
      <c r="E331" s="457">
        <v>3606636.03</v>
      </c>
      <c r="F331" s="442"/>
      <c r="G331" s="439"/>
      <c r="H331" s="439"/>
      <c r="I331" s="439"/>
      <c r="J331" s="439"/>
      <c r="K331" s="441"/>
      <c r="L331" s="439"/>
      <c r="M331" s="439"/>
      <c r="N331" s="445"/>
      <c r="O331" s="439"/>
      <c r="P331" s="439"/>
      <c r="Q331" s="439"/>
      <c r="R331" s="439"/>
      <c r="S331" s="464"/>
      <c r="T331" s="464"/>
    </row>
    <row r="332" spans="1:20" x14ac:dyDescent="0.25">
      <c r="I332" s="439"/>
    </row>
    <row r="333" spans="1:20" x14ac:dyDescent="0.25">
      <c r="I333" s="439"/>
    </row>
    <row r="334" spans="1:20" s="443" customFormat="1" x14ac:dyDescent="0.25">
      <c r="A334" s="460" t="s">
        <v>1834</v>
      </c>
      <c r="B334" s="460" t="s">
        <v>1835</v>
      </c>
      <c r="C334" s="443">
        <v>245</v>
      </c>
      <c r="E334" s="444">
        <v>43243668.829999998</v>
      </c>
      <c r="F334" s="442"/>
      <c r="G334" s="439"/>
      <c r="H334" s="439"/>
      <c r="I334" s="439"/>
      <c r="J334" s="439"/>
      <c r="K334" s="441"/>
      <c r="L334" s="439"/>
      <c r="M334" s="439"/>
      <c r="N334" s="445"/>
      <c r="O334" s="439"/>
      <c r="P334" s="439"/>
      <c r="Q334" s="439"/>
      <c r="R334" s="439"/>
      <c r="S334" s="464"/>
      <c r="T334" s="464"/>
    </row>
    <row r="335" spans="1:20" x14ac:dyDescent="0.25">
      <c r="I335" s="439"/>
    </row>
    <row r="336" spans="1:20" x14ac:dyDescent="0.25">
      <c r="I336" s="439"/>
    </row>
    <row r="337" spans="1:20" s="443" customFormat="1" x14ac:dyDescent="0.25">
      <c r="A337" s="442" t="s">
        <v>1836</v>
      </c>
      <c r="B337" s="442" t="s">
        <v>1837</v>
      </c>
      <c r="E337" s="444"/>
      <c r="F337" s="442"/>
      <c r="G337" s="439"/>
      <c r="H337" s="439"/>
      <c r="I337" s="439"/>
      <c r="J337" s="439"/>
      <c r="K337" s="441"/>
      <c r="L337" s="439"/>
      <c r="M337" s="439"/>
      <c r="N337" s="445"/>
      <c r="O337" s="439"/>
      <c r="P337" s="439"/>
      <c r="Q337" s="439"/>
      <c r="R337" s="439"/>
      <c r="S337" s="464"/>
      <c r="T337" s="464"/>
    </row>
    <row r="338" spans="1:20" s="443" customFormat="1" x14ac:dyDescent="0.25">
      <c r="A338" s="442" t="s">
        <v>1838</v>
      </c>
      <c r="B338" s="442" t="s">
        <v>1839</v>
      </c>
      <c r="C338" s="443" t="s">
        <v>1840</v>
      </c>
      <c r="E338" s="444">
        <v>-126137499.34</v>
      </c>
      <c r="F338" s="442"/>
      <c r="G338" s="439"/>
      <c r="H338" s="439"/>
      <c r="I338" s="439"/>
      <c r="J338" s="439"/>
      <c r="K338" s="441"/>
      <c r="L338" s="439"/>
      <c r="M338" s="439"/>
      <c r="N338" s="445"/>
      <c r="O338" s="439"/>
      <c r="P338" s="439"/>
      <c r="Q338" s="439"/>
      <c r="R338" s="439"/>
      <c r="S338" s="464"/>
      <c r="T338" s="464"/>
    </row>
    <row r="339" spans="1:20" s="443" customFormat="1" x14ac:dyDescent="0.25">
      <c r="A339" s="442" t="s">
        <v>1841</v>
      </c>
      <c r="B339" s="442" t="s">
        <v>1842</v>
      </c>
      <c r="C339" s="443">
        <v>139002</v>
      </c>
      <c r="E339" s="444">
        <v>-89447851.25</v>
      </c>
      <c r="F339" s="442"/>
      <c r="G339" s="439"/>
      <c r="H339" s="439"/>
      <c r="I339" s="439"/>
      <c r="J339" s="439"/>
      <c r="K339" s="441"/>
      <c r="L339" s="439"/>
      <c r="M339" s="439"/>
      <c r="N339" s="445"/>
      <c r="O339" s="439"/>
      <c r="P339" s="439"/>
      <c r="Q339" s="439"/>
      <c r="R339" s="439"/>
      <c r="S339" s="464"/>
      <c r="T339" s="464"/>
    </row>
    <row r="340" spans="1:20" s="443" customFormat="1" x14ac:dyDescent="0.25">
      <c r="A340" s="442" t="s">
        <v>1843</v>
      </c>
      <c r="B340" s="442" t="s">
        <v>1844</v>
      </c>
      <c r="C340" s="443">
        <v>139102</v>
      </c>
      <c r="E340" s="444">
        <v>0</v>
      </c>
      <c r="F340" s="442"/>
      <c r="G340" s="439"/>
      <c r="H340" s="439"/>
      <c r="I340" s="439"/>
      <c r="J340" s="439"/>
      <c r="K340" s="441"/>
      <c r="L340" s="439"/>
      <c r="M340" s="439"/>
      <c r="N340" s="445"/>
      <c r="O340" s="439"/>
      <c r="P340" s="439"/>
      <c r="Q340" s="439"/>
      <c r="R340" s="439"/>
      <c r="S340" s="464"/>
      <c r="T340" s="464"/>
    </row>
    <row r="341" spans="1:20" s="443" customFormat="1" x14ac:dyDescent="0.25">
      <c r="A341" s="442" t="s">
        <v>1845</v>
      </c>
      <c r="B341" s="442" t="s">
        <v>1846</v>
      </c>
      <c r="C341" s="443">
        <v>139003</v>
      </c>
      <c r="E341" s="444">
        <v>0</v>
      </c>
      <c r="F341" s="442"/>
      <c r="G341" s="439"/>
      <c r="H341" s="439"/>
      <c r="I341" s="439"/>
      <c r="J341" s="439"/>
      <c r="K341" s="441"/>
      <c r="L341" s="439"/>
      <c r="M341" s="439"/>
      <c r="N341" s="445"/>
      <c r="O341" s="439"/>
      <c r="P341" s="439"/>
      <c r="Q341" s="439"/>
      <c r="R341" s="439"/>
      <c r="S341" s="464"/>
      <c r="T341" s="464"/>
    </row>
    <row r="342" spans="1:20" s="443" customFormat="1" x14ac:dyDescent="0.25">
      <c r="A342" s="442" t="s">
        <v>1847</v>
      </c>
      <c r="B342" s="442" t="s">
        <v>1848</v>
      </c>
      <c r="C342" s="443">
        <v>139004</v>
      </c>
      <c r="E342" s="444">
        <v>12849110.119999999</v>
      </c>
      <c r="F342" s="442"/>
      <c r="G342" s="439"/>
      <c r="H342" s="439"/>
      <c r="I342" s="439"/>
      <c r="J342" s="439"/>
      <c r="K342" s="441"/>
      <c r="L342" s="439"/>
      <c r="M342" s="439"/>
      <c r="N342" s="445"/>
      <c r="O342" s="439"/>
      <c r="P342" s="439"/>
      <c r="Q342" s="439"/>
      <c r="R342" s="439"/>
      <c r="S342" s="464"/>
      <c r="T342" s="464"/>
    </row>
    <row r="343" spans="1:20" s="443" customFormat="1" x14ac:dyDescent="0.25">
      <c r="A343" s="442" t="s">
        <v>1849</v>
      </c>
      <c r="B343" s="442" t="s">
        <v>1850</v>
      </c>
      <c r="C343" s="443">
        <v>139005</v>
      </c>
      <c r="E343" s="444">
        <v>-8429719.8599999994</v>
      </c>
      <c r="F343" s="442"/>
      <c r="G343" s="439"/>
      <c r="H343" s="439"/>
      <c r="I343" s="439"/>
      <c r="J343" s="439"/>
      <c r="K343" s="441"/>
      <c r="L343" s="439"/>
      <c r="M343" s="439"/>
      <c r="N343" s="445"/>
      <c r="O343" s="439"/>
      <c r="P343" s="439"/>
      <c r="Q343" s="439"/>
      <c r="R343" s="439"/>
      <c r="S343" s="464"/>
      <c r="T343" s="464"/>
    </row>
    <row r="344" spans="1:20" s="443" customFormat="1" x14ac:dyDescent="0.25">
      <c r="A344" s="442" t="s">
        <v>1851</v>
      </c>
      <c r="B344" s="442" t="s">
        <v>1852</v>
      </c>
      <c r="C344" s="443">
        <v>139006</v>
      </c>
      <c r="E344" s="444">
        <v>40803112.329999998</v>
      </c>
      <c r="F344" s="442"/>
      <c r="G344" s="439"/>
      <c r="H344" s="439"/>
      <c r="I344" s="439"/>
      <c r="J344" s="439"/>
      <c r="K344" s="441"/>
      <c r="L344" s="439"/>
      <c r="M344" s="439"/>
      <c r="N344" s="445"/>
      <c r="O344" s="439"/>
      <c r="P344" s="439"/>
      <c r="Q344" s="439"/>
      <c r="R344" s="439"/>
      <c r="S344" s="464"/>
      <c r="T344" s="464"/>
    </row>
    <row r="345" spans="1:20" s="443" customFormat="1" x14ac:dyDescent="0.25">
      <c r="A345" s="442" t="s">
        <v>1853</v>
      </c>
      <c r="B345" s="442" t="s">
        <v>1854</v>
      </c>
      <c r="C345" s="443">
        <v>139007</v>
      </c>
      <c r="E345" s="444">
        <v>-13879472.01</v>
      </c>
      <c r="F345" s="442"/>
      <c r="G345" s="439"/>
      <c r="H345" s="439"/>
      <c r="I345" s="439"/>
      <c r="J345" s="439"/>
      <c r="K345" s="441"/>
      <c r="L345" s="439"/>
      <c r="M345" s="439"/>
      <c r="N345" s="445"/>
      <c r="O345" s="439"/>
      <c r="P345" s="439"/>
      <c r="Q345" s="439"/>
      <c r="R345" s="439"/>
      <c r="S345" s="464"/>
      <c r="T345" s="464"/>
    </row>
    <row r="346" spans="1:20" s="443" customFormat="1" x14ac:dyDescent="0.25">
      <c r="A346" s="442" t="s">
        <v>1855</v>
      </c>
      <c r="B346" s="442" t="s">
        <v>1856</v>
      </c>
      <c r="C346" s="443">
        <v>139008</v>
      </c>
      <c r="E346" s="444">
        <v>-457871481.51999998</v>
      </c>
      <c r="F346" s="442"/>
      <c r="G346" s="439"/>
      <c r="H346" s="439"/>
      <c r="I346" s="439"/>
      <c r="J346" s="439"/>
      <c r="K346" s="441"/>
      <c r="L346" s="439"/>
      <c r="M346" s="439"/>
      <c r="N346" s="445"/>
      <c r="O346" s="439"/>
      <c r="P346" s="439"/>
      <c r="Q346" s="439"/>
      <c r="R346" s="439"/>
      <c r="S346" s="464"/>
      <c r="T346" s="464"/>
    </row>
    <row r="347" spans="1:20" s="443" customFormat="1" x14ac:dyDescent="0.25">
      <c r="A347" s="442" t="s">
        <v>1857</v>
      </c>
      <c r="B347" s="442" t="s">
        <v>1858</v>
      </c>
      <c r="C347" s="443">
        <v>139009</v>
      </c>
      <c r="E347" s="444">
        <v>457871481.51999998</v>
      </c>
      <c r="F347" s="442"/>
      <c r="G347" s="439"/>
      <c r="H347" s="439"/>
      <c r="I347" s="439"/>
      <c r="J347" s="439"/>
      <c r="K347" s="441"/>
      <c r="L347" s="439"/>
      <c r="M347" s="439"/>
      <c r="N347" s="445"/>
      <c r="O347" s="439"/>
      <c r="P347" s="439"/>
      <c r="Q347" s="439"/>
      <c r="R347" s="439"/>
      <c r="S347" s="464"/>
      <c r="T347" s="464"/>
    </row>
    <row r="348" spans="1:20" s="443" customFormat="1" x14ac:dyDescent="0.25">
      <c r="A348" s="442" t="s">
        <v>1859</v>
      </c>
      <c r="B348" s="442" t="s">
        <v>1860</v>
      </c>
      <c r="C348" s="443">
        <v>139010</v>
      </c>
      <c r="E348" s="444">
        <v>-182174220.94999999</v>
      </c>
      <c r="F348" s="442"/>
      <c r="G348" s="439"/>
      <c r="H348" s="439"/>
      <c r="I348" s="439"/>
      <c r="J348" s="439"/>
      <c r="K348" s="441"/>
      <c r="L348" s="439"/>
      <c r="M348" s="439"/>
      <c r="N348" s="445"/>
      <c r="O348" s="439"/>
      <c r="P348" s="439"/>
      <c r="Q348" s="439"/>
      <c r="R348" s="439"/>
      <c r="S348" s="464"/>
      <c r="T348" s="464"/>
    </row>
    <row r="349" spans="1:20" s="443" customFormat="1" x14ac:dyDescent="0.25">
      <c r="A349" s="442" t="s">
        <v>1861</v>
      </c>
      <c r="B349" s="442" t="s">
        <v>1862</v>
      </c>
      <c r="C349" s="443">
        <v>139011</v>
      </c>
      <c r="E349" s="444">
        <v>182174220.94999999</v>
      </c>
      <c r="F349" s="442"/>
      <c r="G349" s="439"/>
      <c r="H349" s="439"/>
      <c r="I349" s="439"/>
      <c r="J349" s="439"/>
      <c r="K349" s="441"/>
      <c r="L349" s="439"/>
      <c r="M349" s="439"/>
      <c r="N349" s="445"/>
      <c r="O349" s="439"/>
      <c r="P349" s="439"/>
      <c r="Q349" s="439"/>
      <c r="R349" s="439"/>
      <c r="S349" s="464"/>
      <c r="T349" s="464"/>
    </row>
    <row r="350" spans="1:20" s="443" customFormat="1" x14ac:dyDescent="0.25">
      <c r="A350" s="442" t="s">
        <v>1863</v>
      </c>
      <c r="B350" s="442" t="s">
        <v>1864</v>
      </c>
      <c r="C350" s="443">
        <v>139103</v>
      </c>
      <c r="E350" s="444">
        <v>0</v>
      </c>
      <c r="F350" s="442"/>
      <c r="G350" s="439"/>
      <c r="H350" s="439"/>
      <c r="I350" s="439"/>
      <c r="J350" s="439"/>
      <c r="K350" s="441"/>
      <c r="L350" s="439"/>
      <c r="M350" s="439"/>
      <c r="N350" s="445"/>
      <c r="O350" s="439"/>
      <c r="P350" s="439"/>
      <c r="Q350" s="439"/>
      <c r="R350" s="439"/>
      <c r="S350" s="464"/>
      <c r="T350" s="464"/>
    </row>
    <row r="351" spans="1:20" s="443" customFormat="1" x14ac:dyDescent="0.25">
      <c r="A351" s="442" t="s">
        <v>1865</v>
      </c>
      <c r="B351" s="442" t="s">
        <v>1866</v>
      </c>
      <c r="C351" s="443" t="s">
        <v>1867</v>
      </c>
      <c r="E351" s="444">
        <v>2557170</v>
      </c>
      <c r="F351" s="442"/>
      <c r="G351" s="439"/>
      <c r="H351" s="439"/>
      <c r="I351" s="439"/>
      <c r="J351" s="439"/>
      <c r="K351" s="441"/>
      <c r="L351" s="439"/>
      <c r="M351" s="439"/>
      <c r="N351" s="445"/>
      <c r="O351" s="439"/>
      <c r="P351" s="439"/>
      <c r="Q351" s="439"/>
      <c r="R351" s="439"/>
      <c r="S351" s="464"/>
      <c r="T351" s="464"/>
    </row>
    <row r="352" spans="1:20" s="443" customFormat="1" x14ac:dyDescent="0.25">
      <c r="A352" s="442" t="s">
        <v>1868</v>
      </c>
      <c r="B352" s="442" t="s">
        <v>1869</v>
      </c>
      <c r="C352" s="443">
        <v>2490060</v>
      </c>
      <c r="E352" s="444">
        <v>0</v>
      </c>
      <c r="F352" s="442"/>
      <c r="G352" s="439"/>
      <c r="H352" s="439"/>
      <c r="I352" s="439"/>
      <c r="J352" s="439"/>
      <c r="K352" s="441"/>
      <c r="L352" s="439"/>
      <c r="M352" s="439"/>
      <c r="N352" s="445"/>
      <c r="O352" s="439"/>
      <c r="P352" s="439"/>
      <c r="Q352" s="439"/>
      <c r="R352" s="439"/>
      <c r="S352" s="464"/>
      <c r="T352" s="464"/>
    </row>
    <row r="353" spans="1:20" s="443" customFormat="1" x14ac:dyDescent="0.25">
      <c r="A353" s="442" t="s">
        <v>1870</v>
      </c>
      <c r="B353" s="442" t="s">
        <v>1871</v>
      </c>
      <c r="C353" s="443" t="s">
        <v>1872</v>
      </c>
      <c r="E353" s="444">
        <v>0</v>
      </c>
      <c r="F353" s="442"/>
      <c r="G353" s="439"/>
      <c r="H353" s="439"/>
      <c r="I353" s="439"/>
      <c r="J353" s="439"/>
      <c r="K353" s="441"/>
      <c r="L353" s="439"/>
      <c r="M353" s="439"/>
      <c r="N353" s="445"/>
      <c r="O353" s="439"/>
      <c r="P353" s="439"/>
      <c r="Q353" s="439"/>
      <c r="R353" s="439"/>
      <c r="S353" s="464"/>
      <c r="T353" s="464"/>
    </row>
    <row r="354" spans="1:20" s="443" customFormat="1" x14ac:dyDescent="0.25">
      <c r="A354" s="442" t="s">
        <v>1873</v>
      </c>
      <c r="B354" s="442" t="s">
        <v>1874</v>
      </c>
      <c r="C354" s="443">
        <v>249012</v>
      </c>
      <c r="E354" s="444">
        <v>174000000</v>
      </c>
      <c r="F354" s="442"/>
      <c r="G354" s="439"/>
      <c r="H354" s="439"/>
      <c r="I354" s="439"/>
      <c r="J354" s="439"/>
      <c r="K354" s="441"/>
      <c r="L354" s="439"/>
      <c r="M354" s="439"/>
      <c r="N354" s="445"/>
      <c r="O354" s="439"/>
      <c r="P354" s="439"/>
      <c r="Q354" s="439"/>
      <c r="R354" s="439"/>
      <c r="S354" s="464"/>
      <c r="T354" s="464"/>
    </row>
    <row r="355" spans="1:20" x14ac:dyDescent="0.25">
      <c r="A355" s="442" t="s">
        <v>1875</v>
      </c>
      <c r="E355" s="456">
        <f>SUM(E338:E354)</f>
        <v>-7685150.0099999905</v>
      </c>
      <c r="I355" s="439"/>
    </row>
    <row r="356" spans="1:20" x14ac:dyDescent="0.25">
      <c r="I356" s="439"/>
    </row>
    <row r="357" spans="1:20" x14ac:dyDescent="0.25">
      <c r="A357" s="460" t="s">
        <v>1876</v>
      </c>
      <c r="B357" s="460" t="s">
        <v>1877</v>
      </c>
      <c r="C357" s="443">
        <v>239051</v>
      </c>
      <c r="E357" s="457">
        <v>860748412.96000004</v>
      </c>
      <c r="I357" s="439"/>
    </row>
    <row r="358" spans="1:20" x14ac:dyDescent="0.25">
      <c r="A358" s="460"/>
      <c r="B358" s="460"/>
      <c r="I358" s="439"/>
    </row>
    <row r="359" spans="1:20" x14ac:dyDescent="0.25">
      <c r="A359" s="460" t="s">
        <v>1878</v>
      </c>
      <c r="B359" s="460" t="s">
        <v>1879</v>
      </c>
      <c r="C359" s="443">
        <v>246</v>
      </c>
      <c r="E359" s="457">
        <v>682994529</v>
      </c>
      <c r="I359" s="439"/>
    </row>
    <row r="360" spans="1:20" x14ac:dyDescent="0.25">
      <c r="I360" s="439"/>
    </row>
    <row r="361" spans="1:20" s="443" customFormat="1" x14ac:dyDescent="0.25">
      <c r="A361" s="442" t="s">
        <v>1880</v>
      </c>
      <c r="B361" s="442" t="s">
        <v>1881</v>
      </c>
      <c r="C361" s="443" t="s">
        <v>1882</v>
      </c>
      <c r="E361" s="457">
        <v>-669891974.32000005</v>
      </c>
      <c r="F361" s="442"/>
      <c r="G361" s="439"/>
      <c r="H361" s="439"/>
      <c r="I361" s="439"/>
      <c r="J361" s="439"/>
      <c r="K361" s="441"/>
      <c r="L361" s="439"/>
      <c r="M361" s="439"/>
      <c r="N361" s="445"/>
      <c r="O361" s="439"/>
      <c r="P361" s="439"/>
      <c r="Q361" s="439"/>
      <c r="R361" s="439"/>
      <c r="S361" s="464"/>
      <c r="T361" s="464"/>
    </row>
    <row r="362" spans="1:20" x14ac:dyDescent="0.25">
      <c r="I362" s="439"/>
    </row>
    <row r="363" spans="1:20" s="443" customFormat="1" x14ac:dyDescent="0.25">
      <c r="A363" s="442" t="s">
        <v>1883</v>
      </c>
      <c r="B363" s="442" t="s">
        <v>1884</v>
      </c>
      <c r="C363" s="443">
        <v>2390400</v>
      </c>
      <c r="E363" s="444">
        <v>54507628</v>
      </c>
      <c r="F363" s="442"/>
      <c r="G363" s="439"/>
      <c r="H363" s="439"/>
      <c r="I363" s="439"/>
      <c r="J363" s="439"/>
      <c r="K363" s="441"/>
      <c r="L363" s="439"/>
      <c r="M363" s="439"/>
      <c r="N363" s="445"/>
      <c r="O363" s="439"/>
      <c r="P363" s="439"/>
      <c r="Q363" s="439"/>
      <c r="R363" s="439"/>
      <c r="S363" s="464"/>
      <c r="T363" s="464"/>
    </row>
    <row r="364" spans="1:20" x14ac:dyDescent="0.25">
      <c r="I364" s="439"/>
    </row>
    <row r="365" spans="1:20" x14ac:dyDescent="0.25">
      <c r="A365" s="460" t="s">
        <v>1885</v>
      </c>
      <c r="E365" s="444">
        <f>+E363+E361+E359+E357+E355+E334+E331+E328+E274</f>
        <v>7129368295.5200005</v>
      </c>
    </row>
    <row r="366" spans="1:20" x14ac:dyDescent="0.25">
      <c r="E366" s="444">
        <f>+E365-1582207258.2</f>
        <v>5547161037.3200006</v>
      </c>
    </row>
    <row r="367" spans="1:20" x14ac:dyDescent="0.25">
      <c r="E367" s="444">
        <f>SUM(E359:E361)</f>
        <v>13102554.679999948</v>
      </c>
    </row>
  </sheetData>
  <mergeCells count="4">
    <mergeCell ref="A1:E1"/>
    <mergeCell ref="I1:K1"/>
    <mergeCell ref="A2:E2"/>
    <mergeCell ref="A3:E3"/>
  </mergeCells>
  <printOptions headings="1" gridLines="1"/>
  <pageMargins left="0.2" right="0.2" top="0.75" bottom="0.25" header="0.3" footer="0.3"/>
  <pageSetup scale="50" orientation="landscape" cellComments="atEnd" r:id="rId1"/>
  <headerFooter>
    <oddHeader>&amp;RExhibit No. DWP-104</oddHeader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BS Recon - Gross Plant</vt:lpstr>
      <vt:lpstr>BS Recon - Non Gross Plant</vt:lpstr>
      <vt:lpstr>IS Reconciliation</vt:lpstr>
      <vt:lpstr>Depreciation Study Line Items</vt:lpstr>
      <vt:lpstr>AJ Support</vt:lpstr>
      <vt:lpstr>BS - All</vt:lpstr>
      <vt:lpstr>'AJ Support'!Print_Area</vt:lpstr>
      <vt:lpstr>'AJ Support'!Print_Titles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Navigant</dc:creator>
  <cp:lastModifiedBy>Navigant</cp:lastModifiedBy>
  <dcterms:created xsi:type="dcterms:W3CDTF">2017-03-24T20:08:58Z</dcterms:created>
  <dcterms:modified xsi:type="dcterms:W3CDTF">2017-03-29T15:18:53Z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{B3C78DC1-DCF2-4F31-B2BA-819A764F3459}</vt:lpwstr>
  </property>
</Properties>
</file>