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\SharePoint\LADWP - LADWP TO_IRP3-056 1\Subtask 1-2\Work Product\Testimony\Final Testimony and Supporting Workpapers\Statement BB and AU\"/>
    </mc:Choice>
  </mc:AlternateContent>
  <bookViews>
    <workbookView xWindow="0" yWindow="0" windowWidth="9660" windowHeight="6015" activeTab="1"/>
  </bookViews>
  <sheets>
    <sheet name="Summary" sheetId="6" r:id="rId1"/>
    <sheet name="GrandFather Calc." sheetId="5" r:id="rId2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6" l="1"/>
  <c r="A1" i="6" l="1"/>
  <c r="V3" i="5"/>
  <c r="Y30" i="5"/>
  <c r="S30" i="5"/>
  <c r="N30" i="5"/>
  <c r="Q3" i="5"/>
  <c r="J3" i="5"/>
  <c r="G30" i="5"/>
  <c r="D5" i="5" l="1"/>
  <c r="E6" i="5" l="1"/>
  <c r="W39" i="5" l="1"/>
  <c r="E39" i="5"/>
  <c r="F41" i="5"/>
  <c r="F42" i="5" s="1"/>
  <c r="F43" i="5" s="1"/>
  <c r="F44" i="5" s="1"/>
  <c r="F45" i="5" s="1"/>
  <c r="F40" i="5"/>
  <c r="F39" i="5"/>
  <c r="H39" i="5"/>
  <c r="G39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D8" i="6"/>
  <c r="D7" i="6"/>
  <c r="D6" i="6"/>
  <c r="D5" i="6"/>
  <c r="D4" i="6"/>
  <c r="X30" i="5"/>
  <c r="W30" i="5"/>
  <c r="V30" i="5"/>
  <c r="R30" i="5"/>
  <c r="Q30" i="5"/>
  <c r="J30" i="5"/>
  <c r="I30" i="5"/>
  <c r="H30" i="5"/>
  <c r="F30" i="5"/>
  <c r="E30" i="5"/>
  <c r="Y47" i="5"/>
  <c r="X47" i="5"/>
  <c r="V47" i="5"/>
  <c r="S47" i="5"/>
  <c r="R47" i="5"/>
  <c r="Q47" i="5"/>
  <c r="N47" i="5"/>
  <c r="K47" i="5"/>
  <c r="J47" i="5"/>
  <c r="I47" i="5"/>
  <c r="W45" i="5"/>
  <c r="H45" i="5"/>
  <c r="G45" i="5"/>
  <c r="W44" i="5"/>
  <c r="H44" i="5"/>
  <c r="G44" i="5"/>
  <c r="W43" i="5"/>
  <c r="H43" i="5"/>
  <c r="G43" i="5"/>
  <c r="W42" i="5"/>
  <c r="H42" i="5"/>
  <c r="G42" i="5"/>
  <c r="W41" i="5"/>
  <c r="H41" i="5"/>
  <c r="G41" i="5"/>
  <c r="W40" i="5"/>
  <c r="H40" i="5"/>
  <c r="G40" i="5"/>
  <c r="W37" i="5"/>
  <c r="H37" i="5"/>
  <c r="G37" i="5"/>
  <c r="W36" i="5"/>
  <c r="H36" i="5"/>
  <c r="G36" i="5"/>
  <c r="W35" i="5"/>
  <c r="H35" i="5"/>
  <c r="G35" i="5"/>
  <c r="A35" i="5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W34" i="5"/>
  <c r="H34" i="5"/>
  <c r="H47" i="5" s="1"/>
  <c r="G34" i="5"/>
  <c r="G47" i="5" s="1"/>
  <c r="F34" i="5"/>
  <c r="F35" i="5" s="1"/>
  <c r="A34" i="5"/>
  <c r="W33" i="5"/>
  <c r="W47" i="5" s="1"/>
  <c r="H33" i="5"/>
  <c r="G33" i="5"/>
  <c r="F33" i="5"/>
  <c r="E33" i="5"/>
  <c r="F32" i="5"/>
  <c r="W31" i="5"/>
  <c r="H31" i="5"/>
  <c r="G31" i="5"/>
  <c r="D10" i="6" l="1"/>
  <c r="D17" i="6" s="1"/>
  <c r="F36" i="5"/>
  <c r="E35" i="5"/>
  <c r="E34" i="5"/>
  <c r="A17" i="6"/>
  <c r="F9" i="6"/>
  <c r="F4" i="6"/>
  <c r="C9" i="6"/>
  <c r="E9" i="6" s="1"/>
  <c r="A5" i="6"/>
  <c r="A6" i="6" s="1"/>
  <c r="A7" i="6" s="1"/>
  <c r="A8" i="6" s="1"/>
  <c r="A10" i="6" s="1"/>
  <c r="A11" i="6" s="1"/>
  <c r="A12" i="6" s="1"/>
  <c r="A13" i="6" s="1"/>
  <c r="A14" i="6" s="1"/>
  <c r="A15" i="6" s="1"/>
  <c r="A16" i="6" s="1"/>
  <c r="E10" i="5"/>
  <c r="G9" i="6" l="1"/>
  <c r="F37" i="5"/>
  <c r="E36" i="5"/>
  <c r="T25" i="5"/>
  <c r="E37" i="5" l="1"/>
  <c r="P17" i="5"/>
  <c r="P16" i="5"/>
  <c r="P15" i="5"/>
  <c r="P14" i="5"/>
  <c r="P13" i="5"/>
  <c r="P12" i="5"/>
  <c r="P11" i="5"/>
  <c r="O25" i="5"/>
  <c r="Z15" i="5" l="1"/>
  <c r="AA15" i="5" s="1"/>
  <c r="AM17" i="5"/>
  <c r="Z17" i="5" s="1"/>
  <c r="AA17" i="5" s="1"/>
  <c r="AM16" i="5"/>
  <c r="Z16" i="5" s="1"/>
  <c r="AA16" i="5" s="1"/>
  <c r="AM15" i="5"/>
  <c r="AM14" i="5"/>
  <c r="Z14" i="5" s="1"/>
  <c r="AA14" i="5" s="1"/>
  <c r="AM13" i="5"/>
  <c r="Z13" i="5" s="1"/>
  <c r="AA13" i="5" s="1"/>
  <c r="AM12" i="5"/>
  <c r="Z12" i="5" s="1"/>
  <c r="AA12" i="5" s="1"/>
  <c r="AM11" i="5"/>
  <c r="Z11" i="5" s="1"/>
  <c r="AA11" i="5" s="1"/>
  <c r="AM9" i="5"/>
  <c r="Z9" i="5" s="1"/>
  <c r="AA9" i="5" s="1"/>
  <c r="AM8" i="5"/>
  <c r="Z8" i="5" s="1"/>
  <c r="AA8" i="5" s="1"/>
  <c r="AM7" i="5"/>
  <c r="Z7" i="5" s="1"/>
  <c r="AA7" i="5" s="1"/>
  <c r="AM6" i="5"/>
  <c r="Z6" i="5" s="1"/>
  <c r="AA6" i="5" s="1"/>
  <c r="AM5" i="5"/>
  <c r="Z5" i="5" s="1"/>
  <c r="AA5" i="5" s="1"/>
  <c r="U17" i="5"/>
  <c r="U16" i="5"/>
  <c r="U15" i="5"/>
  <c r="U14" i="5"/>
  <c r="U13" i="5"/>
  <c r="U12" i="5"/>
  <c r="U9" i="5"/>
  <c r="U8" i="5"/>
  <c r="U7" i="5"/>
  <c r="U6" i="5"/>
  <c r="U5" i="5"/>
  <c r="U11" i="5"/>
  <c r="P9" i="5"/>
  <c r="P8" i="5"/>
  <c r="P7" i="5"/>
  <c r="P6" i="5"/>
  <c r="P5" i="5"/>
  <c r="AH17" i="5"/>
  <c r="L17" i="5" s="1"/>
  <c r="AH16" i="5"/>
  <c r="L16" i="5" s="1"/>
  <c r="AH15" i="5"/>
  <c r="L15" i="5" s="1"/>
  <c r="AH14" i="5"/>
  <c r="L14" i="5" s="1"/>
  <c r="AH13" i="5"/>
  <c r="L13" i="5" s="1"/>
  <c r="AH12" i="5"/>
  <c r="AH11" i="5"/>
  <c r="AH9" i="5"/>
  <c r="L9" i="5" s="1"/>
  <c r="AH8" i="5"/>
  <c r="L8" i="5" s="1"/>
  <c r="AH7" i="5"/>
  <c r="L7" i="5" s="1"/>
  <c r="AH6" i="5"/>
  <c r="AH5" i="5"/>
  <c r="L5" i="5" s="1"/>
  <c r="M9" i="5" l="1"/>
  <c r="F8" i="6"/>
  <c r="M14" i="5"/>
  <c r="F13" i="6"/>
  <c r="M15" i="5"/>
  <c r="F14" i="6"/>
  <c r="M7" i="5"/>
  <c r="F6" i="6"/>
  <c r="M16" i="5"/>
  <c r="F15" i="6"/>
  <c r="M8" i="5"/>
  <c r="F7" i="6"/>
  <c r="M13" i="5"/>
  <c r="F12" i="6"/>
  <c r="M17" i="5"/>
  <c r="E17" i="5" s="1"/>
  <c r="F16" i="6"/>
  <c r="E40" i="5"/>
  <c r="D11" i="6" s="1"/>
  <c r="L6" i="5"/>
  <c r="L11" i="5"/>
  <c r="L12" i="5"/>
  <c r="F11" i="6" s="1"/>
  <c r="AC7" i="5"/>
  <c r="AC5" i="5"/>
  <c r="M5" i="5"/>
  <c r="AC16" i="5"/>
  <c r="E13" i="5"/>
  <c r="E14" i="5"/>
  <c r="AC8" i="5"/>
  <c r="AC13" i="5"/>
  <c r="AC17" i="5"/>
  <c r="E15" i="5"/>
  <c r="AC9" i="5"/>
  <c r="AC14" i="5"/>
  <c r="E16" i="5"/>
  <c r="AC15" i="5"/>
  <c r="E9" i="5"/>
  <c r="E8" i="5"/>
  <c r="E7" i="5"/>
  <c r="A6" i="5"/>
  <c r="A7" i="5" s="1"/>
  <c r="A8" i="5" s="1"/>
  <c r="A9" i="5" s="1"/>
  <c r="A11" i="5" s="1"/>
  <c r="A12" i="5" s="1"/>
  <c r="A13" i="5" s="1"/>
  <c r="A14" i="5" s="1"/>
  <c r="A15" i="5" s="1"/>
  <c r="A16" i="5" s="1"/>
  <c r="A17" i="5" s="1"/>
  <c r="D17" i="5" l="1"/>
  <c r="C16" i="6"/>
  <c r="D7" i="5"/>
  <c r="C6" i="6"/>
  <c r="E6" i="6" s="1"/>
  <c r="G6" i="6" s="1"/>
  <c r="D15" i="5"/>
  <c r="C14" i="6"/>
  <c r="D14" i="5"/>
  <c r="C13" i="6"/>
  <c r="M11" i="5"/>
  <c r="E11" i="5" s="1"/>
  <c r="F10" i="6"/>
  <c r="D8" i="5"/>
  <c r="C7" i="6"/>
  <c r="E7" i="6" s="1"/>
  <c r="G7" i="6" s="1"/>
  <c r="D16" i="5"/>
  <c r="C15" i="6"/>
  <c r="C12" i="6"/>
  <c r="M6" i="5"/>
  <c r="C5" i="6" s="1"/>
  <c r="E5" i="6" s="1"/>
  <c r="F5" i="6"/>
  <c r="D9" i="5"/>
  <c r="C8" i="6"/>
  <c r="E8" i="6" s="1"/>
  <c r="G8" i="6" s="1"/>
  <c r="D13" i="5"/>
  <c r="E41" i="5"/>
  <c r="D12" i="6" s="1"/>
  <c r="M12" i="5"/>
  <c r="E12" i="5" s="1"/>
  <c r="AC12" i="5"/>
  <c r="AC25" i="5" s="1"/>
  <c r="AC11" i="5"/>
  <c r="AC6" i="5"/>
  <c r="E5" i="5"/>
  <c r="E12" i="6" l="1"/>
  <c r="G12" i="6" s="1"/>
  <c r="C4" i="6"/>
  <c r="D12" i="5"/>
  <c r="C11" i="6"/>
  <c r="E11" i="6" s="1"/>
  <c r="G11" i="6" s="1"/>
  <c r="G5" i="6"/>
  <c r="F17" i="6"/>
  <c r="D6" i="5"/>
  <c r="D11" i="5"/>
  <c r="C10" i="6"/>
  <c r="E10" i="6" s="1"/>
  <c r="G10" i="6" s="1"/>
  <c r="E42" i="5"/>
  <c r="D13" i="6" s="1"/>
  <c r="E13" i="6" s="1"/>
  <c r="G13" i="6" s="1"/>
  <c r="E18" i="5"/>
  <c r="E4" i="6" l="1"/>
  <c r="C17" i="6"/>
  <c r="E43" i="5"/>
  <c r="D14" i="6" s="1"/>
  <c r="E14" i="6" s="1"/>
  <c r="G14" i="6" s="1"/>
  <c r="G4" i="6" l="1"/>
  <c r="G17" i="6" s="1"/>
  <c r="E17" i="6"/>
  <c r="E44" i="5"/>
  <c r="D15" i="6" s="1"/>
  <c r="E15" i="6" s="1"/>
  <c r="G15" i="6" s="1"/>
  <c r="E45" i="5" l="1"/>
  <c r="F47" i="5"/>
  <c r="E47" i="5" l="1"/>
  <c r="E19" i="5" s="1"/>
  <c r="E20" i="5" s="1"/>
  <c r="D16" i="6"/>
  <c r="E16" i="6" s="1"/>
  <c r="G16" i="6" s="1"/>
</calcChain>
</file>

<file path=xl/sharedStrings.xml><?xml version="1.0" encoding="utf-8"?>
<sst xmlns="http://schemas.openxmlformats.org/spreadsheetml/2006/main" count="100" uniqueCount="54">
  <si>
    <t>Transmission</t>
  </si>
  <si>
    <t>Losses</t>
  </si>
  <si>
    <t>Total</t>
  </si>
  <si>
    <t xml:space="preserve"> </t>
  </si>
  <si>
    <t>Capacity</t>
  </si>
  <si>
    <t>Trans</t>
  </si>
  <si>
    <t>Scheduling</t>
  </si>
  <si>
    <t>Notes</t>
  </si>
  <si>
    <t>Scheduling Charge + Energy Losses Stopped in January</t>
  </si>
  <si>
    <t>Monthly Charge</t>
  </si>
  <si>
    <t>Net</t>
  </si>
  <si>
    <t>Demand Charge Reduced from $0.94/KW to $0.80/KW-Mo. in December</t>
  </si>
  <si>
    <t>Trans.</t>
  </si>
  <si>
    <t>Total Adjustments</t>
  </si>
  <si>
    <t>Schedule 1, 7 &amp; 8</t>
  </si>
  <si>
    <t>Losses [1]</t>
  </si>
  <si>
    <t>[1] Total excludes amount for losses.</t>
  </si>
  <si>
    <t>Settlement [2]</t>
  </si>
  <si>
    <t>Notes:</t>
  </si>
  <si>
    <t>[2] Excludes settlement amounts associated with other historical periods.</t>
  </si>
  <si>
    <t>Journal Voucher # 10-41220 [3]</t>
  </si>
  <si>
    <t>Check</t>
  </si>
  <si>
    <t>Ln</t>
  </si>
  <si>
    <t>Month</t>
  </si>
  <si>
    <t xml:space="preserve">(a) </t>
  </si>
  <si>
    <t>(b)</t>
  </si>
  <si>
    <t>Schedule 1</t>
  </si>
  <si>
    <t>Total with Losses</t>
  </si>
  <si>
    <t>Total Revenue without Losses</t>
  </si>
  <si>
    <t>(a)</t>
  </si>
  <si>
    <t>(c)</t>
  </si>
  <si>
    <t>(d)</t>
  </si>
  <si>
    <t>(e)</t>
  </si>
  <si>
    <t>(g)</t>
  </si>
  <si>
    <t>(f)</t>
  </si>
  <si>
    <t>Total [1]</t>
  </si>
  <si>
    <t>Customer 1</t>
  </si>
  <si>
    <t>Customer 2</t>
  </si>
  <si>
    <t>Customer 3</t>
  </si>
  <si>
    <t>Customer 4</t>
  </si>
  <si>
    <t>Customer 5 - Net</t>
  </si>
  <si>
    <t>Customer 5</t>
  </si>
  <si>
    <t>Customer 6</t>
  </si>
  <si>
    <t>[3] Adj. for Customer 6 ($74,260 for 2 months) for Octover and November.</t>
  </si>
  <si>
    <t>Customer 7</t>
  </si>
  <si>
    <t>Customer 8</t>
  </si>
  <si>
    <t>Customer 5 Losses</t>
  </si>
  <si>
    <t>Customer 9</t>
  </si>
  <si>
    <t>Customer 10</t>
  </si>
  <si>
    <t>Grandfathered Service [4]</t>
  </si>
  <si>
    <t>[4] Amounts taken from customer monthly invoices.</t>
  </si>
  <si>
    <t>(See "GrandFather Calc."  worksheet for other footnotes.)</t>
  </si>
  <si>
    <t>Customer 11</t>
  </si>
  <si>
    <t>Customer 11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</si>
</sst>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0" applyNumberFormat="1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center" wrapText="1"/>
    </xf>
    <xf numFmtId="16" fontId="0" fillId="0" borderId="0" xfId="0" applyNumberFormat="1" applyAlignment="1">
      <alignment horizontal="center"/>
    </xf>
    <xf numFmtId="43" fontId="0" fillId="0" borderId="0" xfId="1" applyNumberFormat="1" applyFont="1"/>
    <xf numFmtId="43" fontId="0" fillId="0" borderId="0" xfId="1" applyNumberFormat="1" applyFont="1" applyAlignment="1">
      <alignment horizontal="center"/>
    </xf>
    <xf numFmtId="164" fontId="0" fillId="0" borderId="0" xfId="1" applyNumberFormat="1" applyFont="1" applyAlignment="1"/>
    <xf numFmtId="164" fontId="0" fillId="0" borderId="0" xfId="1" applyNumberFormat="1" applyFont="1" applyAlignment="1">
      <alignment horizontal="center" wrapText="1"/>
    </xf>
    <xf numFmtId="0" fontId="0" fillId="2" borderId="0" xfId="0" applyFill="1"/>
    <xf numFmtId="0" fontId="0" fillId="2" borderId="0" xfId="0" applyFill="1" applyBorder="1" applyAlignment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0" fillId="2" borderId="0" xfId="0" applyNumberFormat="1" applyFill="1"/>
    <xf numFmtId="0" fontId="0" fillId="0" borderId="0" xfId="0" applyAlignment="1"/>
    <xf numFmtId="17" fontId="0" fillId="0" borderId="0" xfId="0" applyNumberForma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0" xfId="0" quotePrefix="1" applyAlignment="1">
      <alignment horizontal="center"/>
    </xf>
    <xf numFmtId="43" fontId="0" fillId="0" borderId="0" xfId="0" applyNumberFormat="1" applyAlignment="1"/>
    <xf numFmtId="43" fontId="0" fillId="0" borderId="1" xfId="0" applyNumberFormat="1" applyBorder="1" applyAlignment="1"/>
    <xf numFmtId="43" fontId="0" fillId="0" borderId="1" xfId="0" applyNumberFormat="1" applyBorder="1"/>
    <xf numFmtId="43" fontId="0" fillId="0" borderId="9" xfId="0" applyNumberFormat="1" applyBorder="1"/>
    <xf numFmtId="0" fontId="4" fillId="2" borderId="0" xfId="0" applyFont="1" applyFill="1" applyAlignment="1">
      <alignment horizontal="center"/>
    </xf>
    <xf numFmtId="16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43" fontId="5" fillId="0" borderId="0" xfId="1" applyFont="1"/>
    <xf numFmtId="0" fontId="6" fillId="0" borderId="0" xfId="0" applyFont="1"/>
    <xf numFmtId="0" fontId="0" fillId="3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1" sqref="B1"/>
    </sheetView>
  </sheetViews>
  <sheetFormatPr defaultRowHeight="15" x14ac:dyDescent="0.25"/>
  <cols>
    <col min="2" max="2" width="12" customWidth="1"/>
    <col min="3" max="3" width="16.140625" customWidth="1"/>
    <col min="4" max="4" width="12" customWidth="1"/>
    <col min="5" max="6" width="15.7109375" customWidth="1"/>
    <col min="7" max="7" width="16.42578125" customWidth="1"/>
    <col min="8" max="8" width="19.5703125" customWidth="1"/>
  </cols>
  <sheetData>
    <row r="1" spans="1:7" x14ac:dyDescent="0.25">
      <c r="A1" s="31" t="str">
        <f>+'GrandFather Calc.'!A1</f>
        <v>Grandfathered Service [4]</v>
      </c>
    </row>
    <row r="2" spans="1:7" ht="30" x14ac:dyDescent="0.25">
      <c r="A2" s="19" t="s">
        <v>22</v>
      </c>
      <c r="B2" s="19" t="s">
        <v>23</v>
      </c>
      <c r="C2" s="20" t="s">
        <v>28</v>
      </c>
      <c r="D2" s="20" t="s">
        <v>26</v>
      </c>
      <c r="E2" s="20" t="s">
        <v>0</v>
      </c>
      <c r="F2" s="20" t="s">
        <v>1</v>
      </c>
      <c r="G2" s="20" t="s">
        <v>27</v>
      </c>
    </row>
    <row r="3" spans="1:7" x14ac:dyDescent="0.25">
      <c r="A3" s="22" t="s">
        <v>29</v>
      </c>
      <c r="B3" s="22" t="s">
        <v>25</v>
      </c>
      <c r="C3" s="22" t="s">
        <v>30</v>
      </c>
      <c r="D3" s="22" t="s">
        <v>31</v>
      </c>
      <c r="E3" s="22" t="s">
        <v>32</v>
      </c>
      <c r="F3" s="22" t="s">
        <v>34</v>
      </c>
      <c r="G3" s="22" t="s">
        <v>33</v>
      </c>
    </row>
    <row r="4" spans="1:7" ht="21" customHeight="1" x14ac:dyDescent="0.25">
      <c r="A4" s="1">
        <v>1</v>
      </c>
      <c r="B4" s="18">
        <v>41821</v>
      </c>
      <c r="C4" s="23">
        <f>+'GrandFather Calc.'!E5</f>
        <v>-953314.16</v>
      </c>
      <c r="D4" s="3">
        <f>+'GrandFather Calc.'!E33</f>
        <v>-28290</v>
      </c>
      <c r="E4" s="3">
        <f>+C4-D4</f>
        <v>-925024.16</v>
      </c>
      <c r="F4" s="3">
        <f>-'GrandFather Calc.'!L5-'GrandFather Calc.'!Z5</f>
        <v>-25365.81</v>
      </c>
      <c r="G4" s="3">
        <f>+E4+F4</f>
        <v>-950389.97000000009</v>
      </c>
    </row>
    <row r="5" spans="1:7" x14ac:dyDescent="0.25">
      <c r="A5" s="1">
        <f>+A4+1</f>
        <v>2</v>
      </c>
      <c r="B5" s="18">
        <v>41852</v>
      </c>
      <c r="C5" s="23">
        <f>+'GrandFather Calc.'!E6</f>
        <v>-953314.16</v>
      </c>
      <c r="D5" s="3">
        <f>+'GrandFather Calc.'!E34</f>
        <v>-28290</v>
      </c>
      <c r="E5" s="3">
        <f t="shared" ref="E5:E16" si="0">+C5-D5</f>
        <v>-925024.16</v>
      </c>
      <c r="F5" s="3">
        <f>-'GrandFather Calc.'!L6-'GrandFather Calc.'!Z6</f>
        <v>-25840.53</v>
      </c>
      <c r="G5" s="3">
        <f t="shared" ref="G5:G16" si="1">+E5+F5</f>
        <v>-950864.69000000006</v>
      </c>
    </row>
    <row r="6" spans="1:7" x14ac:dyDescent="0.25">
      <c r="A6" s="1">
        <f t="shared" ref="A6:A17" si="2">+A5+1</f>
        <v>3</v>
      </c>
      <c r="B6" s="18">
        <v>41883</v>
      </c>
      <c r="C6" s="23">
        <f>+'GrandFather Calc.'!E7</f>
        <v>-953314.17</v>
      </c>
      <c r="D6" s="3">
        <f>+'GrandFather Calc.'!E35</f>
        <v>-28290</v>
      </c>
      <c r="E6" s="3">
        <f t="shared" si="0"/>
        <v>-925024.17</v>
      </c>
      <c r="F6" s="3">
        <f>-'GrandFather Calc.'!L7-'GrandFather Calc.'!Z7</f>
        <v>-26202.18</v>
      </c>
      <c r="G6" s="3">
        <f t="shared" si="1"/>
        <v>-951226.35000000009</v>
      </c>
    </row>
    <row r="7" spans="1:7" x14ac:dyDescent="0.25">
      <c r="A7" s="1">
        <f t="shared" si="2"/>
        <v>4</v>
      </c>
      <c r="B7" s="18">
        <v>41913</v>
      </c>
      <c r="C7" s="23">
        <f>+'GrandFather Calc.'!E8</f>
        <v>-953314.17</v>
      </c>
      <c r="D7" s="3">
        <f>+'GrandFather Calc.'!E36</f>
        <v>-28290</v>
      </c>
      <c r="E7" s="3">
        <f t="shared" si="0"/>
        <v>-925024.17</v>
      </c>
      <c r="F7" s="3">
        <f>-'GrandFather Calc.'!L8-'GrandFather Calc.'!Z8</f>
        <v>-26680.880000000001</v>
      </c>
      <c r="G7" s="3">
        <f t="shared" si="1"/>
        <v>-951705.05</v>
      </c>
    </row>
    <row r="8" spans="1:7" x14ac:dyDescent="0.25">
      <c r="A8" s="1">
        <f t="shared" si="2"/>
        <v>5</v>
      </c>
      <c r="B8" s="18">
        <v>41944</v>
      </c>
      <c r="C8" s="23">
        <f>+'GrandFather Calc.'!E9</f>
        <v>-953314.16</v>
      </c>
      <c r="D8" s="3">
        <f>+'GrandFather Calc.'!E37</f>
        <v>-28290</v>
      </c>
      <c r="E8" s="3">
        <f t="shared" si="0"/>
        <v>-925024.16</v>
      </c>
      <c r="F8" s="3">
        <f>-'GrandFather Calc.'!L9-'GrandFather Calc.'!Z9</f>
        <v>-21658.32</v>
      </c>
      <c r="G8" s="3">
        <f t="shared" si="1"/>
        <v>-946682.48</v>
      </c>
    </row>
    <row r="9" spans="1:7" ht="44.25" customHeight="1" x14ac:dyDescent="0.25">
      <c r="A9" s="1"/>
      <c r="B9" s="6" t="s">
        <v>20</v>
      </c>
      <c r="C9" s="23">
        <f>+'GrandFather Calc.'!E10</f>
        <v>148520</v>
      </c>
      <c r="D9" s="1">
        <v>0</v>
      </c>
      <c r="E9" s="3">
        <f t="shared" si="0"/>
        <v>148520</v>
      </c>
      <c r="F9" s="3">
        <f>-'GrandFather Calc.'!L10-'GrandFather Calc.'!Z10</f>
        <v>0</v>
      </c>
      <c r="G9" s="3">
        <f t="shared" si="1"/>
        <v>148520</v>
      </c>
    </row>
    <row r="10" spans="1:7" x14ac:dyDescent="0.25">
      <c r="A10" s="1">
        <f>+A8+1</f>
        <v>6</v>
      </c>
      <c r="B10" s="18">
        <v>41974</v>
      </c>
      <c r="C10" s="23">
        <f>+'GrandFather Calc.'!E11</f>
        <v>-919574.15</v>
      </c>
      <c r="D10" s="3">
        <f>+'GrandFather Calc.'!E39</f>
        <v>-28290</v>
      </c>
      <c r="E10" s="3">
        <f t="shared" si="0"/>
        <v>-891284.15</v>
      </c>
      <c r="F10" s="3">
        <f>-'GrandFather Calc.'!L11-'GrandFather Calc.'!Z11</f>
        <v>-17497.059999999998</v>
      </c>
      <c r="G10" s="3">
        <f t="shared" si="1"/>
        <v>-908781.21</v>
      </c>
    </row>
    <row r="11" spans="1:7" x14ac:dyDescent="0.25">
      <c r="A11" s="1">
        <f t="shared" si="2"/>
        <v>7</v>
      </c>
      <c r="B11" s="18">
        <v>42005</v>
      </c>
      <c r="C11" s="23">
        <f>+'GrandFather Calc.'!E12</f>
        <v>-918999.16</v>
      </c>
      <c r="D11" s="3">
        <f>+'GrandFather Calc.'!E40</f>
        <v>-27715</v>
      </c>
      <c r="E11" s="3">
        <f t="shared" si="0"/>
        <v>-891284.16</v>
      </c>
      <c r="F11" s="3">
        <f>-'GrandFather Calc.'!L12-'GrandFather Calc.'!Z12</f>
        <v>-3749.77</v>
      </c>
      <c r="G11" s="3">
        <f t="shared" si="1"/>
        <v>-895033.93</v>
      </c>
    </row>
    <row r="12" spans="1:7" x14ac:dyDescent="0.25">
      <c r="A12" s="1">
        <f t="shared" si="2"/>
        <v>8</v>
      </c>
      <c r="B12" s="18">
        <v>42036</v>
      </c>
      <c r="C12" s="23">
        <f>+'GrandFather Calc.'!E13</f>
        <v>-918999.16</v>
      </c>
      <c r="D12" s="3">
        <f>+'GrandFather Calc.'!E41</f>
        <v>-27715</v>
      </c>
      <c r="E12" s="3">
        <f t="shared" si="0"/>
        <v>-891284.16</v>
      </c>
      <c r="F12" s="3">
        <f>-'GrandFather Calc.'!L13-'GrandFather Calc.'!Z13</f>
        <v>-11480.3</v>
      </c>
      <c r="G12" s="3">
        <f t="shared" si="1"/>
        <v>-902764.46000000008</v>
      </c>
    </row>
    <row r="13" spans="1:7" x14ac:dyDescent="0.25">
      <c r="A13" s="1">
        <f t="shared" si="2"/>
        <v>9</v>
      </c>
      <c r="B13" s="18">
        <v>42064</v>
      </c>
      <c r="C13" s="23">
        <f>+'GrandFather Calc.'!E14</f>
        <v>-918999.16</v>
      </c>
      <c r="D13" s="3">
        <f>+'GrandFather Calc.'!E42</f>
        <v>-27715</v>
      </c>
      <c r="E13" s="3">
        <f t="shared" si="0"/>
        <v>-891284.16</v>
      </c>
      <c r="F13" s="3">
        <f>-'GrandFather Calc.'!L14-'GrandFather Calc.'!Z14</f>
        <v>-17065.309999999998</v>
      </c>
      <c r="G13" s="3">
        <f t="shared" si="1"/>
        <v>-908349.47</v>
      </c>
    </row>
    <row r="14" spans="1:7" x14ac:dyDescent="0.25">
      <c r="A14" s="1">
        <f>+A13+1</f>
        <v>10</v>
      </c>
      <c r="B14" s="18">
        <v>42095</v>
      </c>
      <c r="C14" s="23">
        <f>+'GrandFather Calc.'!E15</f>
        <v>-918999.17</v>
      </c>
      <c r="D14" s="3">
        <f>+'GrandFather Calc.'!E43</f>
        <v>-27715</v>
      </c>
      <c r="E14" s="3">
        <f t="shared" si="0"/>
        <v>-891284.17</v>
      </c>
      <c r="F14" s="3">
        <f>-'GrandFather Calc.'!L15-'GrandFather Calc.'!Z15</f>
        <v>-3720.76</v>
      </c>
      <c r="G14" s="3">
        <f t="shared" si="1"/>
        <v>-895004.93</v>
      </c>
    </row>
    <row r="15" spans="1:7" x14ac:dyDescent="0.25">
      <c r="A15" s="1">
        <f t="shared" si="2"/>
        <v>11</v>
      </c>
      <c r="B15" s="18">
        <v>42125</v>
      </c>
      <c r="C15" s="23">
        <f>+'GrandFather Calc.'!E16</f>
        <v>-918999.15</v>
      </c>
      <c r="D15" s="3">
        <f>+'GrandFather Calc.'!E44</f>
        <v>-27715</v>
      </c>
      <c r="E15" s="3">
        <f t="shared" si="0"/>
        <v>-891284.15</v>
      </c>
      <c r="F15" s="3">
        <f>-'GrandFather Calc.'!L16-'GrandFather Calc.'!Z16</f>
        <v>-4985.1000000000004</v>
      </c>
      <c r="G15" s="3">
        <f t="shared" si="1"/>
        <v>-896269.25</v>
      </c>
    </row>
    <row r="16" spans="1:7" x14ac:dyDescent="0.25">
      <c r="A16" s="1">
        <f t="shared" si="2"/>
        <v>12</v>
      </c>
      <c r="B16" s="18">
        <v>42156</v>
      </c>
      <c r="C16" s="24">
        <f>+'GrandFather Calc.'!E17</f>
        <v>-918999.16</v>
      </c>
      <c r="D16" s="24">
        <f>+'GrandFather Calc.'!E45</f>
        <v>-27715</v>
      </c>
      <c r="E16" s="25">
        <f t="shared" si="0"/>
        <v>-891284.16</v>
      </c>
      <c r="F16" s="25">
        <f>-'GrandFather Calc.'!L17-'GrandFather Calc.'!Z17</f>
        <v>-5994.2</v>
      </c>
      <c r="G16" s="26">
        <f t="shared" si="1"/>
        <v>-897278.36</v>
      </c>
    </row>
    <row r="17" spans="1:7" x14ac:dyDescent="0.25">
      <c r="A17" s="1">
        <f t="shared" si="2"/>
        <v>13</v>
      </c>
      <c r="B17" s="1" t="s">
        <v>2</v>
      </c>
      <c r="C17" s="23">
        <f>SUM(C4:C16)</f>
        <v>-11051619.930000002</v>
      </c>
      <c r="D17" s="23">
        <f>SUM(D4:D16)</f>
        <v>-336030</v>
      </c>
      <c r="E17" s="23">
        <f>SUM(E4:E16)</f>
        <v>-10715589.930000002</v>
      </c>
      <c r="F17" s="23">
        <f t="shared" ref="F17:G17" si="3">SUM(F4:F16)</f>
        <v>-190240.22</v>
      </c>
      <c r="G17" s="23">
        <f t="shared" si="3"/>
        <v>-10905830.15</v>
      </c>
    </row>
    <row r="18" spans="1:7" x14ac:dyDescent="0.25">
      <c r="F18" s="23"/>
      <c r="G18" s="23"/>
    </row>
    <row r="19" spans="1:7" x14ac:dyDescent="0.25">
      <c r="B19" t="str">
        <f>+'GrandFather Calc.'!B25</f>
        <v>[4] Amounts taken from customer monthly invoices.</v>
      </c>
    </row>
    <row r="20" spans="1:7" x14ac:dyDescent="0.25">
      <c r="B20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9"/>
  <sheetViews>
    <sheetView tabSelected="1" topLeftCell="A24" workbookViewId="0">
      <selection activeCell="G28" sqref="G28"/>
    </sheetView>
  </sheetViews>
  <sheetFormatPr defaultRowHeight="15" x14ac:dyDescent="0.25"/>
  <cols>
    <col min="1" max="1" width="4.28515625" customWidth="1"/>
    <col min="2" max="2" width="10" customWidth="1"/>
    <col min="3" max="3" width="12.28515625" bestFit="1" customWidth="1"/>
    <col min="4" max="4" width="9.5703125" customWidth="1"/>
    <col min="5" max="5" width="14.85546875" customWidth="1"/>
    <col min="6" max="6" width="12" customWidth="1"/>
    <col min="7" max="7" width="10.42578125" customWidth="1"/>
    <col min="8" max="8" width="10.7109375" customWidth="1"/>
    <col min="9" max="9" width="12.42578125" customWidth="1"/>
    <col min="10" max="10" width="10.85546875" customWidth="1"/>
    <col min="11" max="11" width="11.42578125" customWidth="1"/>
    <col min="12" max="12" width="12" customWidth="1"/>
    <col min="13" max="13" width="10.42578125" customWidth="1"/>
    <col min="14" max="14" width="11.5703125" bestFit="1" customWidth="1"/>
    <col min="15" max="15" width="13.7109375" customWidth="1"/>
    <col min="16" max="16" width="11.5703125" bestFit="1" customWidth="1"/>
    <col min="17" max="17" width="10.5703125" bestFit="1" customWidth="1"/>
    <col min="18" max="18" width="10.5703125" customWidth="1"/>
    <col min="19" max="19" width="11.5703125" bestFit="1" customWidth="1"/>
    <col min="20" max="20" width="13.7109375" customWidth="1"/>
    <col min="21" max="21" width="12" customWidth="1"/>
    <col min="22" max="22" width="10.5703125" customWidth="1"/>
    <col min="23" max="23" width="12.140625" customWidth="1"/>
    <col min="24" max="24" width="12.85546875" customWidth="1"/>
    <col min="25" max="25" width="12.42578125" customWidth="1"/>
    <col min="26" max="26" width="10.5703125" customWidth="1"/>
    <col min="27" max="27" width="11.5703125" customWidth="1"/>
    <col min="28" max="28" width="4.28515625" customWidth="1"/>
    <col min="29" max="29" width="13.85546875" customWidth="1"/>
    <col min="30" max="30" width="9.7109375" bestFit="1" customWidth="1"/>
    <col min="31" max="32" width="9.28515625" bestFit="1" customWidth="1"/>
    <col min="33" max="34" width="9.5703125" bestFit="1" customWidth="1"/>
    <col min="37" max="37" width="9.5703125" bestFit="1" customWidth="1"/>
    <col min="38" max="38" width="11" customWidth="1"/>
    <col min="39" max="39" width="10.5703125" bestFit="1" customWidth="1"/>
    <col min="41" max="41" width="12.28515625" bestFit="1" customWidth="1"/>
    <col min="42" max="42" width="11.5703125" customWidth="1"/>
    <col min="43" max="43" width="12.85546875" customWidth="1"/>
    <col min="44" max="44" width="11.28515625" customWidth="1"/>
    <col min="45" max="45" width="11.5703125" customWidth="1"/>
  </cols>
  <sheetData>
    <row r="1" spans="1:45" x14ac:dyDescent="0.25">
      <c r="A1" s="31" t="s">
        <v>49</v>
      </c>
    </row>
    <row r="2" spans="1:45" x14ac:dyDescent="0.25">
      <c r="E2" s="12"/>
      <c r="F2" s="12"/>
      <c r="G2" s="12"/>
      <c r="H2" s="12"/>
      <c r="I2" s="12"/>
      <c r="J2" s="12"/>
      <c r="K2" s="33" t="s">
        <v>41</v>
      </c>
      <c r="L2" s="34"/>
      <c r="M2" s="35"/>
      <c r="N2" s="33" t="s">
        <v>42</v>
      </c>
      <c r="O2" s="34"/>
      <c r="P2" s="35"/>
      <c r="Q2" s="12"/>
      <c r="R2" s="12"/>
      <c r="S2" s="33" t="s">
        <v>45</v>
      </c>
      <c r="T2" s="34"/>
      <c r="U2" s="35"/>
      <c r="V2" s="12"/>
      <c r="W2" s="13"/>
      <c r="X2" s="13"/>
      <c r="Y2" s="33" t="s">
        <v>52</v>
      </c>
      <c r="Z2" s="34"/>
      <c r="AA2" s="35"/>
      <c r="AB2" s="13"/>
      <c r="AC2" s="12"/>
      <c r="AD2" s="5"/>
      <c r="AE2" s="36" t="s">
        <v>46</v>
      </c>
      <c r="AF2" s="37"/>
      <c r="AG2" s="37"/>
      <c r="AH2" s="37"/>
      <c r="AI2" s="38"/>
      <c r="AK2" s="36" t="s">
        <v>53</v>
      </c>
      <c r="AL2" s="37"/>
      <c r="AM2" s="38"/>
    </row>
    <row r="3" spans="1:45" ht="30" x14ac:dyDescent="0.25">
      <c r="A3" s="19" t="s">
        <v>22</v>
      </c>
      <c r="B3" s="19" t="s">
        <v>23</v>
      </c>
      <c r="D3" s="29" t="s">
        <v>21</v>
      </c>
      <c r="E3" s="19" t="s">
        <v>35</v>
      </c>
      <c r="F3" s="19" t="s">
        <v>36</v>
      </c>
      <c r="G3" s="19" t="s">
        <v>37</v>
      </c>
      <c r="H3" s="20" t="s">
        <v>38</v>
      </c>
      <c r="I3" s="19" t="s">
        <v>39</v>
      </c>
      <c r="J3" s="19" t="str">
        <f>+I3</f>
        <v>Customer 4</v>
      </c>
      <c r="K3" s="19" t="s">
        <v>2</v>
      </c>
      <c r="L3" s="19" t="s">
        <v>15</v>
      </c>
      <c r="M3" s="20" t="s">
        <v>40</v>
      </c>
      <c r="N3" s="20" t="s">
        <v>9</v>
      </c>
      <c r="O3" s="20" t="s">
        <v>17</v>
      </c>
      <c r="P3" s="20" t="s">
        <v>10</v>
      </c>
      <c r="Q3" s="20" t="str">
        <f>+N2</f>
        <v>Customer 6</v>
      </c>
      <c r="R3" s="20" t="s">
        <v>44</v>
      </c>
      <c r="S3" s="20" t="s">
        <v>9</v>
      </c>
      <c r="T3" s="20" t="s">
        <v>17</v>
      </c>
      <c r="U3" s="20" t="s">
        <v>10</v>
      </c>
      <c r="V3" s="20" t="str">
        <f>+S2</f>
        <v>Customer 8</v>
      </c>
      <c r="W3" s="20" t="s">
        <v>47</v>
      </c>
      <c r="X3" s="20" t="s">
        <v>48</v>
      </c>
      <c r="Y3" s="20" t="s">
        <v>9</v>
      </c>
      <c r="Z3" s="20" t="s">
        <v>15</v>
      </c>
      <c r="AA3" s="20" t="s">
        <v>10</v>
      </c>
      <c r="AB3" s="20" t="s">
        <v>3</v>
      </c>
      <c r="AC3" s="21" t="s">
        <v>13</v>
      </c>
      <c r="AD3" s="5"/>
      <c r="AE3" s="14" t="s">
        <v>4</v>
      </c>
      <c r="AF3" s="14" t="s">
        <v>5</v>
      </c>
      <c r="AG3" s="14" t="s">
        <v>5</v>
      </c>
      <c r="AH3" s="14" t="s">
        <v>2</v>
      </c>
      <c r="AI3" s="15" t="s">
        <v>6</v>
      </c>
      <c r="AK3" s="15" t="s">
        <v>12</v>
      </c>
      <c r="AL3" s="15" t="s">
        <v>5</v>
      </c>
      <c r="AM3" s="15" t="s">
        <v>2</v>
      </c>
    </row>
    <row r="4" spans="1:45" x14ac:dyDescent="0.25">
      <c r="B4" s="1" t="s">
        <v>24</v>
      </c>
      <c r="E4" s="22" t="s">
        <v>25</v>
      </c>
    </row>
    <row r="5" spans="1:45" x14ac:dyDescent="0.25">
      <c r="A5" s="1">
        <v>1</v>
      </c>
      <c r="B5" s="18">
        <v>41821</v>
      </c>
      <c r="C5" s="4">
        <v>-953314.16</v>
      </c>
      <c r="D5" s="30">
        <f>+C5-E5</f>
        <v>0</v>
      </c>
      <c r="E5" s="4">
        <f>-(F5+G5+H5+I5+J5+M5+P5+Q5+R5+U5+V5+W5+X5+AA5)</f>
        <v>-953314.16</v>
      </c>
      <c r="F5" s="4">
        <v>154041</v>
      </c>
      <c r="G5" s="4">
        <v>6280</v>
      </c>
      <c r="H5" s="4">
        <v>4390</v>
      </c>
      <c r="I5" s="4">
        <v>134827.5</v>
      </c>
      <c r="J5" s="4">
        <v>97338.33</v>
      </c>
      <c r="K5" s="4">
        <v>9088.0400000000009</v>
      </c>
      <c r="L5" s="2">
        <f>AH5</f>
        <v>2303.04</v>
      </c>
      <c r="M5" s="8">
        <f>+K5-L5</f>
        <v>6785.0000000000009</v>
      </c>
      <c r="N5" s="8">
        <v>106570</v>
      </c>
      <c r="O5" s="8">
        <v>0</v>
      </c>
      <c r="P5" s="8">
        <f>+N5-O5</f>
        <v>106570</v>
      </c>
      <c r="Q5" s="8">
        <v>31488.33</v>
      </c>
      <c r="R5" s="8">
        <v>61595</v>
      </c>
      <c r="S5" s="8">
        <v>183990</v>
      </c>
      <c r="T5" s="8">
        <v>0</v>
      </c>
      <c r="U5" s="8">
        <f t="shared" ref="U5:U17" si="0">+S5+T5</f>
        <v>183990</v>
      </c>
      <c r="V5" s="8">
        <v>5405</v>
      </c>
      <c r="W5" s="8">
        <v>108424</v>
      </c>
      <c r="X5" s="8">
        <v>22445</v>
      </c>
      <c r="Y5" s="8">
        <v>52797.77</v>
      </c>
      <c r="Z5" s="8">
        <f>+AM5</f>
        <v>23062.77</v>
      </c>
      <c r="AA5" s="8">
        <f>+Y5-Z5</f>
        <v>29734.999999999996</v>
      </c>
      <c r="AB5" s="5"/>
      <c r="AC5" s="5">
        <f>+L5+O5+T5+Z5</f>
        <v>25365.81</v>
      </c>
      <c r="AD5" s="5"/>
      <c r="AE5" s="9">
        <v>112.96</v>
      </c>
      <c r="AF5" s="9">
        <v>130.01</v>
      </c>
      <c r="AG5" s="9">
        <v>2060.0700000000002</v>
      </c>
      <c r="AH5" s="9">
        <f>+AE5+AF5+AG5</f>
        <v>2303.04</v>
      </c>
      <c r="AI5" s="10">
        <v>575</v>
      </c>
      <c r="AJ5" s="5"/>
      <c r="AK5" s="9">
        <v>4478.21</v>
      </c>
      <c r="AL5" s="9">
        <v>18584.560000000001</v>
      </c>
      <c r="AM5" s="9">
        <f>+AK5+AL5</f>
        <v>23062.77</v>
      </c>
    </row>
    <row r="6" spans="1:45" x14ac:dyDescent="0.25">
      <c r="A6" s="1">
        <f>+A5+1</f>
        <v>2</v>
      </c>
      <c r="B6" s="18">
        <v>41852</v>
      </c>
      <c r="C6" s="4">
        <v>-953314.16</v>
      </c>
      <c r="D6" s="30">
        <f t="shared" ref="D6:D17" si="1">+C6-E6</f>
        <v>0</v>
      </c>
      <c r="E6" s="4">
        <f>-(F6+G6+H6+I6+J6+M6+P6+Q6+R6+U6+V6+W6+X6+AA6)</f>
        <v>-953314.16</v>
      </c>
      <c r="F6" s="4">
        <v>154041</v>
      </c>
      <c r="G6" s="4">
        <v>6280</v>
      </c>
      <c r="H6" s="4">
        <v>4390</v>
      </c>
      <c r="I6" s="4">
        <v>134827.5</v>
      </c>
      <c r="J6" s="4">
        <v>97338.33</v>
      </c>
      <c r="K6" s="4">
        <v>9050.11</v>
      </c>
      <c r="L6" s="2">
        <f>AH6</f>
        <v>2265.11</v>
      </c>
      <c r="M6" s="8">
        <f t="shared" ref="M6:M9" si="2">+K6-L6</f>
        <v>6785</v>
      </c>
      <c r="N6" s="8">
        <v>106570</v>
      </c>
      <c r="O6" s="8">
        <v>0</v>
      </c>
      <c r="P6" s="8">
        <f t="shared" ref="P6:P9" si="3">+N6-O6</f>
        <v>106570</v>
      </c>
      <c r="Q6" s="8">
        <v>31488.33</v>
      </c>
      <c r="R6" s="8">
        <v>61595</v>
      </c>
      <c r="S6" s="8">
        <v>183990</v>
      </c>
      <c r="T6" s="8">
        <v>0</v>
      </c>
      <c r="U6" s="8">
        <f t="shared" si="0"/>
        <v>183990</v>
      </c>
      <c r="V6" s="8">
        <v>5405</v>
      </c>
      <c r="W6" s="8">
        <v>108424</v>
      </c>
      <c r="X6" s="8">
        <v>22445</v>
      </c>
      <c r="Y6" s="8">
        <v>53310.42</v>
      </c>
      <c r="Z6" s="8">
        <f t="shared" ref="Z6:Z9" si="4">+AM6</f>
        <v>23575.42</v>
      </c>
      <c r="AA6" s="8">
        <f t="shared" ref="AA6:AA9" si="5">+Y6-Z6</f>
        <v>29735</v>
      </c>
      <c r="AB6" s="5"/>
      <c r="AC6" s="5">
        <f t="shared" ref="AC6:AC17" si="6">+L6+O6+T6+Z6</f>
        <v>25840.53</v>
      </c>
      <c r="AD6" s="5"/>
      <c r="AE6" s="9">
        <v>112.96</v>
      </c>
      <c r="AF6" s="9">
        <v>118.94</v>
      </c>
      <c r="AG6" s="9">
        <v>2033.21</v>
      </c>
      <c r="AH6" s="9">
        <f t="shared" ref="AH6:AH17" si="7">+AE6+AF6+AG6</f>
        <v>2265.11</v>
      </c>
      <c r="AI6" s="10">
        <v>575</v>
      </c>
      <c r="AJ6" s="5"/>
      <c r="AK6" s="9">
        <v>4577.75</v>
      </c>
      <c r="AL6" s="9">
        <v>18997.669999999998</v>
      </c>
      <c r="AM6" s="9">
        <f t="shared" ref="AM6:AM17" si="8">+AK6+AL6</f>
        <v>23575.42</v>
      </c>
      <c r="AR6" t="s">
        <v>3</v>
      </c>
    </row>
    <row r="7" spans="1:45" x14ac:dyDescent="0.25">
      <c r="A7" s="1">
        <f t="shared" ref="A7:A17" si="9">+A6+1</f>
        <v>3</v>
      </c>
      <c r="B7" s="18">
        <v>41883</v>
      </c>
      <c r="C7" s="4">
        <v>-953314.16</v>
      </c>
      <c r="D7" s="30">
        <f t="shared" si="1"/>
        <v>1.0000000009313226E-2</v>
      </c>
      <c r="E7" s="4">
        <f t="shared" ref="E7:E17" si="10">-(F7+G7+H7+I7+J7+M7+P7+Q7+R7+U7+V7+W7+X7+AA7)</f>
        <v>-953314.17</v>
      </c>
      <c r="F7" s="4">
        <v>154041</v>
      </c>
      <c r="G7" s="4">
        <v>6280</v>
      </c>
      <c r="H7" s="4">
        <v>4390</v>
      </c>
      <c r="I7" s="4">
        <v>134827.5</v>
      </c>
      <c r="J7" s="4">
        <v>97338.33</v>
      </c>
      <c r="K7" s="4">
        <v>9011.26</v>
      </c>
      <c r="L7" s="2">
        <f>AH7</f>
        <v>2226.25</v>
      </c>
      <c r="M7" s="8">
        <f t="shared" si="2"/>
        <v>6785.01</v>
      </c>
      <c r="N7" s="8">
        <v>106570</v>
      </c>
      <c r="O7" s="8">
        <v>0</v>
      </c>
      <c r="P7" s="8">
        <f t="shared" si="3"/>
        <v>106570</v>
      </c>
      <c r="Q7" s="8">
        <v>31488.33</v>
      </c>
      <c r="R7" s="8">
        <v>61595</v>
      </c>
      <c r="S7" s="8">
        <v>183990</v>
      </c>
      <c r="T7" s="8">
        <v>0</v>
      </c>
      <c r="U7" s="8">
        <f t="shared" si="0"/>
        <v>183990</v>
      </c>
      <c r="V7" s="8">
        <v>5405</v>
      </c>
      <c r="W7" s="8">
        <v>108424</v>
      </c>
      <c r="X7" s="8">
        <v>22445</v>
      </c>
      <c r="Y7" s="8">
        <v>53710.93</v>
      </c>
      <c r="Z7" s="8">
        <f t="shared" si="4"/>
        <v>23975.93</v>
      </c>
      <c r="AA7" s="8">
        <f t="shared" si="5"/>
        <v>29735</v>
      </c>
      <c r="AB7" s="5"/>
      <c r="AC7" s="5">
        <f t="shared" si="6"/>
        <v>26202.18</v>
      </c>
      <c r="AD7" s="5"/>
      <c r="AE7" s="9">
        <v>112.96</v>
      </c>
      <c r="AF7" s="9">
        <v>103.97</v>
      </c>
      <c r="AG7" s="9">
        <v>2009.32</v>
      </c>
      <c r="AH7" s="9">
        <f t="shared" si="7"/>
        <v>2226.25</v>
      </c>
      <c r="AI7" s="10">
        <v>575</v>
      </c>
      <c r="AJ7" s="5"/>
      <c r="AK7" s="9">
        <v>4655.5200000000004</v>
      </c>
      <c r="AL7" s="9">
        <v>19320.41</v>
      </c>
      <c r="AM7" s="9">
        <f t="shared" si="8"/>
        <v>23975.93</v>
      </c>
    </row>
    <row r="8" spans="1:45" x14ac:dyDescent="0.25">
      <c r="A8" s="1">
        <f t="shared" si="9"/>
        <v>4</v>
      </c>
      <c r="B8" s="18">
        <v>41913</v>
      </c>
      <c r="C8" s="4">
        <v>-953314.16</v>
      </c>
      <c r="D8" s="30">
        <f t="shared" si="1"/>
        <v>1.0000000009313226E-2</v>
      </c>
      <c r="E8" s="4">
        <f t="shared" si="10"/>
        <v>-953314.17</v>
      </c>
      <c r="F8" s="4">
        <v>154041</v>
      </c>
      <c r="G8" s="4">
        <v>6280</v>
      </c>
      <c r="H8" s="4">
        <v>4390</v>
      </c>
      <c r="I8" s="4">
        <v>134827.5</v>
      </c>
      <c r="J8" s="4">
        <v>97338.33</v>
      </c>
      <c r="K8" s="4">
        <v>8922.31</v>
      </c>
      <c r="L8" s="2">
        <f>AH8</f>
        <v>2137.31</v>
      </c>
      <c r="M8" s="8">
        <f t="shared" si="2"/>
        <v>6785</v>
      </c>
      <c r="N8" s="8">
        <v>106570</v>
      </c>
      <c r="O8" s="8">
        <v>0</v>
      </c>
      <c r="P8" s="8">
        <f t="shared" si="3"/>
        <v>106570</v>
      </c>
      <c r="Q8" s="8">
        <v>31488.33</v>
      </c>
      <c r="R8" s="8">
        <v>61595</v>
      </c>
      <c r="S8" s="8">
        <v>183990</v>
      </c>
      <c r="T8" s="8">
        <v>0</v>
      </c>
      <c r="U8" s="8">
        <f t="shared" si="0"/>
        <v>183990</v>
      </c>
      <c r="V8" s="8">
        <v>5405</v>
      </c>
      <c r="W8" s="8">
        <v>108424</v>
      </c>
      <c r="X8" s="8">
        <v>22445</v>
      </c>
      <c r="Y8" s="8">
        <v>54278.58</v>
      </c>
      <c r="Z8" s="8">
        <f t="shared" si="4"/>
        <v>24543.57</v>
      </c>
      <c r="AA8" s="8">
        <f t="shared" si="5"/>
        <v>29735.010000000002</v>
      </c>
      <c r="AB8" s="5"/>
      <c r="AC8" s="5">
        <f t="shared" si="6"/>
        <v>26680.880000000001</v>
      </c>
      <c r="AD8" s="5"/>
      <c r="AE8" s="9">
        <v>112.96</v>
      </c>
      <c r="AF8" s="9">
        <v>89.85</v>
      </c>
      <c r="AG8" s="9">
        <v>1934.5</v>
      </c>
      <c r="AH8" s="9">
        <f t="shared" si="7"/>
        <v>2137.31</v>
      </c>
      <c r="AI8" s="10">
        <v>575</v>
      </c>
      <c r="AJ8" s="5"/>
      <c r="AK8" s="9">
        <v>4765.74</v>
      </c>
      <c r="AL8" s="9">
        <v>19777.830000000002</v>
      </c>
      <c r="AM8" s="9">
        <f t="shared" si="8"/>
        <v>24543.57</v>
      </c>
      <c r="AR8" t="s">
        <v>3</v>
      </c>
      <c r="AS8" s="3" t="s">
        <v>3</v>
      </c>
    </row>
    <row r="9" spans="1:45" x14ac:dyDescent="0.25">
      <c r="A9" s="1">
        <f t="shared" si="9"/>
        <v>5</v>
      </c>
      <c r="B9" s="18">
        <v>41944</v>
      </c>
      <c r="C9" s="4">
        <v>-953314.16</v>
      </c>
      <c r="D9" s="30">
        <f t="shared" si="1"/>
        <v>0</v>
      </c>
      <c r="E9" s="4">
        <f t="shared" si="10"/>
        <v>-953314.16</v>
      </c>
      <c r="F9" s="4">
        <v>154041</v>
      </c>
      <c r="G9" s="4">
        <v>6280</v>
      </c>
      <c r="H9" s="4">
        <v>4390</v>
      </c>
      <c r="I9" s="4">
        <v>134827.5</v>
      </c>
      <c r="J9" s="4">
        <v>97338.33</v>
      </c>
      <c r="K9" s="4">
        <v>8836.91</v>
      </c>
      <c r="L9" s="2">
        <f>AH9</f>
        <v>2051.91</v>
      </c>
      <c r="M9" s="8">
        <f t="shared" si="2"/>
        <v>6785</v>
      </c>
      <c r="N9" s="8">
        <v>106570</v>
      </c>
      <c r="O9" s="8">
        <v>0</v>
      </c>
      <c r="P9" s="8">
        <f t="shared" si="3"/>
        <v>106570</v>
      </c>
      <c r="Q9" s="8">
        <v>31488.33</v>
      </c>
      <c r="R9" s="8">
        <v>61595</v>
      </c>
      <c r="S9" s="8">
        <v>183990</v>
      </c>
      <c r="T9" s="8">
        <v>0</v>
      </c>
      <c r="U9" s="8">
        <f t="shared" si="0"/>
        <v>183990</v>
      </c>
      <c r="V9" s="8">
        <v>5405</v>
      </c>
      <c r="W9" s="8">
        <v>108424</v>
      </c>
      <c r="X9" s="8">
        <v>22445</v>
      </c>
      <c r="Y9" s="8">
        <v>49341.41</v>
      </c>
      <c r="Z9" s="8">
        <f t="shared" si="4"/>
        <v>19606.41</v>
      </c>
      <c r="AA9" s="8">
        <f t="shared" si="5"/>
        <v>29735.000000000004</v>
      </c>
      <c r="AB9" s="5"/>
      <c r="AC9" s="5">
        <f t="shared" si="6"/>
        <v>21658.32</v>
      </c>
      <c r="AD9" s="5"/>
      <c r="AE9" s="9">
        <v>112.96</v>
      </c>
      <c r="AF9" s="9">
        <v>88.35</v>
      </c>
      <c r="AG9" s="9">
        <v>1850.6</v>
      </c>
      <c r="AH9" s="9">
        <f t="shared" si="7"/>
        <v>2051.91</v>
      </c>
      <c r="AI9" s="10">
        <v>575</v>
      </c>
      <c r="AJ9" s="5"/>
      <c r="AK9" s="9">
        <v>3807.07</v>
      </c>
      <c r="AL9" s="9">
        <v>15799.34</v>
      </c>
      <c r="AM9" s="9">
        <f t="shared" si="8"/>
        <v>19606.41</v>
      </c>
    </row>
    <row r="10" spans="1:45" ht="60" x14ac:dyDescent="0.25">
      <c r="A10" s="1"/>
      <c r="B10" s="6" t="s">
        <v>20</v>
      </c>
      <c r="C10" s="4"/>
      <c r="D10" s="4"/>
      <c r="E10" s="4">
        <f>2*74260</f>
        <v>148520</v>
      </c>
      <c r="F10" s="4" t="s">
        <v>3</v>
      </c>
      <c r="G10" s="4"/>
      <c r="H10" s="4"/>
      <c r="I10" s="4"/>
      <c r="J10" s="4"/>
      <c r="K10" s="4"/>
      <c r="L10" s="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5"/>
      <c r="AC10" s="5"/>
      <c r="AD10" s="5"/>
      <c r="AE10" s="9"/>
      <c r="AF10" s="9"/>
      <c r="AG10" s="9"/>
      <c r="AH10" s="9"/>
      <c r="AI10" s="10"/>
      <c r="AJ10" s="5"/>
      <c r="AK10" s="9"/>
      <c r="AL10" s="9"/>
      <c r="AM10" s="9"/>
    </row>
    <row r="11" spans="1:45" x14ac:dyDescent="0.25">
      <c r="A11" s="1">
        <f>+A9+1</f>
        <v>6</v>
      </c>
      <c r="B11" s="18">
        <v>41974</v>
      </c>
      <c r="C11" s="4">
        <v>-919574.16</v>
      </c>
      <c r="D11" s="30">
        <f t="shared" si="1"/>
        <v>-1.0000000009313226E-2</v>
      </c>
      <c r="E11" s="4">
        <f t="shared" si="10"/>
        <v>-919574.15</v>
      </c>
      <c r="F11" s="4">
        <v>154041</v>
      </c>
      <c r="G11" s="4">
        <v>6280</v>
      </c>
      <c r="H11" s="4">
        <v>4390</v>
      </c>
      <c r="I11" s="4">
        <v>134827.5</v>
      </c>
      <c r="J11" s="4">
        <v>97338.33</v>
      </c>
      <c r="K11" s="4">
        <v>7420.1</v>
      </c>
      <c r="L11" s="2">
        <f t="shared" ref="L11:L17" si="11">AH11</f>
        <v>635.1</v>
      </c>
      <c r="M11" s="8">
        <f t="shared" ref="M11:M17" si="12">+K11-L11</f>
        <v>6785</v>
      </c>
      <c r="N11" s="8">
        <v>95510</v>
      </c>
      <c r="O11" s="8">
        <v>0</v>
      </c>
      <c r="P11" s="8">
        <f>+N11+O11</f>
        <v>95510</v>
      </c>
      <c r="Q11" s="8">
        <v>31488.33</v>
      </c>
      <c r="R11" s="8">
        <v>61595</v>
      </c>
      <c r="S11" s="8">
        <v>161310</v>
      </c>
      <c r="T11" s="8">
        <v>0</v>
      </c>
      <c r="U11" s="8">
        <f t="shared" si="0"/>
        <v>161310</v>
      </c>
      <c r="V11" s="8">
        <v>5405</v>
      </c>
      <c r="W11" s="8">
        <v>108424</v>
      </c>
      <c r="X11" s="8">
        <v>22445</v>
      </c>
      <c r="Y11" s="8">
        <v>46596.95</v>
      </c>
      <c r="Z11" s="8">
        <f t="shared" ref="Z11:Z14" si="13">+AM11</f>
        <v>16861.96</v>
      </c>
      <c r="AA11" s="8">
        <f t="shared" ref="AA11:AA14" si="14">+Y11-Z11</f>
        <v>29734.989999999998</v>
      </c>
      <c r="AB11" s="5"/>
      <c r="AC11" s="5">
        <f t="shared" si="6"/>
        <v>17497.059999999998</v>
      </c>
      <c r="AD11" s="5" t="s">
        <v>3</v>
      </c>
      <c r="AE11" s="9">
        <v>112.96</v>
      </c>
      <c r="AF11" s="9">
        <v>85.85</v>
      </c>
      <c r="AG11" s="9">
        <v>436.29</v>
      </c>
      <c r="AH11" s="9">
        <f t="shared" si="7"/>
        <v>635.1</v>
      </c>
      <c r="AI11" s="10">
        <v>575</v>
      </c>
      <c r="AJ11" s="5"/>
      <c r="AK11" s="9">
        <v>3274.17</v>
      </c>
      <c r="AL11" s="9">
        <v>13587.79</v>
      </c>
      <c r="AM11" s="9">
        <f t="shared" si="8"/>
        <v>16861.96</v>
      </c>
    </row>
    <row r="12" spans="1:45" x14ac:dyDescent="0.25">
      <c r="A12" s="1">
        <f t="shared" si="9"/>
        <v>7</v>
      </c>
      <c r="B12" s="18">
        <v>42005</v>
      </c>
      <c r="C12" s="4">
        <v>-918999.16</v>
      </c>
      <c r="D12" s="30">
        <f t="shared" si="1"/>
        <v>0</v>
      </c>
      <c r="E12" s="4">
        <f t="shared" si="10"/>
        <v>-918999.16</v>
      </c>
      <c r="F12" s="4">
        <v>154041</v>
      </c>
      <c r="G12" s="4">
        <v>6280</v>
      </c>
      <c r="H12" s="4">
        <v>4390</v>
      </c>
      <c r="I12" s="4">
        <v>134827.5</v>
      </c>
      <c r="J12" s="4">
        <v>97338.33</v>
      </c>
      <c r="K12" s="4">
        <v>6322.96</v>
      </c>
      <c r="L12" s="2">
        <f t="shared" si="11"/>
        <v>112.96</v>
      </c>
      <c r="M12" s="8">
        <f t="shared" si="12"/>
        <v>6210</v>
      </c>
      <c r="N12" s="8">
        <v>95510</v>
      </c>
      <c r="O12" s="8">
        <v>0</v>
      </c>
      <c r="P12" s="8">
        <f t="shared" ref="P12:P17" si="15">+N12+O12</f>
        <v>95510</v>
      </c>
      <c r="Q12" s="8">
        <v>31488.33</v>
      </c>
      <c r="R12" s="8">
        <v>61595</v>
      </c>
      <c r="S12" s="8">
        <v>161310</v>
      </c>
      <c r="T12" s="8">
        <v>0</v>
      </c>
      <c r="U12" s="8">
        <f t="shared" si="0"/>
        <v>161310</v>
      </c>
      <c r="V12" s="8">
        <v>5405</v>
      </c>
      <c r="W12" s="8">
        <v>108424</v>
      </c>
      <c r="X12" s="8">
        <v>22445</v>
      </c>
      <c r="Y12" s="8">
        <v>33371.81</v>
      </c>
      <c r="Z12" s="8">
        <f t="shared" si="13"/>
        <v>3636.81</v>
      </c>
      <c r="AA12" s="8">
        <f t="shared" si="14"/>
        <v>29734.999999999996</v>
      </c>
      <c r="AB12" s="5"/>
      <c r="AC12" s="5">
        <f t="shared" si="6"/>
        <v>3749.77</v>
      </c>
      <c r="AD12" s="5"/>
      <c r="AE12" s="9">
        <v>112.96</v>
      </c>
      <c r="AF12" s="9"/>
      <c r="AG12" s="9"/>
      <c r="AH12" s="9">
        <f t="shared" si="7"/>
        <v>112.96</v>
      </c>
      <c r="AI12" s="9">
        <v>0</v>
      </c>
      <c r="AJ12" s="5"/>
      <c r="AK12" s="9">
        <v>706.18</v>
      </c>
      <c r="AL12" s="9">
        <v>2930.63</v>
      </c>
      <c r="AM12" s="9">
        <f t="shared" si="8"/>
        <v>3636.81</v>
      </c>
    </row>
    <row r="13" spans="1:45" x14ac:dyDescent="0.25">
      <c r="A13" s="1">
        <f t="shared" si="9"/>
        <v>8</v>
      </c>
      <c r="B13" s="18">
        <v>42036</v>
      </c>
      <c r="C13" s="4">
        <v>-918999.16</v>
      </c>
      <c r="D13" s="30">
        <f t="shared" si="1"/>
        <v>0</v>
      </c>
      <c r="E13" s="4">
        <f t="shared" si="10"/>
        <v>-918999.16</v>
      </c>
      <c r="F13" s="4">
        <v>154041</v>
      </c>
      <c r="G13" s="4">
        <v>6280</v>
      </c>
      <c r="H13" s="4">
        <v>4390</v>
      </c>
      <c r="I13" s="4">
        <v>134827.5</v>
      </c>
      <c r="J13" s="4">
        <v>97338.33</v>
      </c>
      <c r="K13" s="4">
        <v>6322.96</v>
      </c>
      <c r="L13" s="2">
        <f t="shared" si="11"/>
        <v>112.96</v>
      </c>
      <c r="M13" s="8">
        <f t="shared" si="12"/>
        <v>6210</v>
      </c>
      <c r="N13" s="8">
        <v>95510</v>
      </c>
      <c r="O13" s="8">
        <v>0</v>
      </c>
      <c r="P13" s="8">
        <f t="shared" si="15"/>
        <v>95510</v>
      </c>
      <c r="Q13" s="8">
        <v>31488.33</v>
      </c>
      <c r="R13" s="8">
        <v>61595</v>
      </c>
      <c r="S13" s="8">
        <v>161310</v>
      </c>
      <c r="T13" s="8">
        <v>0</v>
      </c>
      <c r="U13" s="8">
        <f t="shared" si="0"/>
        <v>161310</v>
      </c>
      <c r="V13" s="8">
        <v>5405</v>
      </c>
      <c r="W13" s="8">
        <v>108424</v>
      </c>
      <c r="X13" s="8">
        <v>22445</v>
      </c>
      <c r="Y13" s="8">
        <v>41102.339999999997</v>
      </c>
      <c r="Z13" s="8">
        <f t="shared" si="13"/>
        <v>11367.34</v>
      </c>
      <c r="AA13" s="8">
        <f t="shared" si="14"/>
        <v>29734.999999999996</v>
      </c>
      <c r="AB13" s="5"/>
      <c r="AC13" s="5">
        <f t="shared" si="6"/>
        <v>11480.3</v>
      </c>
      <c r="AD13" s="5"/>
      <c r="AE13" s="9">
        <v>112.96</v>
      </c>
      <c r="AF13" s="9"/>
      <c r="AG13" s="9"/>
      <c r="AH13" s="9">
        <f t="shared" si="7"/>
        <v>112.96</v>
      </c>
      <c r="AI13" s="9">
        <v>0</v>
      </c>
      <c r="AJ13" s="5"/>
      <c r="AK13" s="9">
        <v>2207.25</v>
      </c>
      <c r="AL13" s="9">
        <v>9160.09</v>
      </c>
      <c r="AM13" s="9">
        <f t="shared" si="8"/>
        <v>11367.34</v>
      </c>
    </row>
    <row r="14" spans="1:45" x14ac:dyDescent="0.25">
      <c r="A14" s="1">
        <f t="shared" si="9"/>
        <v>9</v>
      </c>
      <c r="B14" s="18">
        <v>42064</v>
      </c>
      <c r="C14" s="4">
        <v>-918999.16</v>
      </c>
      <c r="D14" s="30">
        <f t="shared" si="1"/>
        <v>0</v>
      </c>
      <c r="E14" s="4">
        <f t="shared" si="10"/>
        <v>-918999.16</v>
      </c>
      <c r="F14" s="4">
        <v>154041</v>
      </c>
      <c r="G14" s="4">
        <v>6280</v>
      </c>
      <c r="H14" s="4">
        <v>4390</v>
      </c>
      <c r="I14" s="4">
        <v>134827.5</v>
      </c>
      <c r="J14" s="4">
        <v>97338.33</v>
      </c>
      <c r="K14" s="4">
        <v>6322.96</v>
      </c>
      <c r="L14" s="2">
        <f t="shared" si="11"/>
        <v>112.96</v>
      </c>
      <c r="M14" s="8">
        <f t="shared" si="12"/>
        <v>6210</v>
      </c>
      <c r="N14" s="8">
        <v>95510</v>
      </c>
      <c r="O14" s="8">
        <v>0</v>
      </c>
      <c r="P14" s="8">
        <f t="shared" si="15"/>
        <v>95510</v>
      </c>
      <c r="Q14" s="8">
        <v>31488.33</v>
      </c>
      <c r="R14" s="8">
        <v>61595</v>
      </c>
      <c r="S14" s="8">
        <v>161310</v>
      </c>
      <c r="T14" s="8">
        <v>0</v>
      </c>
      <c r="U14" s="8">
        <f t="shared" si="0"/>
        <v>161310</v>
      </c>
      <c r="V14" s="8">
        <v>5405</v>
      </c>
      <c r="W14" s="8">
        <v>108424</v>
      </c>
      <c r="X14" s="8">
        <v>22445</v>
      </c>
      <c r="Y14" s="8">
        <v>46687.35</v>
      </c>
      <c r="Z14" s="8">
        <f t="shared" si="13"/>
        <v>16952.349999999999</v>
      </c>
      <c r="AA14" s="8">
        <f t="shared" si="14"/>
        <v>29735</v>
      </c>
      <c r="AB14" s="5"/>
      <c r="AC14" s="5">
        <f t="shared" si="6"/>
        <v>17065.309999999998</v>
      </c>
      <c r="AD14" s="5"/>
      <c r="AE14" s="9">
        <v>112.96</v>
      </c>
      <c r="AF14" s="9"/>
      <c r="AG14" s="9"/>
      <c r="AH14" s="9">
        <f t="shared" si="7"/>
        <v>112.96</v>
      </c>
      <c r="AI14" s="9">
        <v>0</v>
      </c>
      <c r="AJ14" s="5"/>
      <c r="AK14" s="9">
        <v>3291.72</v>
      </c>
      <c r="AL14" s="9">
        <v>13660.63</v>
      </c>
      <c r="AM14" s="9">
        <f t="shared" si="8"/>
        <v>16952.349999999999</v>
      </c>
    </row>
    <row r="15" spans="1:45" x14ac:dyDescent="0.25">
      <c r="A15" s="1">
        <f>+A14+1</f>
        <v>10</v>
      </c>
      <c r="B15" s="18">
        <v>42095</v>
      </c>
      <c r="C15" s="4">
        <v>-918999.16</v>
      </c>
      <c r="D15" s="30">
        <f t="shared" si="1"/>
        <v>1.0000000009313226E-2</v>
      </c>
      <c r="E15" s="4">
        <f t="shared" si="10"/>
        <v>-918999.17</v>
      </c>
      <c r="F15" s="4">
        <v>154041</v>
      </c>
      <c r="G15" s="4">
        <v>6280</v>
      </c>
      <c r="H15" s="4">
        <v>4390</v>
      </c>
      <c r="I15" s="4">
        <v>134827.5</v>
      </c>
      <c r="J15" s="4">
        <v>97338.33</v>
      </c>
      <c r="K15" s="4">
        <v>6322.96</v>
      </c>
      <c r="L15" s="2">
        <f t="shared" si="11"/>
        <v>112.96</v>
      </c>
      <c r="M15" s="8">
        <f t="shared" si="12"/>
        <v>6210</v>
      </c>
      <c r="N15" s="8">
        <v>95510</v>
      </c>
      <c r="O15" s="8">
        <v>0</v>
      </c>
      <c r="P15" s="8">
        <f t="shared" si="15"/>
        <v>95510</v>
      </c>
      <c r="Q15" s="8">
        <v>31488.33</v>
      </c>
      <c r="R15" s="8">
        <v>61595</v>
      </c>
      <c r="S15" s="8">
        <v>161310</v>
      </c>
      <c r="T15" s="8">
        <v>0</v>
      </c>
      <c r="U15" s="8">
        <f t="shared" si="0"/>
        <v>161310</v>
      </c>
      <c r="V15" s="8">
        <v>5405</v>
      </c>
      <c r="W15" s="8">
        <v>108424</v>
      </c>
      <c r="X15" s="8">
        <v>22445</v>
      </c>
      <c r="Y15" s="8">
        <v>33342.81</v>
      </c>
      <c r="Z15" s="8">
        <f t="shared" ref="Z15:Z17" si="16">+AM15</f>
        <v>3607.8</v>
      </c>
      <c r="AA15" s="8">
        <f t="shared" ref="AA15:AA17" si="17">+Y15-Z15</f>
        <v>29735.01</v>
      </c>
      <c r="AB15" s="5"/>
      <c r="AC15" s="5">
        <f t="shared" si="6"/>
        <v>3720.76</v>
      </c>
      <c r="AD15" s="5"/>
      <c r="AE15" s="9">
        <v>112.96</v>
      </c>
      <c r="AF15" s="9"/>
      <c r="AG15" s="9"/>
      <c r="AH15" s="9">
        <f t="shared" si="7"/>
        <v>112.96</v>
      </c>
      <c r="AI15" s="9">
        <v>0</v>
      </c>
      <c r="AJ15" s="5"/>
      <c r="AK15" s="9">
        <v>700.54</v>
      </c>
      <c r="AL15" s="9">
        <v>2907.26</v>
      </c>
      <c r="AM15" s="9">
        <f t="shared" si="8"/>
        <v>3607.8</v>
      </c>
    </row>
    <row r="16" spans="1:45" x14ac:dyDescent="0.25">
      <c r="A16" s="1">
        <f t="shared" si="9"/>
        <v>11</v>
      </c>
      <c r="B16" s="18">
        <v>42125</v>
      </c>
      <c r="C16" s="4">
        <v>-918999.16</v>
      </c>
      <c r="D16" s="30">
        <f t="shared" si="1"/>
        <v>-1.0000000009313226E-2</v>
      </c>
      <c r="E16" s="4">
        <f t="shared" si="10"/>
        <v>-918999.15</v>
      </c>
      <c r="F16" s="4">
        <v>154041</v>
      </c>
      <c r="G16" s="4">
        <v>6280</v>
      </c>
      <c r="H16" s="4">
        <v>4390</v>
      </c>
      <c r="I16" s="4">
        <v>134827.5</v>
      </c>
      <c r="J16" s="4">
        <v>97338.33</v>
      </c>
      <c r="K16" s="4">
        <v>6322.96</v>
      </c>
      <c r="L16" s="2">
        <f t="shared" si="11"/>
        <v>112.96</v>
      </c>
      <c r="M16" s="8">
        <f t="shared" si="12"/>
        <v>6210</v>
      </c>
      <c r="N16" s="8">
        <v>95510</v>
      </c>
      <c r="O16" s="8">
        <v>0</v>
      </c>
      <c r="P16" s="8">
        <f t="shared" si="15"/>
        <v>95510</v>
      </c>
      <c r="Q16" s="8">
        <v>31488.33</v>
      </c>
      <c r="R16" s="8">
        <v>61595</v>
      </c>
      <c r="S16" s="8">
        <v>161310</v>
      </c>
      <c r="T16" s="8">
        <v>0</v>
      </c>
      <c r="U16" s="8">
        <f t="shared" si="0"/>
        <v>161310</v>
      </c>
      <c r="V16" s="8">
        <v>5405</v>
      </c>
      <c r="W16" s="8">
        <v>108424</v>
      </c>
      <c r="X16" s="8">
        <v>22445</v>
      </c>
      <c r="Y16" s="8">
        <v>34607.129999999997</v>
      </c>
      <c r="Z16" s="8">
        <f t="shared" si="16"/>
        <v>4872.1400000000003</v>
      </c>
      <c r="AA16" s="8">
        <f t="shared" si="17"/>
        <v>29734.989999999998</v>
      </c>
      <c r="AB16" s="5"/>
      <c r="AC16" s="5">
        <f t="shared" si="6"/>
        <v>4985.1000000000004</v>
      </c>
      <c r="AD16" s="5"/>
      <c r="AE16" s="9">
        <v>112.96</v>
      </c>
      <c r="AF16" s="9"/>
      <c r="AG16" s="9"/>
      <c r="AH16" s="9">
        <f t="shared" si="7"/>
        <v>112.96</v>
      </c>
      <c r="AI16" s="9">
        <v>0</v>
      </c>
      <c r="AJ16" s="5"/>
      <c r="AK16" s="9">
        <v>946.05</v>
      </c>
      <c r="AL16" s="9">
        <v>3926.09</v>
      </c>
      <c r="AM16" s="9">
        <f t="shared" si="8"/>
        <v>4872.1400000000003</v>
      </c>
    </row>
    <row r="17" spans="1:39" x14ac:dyDescent="0.25">
      <c r="A17" s="1">
        <f t="shared" si="9"/>
        <v>12</v>
      </c>
      <c r="B17" s="18">
        <v>42156</v>
      </c>
      <c r="C17" s="4">
        <v>-918999.16</v>
      </c>
      <c r="D17" s="30">
        <f t="shared" si="1"/>
        <v>0</v>
      </c>
      <c r="E17" s="4">
        <f t="shared" si="10"/>
        <v>-918999.16</v>
      </c>
      <c r="F17" s="4">
        <v>154041</v>
      </c>
      <c r="G17" s="4">
        <v>6280</v>
      </c>
      <c r="H17" s="4">
        <v>4390</v>
      </c>
      <c r="I17" s="4">
        <v>134827.5</v>
      </c>
      <c r="J17" s="4">
        <v>97338.33</v>
      </c>
      <c r="K17" s="4">
        <v>6322.96</v>
      </c>
      <c r="L17" s="2">
        <f t="shared" si="11"/>
        <v>112.96</v>
      </c>
      <c r="M17" s="8">
        <f t="shared" si="12"/>
        <v>6210</v>
      </c>
      <c r="N17" s="8">
        <v>95510</v>
      </c>
      <c r="O17" s="8">
        <v>0</v>
      </c>
      <c r="P17" s="8">
        <f t="shared" si="15"/>
        <v>95510</v>
      </c>
      <c r="Q17" s="8">
        <v>31488.33</v>
      </c>
      <c r="R17" s="8">
        <v>61595</v>
      </c>
      <c r="S17" s="8">
        <v>161310</v>
      </c>
      <c r="T17" s="8">
        <v>0</v>
      </c>
      <c r="U17" s="8">
        <f t="shared" si="0"/>
        <v>161310</v>
      </c>
      <c r="V17" s="8">
        <v>5405</v>
      </c>
      <c r="W17" s="8">
        <v>108424</v>
      </c>
      <c r="X17" s="8">
        <v>22445</v>
      </c>
      <c r="Y17" s="8">
        <v>35616.239999999998</v>
      </c>
      <c r="Z17" s="8">
        <f t="shared" si="16"/>
        <v>5881.24</v>
      </c>
      <c r="AA17" s="8">
        <f t="shared" si="17"/>
        <v>29735</v>
      </c>
      <c r="AB17" s="5"/>
      <c r="AC17" s="5">
        <f t="shared" si="6"/>
        <v>5994.2</v>
      </c>
      <c r="AD17" s="5"/>
      <c r="AE17" s="9">
        <v>112.96</v>
      </c>
      <c r="AF17" s="9"/>
      <c r="AG17" s="9"/>
      <c r="AH17" s="9">
        <f t="shared" si="7"/>
        <v>112.96</v>
      </c>
      <c r="AI17" s="9">
        <v>0</v>
      </c>
      <c r="AJ17" s="5"/>
      <c r="AK17" s="9">
        <v>1141.99</v>
      </c>
      <c r="AL17" s="9">
        <v>4739.25</v>
      </c>
      <c r="AM17" s="9">
        <f t="shared" si="8"/>
        <v>5881.24</v>
      </c>
    </row>
    <row r="18" spans="1:39" x14ac:dyDescent="0.25">
      <c r="A18" s="1"/>
      <c r="B18" s="7"/>
      <c r="C18" s="4"/>
      <c r="D18" s="4"/>
      <c r="E18" s="3">
        <f>SUM(E5:E17)</f>
        <v>-11051619.930000002</v>
      </c>
      <c r="F18" s="4"/>
      <c r="G18" s="4"/>
      <c r="H18" s="4"/>
      <c r="I18" s="4"/>
      <c r="J18" s="4"/>
      <c r="K18" s="4"/>
      <c r="L18" s="2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5"/>
      <c r="AC18" s="5"/>
      <c r="AD18" s="5"/>
      <c r="AE18" s="9"/>
      <c r="AF18" s="9"/>
      <c r="AG18" s="9"/>
      <c r="AH18" s="9"/>
      <c r="AI18" s="9"/>
      <c r="AJ18" s="5"/>
      <c r="AK18" s="9"/>
      <c r="AL18" s="9"/>
      <c r="AM18" s="9"/>
    </row>
    <row r="19" spans="1:39" x14ac:dyDescent="0.25">
      <c r="A19" s="1"/>
      <c r="B19" s="7"/>
      <c r="C19" s="4" t="s">
        <v>26</v>
      </c>
      <c r="D19" s="4"/>
      <c r="E19" s="3">
        <f>+E47</f>
        <v>-336030</v>
      </c>
      <c r="F19" s="4"/>
      <c r="G19" s="4"/>
      <c r="H19" s="4"/>
      <c r="I19" s="4"/>
      <c r="J19" s="4"/>
      <c r="K19" s="4"/>
      <c r="L19" s="2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5"/>
      <c r="AC19" s="5"/>
      <c r="AD19" s="5"/>
      <c r="AE19" s="9"/>
      <c r="AF19" s="9"/>
      <c r="AG19" s="9"/>
      <c r="AH19" s="9"/>
      <c r="AI19" s="9"/>
      <c r="AJ19" s="5"/>
      <c r="AK19" s="9"/>
      <c r="AL19" s="9"/>
      <c r="AM19" s="9"/>
    </row>
    <row r="20" spans="1:39" x14ac:dyDescent="0.25">
      <c r="A20" s="1"/>
      <c r="B20" s="7"/>
      <c r="C20" s="4" t="s">
        <v>0</v>
      </c>
      <c r="D20" s="4"/>
      <c r="E20" s="3">
        <f>+E18-E19</f>
        <v>-10715589.930000002</v>
      </c>
      <c r="F20" s="4"/>
      <c r="G20" s="4"/>
      <c r="H20" s="4"/>
      <c r="I20" s="4"/>
      <c r="J20" s="4"/>
      <c r="K20" s="4"/>
      <c r="L20" s="2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5"/>
      <c r="AC20" s="5"/>
      <c r="AD20" s="5"/>
      <c r="AE20" s="9"/>
      <c r="AF20" s="9"/>
      <c r="AG20" s="9"/>
      <c r="AH20" s="9"/>
      <c r="AI20" s="9"/>
      <c r="AJ20" s="5"/>
      <c r="AK20" s="9"/>
      <c r="AL20" s="9"/>
      <c r="AM20" s="9"/>
    </row>
    <row r="21" spans="1:39" x14ac:dyDescent="0.25">
      <c r="A21" s="17" t="s">
        <v>18</v>
      </c>
      <c r="B21" s="17"/>
      <c r="C21" s="17"/>
      <c r="D21" s="4"/>
      <c r="E21" s="4"/>
      <c r="F21" s="4"/>
      <c r="G21" s="4"/>
      <c r="H21" s="4"/>
      <c r="I21" s="4"/>
      <c r="J21" s="4"/>
      <c r="K21" s="4"/>
      <c r="L21" s="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5"/>
      <c r="AC21" s="5"/>
      <c r="AD21" s="5"/>
      <c r="AE21" s="9"/>
      <c r="AF21" s="9"/>
      <c r="AG21" s="9"/>
      <c r="AH21" s="9"/>
      <c r="AI21" s="9"/>
      <c r="AJ21" s="5"/>
      <c r="AK21" s="9"/>
      <c r="AL21" s="9"/>
      <c r="AM21" s="9"/>
    </row>
    <row r="22" spans="1:39" x14ac:dyDescent="0.25">
      <c r="A22" s="1" t="s">
        <v>3</v>
      </c>
      <c r="B22" t="s">
        <v>16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9"/>
      <c r="AF22" s="9"/>
      <c r="AG22" s="9"/>
      <c r="AH22" s="9"/>
      <c r="AI22" s="5"/>
      <c r="AJ22" s="5"/>
      <c r="AK22" s="5"/>
      <c r="AL22" s="5"/>
    </row>
    <row r="23" spans="1:39" x14ac:dyDescent="0.25">
      <c r="A23" s="1"/>
      <c r="B23" t="s">
        <v>19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9"/>
      <c r="AF23" s="9"/>
      <c r="AG23" s="9"/>
      <c r="AH23" s="9"/>
      <c r="AI23" s="5"/>
      <c r="AJ23" s="5"/>
      <c r="AK23" s="5"/>
      <c r="AL23" s="5"/>
    </row>
    <row r="24" spans="1:39" x14ac:dyDescent="0.25">
      <c r="A24" s="1"/>
      <c r="B24" t="s">
        <v>43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9"/>
      <c r="AF24" s="9"/>
      <c r="AG24" s="9"/>
      <c r="AH24" s="9"/>
      <c r="AI24" s="5"/>
      <c r="AJ24" s="5"/>
      <c r="AK24" s="5"/>
      <c r="AL24" s="5"/>
    </row>
    <row r="25" spans="1:39" x14ac:dyDescent="0.25">
      <c r="B25" t="s">
        <v>50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">
        <f>SUM(O5:O17)</f>
        <v>0</v>
      </c>
      <c r="P25" s="5"/>
      <c r="Q25" s="5"/>
      <c r="R25" s="5"/>
      <c r="S25" s="5"/>
      <c r="T25" s="3">
        <f>SUM(T5:T17)</f>
        <v>0</v>
      </c>
      <c r="U25" s="5"/>
      <c r="V25" s="5"/>
      <c r="W25" s="5"/>
      <c r="X25" s="5"/>
      <c r="Y25" s="5"/>
      <c r="Z25" s="5"/>
      <c r="AA25" s="5"/>
      <c r="AB25" s="5"/>
      <c r="AC25" s="3">
        <f>SUM(AC5:AC17)</f>
        <v>190240.22</v>
      </c>
      <c r="AD25" s="5"/>
      <c r="AE25" s="9"/>
      <c r="AF25" s="9"/>
      <c r="AG25" s="9"/>
      <c r="AH25" s="9"/>
      <c r="AI25" s="5"/>
      <c r="AJ25" s="5"/>
      <c r="AK25" s="5"/>
      <c r="AL25" s="5"/>
    </row>
    <row r="26" spans="1:39" x14ac:dyDescent="0.25">
      <c r="C26" s="39" t="s">
        <v>14</v>
      </c>
      <c r="D26" s="39"/>
      <c r="E26" s="16">
        <v>-11051620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9" x14ac:dyDescent="0.25">
      <c r="E27" s="3" t="s">
        <v>3</v>
      </c>
      <c r="F27" s="3" t="s">
        <v>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9" ht="135" x14ac:dyDescent="0.25">
      <c r="A28" t="s">
        <v>7</v>
      </c>
      <c r="G28" s="5"/>
      <c r="H28" s="5"/>
      <c r="I28" s="5"/>
      <c r="J28" s="5"/>
      <c r="K28" s="5"/>
      <c r="L28" s="11" t="s">
        <v>8</v>
      </c>
      <c r="M28" s="5"/>
      <c r="N28" s="11" t="s">
        <v>11</v>
      </c>
      <c r="O28" s="5"/>
      <c r="P28" s="5"/>
      <c r="Q28" s="5"/>
      <c r="R28" s="5"/>
      <c r="S28" s="11" t="s">
        <v>11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9" x14ac:dyDescent="0.25">
      <c r="B29" s="32" t="s">
        <v>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39" x14ac:dyDescent="0.25">
      <c r="E30" s="27" t="str">
        <f>+E3</f>
        <v>Total [1]</v>
      </c>
      <c r="F30" s="27" t="str">
        <f t="shared" ref="F30:J30" si="18">+F3</f>
        <v>Customer 1</v>
      </c>
      <c r="G30" s="27" t="str">
        <f t="shared" si="18"/>
        <v>Customer 2</v>
      </c>
      <c r="H30" s="27" t="str">
        <f t="shared" si="18"/>
        <v>Customer 3</v>
      </c>
      <c r="I30" s="27" t="str">
        <f t="shared" si="18"/>
        <v>Customer 4</v>
      </c>
      <c r="J30" s="27" t="str">
        <f t="shared" si="18"/>
        <v>Customer 4</v>
      </c>
      <c r="K30" s="27" t="s">
        <v>41</v>
      </c>
      <c r="L30" s="27" t="s">
        <v>3</v>
      </c>
      <c r="M30" s="27" t="s">
        <v>3</v>
      </c>
      <c r="N30" s="27" t="str">
        <f>+N2</f>
        <v>Customer 6</v>
      </c>
      <c r="O30" s="27" t="s">
        <v>3</v>
      </c>
      <c r="P30" s="27" t="s">
        <v>3</v>
      </c>
      <c r="Q30" s="27" t="str">
        <f t="shared" ref="Q30:R30" si="19">+Q3</f>
        <v>Customer 6</v>
      </c>
      <c r="R30" s="27" t="str">
        <f t="shared" si="19"/>
        <v>Customer 7</v>
      </c>
      <c r="S30" s="27" t="str">
        <f>+S2</f>
        <v>Customer 8</v>
      </c>
      <c r="T30" s="27" t="s">
        <v>3</v>
      </c>
      <c r="U30" s="27" t="s">
        <v>3</v>
      </c>
      <c r="V30" s="27" t="str">
        <f t="shared" ref="V30:X30" si="20">+V3</f>
        <v>Customer 8</v>
      </c>
      <c r="W30" s="27" t="str">
        <f t="shared" si="20"/>
        <v>Customer 9</v>
      </c>
      <c r="X30" s="27" t="str">
        <f t="shared" si="20"/>
        <v>Customer 10</v>
      </c>
      <c r="Y30" s="27" t="str">
        <f>+Y2</f>
        <v>Customer 11</v>
      </c>
    </row>
    <row r="31" spans="1:39" x14ac:dyDescent="0.25">
      <c r="E31" s="4" t="s">
        <v>3</v>
      </c>
      <c r="F31" s="3">
        <v>1150</v>
      </c>
      <c r="G31" s="3">
        <f>2*575</f>
        <v>1150</v>
      </c>
      <c r="H31" s="3">
        <f>2*575</f>
        <v>1150</v>
      </c>
      <c r="I31" s="3">
        <v>0</v>
      </c>
      <c r="J31" s="3">
        <v>5405</v>
      </c>
      <c r="K31" s="3">
        <v>575</v>
      </c>
      <c r="N31" s="3">
        <v>0</v>
      </c>
      <c r="Q31" s="3">
        <v>5405</v>
      </c>
      <c r="R31" s="3">
        <v>575</v>
      </c>
      <c r="S31" s="3">
        <v>0</v>
      </c>
      <c r="V31" s="3">
        <v>5405</v>
      </c>
      <c r="W31" s="3">
        <f>6*575</f>
        <v>3450</v>
      </c>
      <c r="X31" s="3">
        <v>575</v>
      </c>
      <c r="Y31" s="3">
        <v>575</v>
      </c>
    </row>
    <row r="32" spans="1:39" x14ac:dyDescent="0.25">
      <c r="F32" s="25">
        <f>5*575</f>
        <v>2875</v>
      </c>
      <c r="K32" s="3" t="s">
        <v>3</v>
      </c>
    </row>
    <row r="33" spans="1:25" x14ac:dyDescent="0.25">
      <c r="A33" s="1">
        <v>1</v>
      </c>
      <c r="B33" s="7">
        <f>+B5</f>
        <v>41821</v>
      </c>
      <c r="E33" s="4">
        <f>-(F33+G33+H33+I33+J33+K33+N33+Q33+R33+S33+V33+W33+X33+Y33)</f>
        <v>-28290</v>
      </c>
      <c r="F33" s="3">
        <f>+F31+F32</f>
        <v>4025</v>
      </c>
      <c r="G33" s="3">
        <f t="shared" ref="G33:H45" si="21">2*575</f>
        <v>1150</v>
      </c>
      <c r="H33" s="3">
        <f t="shared" si="21"/>
        <v>1150</v>
      </c>
      <c r="I33" s="3">
        <v>0</v>
      </c>
      <c r="J33" s="3">
        <v>5405</v>
      </c>
      <c r="K33" s="3">
        <v>575</v>
      </c>
      <c r="N33" s="3">
        <v>0</v>
      </c>
      <c r="Q33" s="3">
        <v>5405</v>
      </c>
      <c r="R33" s="3">
        <v>575</v>
      </c>
      <c r="S33" s="3">
        <v>0</v>
      </c>
      <c r="V33" s="3">
        <v>5405</v>
      </c>
      <c r="W33" s="3">
        <f t="shared" ref="W33:W39" si="22">6*575</f>
        <v>3450</v>
      </c>
      <c r="X33" s="3">
        <v>575</v>
      </c>
      <c r="Y33" s="3">
        <v>575</v>
      </c>
    </row>
    <row r="34" spans="1:25" x14ac:dyDescent="0.25">
      <c r="A34" s="1">
        <f>+A33+1</f>
        <v>2</v>
      </c>
      <c r="B34" s="7">
        <f t="shared" ref="B34:B45" si="23">+B6</f>
        <v>41852</v>
      </c>
      <c r="E34" s="4">
        <f t="shared" ref="E34:E45" si="24">-(F34+G34+H34+I34+J34+K34+N34+Q34+R34+S34+V34+W34+X34+Y34)</f>
        <v>-28290</v>
      </c>
      <c r="F34" s="3">
        <f>+F33</f>
        <v>4025</v>
      </c>
      <c r="G34" s="3">
        <f t="shared" si="21"/>
        <v>1150</v>
      </c>
      <c r="H34" s="3">
        <f t="shared" si="21"/>
        <v>1150</v>
      </c>
      <c r="I34" s="3">
        <v>0</v>
      </c>
      <c r="J34" s="3">
        <v>5405</v>
      </c>
      <c r="K34" s="3">
        <v>575</v>
      </c>
      <c r="N34" s="3">
        <v>0</v>
      </c>
      <c r="Q34" s="3">
        <v>5405</v>
      </c>
      <c r="R34" s="3">
        <v>575</v>
      </c>
      <c r="S34" s="3">
        <v>0</v>
      </c>
      <c r="V34" s="3">
        <v>5405</v>
      </c>
      <c r="W34" s="3">
        <f t="shared" si="22"/>
        <v>3450</v>
      </c>
      <c r="X34" s="3">
        <v>575</v>
      </c>
      <c r="Y34" s="3">
        <v>575</v>
      </c>
    </row>
    <row r="35" spans="1:25" x14ac:dyDescent="0.25">
      <c r="A35" s="1">
        <f t="shared" ref="A35:A45" si="25">+A34+1</f>
        <v>3</v>
      </c>
      <c r="B35" s="7">
        <f t="shared" si="23"/>
        <v>41883</v>
      </c>
      <c r="E35" s="4">
        <f t="shared" si="24"/>
        <v>-28290</v>
      </c>
      <c r="F35" s="3">
        <f t="shared" ref="F35:F37" si="26">+F34</f>
        <v>4025</v>
      </c>
      <c r="G35" s="3">
        <f t="shared" si="21"/>
        <v>1150</v>
      </c>
      <c r="H35" s="3">
        <f t="shared" si="21"/>
        <v>1150</v>
      </c>
      <c r="I35" s="3">
        <v>0</v>
      </c>
      <c r="J35" s="3">
        <v>5405</v>
      </c>
      <c r="K35" s="3">
        <v>575</v>
      </c>
      <c r="N35" s="3">
        <v>0</v>
      </c>
      <c r="Q35" s="3">
        <v>5405</v>
      </c>
      <c r="R35" s="3">
        <v>575</v>
      </c>
      <c r="S35" s="3">
        <v>0</v>
      </c>
      <c r="V35" s="3">
        <v>5405</v>
      </c>
      <c r="W35" s="3">
        <f t="shared" si="22"/>
        <v>3450</v>
      </c>
      <c r="X35" s="3">
        <v>575</v>
      </c>
      <c r="Y35" s="3">
        <v>575</v>
      </c>
    </row>
    <row r="36" spans="1:25" x14ac:dyDescent="0.25">
      <c r="A36" s="1">
        <f t="shared" si="25"/>
        <v>4</v>
      </c>
      <c r="B36" s="7">
        <f t="shared" si="23"/>
        <v>41913</v>
      </c>
      <c r="E36" s="4">
        <f t="shared" si="24"/>
        <v>-28290</v>
      </c>
      <c r="F36" s="3">
        <f t="shared" si="26"/>
        <v>4025</v>
      </c>
      <c r="G36" s="3">
        <f t="shared" si="21"/>
        <v>1150</v>
      </c>
      <c r="H36" s="3">
        <f t="shared" si="21"/>
        <v>1150</v>
      </c>
      <c r="I36" s="3">
        <v>0</v>
      </c>
      <c r="J36" s="3">
        <v>5405</v>
      </c>
      <c r="K36" s="3">
        <v>575</v>
      </c>
      <c r="N36" s="3">
        <v>0</v>
      </c>
      <c r="Q36" s="3">
        <v>5405</v>
      </c>
      <c r="R36" s="3">
        <v>575</v>
      </c>
      <c r="S36" s="3">
        <v>0</v>
      </c>
      <c r="V36" s="3">
        <v>5405</v>
      </c>
      <c r="W36" s="3">
        <f t="shared" si="22"/>
        <v>3450</v>
      </c>
      <c r="X36" s="3">
        <v>575</v>
      </c>
      <c r="Y36" s="3">
        <v>575</v>
      </c>
    </row>
    <row r="37" spans="1:25" x14ac:dyDescent="0.25">
      <c r="A37" s="1">
        <f t="shared" si="25"/>
        <v>5</v>
      </c>
      <c r="B37" s="7">
        <f t="shared" si="23"/>
        <v>41944</v>
      </c>
      <c r="E37" s="4">
        <f t="shared" si="24"/>
        <v>-28290</v>
      </c>
      <c r="F37" s="3">
        <f t="shared" si="26"/>
        <v>4025</v>
      </c>
      <c r="G37" s="3">
        <f t="shared" si="21"/>
        <v>1150</v>
      </c>
      <c r="H37" s="3">
        <f t="shared" si="21"/>
        <v>1150</v>
      </c>
      <c r="I37" s="3">
        <v>0</v>
      </c>
      <c r="J37" s="3">
        <v>5405</v>
      </c>
      <c r="K37" s="3">
        <v>575</v>
      </c>
      <c r="N37" s="3">
        <v>0</v>
      </c>
      <c r="Q37" s="3">
        <v>5405</v>
      </c>
      <c r="R37" s="3">
        <v>575</v>
      </c>
      <c r="S37" s="3">
        <v>0</v>
      </c>
      <c r="V37" s="3">
        <v>5405</v>
      </c>
      <c r="W37" s="3">
        <f t="shared" si="22"/>
        <v>3450</v>
      </c>
      <c r="X37" s="3">
        <v>575</v>
      </c>
      <c r="Y37" s="3">
        <v>575</v>
      </c>
    </row>
    <row r="38" spans="1:25" x14ac:dyDescent="0.25">
      <c r="A38" s="1">
        <f t="shared" si="25"/>
        <v>6</v>
      </c>
      <c r="B38" s="28" t="str">
        <f t="shared" si="23"/>
        <v>Journal Voucher # 10-41220 [3]</v>
      </c>
      <c r="E38" s="4" t="s">
        <v>3</v>
      </c>
      <c r="F38" s="3" t="s">
        <v>3</v>
      </c>
      <c r="G38" s="3" t="s">
        <v>3</v>
      </c>
      <c r="H38" s="3" t="s">
        <v>3</v>
      </c>
      <c r="I38" s="3">
        <v>0</v>
      </c>
      <c r="J38" s="3" t="s">
        <v>3</v>
      </c>
      <c r="K38" s="3" t="s">
        <v>3</v>
      </c>
      <c r="N38" s="3">
        <v>0</v>
      </c>
      <c r="Q38" s="3">
        <v>0</v>
      </c>
      <c r="R38" s="3">
        <v>0</v>
      </c>
      <c r="S38" s="3">
        <v>0</v>
      </c>
      <c r="V38" s="3">
        <v>0</v>
      </c>
      <c r="W38" s="3">
        <v>0</v>
      </c>
      <c r="X38" s="3">
        <v>0</v>
      </c>
      <c r="Y38" s="3">
        <v>0</v>
      </c>
    </row>
    <row r="39" spans="1:25" x14ac:dyDescent="0.25">
      <c r="A39" s="1">
        <f t="shared" si="25"/>
        <v>7</v>
      </c>
      <c r="B39" s="7">
        <f t="shared" si="23"/>
        <v>41974</v>
      </c>
      <c r="E39" s="4">
        <f t="shared" si="24"/>
        <v>-28290</v>
      </c>
      <c r="F39" s="3">
        <f>+F37</f>
        <v>4025</v>
      </c>
      <c r="G39" s="3">
        <f t="shared" si="21"/>
        <v>1150</v>
      </c>
      <c r="H39" s="3">
        <f t="shared" si="21"/>
        <v>1150</v>
      </c>
      <c r="I39" s="3">
        <v>0</v>
      </c>
      <c r="J39" s="3">
        <v>5405</v>
      </c>
      <c r="K39" s="3">
        <v>575</v>
      </c>
      <c r="N39" s="3">
        <v>0</v>
      </c>
      <c r="Q39" s="3">
        <v>5405</v>
      </c>
      <c r="R39" s="3">
        <v>575</v>
      </c>
      <c r="S39" s="3">
        <v>0</v>
      </c>
      <c r="V39" s="3">
        <v>5405</v>
      </c>
      <c r="W39" s="3">
        <f t="shared" si="22"/>
        <v>3450</v>
      </c>
      <c r="X39" s="3">
        <v>575</v>
      </c>
      <c r="Y39" s="3">
        <v>575</v>
      </c>
    </row>
    <row r="40" spans="1:25" x14ac:dyDescent="0.25">
      <c r="A40" s="1">
        <f t="shared" si="25"/>
        <v>8</v>
      </c>
      <c r="B40" s="7">
        <f t="shared" si="23"/>
        <v>42005</v>
      </c>
      <c r="E40" s="4">
        <f t="shared" si="24"/>
        <v>-27715</v>
      </c>
      <c r="F40" s="3">
        <f>+F39</f>
        <v>4025</v>
      </c>
      <c r="G40" s="3">
        <f t="shared" si="21"/>
        <v>1150</v>
      </c>
      <c r="H40" s="3">
        <f t="shared" si="21"/>
        <v>1150</v>
      </c>
      <c r="I40" s="3">
        <v>0</v>
      </c>
      <c r="J40" s="3">
        <v>5405</v>
      </c>
      <c r="K40" s="3">
        <v>0</v>
      </c>
      <c r="N40" s="3">
        <v>0</v>
      </c>
      <c r="Q40" s="3">
        <v>5405</v>
      </c>
      <c r="R40" s="3">
        <v>575</v>
      </c>
      <c r="S40" s="3">
        <v>0</v>
      </c>
      <c r="V40" s="3">
        <v>5405</v>
      </c>
      <c r="W40" s="3">
        <f t="shared" ref="W40:W45" si="27">6*575</f>
        <v>3450</v>
      </c>
      <c r="X40" s="3">
        <v>575</v>
      </c>
      <c r="Y40" s="3">
        <v>575</v>
      </c>
    </row>
    <row r="41" spans="1:25" x14ac:dyDescent="0.25">
      <c r="A41" s="1">
        <f t="shared" si="25"/>
        <v>9</v>
      </c>
      <c r="B41" s="7">
        <f t="shared" si="23"/>
        <v>42036</v>
      </c>
      <c r="E41" s="4">
        <f t="shared" si="24"/>
        <v>-27715</v>
      </c>
      <c r="F41" s="3">
        <f t="shared" ref="F41:F45" si="28">+F40</f>
        <v>4025</v>
      </c>
      <c r="G41" s="3">
        <f t="shared" si="21"/>
        <v>1150</v>
      </c>
      <c r="H41" s="3">
        <f t="shared" si="21"/>
        <v>1150</v>
      </c>
      <c r="I41" s="3">
        <v>0</v>
      </c>
      <c r="J41" s="3">
        <v>5405</v>
      </c>
      <c r="K41" s="3">
        <v>0</v>
      </c>
      <c r="N41" s="3">
        <v>0</v>
      </c>
      <c r="Q41" s="3">
        <v>5405</v>
      </c>
      <c r="R41" s="3">
        <v>575</v>
      </c>
      <c r="S41" s="3">
        <v>0</v>
      </c>
      <c r="V41" s="3">
        <v>5405</v>
      </c>
      <c r="W41" s="3">
        <f t="shared" si="27"/>
        <v>3450</v>
      </c>
      <c r="X41" s="3">
        <v>575</v>
      </c>
      <c r="Y41" s="3">
        <v>575</v>
      </c>
    </row>
    <row r="42" spans="1:25" x14ac:dyDescent="0.25">
      <c r="A42" s="1">
        <f t="shared" si="25"/>
        <v>10</v>
      </c>
      <c r="B42" s="7">
        <f t="shared" si="23"/>
        <v>42064</v>
      </c>
      <c r="E42" s="4">
        <f t="shared" si="24"/>
        <v>-27715</v>
      </c>
      <c r="F42" s="3">
        <f t="shared" si="28"/>
        <v>4025</v>
      </c>
      <c r="G42" s="3">
        <f t="shared" si="21"/>
        <v>1150</v>
      </c>
      <c r="H42" s="3">
        <f t="shared" si="21"/>
        <v>1150</v>
      </c>
      <c r="I42" s="3">
        <v>0</v>
      </c>
      <c r="J42" s="3">
        <v>5405</v>
      </c>
      <c r="K42" s="3">
        <v>0</v>
      </c>
      <c r="N42" s="3">
        <v>0</v>
      </c>
      <c r="Q42" s="3">
        <v>5405</v>
      </c>
      <c r="R42" s="3">
        <v>575</v>
      </c>
      <c r="S42" s="3">
        <v>0</v>
      </c>
      <c r="V42" s="3">
        <v>5405</v>
      </c>
      <c r="W42" s="3">
        <f t="shared" si="27"/>
        <v>3450</v>
      </c>
      <c r="X42" s="3">
        <v>575</v>
      </c>
      <c r="Y42" s="3">
        <v>575</v>
      </c>
    </row>
    <row r="43" spans="1:25" x14ac:dyDescent="0.25">
      <c r="A43" s="1">
        <f t="shared" si="25"/>
        <v>11</v>
      </c>
      <c r="B43" s="7">
        <f t="shared" si="23"/>
        <v>42095</v>
      </c>
      <c r="E43" s="4">
        <f t="shared" si="24"/>
        <v>-27715</v>
      </c>
      <c r="F43" s="3">
        <f t="shared" si="28"/>
        <v>4025</v>
      </c>
      <c r="G43" s="3">
        <f t="shared" si="21"/>
        <v>1150</v>
      </c>
      <c r="H43" s="3">
        <f t="shared" si="21"/>
        <v>1150</v>
      </c>
      <c r="I43" s="3">
        <v>0</v>
      </c>
      <c r="J43" s="3">
        <v>5405</v>
      </c>
      <c r="K43" s="3">
        <v>0</v>
      </c>
      <c r="N43" s="3">
        <v>0</v>
      </c>
      <c r="Q43" s="3">
        <v>5405</v>
      </c>
      <c r="R43" s="3">
        <v>575</v>
      </c>
      <c r="S43" s="3">
        <v>0</v>
      </c>
      <c r="V43" s="3">
        <v>5405</v>
      </c>
      <c r="W43" s="3">
        <f t="shared" si="27"/>
        <v>3450</v>
      </c>
      <c r="X43" s="3">
        <v>575</v>
      </c>
      <c r="Y43" s="3">
        <v>575</v>
      </c>
    </row>
    <row r="44" spans="1:25" x14ac:dyDescent="0.25">
      <c r="A44" s="1">
        <f t="shared" si="25"/>
        <v>12</v>
      </c>
      <c r="B44" s="7">
        <f t="shared" si="23"/>
        <v>42125</v>
      </c>
      <c r="E44" s="4">
        <f t="shared" si="24"/>
        <v>-27715</v>
      </c>
      <c r="F44" s="3">
        <f t="shared" si="28"/>
        <v>4025</v>
      </c>
      <c r="G44" s="3">
        <f t="shared" si="21"/>
        <v>1150</v>
      </c>
      <c r="H44" s="3">
        <f t="shared" si="21"/>
        <v>1150</v>
      </c>
      <c r="I44" s="3">
        <v>0</v>
      </c>
      <c r="J44" s="3">
        <v>5405</v>
      </c>
      <c r="K44" s="3">
        <v>0</v>
      </c>
      <c r="N44" s="3">
        <v>0</v>
      </c>
      <c r="Q44" s="3">
        <v>5405</v>
      </c>
      <c r="R44" s="3">
        <v>575</v>
      </c>
      <c r="S44" s="3">
        <v>0</v>
      </c>
      <c r="V44" s="3">
        <v>5405</v>
      </c>
      <c r="W44" s="3">
        <f t="shared" si="27"/>
        <v>3450</v>
      </c>
      <c r="X44" s="3">
        <v>575</v>
      </c>
      <c r="Y44" s="3">
        <v>575</v>
      </c>
    </row>
    <row r="45" spans="1:25" x14ac:dyDescent="0.25">
      <c r="A45" s="1">
        <f t="shared" si="25"/>
        <v>13</v>
      </c>
      <c r="B45" s="7">
        <f t="shared" si="23"/>
        <v>42156</v>
      </c>
      <c r="E45" s="4">
        <f t="shared" si="24"/>
        <v>-27715</v>
      </c>
      <c r="F45" s="3">
        <f t="shared" si="28"/>
        <v>4025</v>
      </c>
      <c r="G45" s="3">
        <f t="shared" si="21"/>
        <v>1150</v>
      </c>
      <c r="H45" s="3">
        <f t="shared" si="21"/>
        <v>1150</v>
      </c>
      <c r="I45" s="3">
        <v>0</v>
      </c>
      <c r="J45" s="3">
        <v>5405</v>
      </c>
      <c r="K45" s="3">
        <v>0</v>
      </c>
      <c r="N45" s="3">
        <v>0</v>
      </c>
      <c r="Q45" s="3">
        <v>5405</v>
      </c>
      <c r="R45" s="3">
        <v>575</v>
      </c>
      <c r="S45" s="3">
        <v>0</v>
      </c>
      <c r="V45" s="3">
        <v>5405</v>
      </c>
      <c r="W45" s="3">
        <f t="shared" si="27"/>
        <v>3450</v>
      </c>
      <c r="X45" s="3">
        <v>575</v>
      </c>
      <c r="Y45" s="3">
        <v>575</v>
      </c>
    </row>
    <row r="46" spans="1:25" x14ac:dyDescent="0.25">
      <c r="B46" s="7" t="s">
        <v>3</v>
      </c>
    </row>
    <row r="47" spans="1:25" x14ac:dyDescent="0.25">
      <c r="B47" s="7" t="s">
        <v>2</v>
      </c>
      <c r="E47" s="3">
        <f t="shared" ref="E47:K47" si="29">SUM(E33:E46)</f>
        <v>-336030</v>
      </c>
      <c r="F47" s="3">
        <f t="shared" si="29"/>
        <v>48300</v>
      </c>
      <c r="G47" s="3">
        <f t="shared" si="29"/>
        <v>13800</v>
      </c>
      <c r="H47" s="3">
        <f t="shared" si="29"/>
        <v>13800</v>
      </c>
      <c r="I47" s="3">
        <f t="shared" si="29"/>
        <v>0</v>
      </c>
      <c r="J47" s="3">
        <f t="shared" si="29"/>
        <v>64860</v>
      </c>
      <c r="K47" s="3">
        <f t="shared" si="29"/>
        <v>3450</v>
      </c>
      <c r="N47" s="3">
        <f>SUM(N33:N46)</f>
        <v>0</v>
      </c>
      <c r="Q47" s="3">
        <f>SUM(Q33:Q46)</f>
        <v>64860</v>
      </c>
      <c r="R47" s="3">
        <f>SUM(R33:R46)</f>
        <v>6900</v>
      </c>
      <c r="S47" s="3">
        <f>SUM(S33:S46)</f>
        <v>0</v>
      </c>
      <c r="V47" s="3">
        <f>SUM(V33:V46)</f>
        <v>64860</v>
      </c>
      <c r="W47" s="3">
        <f>SUM(W33:W46)</f>
        <v>41400</v>
      </c>
      <c r="X47" s="3">
        <f>SUM(X33:X46)</f>
        <v>6900</v>
      </c>
      <c r="Y47" s="3">
        <f>SUM(Y33:Y46)</f>
        <v>6900</v>
      </c>
    </row>
    <row r="48" spans="1:25" x14ac:dyDescent="0.25">
      <c r="B48" s="7" t="s">
        <v>3</v>
      </c>
    </row>
    <row r="49" spans="2:2" x14ac:dyDescent="0.25">
      <c r="B49" s="7" t="s">
        <v>3</v>
      </c>
    </row>
  </sheetData>
  <mergeCells count="8">
    <mergeCell ref="B29:Y29"/>
    <mergeCell ref="Y2:AA2"/>
    <mergeCell ref="AK2:AM2"/>
    <mergeCell ref="C26:D26"/>
    <mergeCell ref="AE2:AI2"/>
    <mergeCell ref="K2:M2"/>
    <mergeCell ref="N2:P2"/>
    <mergeCell ref="S2:U2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8C74B5CC7984489AAF43BEAF884A52" ma:contentTypeVersion="2" ma:contentTypeDescription="Create a new document." ma:contentTypeScope="" ma:versionID="29338e41a19da4626ceeed1a35f5d1e5">
  <xsd:schema xmlns:xsd="http://www.w3.org/2001/XMLSchema" xmlns:xs="http://www.w3.org/2001/XMLSchema" xmlns:p="http://schemas.microsoft.com/office/2006/metadata/properties" xmlns:ns2="aaccb3e5-8e3e-41f4-92f0-20a9843eeaef" targetNamespace="http://schemas.microsoft.com/office/2006/metadata/properties" ma:root="true" ma:fieldsID="2e59eeac4ce8850c292c07df37281dcf" ns2:_="">
    <xsd:import namespace="aaccb3e5-8e3e-41f4-92f0-20a9843eeae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cb3e5-8e3e-41f4-92f0-20a9843eea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8694B0-832B-4427-BFC5-79E99649EB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B02DFF-2FC6-4E47-8F09-1DDCCB9F66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ccb3e5-8e3e-41f4-92f0-20a9843ee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8AEB7D-11C1-40BE-A915-B1FE7F9D2C27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aaccb3e5-8e3e-41f4-92f0-20a9843eeaef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GrandFather Calc.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Steve</dc:creator>
  <cp:lastModifiedBy>Steve</cp:lastModifiedBy>
  <dcterms:created xsi:type="dcterms:W3CDTF">2016-08-08T14:27:02Z</dcterms:created>
  <dcterms:modified xsi:type="dcterms:W3CDTF">2017-02-14T22:40:48Z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0x010100EC8C74B5CC7984489AAF43BEAF884A52</vt:lpwstr>
  </property>
</Properties>
</file>