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195"/>
  </bookViews>
  <sheets>
    <sheet name="Summary of Revenue Impacts" sheetId="3" r:id="rId1"/>
    <sheet name="Stmt BG NT Changed Rates" sheetId="1" r:id="rId2"/>
    <sheet name="Stmt BG PTP Changed Rates" sheetId="2" r:id="rId3"/>
    <sheet name="Stmt BH NT Current Rates" sheetId="4" r:id="rId4"/>
    <sheet name="Stmt BH PTP Current Rates" sheetId="5" r:id="rId5"/>
  </sheets>
  <definedNames>
    <definedName name="_xlnm.Print_Titles" localSheetId="2">'Stmt BG PTP Changed Rates'!$1:$6</definedName>
    <definedName name="_xlnm.Print_Titles" localSheetId="4">'Stmt BH PTP Current Rates'!$1:$6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C30"/>
  <c r="D30"/>
  <c r="E30"/>
  <c r="B30"/>
  <c r="B31" i="4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D30"/>
  <c r="E30"/>
  <c r="C30"/>
  <c r="B30"/>
  <c r="F33" i="3" l="1"/>
  <c r="F32"/>
  <c r="F31"/>
  <c r="F30"/>
  <c r="F29"/>
  <c r="F28"/>
  <c r="F27"/>
  <c r="F26"/>
  <c r="F25"/>
  <c r="D33"/>
  <c r="D32"/>
  <c r="D31"/>
  <c r="D30"/>
  <c r="D29"/>
  <c r="D28"/>
  <c r="D27"/>
  <c r="D26"/>
  <c r="D25"/>
  <c r="F24"/>
  <c r="D24"/>
  <c r="K25" i="5"/>
  <c r="J25"/>
  <c r="I25"/>
  <c r="H25"/>
  <c r="G25"/>
  <c r="F25"/>
  <c r="E25"/>
  <c r="D25"/>
  <c r="C25"/>
  <c r="B25"/>
  <c r="O23"/>
  <c r="N23"/>
  <c r="L23"/>
  <c r="A23"/>
  <c r="O22"/>
  <c r="N22"/>
  <c r="L22"/>
  <c r="A22"/>
  <c r="O21"/>
  <c r="N21"/>
  <c r="L21"/>
  <c r="A21"/>
  <c r="O20"/>
  <c r="N20"/>
  <c r="L20"/>
  <c r="A20"/>
  <c r="O19"/>
  <c r="N19"/>
  <c r="L19"/>
  <c r="A19"/>
  <c r="O18"/>
  <c r="N18"/>
  <c r="L18"/>
  <c r="A18"/>
  <c r="O17"/>
  <c r="N17"/>
  <c r="L17"/>
  <c r="A17"/>
  <c r="O16"/>
  <c r="N16"/>
  <c r="L16"/>
  <c r="A16"/>
  <c r="O15"/>
  <c r="N15"/>
  <c r="L15"/>
  <c r="A15"/>
  <c r="O14"/>
  <c r="N14"/>
  <c r="L14"/>
  <c r="A14"/>
  <c r="O13"/>
  <c r="N13"/>
  <c r="L13"/>
  <c r="A13"/>
  <c r="O12"/>
  <c r="O25" s="1"/>
  <c r="N12"/>
  <c r="N25" s="1"/>
  <c r="L12"/>
  <c r="L25" s="1"/>
  <c r="A12"/>
  <c r="A4"/>
  <c r="E59" i="4"/>
  <c r="D59"/>
  <c r="C59"/>
  <c r="B59"/>
  <c r="A41"/>
  <c r="A59" s="1"/>
  <c r="E58"/>
  <c r="D58"/>
  <c r="C58"/>
  <c r="B58"/>
  <c r="A40"/>
  <c r="A58" s="1"/>
  <c r="E57"/>
  <c r="D57"/>
  <c r="C57"/>
  <c r="B57"/>
  <c r="A39"/>
  <c r="A57" s="1"/>
  <c r="E56"/>
  <c r="D56"/>
  <c r="C56"/>
  <c r="B56"/>
  <c r="A38"/>
  <c r="A56" s="1"/>
  <c r="E55"/>
  <c r="D55"/>
  <c r="C55"/>
  <c r="B55"/>
  <c r="A37"/>
  <c r="A55" s="1"/>
  <c r="E54"/>
  <c r="D54"/>
  <c r="C54"/>
  <c r="B54"/>
  <c r="A36"/>
  <c r="A54" s="1"/>
  <c r="E53"/>
  <c r="D53"/>
  <c r="C53"/>
  <c r="B53"/>
  <c r="A35"/>
  <c r="A53" s="1"/>
  <c r="E52"/>
  <c r="D52"/>
  <c r="C52"/>
  <c r="B52"/>
  <c r="A34"/>
  <c r="A52" s="1"/>
  <c r="E51"/>
  <c r="D51"/>
  <c r="C51"/>
  <c r="B51"/>
  <c r="A33"/>
  <c r="A51" s="1"/>
  <c r="E50"/>
  <c r="D50"/>
  <c r="C50"/>
  <c r="B50"/>
  <c r="A32"/>
  <c r="A50" s="1"/>
  <c r="E49"/>
  <c r="D49"/>
  <c r="C49"/>
  <c r="B49"/>
  <c r="A31"/>
  <c r="A49" s="1"/>
  <c r="E48"/>
  <c r="D48"/>
  <c r="C48"/>
  <c r="B48"/>
  <c r="A30"/>
  <c r="A48" s="1"/>
  <c r="F23"/>
  <c r="F22"/>
  <c r="F21"/>
  <c r="F20"/>
  <c r="F19"/>
  <c r="F18"/>
  <c r="F17"/>
  <c r="F16"/>
  <c r="F15"/>
  <c r="F14"/>
  <c r="F13"/>
  <c r="F12"/>
  <c r="H25" i="3" l="1"/>
  <c r="H26"/>
  <c r="H27"/>
  <c r="H31"/>
  <c r="H28"/>
  <c r="H29"/>
  <c r="H30"/>
  <c r="H32"/>
  <c r="F52" i="4"/>
  <c r="F56"/>
  <c r="C60"/>
  <c r="D17" i="3" s="1"/>
  <c r="F49" i="4"/>
  <c r="F53"/>
  <c r="F57"/>
  <c r="D60"/>
  <c r="D18" i="3" s="1"/>
  <c r="F50" i="4"/>
  <c r="F54"/>
  <c r="F58"/>
  <c r="E60"/>
  <c r="D19" i="3" s="1"/>
  <c r="F51" i="4"/>
  <c r="F55"/>
  <c r="F59"/>
  <c r="F48"/>
  <c r="B60"/>
  <c r="D16" i="3" s="1"/>
  <c r="F30" i="4"/>
  <c r="F32"/>
  <c r="F34"/>
  <c r="F36"/>
  <c r="F38"/>
  <c r="F40"/>
  <c r="F31"/>
  <c r="F33"/>
  <c r="F35"/>
  <c r="F37"/>
  <c r="F39"/>
  <c r="F41"/>
  <c r="F60" l="1"/>
  <c r="D20" i="3" l="1"/>
  <c r="H33" l="1"/>
  <c r="D34"/>
  <c r="D37" s="1"/>
  <c r="F34"/>
  <c r="H24"/>
  <c r="H34" l="1"/>
  <c r="N13" i="2" l="1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O12"/>
  <c r="N12"/>
  <c r="C25" l="1"/>
  <c r="D25"/>
  <c r="E25"/>
  <c r="F25"/>
  <c r="G25"/>
  <c r="H25"/>
  <c r="I25"/>
  <c r="J25"/>
  <c r="K25"/>
  <c r="B25"/>
  <c r="L13"/>
  <c r="L14"/>
  <c r="L15"/>
  <c r="L16"/>
  <c r="L17"/>
  <c r="L18"/>
  <c r="L19"/>
  <c r="L20"/>
  <c r="L21"/>
  <c r="L22"/>
  <c r="L23"/>
  <c r="L12"/>
  <c r="A13"/>
  <c r="A14"/>
  <c r="A15"/>
  <c r="A16"/>
  <c r="A17"/>
  <c r="A18"/>
  <c r="A19"/>
  <c r="A20"/>
  <c r="A21"/>
  <c r="A22"/>
  <c r="A23"/>
  <c r="A12"/>
  <c r="L25" l="1"/>
  <c r="A4" l="1"/>
  <c r="O25" l="1"/>
  <c r="N25"/>
  <c r="A31" i="1" l="1"/>
  <c r="A32"/>
  <c r="A33"/>
  <c r="A34"/>
  <c r="A35"/>
  <c r="A36"/>
  <c r="A54" s="1"/>
  <c r="A37"/>
  <c r="A38"/>
  <c r="A39"/>
  <c r="A57" s="1"/>
  <c r="A40"/>
  <c r="A58" s="1"/>
  <c r="A41"/>
  <c r="A59" s="1"/>
  <c r="A30"/>
  <c r="E59"/>
  <c r="D59"/>
  <c r="C59"/>
  <c r="B59"/>
  <c r="E58"/>
  <c r="D58"/>
  <c r="C58"/>
  <c r="B58"/>
  <c r="E57"/>
  <c r="D57"/>
  <c r="C57"/>
  <c r="B57"/>
  <c r="E56"/>
  <c r="D56"/>
  <c r="C56"/>
  <c r="B56"/>
  <c r="A56"/>
  <c r="E55"/>
  <c r="D55"/>
  <c r="C55"/>
  <c r="B55"/>
  <c r="A55"/>
  <c r="E54"/>
  <c r="D54"/>
  <c r="C54"/>
  <c r="B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F16"/>
  <c r="F15"/>
  <c r="F14"/>
  <c r="F13"/>
  <c r="F12"/>
  <c r="F23"/>
  <c r="F22"/>
  <c r="F21"/>
  <c r="F20"/>
  <c r="F19"/>
  <c r="F18"/>
  <c r="F17"/>
  <c r="F32" l="1"/>
  <c r="F36"/>
  <c r="F40"/>
  <c r="F34"/>
  <c r="F38"/>
  <c r="F31"/>
  <c r="F35"/>
  <c r="F39"/>
  <c r="F33"/>
  <c r="F37"/>
  <c r="F41"/>
  <c r="F48"/>
  <c r="F52"/>
  <c r="F30"/>
  <c r="F53" l="1"/>
  <c r="F49"/>
  <c r="F50" l="1"/>
  <c r="F54"/>
  <c r="F55" l="1"/>
  <c r="F51"/>
  <c r="F56" l="1"/>
  <c r="F57" l="1"/>
  <c r="D60" l="1"/>
  <c r="F18" i="3" s="1"/>
  <c r="H18" s="1"/>
  <c r="C60" i="1"/>
  <c r="F17" i="3" s="1"/>
  <c r="H17" s="1"/>
  <c r="E60" i="1"/>
  <c r="F19" i="3" s="1"/>
  <c r="H19" s="1"/>
  <c r="F58" i="1"/>
  <c r="F59" l="1"/>
  <c r="F60" s="1"/>
  <c r="B60"/>
  <c r="F16" i="3" s="1"/>
  <c r="H16" l="1"/>
  <c r="F20"/>
  <c r="H20" l="1"/>
  <c r="F37"/>
  <c r="H37" s="1"/>
</calcChain>
</file>

<file path=xl/sharedStrings.xml><?xml version="1.0" encoding="utf-8"?>
<sst xmlns="http://schemas.openxmlformats.org/spreadsheetml/2006/main" count="171" uniqueCount="77">
  <si>
    <t>IDAHO POWER COMPANY</t>
  </si>
  <si>
    <t>I. NETWORK TRANSMISSION SERVICE</t>
  </si>
  <si>
    <t>TOTAL</t>
  </si>
  <si>
    <t>NETWORK</t>
  </si>
  <si>
    <t xml:space="preserve"> </t>
  </si>
  <si>
    <t>CUSTOMER</t>
  </si>
  <si>
    <t>Imnaha</t>
  </si>
  <si>
    <t>BPA-USBR</t>
  </si>
  <si>
    <t>BPA-PF</t>
  </si>
  <si>
    <t>BPA-OTEC</t>
  </si>
  <si>
    <t>LOAD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</si>
  <si>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</si>
  <si>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</si>
  <si>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</si>
  <si>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</si>
  <si>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</si>
  <si>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</si>
  <si>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</si>
  <si>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</si>
  <si>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MAY</t>
  </si>
  <si>
    <t>NETWORK CUSTOMER LOAD RATIO SHARE</t>
  </si>
  <si>
    <t>LOAD RATIO</t>
  </si>
  <si>
    <t>SHARE</t>
  </si>
  <si>
    <t xml:space="preserve">NETWORK CUSTOMER REVENUE - MONTHLY DEMAND CHARGES FOR TRANSMISSION SERVICE </t>
  </si>
  <si>
    <t>TOTAL NETWORK REVENUES</t>
  </si>
  <si>
    <t>JANUARY 2016</t>
  </si>
  <si>
    <t>JUNE</t>
  </si>
  <si>
    <t>DECEMBER 2016</t>
  </si>
  <si>
    <t>II. LT FIRM PTP TRANSMISSION SERVICE</t>
  </si>
  <si>
    <t>Third Party</t>
  </si>
  <si>
    <t>Idaho Power</t>
  </si>
  <si>
    <t>STATEMENT BH - REVENUE DATA TO REFLECT PRESENT RATES</t>
  </si>
  <si>
    <t>IPCM</t>
  </si>
  <si>
    <t>IPCL</t>
  </si>
  <si>
    <t>SCL</t>
  </si>
  <si>
    <t>PAC</t>
  </si>
  <si>
    <t>BPAP</t>
  </si>
  <si>
    <t>OASIS Ref:</t>
  </si>
  <si>
    <t>76866224 (Full Transfer from IPCM 74110957)</t>
  </si>
  <si>
    <t>81825283 (Redirect billed to 78385690)</t>
  </si>
  <si>
    <t>80381490 (Redirect billed to 78385690)</t>
  </si>
  <si>
    <t>81071569 (Redirect billed to 81071569)</t>
  </si>
  <si>
    <t>81841610 (Redirect billed to 788710967)</t>
  </si>
  <si>
    <t>81841623 (Redirect billed to 80678257)</t>
  </si>
  <si>
    <t>NETWORK CUSTOMER LOADS - MW</t>
  </si>
  <si>
    <t xml:space="preserve">For Monthly Service the rate shall be: </t>
  </si>
  <si>
    <t>per kW-month</t>
  </si>
  <si>
    <t>For Firm Point-To-Point Transmission Service provided under Schedule 7 (Oct 2017 - Sept 2018):</t>
  </si>
  <si>
    <t>For Network Transmission Service provided under Schedule 9:</t>
  </si>
  <si>
    <t>The Monthly formula revenue requriement shall be:</t>
  </si>
  <si>
    <t xml:space="preserve">CALCULATION OF RATE IMPACTS TO CUSTOMERS </t>
  </si>
  <si>
    <t>Estimated Impacts on Revenue for Transmission Demand</t>
  </si>
  <si>
    <t>Network Service (Third Party)</t>
  </si>
  <si>
    <t xml:space="preserve">  Imnaha</t>
  </si>
  <si>
    <t xml:space="preserve">  BPA-USBR</t>
  </si>
  <si>
    <t xml:space="preserve">  BPA-PF</t>
  </si>
  <si>
    <t xml:space="preserve">  BPA-OTEC</t>
  </si>
  <si>
    <t xml:space="preserve">     Total Long Term Firm</t>
  </si>
  <si>
    <t xml:space="preserve">Total </t>
  </si>
  <si>
    <t>January 2016 - December 2016</t>
  </si>
  <si>
    <t>Annual Comparison</t>
  </si>
  <si>
    <t xml:space="preserve">     IPCM (81676557)</t>
  </si>
  <si>
    <t xml:space="preserve">     IPCM (76866224)</t>
  </si>
  <si>
    <t xml:space="preserve">     Seattle City Light (77065697)</t>
  </si>
  <si>
    <t xml:space="preserve">     PacifiCorp (81825283)</t>
  </si>
  <si>
    <t xml:space="preserve">     PacifiCorp (80381490)</t>
  </si>
  <si>
    <t xml:space="preserve">     PacifiCorp (80381517)</t>
  </si>
  <si>
    <t xml:space="preserve">     PacifiCorp (81071569)</t>
  </si>
  <si>
    <t xml:space="preserve">     PacifiCorp (81071591)</t>
  </si>
  <si>
    <t xml:space="preserve">     BPA (81841610)</t>
  </si>
  <si>
    <t xml:space="preserve">     BPA (81841623)</t>
  </si>
  <si>
    <t>Long Term Firm Point to Point Service</t>
  </si>
  <si>
    <r>
      <t>Present Revenues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</si>
  <si>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Estimated revenues based on the Draft Informational Filing rate posted on June 1, 2017.</t>
    </r>
  </si>
  <si>
    <r>
      <t>Proposed Revenues</t>
    </r>
    <r>
      <rPr>
        <vertAlign val="superscript"/>
        <sz val="10"/>
        <rFont val="Arial"/>
        <family val="2"/>
      </rPr>
      <t>2</t>
    </r>
  </si>
  <si>
    <t>Annual Change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</si>
  <si>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Estimated revenues had the proposed depreciation rates been effect in 2016 instead of the currently effective depreciation rates contained in the Draft Informational Filing rate posted on June 1, 2017.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</si>
</sst>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0000000"/>
    <numFmt numFmtId="167" formatCode="0.00000"/>
    <numFmt numFmtId="168" formatCode="0.000000%"/>
    <numFmt numFmtId="169" formatCode="0.00000000"/>
    <numFmt numFmtId="170" formatCode="&quot;$&quot;#,##0.0000"/>
    <numFmt numFmtId="171" formatCode="&quot;$&quot;#,##0"/>
    <numFmt numFmtId="172" formatCode="&quot;$&quot;#,##0.00"/>
    <numFmt numFmtId="173" formatCode="_(&quot;$&quot;* #,##0_);_(&quot;$&quot;* \(#,##0\);_(&quot;$&quot;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7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Protection="1"/>
    <xf numFmtId="1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1" applyNumberFormat="1" applyFont="1" applyFill="1" applyAlignment="1" applyProtection="1">
      <alignment horizontal="center"/>
    </xf>
    <xf numFmtId="1" fontId="3" fillId="0" borderId="0" xfId="1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Alignment="1" applyProtection="1">
      <alignment horizontal="center"/>
    </xf>
    <xf numFmtId="168" fontId="3" fillId="0" borderId="0" xfId="3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5" fontId="3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0" fontId="3" fillId="0" borderId="0" xfId="0" applyNumberFormat="1" applyFont="1" applyFill="1" applyAlignment="1">
      <alignment horizontal="center"/>
    </xf>
    <xf numFmtId="17" fontId="3" fillId="0" borderId="0" xfId="0" quotePrefix="1" applyNumberFormat="1" applyFont="1" applyFill="1" applyAlignment="1">
      <alignment horizontal="left"/>
    </xf>
    <xf numFmtId="171" fontId="3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0" fontId="6" fillId="0" borderId="0" xfId="0" applyFont="1" applyFill="1"/>
    <xf numFmtId="171" fontId="3" fillId="0" borderId="0" xfId="0" applyNumberFormat="1" applyFont="1" applyFill="1"/>
    <xf numFmtId="0" fontId="5" fillId="0" borderId="0" xfId="0" applyFont="1" applyFill="1" applyAlignment="1">
      <alignment horizontal="left"/>
    </xf>
    <xf numFmtId="5" fontId="3" fillId="0" borderId="0" xfId="0" applyNumberFormat="1" applyFont="1" applyFill="1"/>
    <xf numFmtId="0" fontId="5" fillId="0" borderId="0" xfId="0" applyFont="1" applyFill="1" applyAlignment="1">
      <alignment horizontal="center"/>
    </xf>
    <xf numFmtId="172" fontId="3" fillId="0" borderId="0" xfId="0" applyNumberFormat="1" applyFont="1" applyFill="1"/>
    <xf numFmtId="170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 indent="1"/>
    </xf>
    <xf numFmtId="0" fontId="3" fillId="0" borderId="0" xfId="4" applyFill="1" applyAlignment="1">
      <alignment horizontal="center"/>
    </xf>
    <xf numFmtId="0" fontId="3" fillId="0" borderId="0" xfId="4" applyFill="1"/>
    <xf numFmtId="0" fontId="3" fillId="0" borderId="0" xfId="4" applyFill="1" applyBorder="1"/>
    <xf numFmtId="171" fontId="3" fillId="0" borderId="0" xfId="4" applyNumberFormat="1" applyFill="1"/>
    <xf numFmtId="171" fontId="3" fillId="0" borderId="0" xfId="4" applyNumberFormat="1" applyFill="1" applyBorder="1"/>
    <xf numFmtId="171" fontId="3" fillId="0" borderId="0" xfId="4" applyNumberFormat="1" applyFill="1" applyAlignment="1">
      <alignment horizontal="center"/>
    </xf>
    <xf numFmtId="171" fontId="3" fillId="0" borderId="0" xfId="4" applyNumberFormat="1" applyFill="1" applyBorder="1" applyAlignment="1">
      <alignment horizontal="center"/>
    </xf>
    <xf numFmtId="171" fontId="3" fillId="0" borderId="1" xfId="4" applyNumberFormat="1" applyFill="1" applyBorder="1" applyAlignment="1">
      <alignment horizontal="center"/>
    </xf>
    <xf numFmtId="0" fontId="5" fillId="0" borderId="0" xfId="4" applyFont="1" applyFill="1"/>
    <xf numFmtId="0" fontId="3" fillId="0" borderId="0" xfId="4" applyFont="1" applyFill="1" applyAlignment="1">
      <alignment horizontal="left"/>
    </xf>
    <xf numFmtId="5" fontId="3" fillId="0" borderId="0" xfId="4" applyNumberFormat="1" applyFill="1"/>
    <xf numFmtId="171" fontId="3" fillId="0" borderId="1" xfId="4" applyNumberFormat="1" applyFill="1" applyBorder="1"/>
    <xf numFmtId="5" fontId="3" fillId="0" borderId="1" xfId="4" applyNumberFormat="1" applyFill="1" applyBorder="1"/>
    <xf numFmtId="0" fontId="3" fillId="0" borderId="0" xfId="4" applyFill="1" applyAlignment="1">
      <alignment horizontal="right"/>
    </xf>
    <xf numFmtId="5" fontId="3" fillId="0" borderId="0" xfId="4" applyNumberFormat="1" applyFill="1" applyBorder="1"/>
    <xf numFmtId="0" fontId="4" fillId="0" borderId="0" xfId="4" applyFont="1" applyFill="1"/>
    <xf numFmtId="0" fontId="3" fillId="0" borderId="0" xfId="4" applyFill="1" applyAlignment="1">
      <alignment horizontal="left"/>
    </xf>
    <xf numFmtId="173" fontId="0" fillId="0" borderId="0" xfId="2" applyNumberFormat="1" applyFont="1" applyFill="1" applyBorder="1"/>
    <xf numFmtId="173" fontId="0" fillId="0" borderId="0" xfId="2" applyNumberFormat="1" applyFont="1" applyFill="1"/>
    <xf numFmtId="171" fontId="4" fillId="0" borderId="0" xfId="4" applyNumberFormat="1" applyFont="1" applyFill="1"/>
    <xf numFmtId="171" fontId="4" fillId="0" borderId="3" xfId="4" applyNumberFormat="1" applyFont="1" applyFill="1" applyBorder="1"/>
    <xf numFmtId="171" fontId="4" fillId="0" borderId="3" xfId="4" applyNumberFormat="1" applyFont="1" applyFill="1" applyBorder="1" applyAlignment="1">
      <alignment horizontal="right"/>
    </xf>
    <xf numFmtId="5" fontId="4" fillId="0" borderId="3" xfId="4" applyNumberFormat="1" applyFont="1" applyFill="1" applyBorder="1"/>
    <xf numFmtId="0" fontId="9" fillId="0" borderId="0" xfId="4" applyFont="1" applyFill="1"/>
    <xf numFmtId="0" fontId="3" fillId="0" borderId="0" xfId="4" applyFill="1" applyAlignment="1">
      <alignment horizontal="center"/>
    </xf>
    <xf numFmtId="0" fontId="9" fillId="0" borderId="0" xfId="4" applyFont="1" applyFill="1" applyAlignment="1">
      <alignment horizontal="left" wrapText="1"/>
    </xf>
    <xf numFmtId="0" fontId="7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10 2 2 2" xfId="4"/>
    <cellStyle name="Normal 3 7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tabSelected="1" topLeftCell="A2" workbookViewId="0">
      <selection activeCell="B42" sqref="B42"/>
    </sheetView>
  </sheetViews>
  <sheetFormatPr defaultRowHeight="12.75"/>
  <cols>
    <col min="1" max="1" width="2.28515625" style="48" customWidth="1"/>
    <col min="2" max="2" width="39.42578125" style="48" customWidth="1"/>
    <col min="3" max="3" width="3.42578125" style="48" customWidth="1"/>
    <col min="4" max="4" width="16.140625" style="48" bestFit="1" customWidth="1"/>
    <col min="5" max="5" width="2.5703125" style="48" customWidth="1"/>
    <col min="6" max="6" width="17.7109375" style="48" bestFit="1" customWidth="1"/>
    <col min="7" max="7" width="2.140625" style="48" customWidth="1"/>
    <col min="8" max="8" width="15.5703125" style="48" customWidth="1"/>
    <col min="9" max="9" width="2.7109375" style="48" customWidth="1"/>
    <col min="10" max="10" width="14" style="49" customWidth="1"/>
    <col min="11" max="11" width="2.140625" style="48" customWidth="1"/>
    <col min="12" max="16384" width="9.140625" style="48"/>
  </cols>
  <sheetData>
    <row r="1" spans="2:11">
      <c r="B1" s="73"/>
      <c r="C1" s="73"/>
      <c r="D1" s="73"/>
      <c r="E1" s="73"/>
      <c r="F1" s="73"/>
      <c r="G1" s="73"/>
      <c r="H1" s="73"/>
      <c r="I1" s="73"/>
      <c r="J1" s="73"/>
      <c r="K1" s="47"/>
    </row>
    <row r="2" spans="2:11">
      <c r="B2" s="71" t="s">
        <v>50</v>
      </c>
      <c r="C2" s="71"/>
      <c r="D2" s="71"/>
      <c r="E2" s="71"/>
      <c r="F2" s="71"/>
      <c r="G2" s="71"/>
      <c r="H2" s="71"/>
      <c r="I2" s="71"/>
      <c r="J2" s="71"/>
      <c r="K2" s="47"/>
    </row>
    <row r="3" spans="2:11">
      <c r="B3" s="71"/>
      <c r="C3" s="71"/>
      <c r="D3" s="71"/>
      <c r="E3" s="71"/>
      <c r="F3" s="71"/>
      <c r="G3" s="71"/>
      <c r="H3" s="71"/>
      <c r="I3" s="71"/>
      <c r="J3" s="71"/>
      <c r="K3" s="47"/>
    </row>
    <row r="4" spans="2:11">
      <c r="B4" s="74" t="s">
        <v>59</v>
      </c>
      <c r="C4" s="71"/>
      <c r="D4" s="71"/>
      <c r="E4" s="71"/>
      <c r="F4" s="71"/>
      <c r="G4" s="71"/>
      <c r="H4" s="71"/>
      <c r="I4" s="71"/>
      <c r="J4" s="71"/>
      <c r="K4" s="47"/>
    </row>
    <row r="5" spans="2:11">
      <c r="B5" s="71"/>
      <c r="C5" s="71"/>
      <c r="D5" s="71"/>
      <c r="E5" s="71"/>
      <c r="F5" s="71"/>
      <c r="G5" s="71"/>
      <c r="H5" s="71"/>
      <c r="I5" s="47"/>
    </row>
    <row r="6" spans="2:11">
      <c r="B6" s="71" t="s">
        <v>51</v>
      </c>
      <c r="C6" s="71"/>
      <c r="D6" s="71"/>
      <c r="E6" s="71"/>
      <c r="F6" s="71"/>
      <c r="G6" s="71"/>
      <c r="H6" s="71"/>
      <c r="I6" s="71"/>
      <c r="J6" s="71"/>
      <c r="K6" s="47"/>
    </row>
    <row r="7" spans="2:11">
      <c r="B7" s="71" t="s">
        <v>60</v>
      </c>
      <c r="C7" s="71"/>
      <c r="D7" s="71"/>
      <c r="E7" s="71"/>
      <c r="F7" s="71"/>
      <c r="G7" s="71"/>
      <c r="H7" s="71"/>
      <c r="I7" s="71"/>
      <c r="J7" s="71"/>
      <c r="K7" s="47"/>
    </row>
    <row r="8" spans="2:11">
      <c r="B8" s="47"/>
      <c r="C8" s="47"/>
      <c r="D8" s="47"/>
      <c r="E8" s="47"/>
      <c r="F8" s="47"/>
      <c r="G8" s="47"/>
      <c r="H8" s="47"/>
      <c r="I8" s="47"/>
    </row>
    <row r="9" spans="2:11">
      <c r="B9" s="47"/>
      <c r="C9" s="47"/>
      <c r="D9" s="47"/>
      <c r="E9" s="47"/>
      <c r="F9" s="47"/>
      <c r="G9" s="47"/>
      <c r="H9" s="47"/>
      <c r="I9" s="47"/>
    </row>
    <row r="11" spans="2:11">
      <c r="D11" s="50"/>
      <c r="E11" s="50"/>
      <c r="F11" s="50"/>
      <c r="G11" s="50"/>
      <c r="H11" s="50"/>
      <c r="I11" s="50"/>
      <c r="J11" s="51"/>
      <c r="K11" s="50"/>
    </row>
    <row r="12" spans="2:11">
      <c r="D12" s="52"/>
      <c r="E12" s="50"/>
      <c r="F12" s="52"/>
      <c r="G12" s="50"/>
      <c r="H12" s="52"/>
      <c r="I12" s="52"/>
      <c r="J12" s="53"/>
      <c r="K12" s="52"/>
    </row>
    <row r="13" spans="2:11" ht="14.25">
      <c r="D13" s="54" t="s">
        <v>72</v>
      </c>
      <c r="E13" s="53"/>
      <c r="F13" s="54" t="s">
        <v>74</v>
      </c>
      <c r="G13" s="53"/>
      <c r="H13" s="54" t="s">
        <v>75</v>
      </c>
      <c r="I13" s="53"/>
      <c r="J13" s="53"/>
      <c r="K13" s="53"/>
    </row>
    <row r="14" spans="2:11">
      <c r="D14" s="50"/>
      <c r="E14" s="50"/>
      <c r="F14" s="50"/>
      <c r="G14" s="50"/>
      <c r="H14" s="50"/>
      <c r="I14" s="50"/>
      <c r="J14" s="51"/>
      <c r="K14" s="50"/>
    </row>
    <row r="15" spans="2:11">
      <c r="B15" s="55" t="s">
        <v>52</v>
      </c>
      <c r="D15" s="50"/>
      <c r="E15" s="50"/>
      <c r="F15" s="50"/>
      <c r="G15" s="50"/>
      <c r="H15" s="50"/>
      <c r="I15" s="50"/>
      <c r="J15" s="51"/>
      <c r="K15" s="50"/>
    </row>
    <row r="16" spans="2:11">
      <c r="B16" s="56" t="s">
        <v>53</v>
      </c>
      <c r="D16" s="50">
        <f>'Stmt BH NT Current Rates'!B60</f>
        <v>13076.865219795071</v>
      </c>
      <c r="E16" s="50"/>
      <c r="F16" s="50">
        <f>'Stmt BG NT Changed Rates'!B60</f>
        <v>12927.826955278144</v>
      </c>
      <c r="G16" s="50"/>
      <c r="H16" s="57">
        <f>F16-D16</f>
        <v>-149.03826451692657</v>
      </c>
      <c r="I16" s="50"/>
      <c r="J16" s="51"/>
      <c r="K16" s="50"/>
    </row>
    <row r="17" spans="2:11">
      <c r="B17" s="56" t="s">
        <v>54</v>
      </c>
      <c r="D17" s="50">
        <f>'Stmt BH NT Current Rates'!C60</f>
        <v>925719.55308256648</v>
      </c>
      <c r="E17" s="50"/>
      <c r="F17" s="50">
        <f>'Stmt BG NT Changed Rates'!C60</f>
        <v>915169.0401498524</v>
      </c>
      <c r="G17" s="50"/>
      <c r="H17" s="57">
        <f>F17-D17</f>
        <v>-10550.512932714075</v>
      </c>
      <c r="I17" s="50"/>
      <c r="J17" s="51"/>
      <c r="K17" s="50"/>
    </row>
    <row r="18" spans="2:11">
      <c r="B18" s="56" t="s">
        <v>55</v>
      </c>
      <c r="D18" s="50">
        <f>'Stmt BH NT Current Rates'!D60</f>
        <v>6858141.913369013</v>
      </c>
      <c r="E18" s="50"/>
      <c r="F18" s="50">
        <f>'Stmt BG NT Changed Rates'!D60</f>
        <v>6779979.0240679868</v>
      </c>
      <c r="G18" s="50"/>
      <c r="H18" s="57">
        <f>F18-D18</f>
        <v>-78162.88930102624</v>
      </c>
      <c r="I18" s="50"/>
      <c r="J18" s="51"/>
      <c r="K18" s="50"/>
    </row>
    <row r="19" spans="2:11">
      <c r="B19" s="56" t="s">
        <v>56</v>
      </c>
      <c r="D19" s="58">
        <f>'Stmt BH NT Current Rates'!E60</f>
        <v>1970201.6026141786</v>
      </c>
      <c r="E19" s="50"/>
      <c r="F19" s="58">
        <f>'Stmt BG NT Changed Rates'!E60</f>
        <v>1947747.0293914166</v>
      </c>
      <c r="G19" s="50"/>
      <c r="H19" s="59">
        <f>F19-D19</f>
        <v>-22454.573222761974</v>
      </c>
      <c r="I19" s="50"/>
      <c r="J19" s="51"/>
      <c r="K19" s="50"/>
    </row>
    <row r="20" spans="2:11">
      <c r="B20" s="55"/>
      <c r="D20" s="50">
        <f>SUM(D16:D19)</f>
        <v>9767139.9342855532</v>
      </c>
      <c r="E20" s="50"/>
      <c r="F20" s="50">
        <f>SUM(F16:F19)</f>
        <v>9655822.9205645341</v>
      </c>
      <c r="G20" s="50"/>
      <c r="H20" s="57">
        <f>F20-D20</f>
        <v>-111317.01372101903</v>
      </c>
      <c r="I20" s="50"/>
      <c r="J20" s="51"/>
      <c r="K20" s="50"/>
    </row>
    <row r="21" spans="2:11">
      <c r="B21" s="60"/>
      <c r="D21" s="50"/>
      <c r="E21" s="50"/>
      <c r="F21" s="50"/>
      <c r="G21" s="50"/>
      <c r="H21" s="57"/>
      <c r="I21" s="57"/>
      <c r="J21" s="51"/>
      <c r="K21" s="50"/>
    </row>
    <row r="22" spans="2:11">
      <c r="D22" s="50"/>
      <c r="E22" s="50"/>
      <c r="F22" s="50"/>
      <c r="G22" s="50"/>
      <c r="H22" s="57"/>
      <c r="I22" s="57"/>
      <c r="J22" s="51"/>
      <c r="K22" s="50"/>
    </row>
    <row r="23" spans="2:11">
      <c r="B23" s="55" t="s">
        <v>71</v>
      </c>
      <c r="D23" s="50"/>
      <c r="E23" s="50"/>
      <c r="F23" s="50"/>
      <c r="G23" s="50"/>
      <c r="H23" s="57"/>
      <c r="I23" s="57"/>
      <c r="J23" s="51"/>
      <c r="K23" s="50"/>
    </row>
    <row r="24" spans="2:11">
      <c r="B24" s="48" t="s">
        <v>61</v>
      </c>
      <c r="D24" s="50">
        <f>'Stmt BH PTP Current Rates'!B25*'Stmt BH PTP Current Rates'!C30*1000*12</f>
        <v>2617470</v>
      </c>
      <c r="E24" s="50"/>
      <c r="F24" s="50">
        <f>'Stmt BG PTP Changed Rates'!B25*'Stmt BG PTP Changed Rates'!C30*1000*12</f>
        <v>2588220</v>
      </c>
      <c r="G24" s="50"/>
      <c r="H24" s="57">
        <f t="shared" ref="H24:H33" si="0">F24-D24</f>
        <v>-29250</v>
      </c>
      <c r="I24" s="57"/>
      <c r="J24" s="51"/>
      <c r="K24" s="50"/>
    </row>
    <row r="25" spans="2:11">
      <c r="B25" s="48" t="s">
        <v>62</v>
      </c>
      <c r="D25" s="50">
        <f>'Stmt BH PTP Current Rates'!C25*'Stmt BH PTP Current Rates'!C30*1000*12</f>
        <v>3036265.2</v>
      </c>
      <c r="E25" s="50"/>
      <c r="F25" s="50">
        <f>'Stmt BG PTP Changed Rates'!C25*'Stmt BG PTP Changed Rates'!C30*1000*12</f>
        <v>3002335.1999999997</v>
      </c>
      <c r="G25" s="50"/>
      <c r="H25" s="57">
        <f t="shared" si="0"/>
        <v>-33930.000000000466</v>
      </c>
      <c r="I25" s="57"/>
      <c r="J25" s="51"/>
      <c r="K25" s="50"/>
    </row>
    <row r="26" spans="2:11">
      <c r="B26" s="48" t="s">
        <v>63</v>
      </c>
      <c r="D26" s="50">
        <f>'Stmt BH PTP Current Rates'!D25*'Stmt BH PTP Current Rates'!C30*1000*12</f>
        <v>3524859.6000000006</v>
      </c>
      <c r="E26" s="50"/>
      <c r="F26" s="50">
        <f>'Stmt BG PTP Changed Rates'!D25*'Stmt BG PTP Changed Rates'!C30*1000*12</f>
        <v>3485469.5999999996</v>
      </c>
      <c r="G26" s="50"/>
      <c r="H26" s="57">
        <f t="shared" si="0"/>
        <v>-39390.000000000931</v>
      </c>
      <c r="I26" s="57"/>
      <c r="J26" s="51"/>
      <c r="K26" s="50"/>
    </row>
    <row r="27" spans="2:11">
      <c r="B27" s="48" t="s">
        <v>64</v>
      </c>
      <c r="D27" s="50">
        <f>'Stmt BH PTP Current Rates'!E25*'Stmt BH PTP Current Rates'!C30*1000*12</f>
        <v>4327550.4000000004</v>
      </c>
      <c r="E27" s="50"/>
      <c r="F27" s="50">
        <f>'Stmt BG PTP Changed Rates'!E25*'Stmt BG PTP Changed Rates'!C30*1000*12</f>
        <v>4279190.4000000004</v>
      </c>
      <c r="G27" s="50"/>
      <c r="H27" s="57">
        <f t="shared" si="0"/>
        <v>-48360</v>
      </c>
      <c r="I27" s="57"/>
      <c r="J27" s="51"/>
      <c r="K27" s="50"/>
    </row>
    <row r="28" spans="2:11">
      <c r="B28" s="48" t="s">
        <v>65</v>
      </c>
      <c r="D28" s="50">
        <f>'Stmt BH PTP Current Rates'!F25*'Stmt BH PTP Current Rates'!C30*1000*12</f>
        <v>2652369.5999999996</v>
      </c>
      <c r="E28" s="50"/>
      <c r="F28" s="50">
        <f>'Stmt BG PTP Changed Rates'!F25*'Stmt BG PTP Changed Rates'!C30*1000*12</f>
        <v>2622729.5999999996</v>
      </c>
      <c r="G28" s="50"/>
      <c r="H28" s="57">
        <f t="shared" si="0"/>
        <v>-29640</v>
      </c>
      <c r="I28" s="57"/>
      <c r="J28" s="51"/>
      <c r="K28" s="50"/>
    </row>
    <row r="29" spans="2:11">
      <c r="B29" s="48" t="s">
        <v>66</v>
      </c>
      <c r="D29" s="50">
        <f>'Stmt BH PTP Current Rates'!G25*'Stmt BH PTP Current Rates'!C30*1000*12</f>
        <v>2093976.0000000005</v>
      </c>
      <c r="E29" s="50"/>
      <c r="F29" s="50">
        <f>'Stmt BG PTP Changed Rates'!G25*'Stmt BG PTP Changed Rates'!C30*1000*12</f>
        <v>2070576</v>
      </c>
      <c r="G29" s="50"/>
      <c r="H29" s="57">
        <f t="shared" si="0"/>
        <v>-23400.000000000466</v>
      </c>
      <c r="I29" s="57"/>
      <c r="J29" s="51"/>
      <c r="K29" s="50"/>
    </row>
    <row r="30" spans="2:11">
      <c r="B30" s="48" t="s">
        <v>67</v>
      </c>
      <c r="D30" s="50">
        <f>'Stmt BH PTP Current Rates'!H25*'Stmt BH PTP Current Rates'!C30*1000*12</f>
        <v>8410803.6000000015</v>
      </c>
      <c r="E30" s="50"/>
      <c r="F30" s="50">
        <f>'Stmt BG PTP Changed Rates'!H25*'Stmt BG PTP Changed Rates'!C30*1000*12</f>
        <v>8316813.6000000006</v>
      </c>
      <c r="G30" s="50"/>
      <c r="H30" s="57">
        <f t="shared" si="0"/>
        <v>-93990.000000000931</v>
      </c>
      <c r="I30" s="57"/>
      <c r="J30" s="51"/>
      <c r="K30" s="50"/>
    </row>
    <row r="31" spans="2:11">
      <c r="B31" s="48" t="s">
        <v>68</v>
      </c>
      <c r="D31" s="50">
        <f>'Stmt BH PTP Current Rates'!I25*'Stmt BH PTP Current Rates'!C30*1000*12</f>
        <v>314096.40000000002</v>
      </c>
      <c r="E31" s="50"/>
      <c r="F31" s="50">
        <f>'Stmt BG PTP Changed Rates'!I25*'Stmt BG PTP Changed Rates'!C30*1000*12</f>
        <v>310586.39999999997</v>
      </c>
      <c r="G31" s="50"/>
      <c r="H31" s="57">
        <f t="shared" si="0"/>
        <v>-3510.0000000000582</v>
      </c>
      <c r="I31" s="57"/>
      <c r="J31" s="51"/>
      <c r="K31" s="50"/>
    </row>
    <row r="32" spans="2:11">
      <c r="B32" s="48" t="s">
        <v>69</v>
      </c>
      <c r="D32" s="50">
        <f>'Stmt BH PTP Current Rates'!J25*'Stmt BH PTP Current Rates'!C30*1000*6</f>
        <v>1744980</v>
      </c>
      <c r="E32" s="50"/>
      <c r="F32" s="50">
        <f>'Stmt BG PTP Changed Rates'!J25*'Stmt BG PTP Changed Rates'!C30*1000*6</f>
        <v>1725480</v>
      </c>
      <c r="G32" s="50"/>
      <c r="H32" s="57">
        <f t="shared" si="0"/>
        <v>-19500</v>
      </c>
      <c r="I32" s="57"/>
      <c r="J32" s="51"/>
      <c r="K32" s="50"/>
    </row>
    <row r="33" spans="2:11">
      <c r="B33" s="48" t="s">
        <v>70</v>
      </c>
      <c r="D33" s="58">
        <f>'Stmt BH PTP Current Rates'!K25*'Stmt BH PTP Current Rates'!C30*1000*6</f>
        <v>1744980</v>
      </c>
      <c r="E33" s="50"/>
      <c r="F33" s="58">
        <f>'Stmt BG PTP Changed Rates'!K25*'Stmt BG PTP Changed Rates'!C30*1000*6</f>
        <v>1725480</v>
      </c>
      <c r="G33" s="50"/>
      <c r="H33" s="59">
        <f t="shared" si="0"/>
        <v>-19500</v>
      </c>
      <c r="I33" s="61"/>
      <c r="J33" s="51"/>
      <c r="K33" s="51"/>
    </row>
    <row r="34" spans="2:11">
      <c r="B34" s="48" t="s">
        <v>57</v>
      </c>
      <c r="D34" s="50">
        <f>SUM(D24:D33)</f>
        <v>30467350.800000001</v>
      </c>
      <c r="E34" s="50"/>
      <c r="F34" s="50">
        <f>SUM(F24:F33)</f>
        <v>30126880.799999997</v>
      </c>
      <c r="G34" s="50"/>
      <c r="H34" s="57">
        <f>SUM(H24:H33)</f>
        <v>-340470.00000000285</v>
      </c>
      <c r="I34" s="50"/>
      <c r="J34" s="51"/>
      <c r="K34" s="50"/>
    </row>
    <row r="35" spans="2:11">
      <c r="D35" s="50"/>
      <c r="E35" s="50"/>
      <c r="F35" s="50"/>
      <c r="G35" s="50"/>
      <c r="H35" s="57"/>
      <c r="I35" s="57"/>
      <c r="J35" s="51"/>
      <c r="K35" s="50"/>
    </row>
    <row r="36" spans="2:11">
      <c r="B36" s="62"/>
      <c r="D36" s="50"/>
      <c r="E36" s="50"/>
      <c r="F36" s="50"/>
      <c r="G36" s="50"/>
      <c r="H36" s="57"/>
      <c r="I36" s="57"/>
      <c r="J36" s="51"/>
      <c r="K36" s="50"/>
    </row>
    <row r="37" spans="2:11" ht="13.5" thickBot="1">
      <c r="B37" s="62" t="s">
        <v>58</v>
      </c>
      <c r="D37" s="67">
        <f>D20+D34</f>
        <v>40234490.734285556</v>
      </c>
      <c r="E37" s="66"/>
      <c r="F37" s="68">
        <f>F20+F34</f>
        <v>39782703.720564529</v>
      </c>
      <c r="G37" s="66"/>
      <c r="H37" s="69">
        <f>F37-D37</f>
        <v>-451787.01372102648</v>
      </c>
      <c r="I37" s="57"/>
      <c r="J37" s="51"/>
      <c r="K37" s="50"/>
    </row>
    <row r="38" spans="2:11" ht="13.5" thickTop="1"/>
    <row r="39" spans="2:11">
      <c r="F39" s="63"/>
      <c r="J39" s="64"/>
      <c r="K39" s="65"/>
    </row>
    <row r="40" spans="2:11">
      <c r="B40" s="70" t="s">
        <v>73</v>
      </c>
    </row>
    <row r="41" spans="2:11" ht="25.5" customHeight="1">
      <c r="B41" s="72" t="s">
        <v>76</v>
      </c>
      <c r="C41" s="72"/>
      <c r="D41" s="72"/>
      <c r="E41" s="72"/>
      <c r="F41" s="72"/>
    </row>
  </sheetData>
  <mergeCells count="8">
    <mergeCell ref="B7:J7"/>
    <mergeCell ref="B41:F41"/>
    <mergeCell ref="B1:J1"/>
    <mergeCell ref="B2:J2"/>
    <mergeCell ref="B3:J3"/>
    <mergeCell ref="B4:J4"/>
    <mergeCell ref="B5:H5"/>
    <mergeCell ref="B6:J6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opLeftCell="A25" workbookViewId="0">
      <selection activeCell="F60" sqref="F60"/>
    </sheetView>
  </sheetViews>
  <sheetFormatPr defaultRowHeight="12.75"/>
  <cols>
    <col min="1" max="1" width="18.7109375" style="1" customWidth="1"/>
    <col min="2" max="5" width="15.7109375" style="1" customWidth="1"/>
    <col min="6" max="6" width="15.7109375" style="4" customWidth="1"/>
    <col min="7" max="7" width="9.140625" style="4"/>
    <col min="8" max="9" width="9.140625" style="1"/>
    <col min="10" max="10" width="15.28515625" style="1" customWidth="1"/>
    <col min="11" max="11" width="12.5703125" style="1" customWidth="1"/>
    <col min="12" max="16384" width="9.140625" style="1"/>
  </cols>
  <sheetData>
    <row r="1" spans="1:11">
      <c r="B1" s="2"/>
      <c r="C1" s="2"/>
      <c r="D1" s="2"/>
      <c r="E1" s="2"/>
      <c r="F1" s="3"/>
      <c r="G1" s="3"/>
    </row>
    <row r="2" spans="1:11">
      <c r="A2" s="76" t="s">
        <v>0</v>
      </c>
      <c r="B2" s="76"/>
      <c r="C2" s="76"/>
      <c r="D2" s="76"/>
      <c r="E2" s="76"/>
      <c r="F2" s="76"/>
      <c r="G2" s="76"/>
    </row>
    <row r="3" spans="1:11">
      <c r="A3" s="76" t="s">
        <v>31</v>
      </c>
      <c r="B3" s="76"/>
      <c r="C3" s="76"/>
      <c r="D3" s="76"/>
      <c r="E3" s="76"/>
      <c r="F3" s="76"/>
      <c r="G3" s="76"/>
    </row>
    <row r="4" spans="1:11">
      <c r="A4" s="76" t="s">
        <v>59</v>
      </c>
      <c r="B4" s="76"/>
      <c r="C4" s="76"/>
      <c r="D4" s="76"/>
      <c r="E4" s="76"/>
      <c r="F4" s="76"/>
      <c r="G4" s="76"/>
    </row>
    <row r="5" spans="1:11">
      <c r="A5" s="4"/>
      <c r="B5" s="4"/>
      <c r="C5" s="4"/>
      <c r="D5" s="4"/>
      <c r="E5" s="4"/>
    </row>
    <row r="6" spans="1:11">
      <c r="A6" s="4"/>
      <c r="B6" s="4"/>
      <c r="C6" s="4"/>
      <c r="D6" s="4"/>
      <c r="E6" s="4"/>
    </row>
    <row r="7" spans="1:11">
      <c r="A7" s="6" t="s">
        <v>1</v>
      </c>
    </row>
    <row r="8" spans="1:11">
      <c r="A8" s="6"/>
      <c r="F8" s="4" t="s">
        <v>2</v>
      </c>
    </row>
    <row r="9" spans="1:11">
      <c r="A9" s="6"/>
      <c r="F9" s="4" t="s">
        <v>3</v>
      </c>
      <c r="G9" s="4" t="s">
        <v>4</v>
      </c>
    </row>
    <row r="10" spans="1:11">
      <c r="A10" s="77" t="s">
        <v>44</v>
      </c>
      <c r="B10" s="77"/>
      <c r="C10" s="77"/>
      <c r="D10" s="77"/>
      <c r="E10" s="77"/>
      <c r="F10" s="4" t="s">
        <v>5</v>
      </c>
      <c r="G10" s="4" t="s">
        <v>2</v>
      </c>
    </row>
    <row r="11" spans="1:11">
      <c r="A11" s="7"/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10</v>
      </c>
    </row>
    <row r="12" spans="1:11">
      <c r="A12" s="10" t="s">
        <v>25</v>
      </c>
      <c r="B12" s="17">
        <v>0.34039999999999998</v>
      </c>
      <c r="C12" s="18">
        <v>1</v>
      </c>
      <c r="D12" s="18">
        <v>165</v>
      </c>
      <c r="E12" s="18">
        <v>56</v>
      </c>
      <c r="F12" s="15">
        <f>ROUND(SUM(B12:E12),3)</f>
        <v>222.34</v>
      </c>
      <c r="G12" s="15">
        <v>3055</v>
      </c>
      <c r="J12" s="16"/>
      <c r="K12" s="16"/>
    </row>
    <row r="13" spans="1:11">
      <c r="A13" s="13" t="s">
        <v>16</v>
      </c>
      <c r="B13" s="17">
        <v>0.38450000000000001</v>
      </c>
      <c r="C13" s="18">
        <v>1</v>
      </c>
      <c r="D13" s="18">
        <v>171</v>
      </c>
      <c r="E13" s="18">
        <v>49</v>
      </c>
      <c r="F13" s="15">
        <f>ROUND(SUM(B13:E13),3)</f>
        <v>221.38499999999999</v>
      </c>
      <c r="G13" s="15">
        <v>3094</v>
      </c>
      <c r="J13" s="16"/>
      <c r="K13" s="16"/>
    </row>
    <row r="14" spans="1:11">
      <c r="A14" s="13" t="s">
        <v>17</v>
      </c>
      <c r="B14" s="17">
        <v>0.30630000000000002</v>
      </c>
      <c r="C14" s="18">
        <v>1</v>
      </c>
      <c r="D14" s="18">
        <v>131</v>
      </c>
      <c r="E14" s="18">
        <v>43</v>
      </c>
      <c r="F14" s="15">
        <f>ROUND(SUM(B14:E14),3)</f>
        <v>175.30600000000001</v>
      </c>
      <c r="G14" s="15">
        <v>2652</v>
      </c>
      <c r="J14" s="16"/>
      <c r="K14" s="16"/>
    </row>
    <row r="15" spans="1:11">
      <c r="A15" s="13" t="s">
        <v>18</v>
      </c>
      <c r="B15" s="17">
        <v>0.24660000000000001</v>
      </c>
      <c r="C15" s="18">
        <v>29</v>
      </c>
      <c r="D15" s="18">
        <v>134</v>
      </c>
      <c r="E15" s="18">
        <v>41</v>
      </c>
      <c r="F15" s="15">
        <f>ROUND(SUM(B15:E15),3)</f>
        <v>204.24700000000001</v>
      </c>
      <c r="G15" s="15">
        <v>2707</v>
      </c>
      <c r="J15" s="16"/>
      <c r="K15" s="16"/>
    </row>
    <row r="16" spans="1:11">
      <c r="A16" s="13" t="s">
        <v>19</v>
      </c>
      <c r="B16" s="17">
        <v>0.22159999999999999</v>
      </c>
      <c r="C16" s="18">
        <v>42</v>
      </c>
      <c r="D16" s="18">
        <v>170</v>
      </c>
      <c r="E16" s="18">
        <v>41</v>
      </c>
      <c r="F16" s="15">
        <f>ROUND(SUM(B16:E16),3)</f>
        <v>253.22200000000001</v>
      </c>
      <c r="G16" s="15">
        <v>3193</v>
      </c>
      <c r="J16" s="16"/>
      <c r="K16" s="16"/>
    </row>
    <row r="17" spans="1:11">
      <c r="A17" s="10" t="s">
        <v>26</v>
      </c>
      <c r="B17" s="11">
        <v>0.3357</v>
      </c>
      <c r="C17" s="12">
        <v>70</v>
      </c>
      <c r="D17" s="12">
        <v>240</v>
      </c>
      <c r="E17" s="12">
        <v>55</v>
      </c>
      <c r="F17" s="15">
        <f t="shared" ref="F17:F23" si="0">ROUND(SUM(B17:E17),3)</f>
        <v>365.33600000000001</v>
      </c>
      <c r="G17" s="4">
        <v>4359</v>
      </c>
    </row>
    <row r="18" spans="1:11">
      <c r="A18" s="13" t="s">
        <v>11</v>
      </c>
      <c r="B18" s="11">
        <v>0.34250000000000003</v>
      </c>
      <c r="C18" s="12">
        <v>58</v>
      </c>
      <c r="D18" s="12">
        <v>232</v>
      </c>
      <c r="E18" s="12">
        <v>54</v>
      </c>
      <c r="F18" s="15">
        <f t="shared" si="0"/>
        <v>344.34300000000002</v>
      </c>
      <c r="G18" s="4">
        <v>4327</v>
      </c>
    </row>
    <row r="19" spans="1:11">
      <c r="A19" s="13" t="s">
        <v>12</v>
      </c>
      <c r="B19" s="11">
        <v>0.30109999999999998</v>
      </c>
      <c r="C19" s="12">
        <v>56</v>
      </c>
      <c r="D19" s="12">
        <v>222</v>
      </c>
      <c r="E19" s="12">
        <v>53</v>
      </c>
      <c r="F19" s="15">
        <f t="shared" si="0"/>
        <v>331.30099999999999</v>
      </c>
      <c r="G19" s="4">
        <v>4314</v>
      </c>
    </row>
    <row r="20" spans="1:11">
      <c r="A20" s="13" t="s">
        <v>13</v>
      </c>
      <c r="B20" s="11">
        <v>0.3281</v>
      </c>
      <c r="C20" s="12">
        <v>53</v>
      </c>
      <c r="D20" s="12">
        <v>201</v>
      </c>
      <c r="E20" s="12">
        <v>40</v>
      </c>
      <c r="F20" s="15">
        <f t="shared" si="0"/>
        <v>294.32799999999997</v>
      </c>
      <c r="G20" s="4">
        <v>3688</v>
      </c>
      <c r="I20" s="14"/>
    </row>
    <row r="21" spans="1:11">
      <c r="A21" s="13" t="s">
        <v>14</v>
      </c>
      <c r="B21" s="11">
        <v>0.254</v>
      </c>
      <c r="C21" s="12">
        <v>1</v>
      </c>
      <c r="D21" s="12">
        <v>125</v>
      </c>
      <c r="E21" s="12">
        <v>45</v>
      </c>
      <c r="F21" s="15">
        <f t="shared" si="0"/>
        <v>171.25399999999999</v>
      </c>
      <c r="G21" s="4">
        <v>2865</v>
      </c>
    </row>
    <row r="22" spans="1:11">
      <c r="A22" s="13" t="s">
        <v>15</v>
      </c>
      <c r="B22" s="11">
        <v>0.3221</v>
      </c>
      <c r="C22" s="12">
        <v>1</v>
      </c>
      <c r="D22" s="12">
        <v>141</v>
      </c>
      <c r="E22" s="12">
        <v>47</v>
      </c>
      <c r="F22" s="15">
        <f t="shared" si="0"/>
        <v>189.322</v>
      </c>
      <c r="G22" s="15">
        <v>3062</v>
      </c>
      <c r="J22" s="16"/>
      <c r="K22" s="16"/>
    </row>
    <row r="23" spans="1:11">
      <c r="A23" s="10" t="s">
        <v>27</v>
      </c>
      <c r="B23" s="11">
        <v>0.52359999999999995</v>
      </c>
      <c r="C23" s="12">
        <v>1</v>
      </c>
      <c r="D23" s="12">
        <v>166</v>
      </c>
      <c r="E23" s="12">
        <v>65</v>
      </c>
      <c r="F23" s="15">
        <f t="shared" si="0"/>
        <v>232.524</v>
      </c>
      <c r="G23" s="15">
        <v>3555</v>
      </c>
      <c r="J23" s="16"/>
      <c r="K23" s="16"/>
    </row>
    <row r="24" spans="1:11">
      <c r="A24" s="19"/>
      <c r="B24" s="20"/>
      <c r="C24" s="18"/>
      <c r="D24" s="15"/>
      <c r="E24" s="15"/>
      <c r="F24" s="15"/>
    </row>
    <row r="25" spans="1:11">
      <c r="A25" s="19"/>
      <c r="B25" s="20"/>
      <c r="C25" s="18"/>
      <c r="D25" s="15"/>
      <c r="E25" s="15"/>
      <c r="F25" s="15"/>
    </row>
    <row r="27" spans="1:11">
      <c r="F27" s="4" t="s">
        <v>2</v>
      </c>
    </row>
    <row r="28" spans="1:11">
      <c r="A28" s="75" t="s">
        <v>20</v>
      </c>
      <c r="B28" s="75"/>
      <c r="C28" s="75"/>
      <c r="D28" s="75"/>
      <c r="E28" s="75"/>
      <c r="F28" s="4" t="s">
        <v>21</v>
      </c>
    </row>
    <row r="29" spans="1:11" s="4" customFormat="1">
      <c r="A29" s="1"/>
      <c r="B29" s="9" t="s">
        <v>6</v>
      </c>
      <c r="C29" s="9" t="s">
        <v>7</v>
      </c>
      <c r="D29" s="9" t="s">
        <v>8</v>
      </c>
      <c r="E29" s="9" t="s">
        <v>9</v>
      </c>
      <c r="F29" s="9" t="s">
        <v>22</v>
      </c>
      <c r="H29" s="1"/>
      <c r="I29" s="1"/>
      <c r="J29" s="1"/>
      <c r="K29" s="1"/>
    </row>
    <row r="30" spans="1:11" s="4" customFormat="1">
      <c r="A30" s="10" t="str">
        <f>A12</f>
        <v>JANUARY 2016</v>
      </c>
      <c r="B30" s="21">
        <f>B12/$G12</f>
        <v>1.1142389525368249E-4</v>
      </c>
      <c r="C30" s="21">
        <f t="shared" ref="C30:E30" si="1">C12/$G12</f>
        <v>3.2733224222585927E-4</v>
      </c>
      <c r="D30" s="21">
        <f t="shared" si="1"/>
        <v>5.4009819967266774E-2</v>
      </c>
      <c r="E30" s="21">
        <f t="shared" si="1"/>
        <v>1.8330605564648116E-2</v>
      </c>
      <c r="F30" s="21">
        <f t="shared" ref="F30:F41" si="2">SUM(B30:E30)</f>
        <v>7.2779181669394427E-2</v>
      </c>
      <c r="H30" s="1"/>
      <c r="I30" s="1"/>
      <c r="J30" s="1"/>
      <c r="K30" s="1"/>
    </row>
    <row r="31" spans="1:11" s="4" customFormat="1">
      <c r="A31" s="10" t="str">
        <f t="shared" ref="A31:A41" si="3">A13</f>
        <v>FEBRUARY</v>
      </c>
      <c r="B31" s="21">
        <f t="shared" ref="B31:E31" si="4">B13/$G13</f>
        <v>1.2427278603749191E-4</v>
      </c>
      <c r="C31" s="21">
        <f t="shared" si="4"/>
        <v>3.2320620555914673E-4</v>
      </c>
      <c r="D31" s="21">
        <f t="shared" si="4"/>
        <v>5.526826115061409E-2</v>
      </c>
      <c r="E31" s="21">
        <f t="shared" si="4"/>
        <v>1.5837104072398189E-2</v>
      </c>
      <c r="F31" s="21">
        <f t="shared" si="2"/>
        <v>7.1552844214608918E-2</v>
      </c>
      <c r="H31" s="1"/>
      <c r="I31" s="1"/>
      <c r="J31" s="1"/>
      <c r="K31" s="1"/>
    </row>
    <row r="32" spans="1:11" s="4" customFormat="1">
      <c r="A32" s="10" t="str">
        <f t="shared" si="3"/>
        <v>MARCH</v>
      </c>
      <c r="B32" s="21">
        <f t="shared" ref="B32:E32" si="5">B14/$G14</f>
        <v>1.154977375565611E-4</v>
      </c>
      <c r="C32" s="21">
        <f t="shared" si="5"/>
        <v>3.7707390648567121E-4</v>
      </c>
      <c r="D32" s="21">
        <f t="shared" si="5"/>
        <v>4.9396681749622924E-2</v>
      </c>
      <c r="E32" s="21">
        <f t="shared" si="5"/>
        <v>1.6214177978883863E-2</v>
      </c>
      <c r="F32" s="21">
        <f t="shared" si="2"/>
        <v>6.6103431372549024E-2</v>
      </c>
      <c r="H32" s="1"/>
      <c r="I32" s="1"/>
      <c r="J32" s="1"/>
      <c r="K32" s="1"/>
    </row>
    <row r="33" spans="1:11" s="4" customFormat="1">
      <c r="A33" s="10" t="str">
        <f t="shared" si="3"/>
        <v>APRIL</v>
      </c>
      <c r="B33" s="21">
        <f t="shared" ref="B33:E33" si="6">B15/$G15</f>
        <v>9.1097155522718888E-5</v>
      </c>
      <c r="C33" s="21">
        <f t="shared" si="6"/>
        <v>1.0712966383450314E-2</v>
      </c>
      <c r="D33" s="21">
        <f t="shared" si="6"/>
        <v>4.9501292944218692E-2</v>
      </c>
      <c r="E33" s="21">
        <f t="shared" si="6"/>
        <v>1.5145917990395271E-2</v>
      </c>
      <c r="F33" s="21">
        <f t="shared" si="2"/>
        <v>7.5451274473587002E-2</v>
      </c>
      <c r="H33" s="1"/>
      <c r="I33" s="1"/>
      <c r="J33" s="1"/>
      <c r="K33" s="1"/>
    </row>
    <row r="34" spans="1:11" s="4" customFormat="1">
      <c r="A34" s="10" t="str">
        <f t="shared" si="3"/>
        <v>MAY</v>
      </c>
      <c r="B34" s="21">
        <f t="shared" ref="B34:E34" si="7">B16/$G16</f>
        <v>6.9401816473535857E-5</v>
      </c>
      <c r="C34" s="21">
        <f t="shared" si="7"/>
        <v>1.3153773880363295E-2</v>
      </c>
      <c r="D34" s="21">
        <f t="shared" si="7"/>
        <v>5.3241465706232387E-2</v>
      </c>
      <c r="E34" s="21">
        <f t="shared" si="7"/>
        <v>1.2840588787973693E-2</v>
      </c>
      <c r="F34" s="21">
        <f t="shared" si="2"/>
        <v>7.9305230191042908E-2</v>
      </c>
      <c r="H34" s="1"/>
      <c r="I34" s="1"/>
      <c r="J34" s="1"/>
      <c r="K34" s="1"/>
    </row>
    <row r="35" spans="1:11" s="4" customFormat="1">
      <c r="A35" s="10" t="str">
        <f t="shared" si="3"/>
        <v>JUNE</v>
      </c>
      <c r="B35" s="21">
        <f t="shared" ref="B35:E35" si="8">B17/$G17</f>
        <v>7.7013076393668277E-5</v>
      </c>
      <c r="C35" s="21">
        <f t="shared" si="8"/>
        <v>1.6058729066299609E-2</v>
      </c>
      <c r="D35" s="21">
        <f t="shared" si="8"/>
        <v>5.5058499655884378E-2</v>
      </c>
      <c r="E35" s="21">
        <f t="shared" si="8"/>
        <v>1.2617572837806837E-2</v>
      </c>
      <c r="F35" s="21">
        <f t="shared" si="2"/>
        <v>8.3811814636384485E-2</v>
      </c>
      <c r="H35" s="1"/>
      <c r="I35" s="1"/>
      <c r="J35" s="1"/>
      <c r="K35" s="1"/>
    </row>
    <row r="36" spans="1:11" s="4" customFormat="1">
      <c r="A36" s="10" t="str">
        <f t="shared" si="3"/>
        <v>JULY</v>
      </c>
      <c r="B36" s="21">
        <f t="shared" ref="B36:E36" si="9">B18/$G18</f>
        <v>7.9154148370695634E-5</v>
      </c>
      <c r="C36" s="21">
        <f t="shared" si="9"/>
        <v>1.3404206147446267E-2</v>
      </c>
      <c r="D36" s="21">
        <f t="shared" si="9"/>
        <v>5.3616824589785068E-2</v>
      </c>
      <c r="E36" s="21">
        <f t="shared" si="9"/>
        <v>1.247977813727756E-2</v>
      </c>
      <c r="F36" s="21">
        <f t="shared" si="2"/>
        <v>7.9579963022879591E-2</v>
      </c>
      <c r="H36" s="1"/>
      <c r="I36" s="1"/>
      <c r="J36" s="1"/>
      <c r="K36" s="1"/>
    </row>
    <row r="37" spans="1:11" s="4" customFormat="1">
      <c r="A37" s="10" t="str">
        <f t="shared" si="3"/>
        <v>AUGUST</v>
      </c>
      <c r="B37" s="21">
        <f t="shared" ref="B37:E37" si="10">B19/$G19</f>
        <v>6.9796012980992116E-5</v>
      </c>
      <c r="C37" s="21">
        <f t="shared" si="10"/>
        <v>1.2980992118683357E-2</v>
      </c>
      <c r="D37" s="21">
        <f t="shared" si="10"/>
        <v>5.1460361613351879E-2</v>
      </c>
      <c r="E37" s="21">
        <f t="shared" si="10"/>
        <v>1.2285581826611033E-2</v>
      </c>
      <c r="F37" s="21">
        <f t="shared" si="2"/>
        <v>7.6796731571627266E-2</v>
      </c>
      <c r="H37" s="1"/>
      <c r="I37" s="1"/>
      <c r="J37" s="1"/>
      <c r="K37" s="1"/>
    </row>
    <row r="38" spans="1:11" s="4" customFormat="1">
      <c r="A38" s="10" t="str">
        <f t="shared" si="3"/>
        <v>SEPTEMBER</v>
      </c>
      <c r="B38" s="21">
        <f t="shared" ref="B38:E38" si="11">B20/$G20</f>
        <v>8.8964208242950103E-5</v>
      </c>
      <c r="C38" s="21">
        <f t="shared" si="11"/>
        <v>1.4370932754880694E-2</v>
      </c>
      <c r="D38" s="21">
        <f t="shared" si="11"/>
        <v>5.4501084598698485E-2</v>
      </c>
      <c r="E38" s="21">
        <f t="shared" si="11"/>
        <v>1.0845986984815618E-2</v>
      </c>
      <c r="F38" s="21">
        <f t="shared" si="2"/>
        <v>7.9806968546637741E-2</v>
      </c>
      <c r="H38" s="1"/>
      <c r="I38" s="1"/>
      <c r="J38" s="1"/>
      <c r="K38" s="1"/>
    </row>
    <row r="39" spans="1:11" s="4" customFormat="1">
      <c r="A39" s="10" t="str">
        <f t="shared" si="3"/>
        <v>OCTOBER</v>
      </c>
      <c r="B39" s="21">
        <f t="shared" ref="B39:E39" si="12">B21/$G21</f>
        <v>8.865619546247818E-5</v>
      </c>
      <c r="C39" s="21">
        <f t="shared" si="12"/>
        <v>3.4904013961605586E-4</v>
      </c>
      <c r="D39" s="21">
        <f t="shared" si="12"/>
        <v>4.3630017452006981E-2</v>
      </c>
      <c r="E39" s="21">
        <f t="shared" si="12"/>
        <v>1.5706806282722512E-2</v>
      </c>
      <c r="F39" s="21">
        <f t="shared" si="2"/>
        <v>5.9774520069808032E-2</v>
      </c>
      <c r="H39" s="1"/>
      <c r="I39" s="1"/>
      <c r="J39" s="1"/>
      <c r="K39" s="1"/>
    </row>
    <row r="40" spans="1:11" s="4" customFormat="1">
      <c r="A40" s="10" t="str">
        <f t="shared" si="3"/>
        <v>NOVEMBER</v>
      </c>
      <c r="B40" s="21">
        <f t="shared" ref="B40:E40" si="13">B22/$G22</f>
        <v>1.0519268451992161E-4</v>
      </c>
      <c r="C40" s="21">
        <f t="shared" si="13"/>
        <v>3.2658393207054214E-4</v>
      </c>
      <c r="D40" s="21">
        <f t="shared" si="13"/>
        <v>4.6048334421946439E-2</v>
      </c>
      <c r="E40" s="21">
        <f t="shared" si="13"/>
        <v>1.534944480731548E-2</v>
      </c>
      <c r="F40" s="21">
        <f t="shared" si="2"/>
        <v>6.1829555845852383E-2</v>
      </c>
      <c r="H40" s="1"/>
      <c r="I40" s="1"/>
      <c r="J40" s="1"/>
      <c r="K40" s="1"/>
    </row>
    <row r="41" spans="1:11" s="4" customFormat="1">
      <c r="A41" s="10" t="str">
        <f t="shared" si="3"/>
        <v>DECEMBER 2016</v>
      </c>
      <c r="B41" s="21">
        <f t="shared" ref="B41:E41" si="14">B23/$G23</f>
        <v>1.4728551336146272E-4</v>
      </c>
      <c r="C41" s="21">
        <f t="shared" si="14"/>
        <v>2.8129395218002813E-4</v>
      </c>
      <c r="D41" s="21">
        <f t="shared" si="14"/>
        <v>4.6694796061884668E-2</v>
      </c>
      <c r="E41" s="21">
        <f t="shared" si="14"/>
        <v>1.8284106891701828E-2</v>
      </c>
      <c r="F41" s="21">
        <f t="shared" si="2"/>
        <v>6.5407482419127985E-2</v>
      </c>
      <c r="H41" s="1"/>
      <c r="I41" s="1"/>
      <c r="J41" s="1"/>
      <c r="K41" s="1"/>
    </row>
    <row r="42" spans="1:11" s="4" customFormat="1">
      <c r="A42" s="22"/>
      <c r="B42" s="23"/>
      <c r="C42" s="23"/>
      <c r="D42" s="23"/>
      <c r="E42" s="23"/>
      <c r="F42" s="23"/>
      <c r="H42" s="1"/>
      <c r="I42" s="1"/>
      <c r="J42" s="1"/>
      <c r="K42" s="1"/>
    </row>
    <row r="43" spans="1:11" s="4" customFormat="1">
      <c r="A43" s="22"/>
      <c r="B43" s="23"/>
      <c r="C43" s="23"/>
      <c r="D43" s="23"/>
      <c r="E43" s="23"/>
      <c r="F43" s="23"/>
      <c r="H43" s="1"/>
      <c r="I43" s="1"/>
      <c r="J43" s="1"/>
      <c r="K43" s="1"/>
    </row>
    <row r="44" spans="1:11" s="4" customFormat="1">
      <c r="A44" s="22"/>
      <c r="B44" s="23"/>
      <c r="C44" s="23"/>
      <c r="D44" s="23"/>
      <c r="E44" s="23"/>
      <c r="F44" s="23"/>
      <c r="H44" s="1"/>
      <c r="I44" s="1"/>
      <c r="J44" s="1"/>
      <c r="K44" s="1"/>
    </row>
    <row r="46" spans="1:11">
      <c r="A46" s="75" t="s">
        <v>23</v>
      </c>
      <c r="B46" s="75"/>
      <c r="C46" s="75"/>
      <c r="D46" s="75"/>
      <c r="E46" s="75"/>
      <c r="F46" s="75"/>
      <c r="G46" s="24"/>
    </row>
    <row r="47" spans="1:11" ht="54" customHeight="1">
      <c r="A47" s="25"/>
      <c r="B47" s="9" t="s">
        <v>6</v>
      </c>
      <c r="C47" s="9" t="s">
        <v>7</v>
      </c>
      <c r="D47" s="9" t="s">
        <v>8</v>
      </c>
      <c r="E47" s="9" t="s">
        <v>9</v>
      </c>
      <c r="F47" s="26" t="s">
        <v>24</v>
      </c>
      <c r="G47" s="9"/>
    </row>
    <row r="48" spans="1:11">
      <c r="A48" s="10" t="str">
        <f>A30</f>
        <v>JANUARY 2016</v>
      </c>
      <c r="B48" s="27">
        <f t="shared" ref="B48:E59" si="15">$D$65*B30</f>
        <v>1233.5366173486088</v>
      </c>
      <c r="C48" s="27">
        <f t="shared" si="15"/>
        <v>3623.7855973813425</v>
      </c>
      <c r="D48" s="27">
        <f t="shared" si="15"/>
        <v>597924.62356792146</v>
      </c>
      <c r="E48" s="27">
        <f t="shared" si="15"/>
        <v>202931.99345335513</v>
      </c>
      <c r="F48" s="27">
        <f t="shared" ref="F48:F59" si="16">SUM(B48:E48)</f>
        <v>805713.93923600658</v>
      </c>
    </row>
    <row r="49" spans="1:6">
      <c r="A49" s="10" t="str">
        <f t="shared" ref="A49:A59" si="17">A31</f>
        <v>FEBRUARY</v>
      </c>
      <c r="B49" s="27">
        <f t="shared" si="15"/>
        <v>1375.7823828377504</v>
      </c>
      <c r="C49" s="27">
        <f t="shared" si="15"/>
        <v>3578.1076276664512</v>
      </c>
      <c r="D49" s="27">
        <f t="shared" si="15"/>
        <v>611856.40433096315</v>
      </c>
      <c r="E49" s="27">
        <f t="shared" si="15"/>
        <v>175327.27375565609</v>
      </c>
      <c r="F49" s="27">
        <f t="shared" si="16"/>
        <v>792137.56809712341</v>
      </c>
    </row>
    <row r="50" spans="1:6">
      <c r="A50" s="10" t="str">
        <f t="shared" si="17"/>
        <v>MARCH</v>
      </c>
      <c r="B50" s="27">
        <f t="shared" si="15"/>
        <v>1278.6367607466063</v>
      </c>
      <c r="C50" s="27">
        <f t="shared" si="15"/>
        <v>4174.4588989441936</v>
      </c>
      <c r="D50" s="27">
        <f t="shared" si="15"/>
        <v>546854.11576168926</v>
      </c>
      <c r="E50" s="27">
        <f t="shared" si="15"/>
        <v>179501.73265460032</v>
      </c>
      <c r="F50" s="27">
        <f t="shared" si="16"/>
        <v>731808.94407598034</v>
      </c>
    </row>
    <row r="51" spans="1:6">
      <c r="A51" s="10" t="str">
        <f t="shared" si="17"/>
        <v>APRIL</v>
      </c>
      <c r="B51" s="27">
        <f t="shared" si="15"/>
        <v>1008.5060912449208</v>
      </c>
      <c r="C51" s="27">
        <f t="shared" si="15"/>
        <v>118599.66198743998</v>
      </c>
      <c r="D51" s="27">
        <f t="shared" si="15"/>
        <v>548012.23125230882</v>
      </c>
      <c r="E51" s="27">
        <f t="shared" si="15"/>
        <v>167675.38418913927</v>
      </c>
      <c r="F51" s="27">
        <f t="shared" si="16"/>
        <v>835295.783520133</v>
      </c>
    </row>
    <row r="52" spans="1:6">
      <c r="A52" s="10" t="str">
        <f t="shared" si="17"/>
        <v>MAY</v>
      </c>
      <c r="B52" s="27">
        <f t="shared" si="15"/>
        <v>768.3242605699968</v>
      </c>
      <c r="C52" s="27">
        <f t="shared" si="15"/>
        <v>145621.0241152521</v>
      </c>
      <c r="D52" s="27">
        <f t="shared" si="15"/>
        <v>589418.43094268721</v>
      </c>
      <c r="E52" s="27">
        <f t="shared" si="15"/>
        <v>142153.8568744128</v>
      </c>
      <c r="F52" s="27">
        <f t="shared" si="16"/>
        <v>877961.63619292201</v>
      </c>
    </row>
    <row r="53" spans="1:6">
      <c r="A53" s="10" t="str">
        <f t="shared" si="17"/>
        <v>JUNE</v>
      </c>
      <c r="B53" s="27">
        <f t="shared" si="15"/>
        <v>852.58596937370964</v>
      </c>
      <c r="C53" s="27">
        <f t="shared" si="15"/>
        <v>177780.80981876576</v>
      </c>
      <c r="D53" s="27">
        <f t="shared" si="15"/>
        <v>609534.20509291126</v>
      </c>
      <c r="E53" s="27">
        <f t="shared" si="15"/>
        <v>139684.92200045881</v>
      </c>
      <c r="F53" s="27">
        <f t="shared" si="16"/>
        <v>927852.5228815095</v>
      </c>
    </row>
    <row r="54" spans="1:6">
      <c r="A54" s="10" t="str">
        <f t="shared" si="17"/>
        <v>JULY</v>
      </c>
      <c r="B54" s="27">
        <f t="shared" si="15"/>
        <v>876.28905997226718</v>
      </c>
      <c r="C54" s="27">
        <f t="shared" si="15"/>
        <v>148393.47584931823</v>
      </c>
      <c r="D54" s="27">
        <f t="shared" si="15"/>
        <v>593573.90339727292</v>
      </c>
      <c r="E54" s="27">
        <f t="shared" si="15"/>
        <v>138159.44303212388</v>
      </c>
      <c r="F54" s="27">
        <f t="shared" si="16"/>
        <v>881003.11133868725</v>
      </c>
    </row>
    <row r="55" spans="1:6">
      <c r="A55" s="10" t="str">
        <f t="shared" si="17"/>
        <v>AUGUST</v>
      </c>
      <c r="B55" s="27">
        <f t="shared" si="15"/>
        <v>772.68827804821512</v>
      </c>
      <c r="C55" s="27">
        <f t="shared" si="15"/>
        <v>143708.21511358369</v>
      </c>
      <c r="D55" s="27">
        <f t="shared" si="15"/>
        <v>569700.42420027812</v>
      </c>
      <c r="E55" s="27">
        <f t="shared" si="15"/>
        <v>136009.56073249882</v>
      </c>
      <c r="F55" s="27">
        <f t="shared" si="16"/>
        <v>850190.88832440879</v>
      </c>
    </row>
    <row r="56" spans="1:6">
      <c r="A56" s="10" t="str">
        <f t="shared" si="17"/>
        <v>SEPTEMBER</v>
      </c>
      <c r="B56" s="27">
        <f t="shared" si="15"/>
        <v>984.89294644793915</v>
      </c>
      <c r="C56" s="27">
        <f t="shared" si="15"/>
        <v>159095.78226681126</v>
      </c>
      <c r="D56" s="27">
        <f t="shared" si="15"/>
        <v>603363.24972885032</v>
      </c>
      <c r="E56" s="27">
        <f t="shared" si="15"/>
        <v>120072.28850325379</v>
      </c>
      <c r="F56" s="27">
        <f t="shared" si="16"/>
        <v>883516.21344536333</v>
      </c>
    </row>
    <row r="57" spans="1:6">
      <c r="A57" s="10" t="str">
        <f t="shared" si="17"/>
        <v>OCTOBER</v>
      </c>
      <c r="B57" s="27">
        <f t="shared" si="15"/>
        <v>981.48304013961604</v>
      </c>
      <c r="C57" s="27">
        <f t="shared" si="15"/>
        <v>3864.106457242583</v>
      </c>
      <c r="D57" s="27">
        <f t="shared" si="15"/>
        <v>483013.30715532287</v>
      </c>
      <c r="E57" s="27">
        <f t="shared" si="15"/>
        <v>173884.79057591621</v>
      </c>
      <c r="F57" s="27">
        <f t="shared" si="16"/>
        <v>661743.68722862122</v>
      </c>
    </row>
    <row r="58" spans="1:6">
      <c r="A58" s="10" t="str">
        <f t="shared" si="17"/>
        <v>NOVEMBER</v>
      </c>
      <c r="B58" s="27">
        <f t="shared" si="15"/>
        <v>1164.5529707707381</v>
      </c>
      <c r="C58" s="27">
        <f t="shared" si="15"/>
        <v>3615.5013063357283</v>
      </c>
      <c r="D58" s="27">
        <f t="shared" si="15"/>
        <v>509785.68419333769</v>
      </c>
      <c r="E58" s="27">
        <f t="shared" si="15"/>
        <v>169928.56139777924</v>
      </c>
      <c r="F58" s="27">
        <f t="shared" si="16"/>
        <v>684494.29986822337</v>
      </c>
    </row>
    <row r="59" spans="1:6">
      <c r="A59" s="10" t="str">
        <f t="shared" si="17"/>
        <v>DECEMBER 2016</v>
      </c>
      <c r="B59" s="28">
        <f t="shared" si="15"/>
        <v>1630.5485777777778</v>
      </c>
      <c r="C59" s="28">
        <f t="shared" si="15"/>
        <v>3114.1111111111113</v>
      </c>
      <c r="D59" s="28">
        <f t="shared" si="15"/>
        <v>516942.44444444444</v>
      </c>
      <c r="E59" s="28">
        <f t="shared" si="15"/>
        <v>202417.22222222222</v>
      </c>
      <c r="F59" s="28">
        <f t="shared" si="16"/>
        <v>724104.32635555556</v>
      </c>
    </row>
    <row r="60" spans="1:6">
      <c r="A60" s="22" t="s">
        <v>2</v>
      </c>
      <c r="B60" s="27">
        <f t="shared" ref="B60:F60" si="18">SUM(B48:B59)</f>
        <v>12927.826955278144</v>
      </c>
      <c r="C60" s="27">
        <f t="shared" si="18"/>
        <v>915169.0401498524</v>
      </c>
      <c r="D60" s="27">
        <f t="shared" si="18"/>
        <v>6779979.0240679868</v>
      </c>
      <c r="E60" s="27">
        <f t="shared" si="18"/>
        <v>1947747.0293914166</v>
      </c>
      <c r="F60" s="27">
        <f t="shared" si="18"/>
        <v>9655822.9205645341</v>
      </c>
    </row>
    <row r="63" spans="1:6">
      <c r="A63" s="22"/>
    </row>
    <row r="64" spans="1:6">
      <c r="A64" s="36" t="s">
        <v>48</v>
      </c>
    </row>
    <row r="65" spans="1:4">
      <c r="A65" s="46" t="s">
        <v>49</v>
      </c>
      <c r="D65" s="37">
        <v>11070665</v>
      </c>
    </row>
  </sheetData>
  <mergeCells count="6">
    <mergeCell ref="A46:F46"/>
    <mergeCell ref="A2:G2"/>
    <mergeCell ref="A3:G3"/>
    <mergeCell ref="A4:G4"/>
    <mergeCell ref="A10:E10"/>
    <mergeCell ref="A28:E28"/>
  </mergeCells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workbookViewId="0">
      <selection activeCell="O25" sqref="O25"/>
    </sheetView>
  </sheetViews>
  <sheetFormatPr defaultRowHeight="12.75"/>
  <cols>
    <col min="1" max="1" width="24.85546875" style="1" customWidth="1"/>
    <col min="2" max="12" width="12.7109375" style="1" customWidth="1"/>
    <col min="13" max="13" width="3.5703125" style="1" customWidth="1"/>
    <col min="14" max="15" width="15.7109375" style="1" customWidth="1"/>
    <col min="16" max="16" width="11.5703125" style="1" customWidth="1"/>
    <col min="17" max="17" width="9.140625" style="1"/>
    <col min="18" max="18" width="14.85546875" style="1" bestFit="1" customWidth="1"/>
    <col min="19" max="21" width="9.140625" style="1"/>
    <col min="22" max="22" width="12" style="1" bestFit="1" customWidth="1"/>
    <col min="23" max="23" width="9.140625" style="1"/>
    <col min="24" max="24" width="12.140625" style="1" bestFit="1" customWidth="1"/>
    <col min="25" max="16384" width="9.140625" style="1"/>
  </cols>
  <sheetData>
    <row r="1" spans="1:24">
      <c r="B1" s="2"/>
      <c r="C1" s="2"/>
      <c r="D1" s="2"/>
      <c r="E1" s="2"/>
      <c r="F1" s="2"/>
      <c r="G1" s="2"/>
      <c r="H1" s="2"/>
      <c r="I1" s="2"/>
      <c r="J1" s="2"/>
    </row>
    <row r="2" spans="1:24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4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4">
      <c r="A4" s="76" t="str">
        <f>'Stmt BG NT Changed Rates'!A4:G4</f>
        <v>January 2016 - December 2016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4">
      <c r="A5" s="4"/>
      <c r="B5" s="4"/>
      <c r="C5" s="4"/>
      <c r="D5" s="4"/>
      <c r="E5" s="4"/>
      <c r="F5" s="4"/>
      <c r="G5" s="4"/>
      <c r="H5" s="4"/>
      <c r="I5" s="4"/>
    </row>
    <row r="7" spans="1:24">
      <c r="A7" s="6" t="s">
        <v>28</v>
      </c>
      <c r="D7" s="4"/>
    </row>
    <row r="8" spans="1:24">
      <c r="A8" s="4"/>
      <c r="B8" s="4"/>
      <c r="C8" s="8"/>
      <c r="D8" s="8"/>
      <c r="E8" s="8"/>
      <c r="N8" s="3"/>
      <c r="O8" s="3"/>
      <c r="V8" s="9"/>
      <c r="W8" s="9"/>
      <c r="X8" s="9"/>
    </row>
    <row r="9" spans="1:24">
      <c r="A9" s="4"/>
      <c r="B9" s="4"/>
      <c r="C9" s="4"/>
      <c r="D9" s="4"/>
      <c r="E9" s="4"/>
      <c r="N9" s="2"/>
      <c r="O9" s="40"/>
      <c r="U9" s="29"/>
      <c r="V9" s="30"/>
      <c r="W9" s="5"/>
      <c r="X9" s="5"/>
    </row>
    <row r="10" spans="1:24">
      <c r="A10" s="4"/>
      <c r="B10" s="9" t="s">
        <v>32</v>
      </c>
      <c r="C10" s="9" t="s">
        <v>33</v>
      </c>
      <c r="D10" s="9" t="s">
        <v>34</v>
      </c>
      <c r="E10" s="9" t="s">
        <v>35</v>
      </c>
      <c r="F10" s="9" t="s">
        <v>35</v>
      </c>
      <c r="G10" s="9" t="s">
        <v>35</v>
      </c>
      <c r="H10" s="9" t="s">
        <v>35</v>
      </c>
      <c r="I10" s="9" t="s">
        <v>35</v>
      </c>
      <c r="J10" s="9" t="s">
        <v>36</v>
      </c>
      <c r="K10" s="9" t="s">
        <v>36</v>
      </c>
      <c r="W10" s="5"/>
      <c r="X10" s="5"/>
    </row>
    <row r="11" spans="1:24" ht="51">
      <c r="A11" s="45" t="s">
        <v>37</v>
      </c>
      <c r="B11" s="44">
        <v>81676557</v>
      </c>
      <c r="C11" s="44" t="s">
        <v>38</v>
      </c>
      <c r="D11" s="44">
        <v>77065697</v>
      </c>
      <c r="E11" s="44" t="s">
        <v>39</v>
      </c>
      <c r="F11" s="44" t="s">
        <v>40</v>
      </c>
      <c r="G11" s="44">
        <v>80381517</v>
      </c>
      <c r="H11" s="44" t="s">
        <v>41</v>
      </c>
      <c r="I11" s="44">
        <v>81071591</v>
      </c>
      <c r="J11" s="44" t="s">
        <v>42</v>
      </c>
      <c r="K11" s="44" t="s">
        <v>43</v>
      </c>
      <c r="L11" s="9" t="s">
        <v>2</v>
      </c>
      <c r="N11" s="38" t="s">
        <v>29</v>
      </c>
      <c r="O11" s="38" t="s">
        <v>30</v>
      </c>
      <c r="W11" s="9"/>
    </row>
    <row r="12" spans="1:24">
      <c r="A12" s="31" t="str">
        <f>'Stmt BG NT Changed Rates'!A12</f>
        <v>JANUARY 2016</v>
      </c>
      <c r="B12" s="4">
        <v>75</v>
      </c>
      <c r="C12" s="4">
        <v>87</v>
      </c>
      <c r="D12" s="4">
        <v>101</v>
      </c>
      <c r="E12" s="4">
        <v>124</v>
      </c>
      <c r="F12" s="4">
        <v>76</v>
      </c>
      <c r="G12" s="4">
        <v>60</v>
      </c>
      <c r="H12" s="4">
        <v>241</v>
      </c>
      <c r="I12" s="4">
        <v>9</v>
      </c>
      <c r="J12" s="4"/>
      <c r="K12" s="4"/>
      <c r="L12" s="4">
        <f>SUM(B12:K12)</f>
        <v>773</v>
      </c>
      <c r="N12" s="42">
        <f>SUM(D12:K12) *$C$30 * 1000</f>
        <v>1757113.7999999998</v>
      </c>
      <c r="O12" s="42">
        <f>SUM(B12:C12) *$C$30 * 1000</f>
        <v>465879.6</v>
      </c>
    </row>
    <row r="13" spans="1:24">
      <c r="A13" s="31" t="str">
        <f>'Stmt BG NT Changed Rates'!A13</f>
        <v>FEBRUARY</v>
      </c>
      <c r="B13" s="4">
        <v>75</v>
      </c>
      <c r="C13" s="4">
        <v>87</v>
      </c>
      <c r="D13" s="4">
        <v>101</v>
      </c>
      <c r="E13" s="4">
        <v>124</v>
      </c>
      <c r="F13" s="4">
        <v>76</v>
      </c>
      <c r="G13" s="4">
        <v>60</v>
      </c>
      <c r="H13" s="4">
        <v>241</v>
      </c>
      <c r="I13" s="4">
        <v>9</v>
      </c>
      <c r="J13" s="4"/>
      <c r="K13" s="4"/>
      <c r="L13" s="4">
        <f t="shared" ref="L13:L23" si="0">SUM(B13:K13)</f>
        <v>773</v>
      </c>
      <c r="N13" s="42">
        <f t="shared" ref="N13:N23" si="1">SUM(D13:K13) *$C$30 * 1000</f>
        <v>1757113.7999999998</v>
      </c>
      <c r="O13" s="42">
        <f t="shared" ref="O13:O23" si="2">SUM(B13:C13) *$C$30 * 1000</f>
        <v>465879.6</v>
      </c>
    </row>
    <row r="14" spans="1:24">
      <c r="A14" s="31" t="str">
        <f>'Stmt BG NT Changed Rates'!A14</f>
        <v>MARCH</v>
      </c>
      <c r="B14" s="4">
        <v>75</v>
      </c>
      <c r="C14" s="4">
        <v>87</v>
      </c>
      <c r="D14" s="4">
        <v>101</v>
      </c>
      <c r="E14" s="4">
        <v>124</v>
      </c>
      <c r="F14" s="4">
        <v>76</v>
      </c>
      <c r="G14" s="4">
        <v>60</v>
      </c>
      <c r="H14" s="4">
        <v>241</v>
      </c>
      <c r="I14" s="4">
        <v>9</v>
      </c>
      <c r="J14" s="4"/>
      <c r="K14" s="4"/>
      <c r="L14" s="4">
        <f t="shared" si="0"/>
        <v>773</v>
      </c>
      <c r="N14" s="42">
        <f t="shared" si="1"/>
        <v>1757113.7999999998</v>
      </c>
      <c r="O14" s="42">
        <f t="shared" si="2"/>
        <v>465879.6</v>
      </c>
    </row>
    <row r="15" spans="1:24">
      <c r="A15" s="31" t="str">
        <f>'Stmt BG NT Changed Rates'!A15</f>
        <v>APRIL</v>
      </c>
      <c r="B15" s="4">
        <v>75</v>
      </c>
      <c r="C15" s="4">
        <v>87</v>
      </c>
      <c r="D15" s="4">
        <v>101</v>
      </c>
      <c r="E15" s="4">
        <v>124</v>
      </c>
      <c r="F15" s="4">
        <v>76</v>
      </c>
      <c r="G15" s="4">
        <v>60</v>
      </c>
      <c r="H15" s="4">
        <v>241</v>
      </c>
      <c r="I15" s="4">
        <v>9</v>
      </c>
      <c r="J15" s="4"/>
      <c r="K15" s="4"/>
      <c r="L15" s="4">
        <f t="shared" si="0"/>
        <v>773</v>
      </c>
      <c r="N15" s="42">
        <f t="shared" si="1"/>
        <v>1757113.7999999998</v>
      </c>
      <c r="O15" s="42">
        <f t="shared" si="2"/>
        <v>465879.6</v>
      </c>
    </row>
    <row r="16" spans="1:24">
      <c r="A16" s="31" t="str">
        <f>'Stmt BG NT Changed Rates'!A16</f>
        <v>MAY</v>
      </c>
      <c r="B16" s="4">
        <v>75</v>
      </c>
      <c r="C16" s="4">
        <v>87</v>
      </c>
      <c r="D16" s="4">
        <v>101</v>
      </c>
      <c r="E16" s="4">
        <v>124</v>
      </c>
      <c r="F16" s="4">
        <v>76</v>
      </c>
      <c r="G16" s="4">
        <v>60</v>
      </c>
      <c r="H16" s="4">
        <v>241</v>
      </c>
      <c r="I16" s="4">
        <v>9</v>
      </c>
      <c r="J16" s="4"/>
      <c r="K16" s="4"/>
      <c r="L16" s="4">
        <f t="shared" si="0"/>
        <v>773</v>
      </c>
      <c r="N16" s="42">
        <f t="shared" si="1"/>
        <v>1757113.7999999998</v>
      </c>
      <c r="O16" s="42">
        <f t="shared" si="2"/>
        <v>465879.6</v>
      </c>
    </row>
    <row r="17" spans="1:23">
      <c r="A17" s="31" t="str">
        <f>'Stmt BG NT Changed Rates'!A17</f>
        <v>JUNE</v>
      </c>
      <c r="B17" s="4">
        <v>75</v>
      </c>
      <c r="C17" s="4">
        <v>87</v>
      </c>
      <c r="D17" s="4">
        <v>101</v>
      </c>
      <c r="E17" s="4">
        <v>124</v>
      </c>
      <c r="F17" s="4">
        <v>76</v>
      </c>
      <c r="G17" s="4">
        <v>60</v>
      </c>
      <c r="H17" s="4">
        <v>241</v>
      </c>
      <c r="I17" s="4">
        <v>9</v>
      </c>
      <c r="J17" s="4"/>
      <c r="K17" s="4"/>
      <c r="L17" s="4">
        <f t="shared" si="0"/>
        <v>773</v>
      </c>
      <c r="N17" s="42">
        <f t="shared" si="1"/>
        <v>1757113.7999999998</v>
      </c>
      <c r="O17" s="42">
        <f t="shared" si="2"/>
        <v>465879.6</v>
      </c>
    </row>
    <row r="18" spans="1:23">
      <c r="A18" s="31" t="str">
        <f>'Stmt BG NT Changed Rates'!A18</f>
        <v>JULY</v>
      </c>
      <c r="B18" s="4">
        <v>75</v>
      </c>
      <c r="C18" s="4">
        <v>87</v>
      </c>
      <c r="D18" s="4">
        <v>101</v>
      </c>
      <c r="E18" s="4">
        <v>124</v>
      </c>
      <c r="F18" s="4">
        <v>76</v>
      </c>
      <c r="G18" s="4">
        <v>60</v>
      </c>
      <c r="H18" s="4">
        <v>241</v>
      </c>
      <c r="I18" s="4">
        <v>9</v>
      </c>
      <c r="J18" s="4">
        <v>100</v>
      </c>
      <c r="K18" s="4">
        <v>100</v>
      </c>
      <c r="L18" s="4">
        <f t="shared" si="0"/>
        <v>973</v>
      </c>
      <c r="N18" s="42">
        <f t="shared" si="1"/>
        <v>2332273.7999999998</v>
      </c>
      <c r="O18" s="42">
        <f t="shared" si="2"/>
        <v>465879.6</v>
      </c>
    </row>
    <row r="19" spans="1:23">
      <c r="A19" s="31" t="str">
        <f>'Stmt BG NT Changed Rates'!A19</f>
        <v>AUGUST</v>
      </c>
      <c r="B19" s="4">
        <v>75</v>
      </c>
      <c r="C19" s="4">
        <v>87</v>
      </c>
      <c r="D19" s="4">
        <v>101</v>
      </c>
      <c r="E19" s="4">
        <v>124</v>
      </c>
      <c r="F19" s="4">
        <v>76</v>
      </c>
      <c r="G19" s="4">
        <v>60</v>
      </c>
      <c r="H19" s="4">
        <v>241</v>
      </c>
      <c r="I19" s="4">
        <v>9</v>
      </c>
      <c r="J19" s="4">
        <v>100</v>
      </c>
      <c r="K19" s="4">
        <v>100</v>
      </c>
      <c r="L19" s="4">
        <f t="shared" si="0"/>
        <v>973</v>
      </c>
      <c r="N19" s="42">
        <f t="shared" si="1"/>
        <v>2332273.7999999998</v>
      </c>
      <c r="O19" s="42">
        <f t="shared" si="2"/>
        <v>465879.6</v>
      </c>
    </row>
    <row r="20" spans="1:23">
      <c r="A20" s="31" t="str">
        <f>'Stmt BG NT Changed Rates'!A20</f>
        <v>SEPTEMBER</v>
      </c>
      <c r="B20" s="4">
        <v>75</v>
      </c>
      <c r="C20" s="4">
        <v>87</v>
      </c>
      <c r="D20" s="4">
        <v>101</v>
      </c>
      <c r="E20" s="4">
        <v>124</v>
      </c>
      <c r="F20" s="4">
        <v>76</v>
      </c>
      <c r="G20" s="4">
        <v>60</v>
      </c>
      <c r="H20" s="4">
        <v>241</v>
      </c>
      <c r="I20" s="4">
        <v>9</v>
      </c>
      <c r="J20" s="4">
        <v>100</v>
      </c>
      <c r="K20" s="4">
        <v>100</v>
      </c>
      <c r="L20" s="4">
        <f t="shared" si="0"/>
        <v>973</v>
      </c>
      <c r="N20" s="42">
        <f t="shared" si="1"/>
        <v>2332273.7999999998</v>
      </c>
      <c r="O20" s="42">
        <f t="shared" si="2"/>
        <v>465879.6</v>
      </c>
    </row>
    <row r="21" spans="1:23">
      <c r="A21" s="31" t="str">
        <f>'Stmt BG NT Changed Rates'!A21</f>
        <v>OCTOBER</v>
      </c>
      <c r="B21" s="4">
        <v>75</v>
      </c>
      <c r="C21" s="4">
        <v>87</v>
      </c>
      <c r="D21" s="4">
        <v>101</v>
      </c>
      <c r="E21" s="4">
        <v>124</v>
      </c>
      <c r="F21" s="4">
        <v>76</v>
      </c>
      <c r="G21" s="4">
        <v>60</v>
      </c>
      <c r="H21" s="4">
        <v>241</v>
      </c>
      <c r="I21" s="4">
        <v>9</v>
      </c>
      <c r="J21" s="4">
        <v>100</v>
      </c>
      <c r="K21" s="4">
        <v>100</v>
      </c>
      <c r="L21" s="4">
        <f t="shared" si="0"/>
        <v>973</v>
      </c>
      <c r="N21" s="42">
        <f t="shared" si="1"/>
        <v>2332273.7999999998</v>
      </c>
      <c r="O21" s="42">
        <f t="shared" si="2"/>
        <v>465879.6</v>
      </c>
    </row>
    <row r="22" spans="1:23">
      <c r="A22" s="31" t="str">
        <f>'Stmt BG NT Changed Rates'!A22</f>
        <v>NOVEMBER</v>
      </c>
      <c r="B22" s="4">
        <v>75</v>
      </c>
      <c r="C22" s="4">
        <v>87</v>
      </c>
      <c r="D22" s="4">
        <v>101</v>
      </c>
      <c r="E22" s="4">
        <v>124</v>
      </c>
      <c r="F22" s="4">
        <v>76</v>
      </c>
      <c r="G22" s="4">
        <v>60</v>
      </c>
      <c r="H22" s="4">
        <v>241</v>
      </c>
      <c r="I22" s="4">
        <v>9</v>
      </c>
      <c r="J22" s="4">
        <v>100</v>
      </c>
      <c r="K22" s="4">
        <v>100</v>
      </c>
      <c r="L22" s="4">
        <f t="shared" si="0"/>
        <v>973</v>
      </c>
      <c r="N22" s="42">
        <f t="shared" si="1"/>
        <v>2332273.7999999998</v>
      </c>
      <c r="O22" s="42">
        <f t="shared" si="2"/>
        <v>465879.6</v>
      </c>
    </row>
    <row r="23" spans="1:23">
      <c r="A23" s="31" t="str">
        <f>'Stmt BG NT Changed Rates'!A23</f>
        <v>DECEMBER 2016</v>
      </c>
      <c r="B23" s="4">
        <v>75</v>
      </c>
      <c r="C23" s="4">
        <v>87</v>
      </c>
      <c r="D23" s="4">
        <v>101</v>
      </c>
      <c r="E23" s="4">
        <v>124</v>
      </c>
      <c r="F23" s="4">
        <v>76</v>
      </c>
      <c r="G23" s="4">
        <v>60</v>
      </c>
      <c r="H23" s="4">
        <v>241</v>
      </c>
      <c r="I23" s="4">
        <v>9</v>
      </c>
      <c r="J23" s="4">
        <v>100</v>
      </c>
      <c r="K23" s="4">
        <v>100</v>
      </c>
      <c r="L23" s="4">
        <f t="shared" si="0"/>
        <v>973</v>
      </c>
      <c r="N23" s="43">
        <f t="shared" si="1"/>
        <v>2332273.7999999998</v>
      </c>
      <c r="O23" s="43">
        <f t="shared" si="2"/>
        <v>465879.6</v>
      </c>
      <c r="W23" s="34"/>
    </row>
    <row r="24" spans="1:23">
      <c r="A24" s="3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N24" s="33"/>
      <c r="O24" s="33"/>
      <c r="W24" s="34"/>
    </row>
    <row r="25" spans="1:23">
      <c r="A25" s="22" t="s">
        <v>2</v>
      </c>
      <c r="B25" s="4">
        <f>ROUND(AVERAGE(B12:B23),0)</f>
        <v>75</v>
      </c>
      <c r="C25" s="4">
        <f t="shared" ref="C25:L25" si="3">ROUND(AVERAGE(C12:C23),0)</f>
        <v>87</v>
      </c>
      <c r="D25" s="4">
        <f t="shared" si="3"/>
        <v>101</v>
      </c>
      <c r="E25" s="4">
        <f t="shared" si="3"/>
        <v>124</v>
      </c>
      <c r="F25" s="4">
        <f t="shared" si="3"/>
        <v>76</v>
      </c>
      <c r="G25" s="4">
        <f t="shared" si="3"/>
        <v>60</v>
      </c>
      <c r="H25" s="4">
        <f t="shared" si="3"/>
        <v>241</v>
      </c>
      <c r="I25" s="4">
        <f t="shared" si="3"/>
        <v>9</v>
      </c>
      <c r="J25" s="4">
        <f t="shared" si="3"/>
        <v>100</v>
      </c>
      <c r="K25" s="4">
        <f t="shared" si="3"/>
        <v>100</v>
      </c>
      <c r="L25" s="4">
        <f t="shared" si="3"/>
        <v>873</v>
      </c>
      <c r="N25" s="41">
        <f>SUM(N12:N23)</f>
        <v>24536325.600000005</v>
      </c>
      <c r="O25" s="41">
        <f>SUM(O12:O23)</f>
        <v>5590555.1999999993</v>
      </c>
      <c r="R25" s="39"/>
    </row>
    <row r="26" spans="1:23">
      <c r="A26" s="22"/>
      <c r="D26" s="4"/>
      <c r="H26" s="32"/>
      <c r="J26" s="35"/>
    </row>
    <row r="27" spans="1:23">
      <c r="A27" s="22"/>
      <c r="D27" s="4"/>
      <c r="H27" s="32"/>
      <c r="J27" s="35"/>
    </row>
    <row r="29" spans="1:23">
      <c r="A29" s="6" t="s">
        <v>47</v>
      </c>
    </row>
    <row r="30" spans="1:23">
      <c r="A30" s="46" t="s">
        <v>45</v>
      </c>
      <c r="B30" s="46"/>
      <c r="C30" s="30">
        <v>2.8757999999999999</v>
      </c>
      <c r="D30" s="1" t="s">
        <v>46</v>
      </c>
    </row>
  </sheetData>
  <mergeCells count="3">
    <mergeCell ref="A2:P2"/>
    <mergeCell ref="A3:P3"/>
    <mergeCell ref="A4:P4"/>
  </mergeCells>
  <pageMargins left="0.75" right="0.75" top="1" bottom="1" header="0.5" footer="0.5"/>
  <pageSetup scale="43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opLeftCell="A28" workbookViewId="0">
      <selection activeCell="E48" sqref="E48"/>
    </sheetView>
  </sheetViews>
  <sheetFormatPr defaultRowHeight="12.75"/>
  <cols>
    <col min="1" max="1" width="18.7109375" style="1" customWidth="1"/>
    <col min="2" max="5" width="15.7109375" style="1" customWidth="1"/>
    <col min="6" max="6" width="15.7109375" style="4" customWidth="1"/>
    <col min="7" max="7" width="9.140625" style="4"/>
    <col min="8" max="9" width="9.140625" style="1"/>
    <col min="10" max="10" width="15.28515625" style="1" customWidth="1"/>
    <col min="11" max="11" width="12.5703125" style="1" customWidth="1"/>
    <col min="12" max="16384" width="9.140625" style="1"/>
  </cols>
  <sheetData>
    <row r="1" spans="1:11">
      <c r="B1" s="2"/>
      <c r="C1" s="2"/>
      <c r="D1" s="2"/>
      <c r="E1" s="2"/>
      <c r="F1" s="3"/>
      <c r="G1" s="3"/>
    </row>
    <row r="2" spans="1:11">
      <c r="A2" s="76" t="s">
        <v>0</v>
      </c>
      <c r="B2" s="76"/>
      <c r="C2" s="76"/>
      <c r="D2" s="76"/>
      <c r="E2" s="76"/>
      <c r="F2" s="76"/>
      <c r="G2" s="76"/>
    </row>
    <row r="3" spans="1:11">
      <c r="A3" s="76" t="s">
        <v>31</v>
      </c>
      <c r="B3" s="76"/>
      <c r="C3" s="76"/>
      <c r="D3" s="76"/>
      <c r="E3" s="76"/>
      <c r="F3" s="76"/>
      <c r="G3" s="76"/>
    </row>
    <row r="4" spans="1:11">
      <c r="A4" s="76" t="s">
        <v>59</v>
      </c>
      <c r="B4" s="76"/>
      <c r="C4" s="76"/>
      <c r="D4" s="76"/>
      <c r="E4" s="76"/>
      <c r="F4" s="76"/>
      <c r="G4" s="76"/>
    </row>
    <row r="5" spans="1:11">
      <c r="A5" s="4"/>
      <c r="B5" s="4"/>
      <c r="C5" s="4"/>
      <c r="D5" s="4"/>
      <c r="E5" s="4"/>
    </row>
    <row r="6" spans="1:11">
      <c r="A6" s="4"/>
      <c r="B6" s="4"/>
      <c r="C6" s="4"/>
      <c r="D6" s="4"/>
      <c r="E6" s="4"/>
    </row>
    <row r="7" spans="1:11">
      <c r="A7" s="6" t="s">
        <v>1</v>
      </c>
    </row>
    <row r="8" spans="1:11">
      <c r="A8" s="6"/>
      <c r="F8" s="4" t="s">
        <v>2</v>
      </c>
    </row>
    <row r="9" spans="1:11">
      <c r="A9" s="6"/>
      <c r="F9" s="4" t="s">
        <v>3</v>
      </c>
      <c r="G9" s="4" t="s">
        <v>4</v>
      </c>
    </row>
    <row r="10" spans="1:11">
      <c r="A10" s="77" t="s">
        <v>44</v>
      </c>
      <c r="B10" s="77"/>
      <c r="C10" s="77"/>
      <c r="D10" s="77"/>
      <c r="E10" s="77"/>
      <c r="F10" s="4" t="s">
        <v>5</v>
      </c>
      <c r="G10" s="4" t="s">
        <v>2</v>
      </c>
    </row>
    <row r="11" spans="1:11">
      <c r="A11" s="7"/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10</v>
      </c>
    </row>
    <row r="12" spans="1:11">
      <c r="A12" s="10" t="s">
        <v>25</v>
      </c>
      <c r="B12" s="17">
        <v>0.34039999999999998</v>
      </c>
      <c r="C12" s="18">
        <v>1</v>
      </c>
      <c r="D12" s="18">
        <v>165</v>
      </c>
      <c r="E12" s="18">
        <v>56</v>
      </c>
      <c r="F12" s="15">
        <f>ROUND(SUM(B12:E12),3)</f>
        <v>222.34</v>
      </c>
      <c r="G12" s="15">
        <v>3055</v>
      </c>
      <c r="J12" s="16"/>
      <c r="K12" s="16"/>
    </row>
    <row r="13" spans="1:11">
      <c r="A13" s="13" t="s">
        <v>16</v>
      </c>
      <c r="B13" s="17">
        <v>0.38450000000000001</v>
      </c>
      <c r="C13" s="18">
        <v>1</v>
      </c>
      <c r="D13" s="18">
        <v>171</v>
      </c>
      <c r="E13" s="18">
        <v>49</v>
      </c>
      <c r="F13" s="15">
        <f>ROUND(SUM(B13:E13),3)</f>
        <v>221.38499999999999</v>
      </c>
      <c r="G13" s="15">
        <v>3094</v>
      </c>
      <c r="J13" s="16"/>
      <c r="K13" s="16"/>
    </row>
    <row r="14" spans="1:11">
      <c r="A14" s="13" t="s">
        <v>17</v>
      </c>
      <c r="B14" s="17">
        <v>0.30630000000000002</v>
      </c>
      <c r="C14" s="18">
        <v>1</v>
      </c>
      <c r="D14" s="18">
        <v>131</v>
      </c>
      <c r="E14" s="18">
        <v>43</v>
      </c>
      <c r="F14" s="15">
        <f>ROUND(SUM(B14:E14),3)</f>
        <v>175.30600000000001</v>
      </c>
      <c r="G14" s="15">
        <v>2652</v>
      </c>
      <c r="J14" s="16"/>
      <c r="K14" s="16"/>
    </row>
    <row r="15" spans="1:11">
      <c r="A15" s="13" t="s">
        <v>18</v>
      </c>
      <c r="B15" s="17">
        <v>0.24660000000000001</v>
      </c>
      <c r="C15" s="18">
        <v>29</v>
      </c>
      <c r="D15" s="18">
        <v>134</v>
      </c>
      <c r="E15" s="18">
        <v>41</v>
      </c>
      <c r="F15" s="15">
        <f>ROUND(SUM(B15:E15),3)</f>
        <v>204.24700000000001</v>
      </c>
      <c r="G15" s="15">
        <v>2707</v>
      </c>
      <c r="J15" s="16"/>
      <c r="K15" s="16"/>
    </row>
    <row r="16" spans="1:11">
      <c r="A16" s="13" t="s">
        <v>19</v>
      </c>
      <c r="B16" s="17">
        <v>0.22159999999999999</v>
      </c>
      <c r="C16" s="18">
        <v>42</v>
      </c>
      <c r="D16" s="18">
        <v>170</v>
      </c>
      <c r="E16" s="18">
        <v>41</v>
      </c>
      <c r="F16" s="15">
        <f>ROUND(SUM(B16:E16),3)</f>
        <v>253.22200000000001</v>
      </c>
      <c r="G16" s="15">
        <v>3193</v>
      </c>
      <c r="J16" s="16"/>
      <c r="K16" s="16"/>
    </row>
    <row r="17" spans="1:11">
      <c r="A17" s="10" t="s">
        <v>26</v>
      </c>
      <c r="B17" s="11">
        <v>0.3357</v>
      </c>
      <c r="C17" s="12">
        <v>70</v>
      </c>
      <c r="D17" s="12">
        <v>240</v>
      </c>
      <c r="E17" s="12">
        <v>55</v>
      </c>
      <c r="F17" s="15">
        <f t="shared" ref="F17:F23" si="0">ROUND(SUM(B17:E17),3)</f>
        <v>365.33600000000001</v>
      </c>
      <c r="G17" s="4">
        <v>4359</v>
      </c>
    </row>
    <row r="18" spans="1:11">
      <c r="A18" s="13" t="s">
        <v>11</v>
      </c>
      <c r="B18" s="11">
        <v>0.34250000000000003</v>
      </c>
      <c r="C18" s="12">
        <v>58</v>
      </c>
      <c r="D18" s="12">
        <v>232</v>
      </c>
      <c r="E18" s="12">
        <v>54</v>
      </c>
      <c r="F18" s="15">
        <f t="shared" si="0"/>
        <v>344.34300000000002</v>
      </c>
      <c r="G18" s="4">
        <v>4327</v>
      </c>
    </row>
    <row r="19" spans="1:11">
      <c r="A19" s="13" t="s">
        <v>12</v>
      </c>
      <c r="B19" s="11">
        <v>0.30109999999999998</v>
      </c>
      <c r="C19" s="12">
        <v>56</v>
      </c>
      <c r="D19" s="12">
        <v>222</v>
      </c>
      <c r="E19" s="12">
        <v>53</v>
      </c>
      <c r="F19" s="15">
        <f t="shared" si="0"/>
        <v>331.30099999999999</v>
      </c>
      <c r="G19" s="4">
        <v>4314</v>
      </c>
    </row>
    <row r="20" spans="1:11">
      <c r="A20" s="13" t="s">
        <v>13</v>
      </c>
      <c r="B20" s="11">
        <v>0.3281</v>
      </c>
      <c r="C20" s="12">
        <v>53</v>
      </c>
      <c r="D20" s="12">
        <v>201</v>
      </c>
      <c r="E20" s="12">
        <v>40</v>
      </c>
      <c r="F20" s="15">
        <f t="shared" si="0"/>
        <v>294.32799999999997</v>
      </c>
      <c r="G20" s="4">
        <v>3688</v>
      </c>
      <c r="I20" s="14"/>
    </row>
    <row r="21" spans="1:11">
      <c r="A21" s="13" t="s">
        <v>14</v>
      </c>
      <c r="B21" s="11">
        <v>0.254</v>
      </c>
      <c r="C21" s="12">
        <v>1</v>
      </c>
      <c r="D21" s="12">
        <v>125</v>
      </c>
      <c r="E21" s="12">
        <v>45</v>
      </c>
      <c r="F21" s="15">
        <f t="shared" si="0"/>
        <v>171.25399999999999</v>
      </c>
      <c r="G21" s="4">
        <v>2865</v>
      </c>
    </row>
    <row r="22" spans="1:11">
      <c r="A22" s="13" t="s">
        <v>15</v>
      </c>
      <c r="B22" s="11">
        <v>0.3221</v>
      </c>
      <c r="C22" s="12">
        <v>1</v>
      </c>
      <c r="D22" s="12">
        <v>141</v>
      </c>
      <c r="E22" s="12">
        <v>47</v>
      </c>
      <c r="F22" s="15">
        <f t="shared" si="0"/>
        <v>189.322</v>
      </c>
      <c r="G22" s="15">
        <v>3062</v>
      </c>
      <c r="J22" s="16"/>
      <c r="K22" s="16"/>
    </row>
    <row r="23" spans="1:11">
      <c r="A23" s="10" t="s">
        <v>27</v>
      </c>
      <c r="B23" s="11">
        <v>0.52359999999999995</v>
      </c>
      <c r="C23" s="12">
        <v>1</v>
      </c>
      <c r="D23" s="12">
        <v>166</v>
      </c>
      <c r="E23" s="12">
        <v>65</v>
      </c>
      <c r="F23" s="15">
        <f t="shared" si="0"/>
        <v>232.524</v>
      </c>
      <c r="G23" s="15">
        <v>3555</v>
      </c>
      <c r="J23" s="16"/>
      <c r="K23" s="16"/>
    </row>
    <row r="24" spans="1:11">
      <c r="A24" s="19"/>
      <c r="B24" s="20"/>
      <c r="C24" s="18"/>
      <c r="D24" s="15"/>
      <c r="E24" s="15"/>
      <c r="F24" s="15"/>
    </row>
    <row r="25" spans="1:11">
      <c r="A25" s="19"/>
      <c r="B25" s="20"/>
      <c r="C25" s="18"/>
      <c r="D25" s="15"/>
      <c r="E25" s="15"/>
      <c r="F25" s="15"/>
    </row>
    <row r="27" spans="1:11">
      <c r="F27" s="4" t="s">
        <v>2</v>
      </c>
    </row>
    <row r="28" spans="1:11">
      <c r="A28" s="75" t="s">
        <v>20</v>
      </c>
      <c r="B28" s="75"/>
      <c r="C28" s="75"/>
      <c r="D28" s="75"/>
      <c r="E28" s="75"/>
      <c r="F28" s="4" t="s">
        <v>21</v>
      </c>
    </row>
    <row r="29" spans="1:11" s="4" customFormat="1">
      <c r="A29" s="1"/>
      <c r="B29" s="9" t="s">
        <v>6</v>
      </c>
      <c r="C29" s="9" t="s">
        <v>7</v>
      </c>
      <c r="D29" s="9" t="s">
        <v>8</v>
      </c>
      <c r="E29" s="9" t="s">
        <v>9</v>
      </c>
      <c r="F29" s="9" t="s">
        <v>22</v>
      </c>
      <c r="H29" s="1"/>
      <c r="I29" s="1"/>
      <c r="J29" s="1"/>
      <c r="K29" s="1"/>
    </row>
    <row r="30" spans="1:11" s="4" customFormat="1">
      <c r="A30" s="10" t="str">
        <f>A12</f>
        <v>JANUARY 2016</v>
      </c>
      <c r="B30" s="21">
        <f>B12/$G12</f>
        <v>1.1142389525368249E-4</v>
      </c>
      <c r="C30" s="21">
        <f>C12/$G12</f>
        <v>3.2733224222585927E-4</v>
      </c>
      <c r="D30" s="21">
        <f t="shared" ref="D30:E30" si="1">D12/$G12</f>
        <v>5.4009819967266774E-2</v>
      </c>
      <c r="E30" s="21">
        <f t="shared" si="1"/>
        <v>1.8330605564648116E-2</v>
      </c>
      <c r="F30" s="21">
        <f t="shared" ref="F30:F41" si="2">SUM(B30:E30)</f>
        <v>7.2779181669394427E-2</v>
      </c>
      <c r="H30" s="1"/>
      <c r="I30" s="1"/>
      <c r="J30" s="1"/>
      <c r="K30" s="1"/>
    </row>
    <row r="31" spans="1:11" s="4" customFormat="1">
      <c r="A31" s="10" t="str">
        <f t="shared" ref="A31:A41" si="3">A13</f>
        <v>FEBRUARY</v>
      </c>
      <c r="B31" s="21">
        <f t="shared" ref="B31:E31" si="4">B13/$G13</f>
        <v>1.2427278603749191E-4</v>
      </c>
      <c r="C31" s="21">
        <f t="shared" si="4"/>
        <v>3.2320620555914673E-4</v>
      </c>
      <c r="D31" s="21">
        <f t="shared" si="4"/>
        <v>5.526826115061409E-2</v>
      </c>
      <c r="E31" s="21">
        <f t="shared" si="4"/>
        <v>1.5837104072398189E-2</v>
      </c>
      <c r="F31" s="21">
        <f t="shared" si="2"/>
        <v>7.1552844214608918E-2</v>
      </c>
      <c r="H31" s="1"/>
      <c r="I31" s="1"/>
      <c r="J31" s="1"/>
      <c r="K31" s="1"/>
    </row>
    <row r="32" spans="1:11" s="4" customFormat="1">
      <c r="A32" s="10" t="str">
        <f t="shared" si="3"/>
        <v>MARCH</v>
      </c>
      <c r="B32" s="21">
        <f t="shared" ref="B32:E32" si="5">B14/$G14</f>
        <v>1.154977375565611E-4</v>
      </c>
      <c r="C32" s="21">
        <f t="shared" si="5"/>
        <v>3.7707390648567121E-4</v>
      </c>
      <c r="D32" s="21">
        <f t="shared" si="5"/>
        <v>4.9396681749622924E-2</v>
      </c>
      <c r="E32" s="21">
        <f t="shared" si="5"/>
        <v>1.6214177978883863E-2</v>
      </c>
      <c r="F32" s="21">
        <f t="shared" si="2"/>
        <v>6.6103431372549024E-2</v>
      </c>
      <c r="H32" s="1"/>
      <c r="I32" s="1"/>
      <c r="J32" s="1"/>
      <c r="K32" s="1"/>
    </row>
    <row r="33" spans="1:11" s="4" customFormat="1">
      <c r="A33" s="10" t="str">
        <f t="shared" si="3"/>
        <v>APRIL</v>
      </c>
      <c r="B33" s="21">
        <f t="shared" ref="B33:E33" si="6">B15/$G15</f>
        <v>9.1097155522718888E-5</v>
      </c>
      <c r="C33" s="21">
        <f t="shared" si="6"/>
        <v>1.0712966383450314E-2</v>
      </c>
      <c r="D33" s="21">
        <f t="shared" si="6"/>
        <v>4.9501292944218692E-2</v>
      </c>
      <c r="E33" s="21">
        <f t="shared" si="6"/>
        <v>1.5145917990395271E-2</v>
      </c>
      <c r="F33" s="21">
        <f t="shared" si="2"/>
        <v>7.5451274473587002E-2</v>
      </c>
      <c r="H33" s="1"/>
      <c r="I33" s="1"/>
      <c r="J33" s="1"/>
      <c r="K33" s="1"/>
    </row>
    <row r="34" spans="1:11" s="4" customFormat="1">
      <c r="A34" s="10" t="str">
        <f t="shared" si="3"/>
        <v>MAY</v>
      </c>
      <c r="B34" s="21">
        <f t="shared" ref="B34:E34" si="7">B16/$G16</f>
        <v>6.9401816473535857E-5</v>
      </c>
      <c r="C34" s="21">
        <f t="shared" si="7"/>
        <v>1.3153773880363295E-2</v>
      </c>
      <c r="D34" s="21">
        <f t="shared" si="7"/>
        <v>5.3241465706232387E-2</v>
      </c>
      <c r="E34" s="21">
        <f t="shared" si="7"/>
        <v>1.2840588787973693E-2</v>
      </c>
      <c r="F34" s="21">
        <f t="shared" si="2"/>
        <v>7.9305230191042908E-2</v>
      </c>
      <c r="H34" s="1"/>
      <c r="I34" s="1"/>
      <c r="J34" s="1"/>
      <c r="K34" s="1"/>
    </row>
    <row r="35" spans="1:11" s="4" customFormat="1">
      <c r="A35" s="10" t="str">
        <f t="shared" si="3"/>
        <v>JUNE</v>
      </c>
      <c r="B35" s="21">
        <f t="shared" ref="B35:E35" si="8">B17/$G17</f>
        <v>7.7013076393668277E-5</v>
      </c>
      <c r="C35" s="21">
        <f t="shared" si="8"/>
        <v>1.6058729066299609E-2</v>
      </c>
      <c r="D35" s="21">
        <f t="shared" si="8"/>
        <v>5.5058499655884378E-2</v>
      </c>
      <c r="E35" s="21">
        <f t="shared" si="8"/>
        <v>1.2617572837806837E-2</v>
      </c>
      <c r="F35" s="21">
        <f t="shared" si="2"/>
        <v>8.3811814636384485E-2</v>
      </c>
      <c r="H35" s="1"/>
      <c r="I35" s="1"/>
      <c r="J35" s="1"/>
      <c r="K35" s="1"/>
    </row>
    <row r="36" spans="1:11" s="4" customFormat="1">
      <c r="A36" s="10" t="str">
        <f t="shared" si="3"/>
        <v>JULY</v>
      </c>
      <c r="B36" s="21">
        <f t="shared" ref="B36:E36" si="9">B18/$G18</f>
        <v>7.9154148370695634E-5</v>
      </c>
      <c r="C36" s="21">
        <f t="shared" si="9"/>
        <v>1.3404206147446267E-2</v>
      </c>
      <c r="D36" s="21">
        <f t="shared" si="9"/>
        <v>5.3616824589785068E-2</v>
      </c>
      <c r="E36" s="21">
        <f t="shared" si="9"/>
        <v>1.247977813727756E-2</v>
      </c>
      <c r="F36" s="21">
        <f t="shared" si="2"/>
        <v>7.9579963022879591E-2</v>
      </c>
      <c r="H36" s="1"/>
      <c r="I36" s="1"/>
      <c r="J36" s="1"/>
      <c r="K36" s="1"/>
    </row>
    <row r="37" spans="1:11" s="4" customFormat="1">
      <c r="A37" s="10" t="str">
        <f t="shared" si="3"/>
        <v>AUGUST</v>
      </c>
      <c r="B37" s="21">
        <f t="shared" ref="B37:E37" si="10">B19/$G19</f>
        <v>6.9796012980992116E-5</v>
      </c>
      <c r="C37" s="21">
        <f t="shared" si="10"/>
        <v>1.2980992118683357E-2</v>
      </c>
      <c r="D37" s="21">
        <f t="shared" si="10"/>
        <v>5.1460361613351879E-2</v>
      </c>
      <c r="E37" s="21">
        <f t="shared" si="10"/>
        <v>1.2285581826611033E-2</v>
      </c>
      <c r="F37" s="21">
        <f t="shared" si="2"/>
        <v>7.6796731571627266E-2</v>
      </c>
      <c r="H37" s="1"/>
      <c r="I37" s="1"/>
      <c r="J37" s="1"/>
      <c r="K37" s="1"/>
    </row>
    <row r="38" spans="1:11" s="4" customFormat="1">
      <c r="A38" s="10" t="str">
        <f t="shared" si="3"/>
        <v>SEPTEMBER</v>
      </c>
      <c r="B38" s="21">
        <f t="shared" ref="B38:E38" si="11">B20/$G20</f>
        <v>8.8964208242950103E-5</v>
      </c>
      <c r="C38" s="21">
        <f t="shared" si="11"/>
        <v>1.4370932754880694E-2</v>
      </c>
      <c r="D38" s="21">
        <f t="shared" si="11"/>
        <v>5.4501084598698485E-2</v>
      </c>
      <c r="E38" s="21">
        <f t="shared" si="11"/>
        <v>1.0845986984815618E-2</v>
      </c>
      <c r="F38" s="21">
        <f t="shared" si="2"/>
        <v>7.9806968546637741E-2</v>
      </c>
      <c r="H38" s="1"/>
      <c r="I38" s="1"/>
      <c r="J38" s="1"/>
      <c r="K38" s="1"/>
    </row>
    <row r="39" spans="1:11" s="4" customFormat="1">
      <c r="A39" s="10" t="str">
        <f t="shared" si="3"/>
        <v>OCTOBER</v>
      </c>
      <c r="B39" s="21">
        <f t="shared" ref="B39:E39" si="12">B21/$G21</f>
        <v>8.865619546247818E-5</v>
      </c>
      <c r="C39" s="21">
        <f t="shared" si="12"/>
        <v>3.4904013961605586E-4</v>
      </c>
      <c r="D39" s="21">
        <f t="shared" si="12"/>
        <v>4.3630017452006981E-2</v>
      </c>
      <c r="E39" s="21">
        <f t="shared" si="12"/>
        <v>1.5706806282722512E-2</v>
      </c>
      <c r="F39" s="21">
        <f t="shared" si="2"/>
        <v>5.9774520069808032E-2</v>
      </c>
      <c r="H39" s="1"/>
      <c r="I39" s="1"/>
      <c r="J39" s="1"/>
      <c r="K39" s="1"/>
    </row>
    <row r="40" spans="1:11" s="4" customFormat="1">
      <c r="A40" s="10" t="str">
        <f t="shared" si="3"/>
        <v>NOVEMBER</v>
      </c>
      <c r="B40" s="21">
        <f t="shared" ref="B40:E40" si="13">B22/$G22</f>
        <v>1.0519268451992161E-4</v>
      </c>
      <c r="C40" s="21">
        <f t="shared" si="13"/>
        <v>3.2658393207054214E-4</v>
      </c>
      <c r="D40" s="21">
        <f t="shared" si="13"/>
        <v>4.6048334421946439E-2</v>
      </c>
      <c r="E40" s="21">
        <f t="shared" si="13"/>
        <v>1.534944480731548E-2</v>
      </c>
      <c r="F40" s="21">
        <f t="shared" si="2"/>
        <v>6.1829555845852383E-2</v>
      </c>
      <c r="H40" s="1"/>
      <c r="I40" s="1"/>
      <c r="J40" s="1"/>
      <c r="K40" s="1"/>
    </row>
    <row r="41" spans="1:11" s="4" customFormat="1">
      <c r="A41" s="10" t="str">
        <f t="shared" si="3"/>
        <v>DECEMBER 2016</v>
      </c>
      <c r="B41" s="21">
        <f t="shared" ref="B41:E41" si="14">B23/$G23</f>
        <v>1.4728551336146272E-4</v>
      </c>
      <c r="C41" s="21">
        <f t="shared" si="14"/>
        <v>2.8129395218002813E-4</v>
      </c>
      <c r="D41" s="21">
        <f t="shared" si="14"/>
        <v>4.6694796061884668E-2</v>
      </c>
      <c r="E41" s="21">
        <f t="shared" si="14"/>
        <v>1.8284106891701828E-2</v>
      </c>
      <c r="F41" s="21">
        <f t="shared" si="2"/>
        <v>6.5407482419127985E-2</v>
      </c>
      <c r="H41" s="1"/>
      <c r="I41" s="1"/>
      <c r="J41" s="1"/>
      <c r="K41" s="1"/>
    </row>
    <row r="42" spans="1:11" s="4" customFormat="1">
      <c r="A42" s="22"/>
      <c r="B42" s="23"/>
      <c r="C42" s="23"/>
      <c r="D42" s="23"/>
      <c r="E42" s="23"/>
      <c r="F42" s="23"/>
      <c r="H42" s="1"/>
      <c r="I42" s="1"/>
      <c r="J42" s="1"/>
      <c r="K42" s="1"/>
    </row>
    <row r="43" spans="1:11" s="4" customFormat="1">
      <c r="A43" s="22"/>
      <c r="B43" s="23"/>
      <c r="C43" s="23"/>
      <c r="D43" s="23"/>
      <c r="E43" s="23"/>
      <c r="F43" s="23"/>
      <c r="H43" s="1"/>
      <c r="I43" s="1"/>
      <c r="J43" s="1"/>
      <c r="K43" s="1"/>
    </row>
    <row r="44" spans="1:11" s="4" customFormat="1">
      <c r="A44" s="22"/>
      <c r="B44" s="23"/>
      <c r="C44" s="23"/>
      <c r="D44" s="23"/>
      <c r="E44" s="23"/>
      <c r="F44" s="23"/>
      <c r="H44" s="1"/>
      <c r="I44" s="1"/>
      <c r="J44" s="1"/>
      <c r="K44" s="1"/>
    </row>
    <row r="46" spans="1:11">
      <c r="A46" s="75" t="s">
        <v>23</v>
      </c>
      <c r="B46" s="75"/>
      <c r="C46" s="75"/>
      <c r="D46" s="75"/>
      <c r="E46" s="75"/>
      <c r="F46" s="75"/>
      <c r="G46" s="24"/>
    </row>
    <row r="47" spans="1:11" ht="54" customHeight="1">
      <c r="A47" s="25"/>
      <c r="B47" s="9" t="s">
        <v>6</v>
      </c>
      <c r="C47" s="9" t="s">
        <v>7</v>
      </c>
      <c r="D47" s="9" t="s">
        <v>8</v>
      </c>
      <c r="E47" s="9" t="s">
        <v>9</v>
      </c>
      <c r="F47" s="26" t="s">
        <v>24</v>
      </c>
      <c r="G47" s="9"/>
    </row>
    <row r="48" spans="1:11">
      <c r="A48" s="10" t="str">
        <f>A30</f>
        <v>JANUARY 2016</v>
      </c>
      <c r="B48" s="27">
        <f t="shared" ref="B48:E59" si="15">$D$65*B30</f>
        <v>1247.7574262520459</v>
      </c>
      <c r="C48" s="27">
        <f t="shared" si="15"/>
        <v>3665.5623567921443</v>
      </c>
      <c r="D48" s="27">
        <f t="shared" si="15"/>
        <v>604817.78887070378</v>
      </c>
      <c r="E48" s="27">
        <f t="shared" si="15"/>
        <v>205271.49198036004</v>
      </c>
      <c r="F48" s="27">
        <f t="shared" ref="F48:F59" si="16">SUM(B48:E48)</f>
        <v>815002.60063410795</v>
      </c>
    </row>
    <row r="49" spans="1:6">
      <c r="A49" s="10" t="str">
        <f t="shared" ref="A49:A59" si="17">A31</f>
        <v>FEBRUARY</v>
      </c>
      <c r="B49" s="27">
        <f t="shared" si="15"/>
        <v>1391.6430699741434</v>
      </c>
      <c r="C49" s="27">
        <f t="shared" si="15"/>
        <v>3619.3577892695539</v>
      </c>
      <c r="D49" s="27">
        <f t="shared" si="15"/>
        <v>618910.18196509371</v>
      </c>
      <c r="E49" s="27">
        <f t="shared" si="15"/>
        <v>177348.53167420815</v>
      </c>
      <c r="F49" s="27">
        <f t="shared" si="16"/>
        <v>801269.71449854551</v>
      </c>
    </row>
    <row r="50" spans="1:6">
      <c r="A50" s="10" t="str">
        <f t="shared" si="17"/>
        <v>MARCH</v>
      </c>
      <c r="B50" s="27">
        <f t="shared" si="15"/>
        <v>1293.3775059954753</v>
      </c>
      <c r="C50" s="27">
        <f t="shared" si="15"/>
        <v>4222.5840874811465</v>
      </c>
      <c r="D50" s="27">
        <f t="shared" si="15"/>
        <v>553158.51546003018</v>
      </c>
      <c r="E50" s="27">
        <f t="shared" si="15"/>
        <v>181571.11576168932</v>
      </c>
      <c r="F50" s="27">
        <f t="shared" si="16"/>
        <v>740245.59281519614</v>
      </c>
    </row>
    <row r="51" spans="1:6">
      <c r="A51" s="10" t="str">
        <f t="shared" si="17"/>
        <v>APRIL</v>
      </c>
      <c r="B51" s="27">
        <f t="shared" si="15"/>
        <v>1020.1326390099742</v>
      </c>
      <c r="C51" s="27">
        <f t="shared" si="15"/>
        <v>119966.93646102697</v>
      </c>
      <c r="D51" s="27">
        <f t="shared" si="15"/>
        <v>554329.98226819362</v>
      </c>
      <c r="E51" s="27">
        <f t="shared" si="15"/>
        <v>169608.42741041744</v>
      </c>
      <c r="F51" s="27">
        <f t="shared" si="16"/>
        <v>844925.47877864807</v>
      </c>
    </row>
    <row r="52" spans="1:6">
      <c r="A52" s="10" t="str">
        <f t="shared" si="17"/>
        <v>MAY</v>
      </c>
      <c r="B52" s="27">
        <f t="shared" si="15"/>
        <v>777.18187560288129</v>
      </c>
      <c r="C52" s="27">
        <f t="shared" si="15"/>
        <v>147299.81396805512</v>
      </c>
      <c r="D52" s="27">
        <f t="shared" si="15"/>
        <v>596213.53272784222</v>
      </c>
      <c r="E52" s="27">
        <f t="shared" si="15"/>
        <v>143792.67554024429</v>
      </c>
      <c r="F52" s="27">
        <f t="shared" si="16"/>
        <v>888083.20411174453</v>
      </c>
    </row>
    <row r="53" spans="1:6">
      <c r="A53" s="10" t="str">
        <f t="shared" si="17"/>
        <v>JUNE</v>
      </c>
      <c r="B53" s="27">
        <f t="shared" si="15"/>
        <v>862.41499428768066</v>
      </c>
      <c r="C53" s="27">
        <f t="shared" si="15"/>
        <v>179830.35329203945</v>
      </c>
      <c r="D53" s="27">
        <f t="shared" si="15"/>
        <v>616561.21128699242</v>
      </c>
      <c r="E53" s="27">
        <f t="shared" si="15"/>
        <v>141295.27758660243</v>
      </c>
      <c r="F53" s="27">
        <f t="shared" si="16"/>
        <v>938549.25715992204</v>
      </c>
    </row>
    <row r="54" spans="1:6">
      <c r="A54" s="10" t="str">
        <f t="shared" si="17"/>
        <v>JULY</v>
      </c>
      <c r="B54" s="27">
        <f t="shared" si="15"/>
        <v>886.39134562052232</v>
      </c>
      <c r="C54" s="27">
        <f t="shared" si="15"/>
        <v>150104.2278715045</v>
      </c>
      <c r="D54" s="27">
        <f t="shared" si="15"/>
        <v>600416.91148601798</v>
      </c>
      <c r="E54" s="27">
        <f t="shared" si="15"/>
        <v>139752.21215622834</v>
      </c>
      <c r="F54" s="27">
        <f t="shared" si="16"/>
        <v>891159.74285937136</v>
      </c>
    </row>
    <row r="55" spans="1:6">
      <c r="A55" s="10" t="str">
        <f t="shared" si="17"/>
        <v>AUGUST</v>
      </c>
      <c r="B55" s="27">
        <f t="shared" si="15"/>
        <v>781.59620359295309</v>
      </c>
      <c r="C55" s="27">
        <f t="shared" si="15"/>
        <v>145364.95317570699</v>
      </c>
      <c r="D55" s="27">
        <f t="shared" si="15"/>
        <v>576268.20723226701</v>
      </c>
      <c r="E55" s="27">
        <f t="shared" si="15"/>
        <v>137577.54496986556</v>
      </c>
      <c r="F55" s="27">
        <f t="shared" si="16"/>
        <v>859992.30158143258</v>
      </c>
    </row>
    <row r="56" spans="1:6">
      <c r="A56" s="10" t="str">
        <f t="shared" si="17"/>
        <v>SEPTEMBER</v>
      </c>
      <c r="B56" s="27">
        <f t="shared" si="15"/>
        <v>996.24727041757046</v>
      </c>
      <c r="C56" s="27">
        <f t="shared" si="15"/>
        <v>160929.9156724512</v>
      </c>
      <c r="D56" s="27">
        <f t="shared" si="15"/>
        <v>610319.11415401311</v>
      </c>
      <c r="E56" s="27">
        <f t="shared" si="15"/>
        <v>121456.54013015184</v>
      </c>
      <c r="F56" s="27">
        <f t="shared" si="16"/>
        <v>893701.81722703367</v>
      </c>
    </row>
    <row r="57" spans="1:6">
      <c r="A57" s="10" t="str">
        <f t="shared" si="17"/>
        <v>OCTOBER</v>
      </c>
      <c r="B57" s="27">
        <f t="shared" si="15"/>
        <v>992.79805305410116</v>
      </c>
      <c r="C57" s="27">
        <f t="shared" si="15"/>
        <v>3908.6537521815012</v>
      </c>
      <c r="D57" s="27">
        <f t="shared" si="15"/>
        <v>488581.71902268758</v>
      </c>
      <c r="E57" s="27">
        <f t="shared" si="15"/>
        <v>175889.41884816752</v>
      </c>
      <c r="F57" s="27">
        <f t="shared" si="16"/>
        <v>669372.58967609075</v>
      </c>
    </row>
    <row r="58" spans="1:6">
      <c r="A58" s="10" t="str">
        <f t="shared" si="17"/>
        <v>NOVEMBER</v>
      </c>
      <c r="B58" s="27">
        <f t="shared" si="15"/>
        <v>1177.9785027106466</v>
      </c>
      <c r="C58" s="27">
        <f t="shared" si="15"/>
        <v>3657.1825604180276</v>
      </c>
      <c r="D58" s="27">
        <f t="shared" si="15"/>
        <v>515662.74101894186</v>
      </c>
      <c r="E58" s="27">
        <f t="shared" si="15"/>
        <v>171887.58033964731</v>
      </c>
      <c r="F58" s="27">
        <f t="shared" si="16"/>
        <v>692385.48242171784</v>
      </c>
    </row>
    <row r="59" spans="1:6">
      <c r="A59" s="10" t="str">
        <f t="shared" si="17"/>
        <v>DECEMBER 2016</v>
      </c>
      <c r="B59" s="28">
        <f t="shared" si="15"/>
        <v>1649.3463332770746</v>
      </c>
      <c r="C59" s="28">
        <f t="shared" si="15"/>
        <v>3150.0120956399437</v>
      </c>
      <c r="D59" s="28">
        <f t="shared" si="15"/>
        <v>522902.00787623064</v>
      </c>
      <c r="E59" s="28">
        <f t="shared" si="15"/>
        <v>204750.78621659635</v>
      </c>
      <c r="F59" s="28">
        <f t="shared" si="16"/>
        <v>732452.15252174402</v>
      </c>
    </row>
    <row r="60" spans="1:6">
      <c r="A60" s="22" t="s">
        <v>2</v>
      </c>
      <c r="B60" s="27">
        <f t="shared" ref="B60:F60" si="18">SUM(B48:B59)</f>
        <v>13076.865219795071</v>
      </c>
      <c r="C60" s="27">
        <f t="shared" si="18"/>
        <v>925719.55308256648</v>
      </c>
      <c r="D60" s="27">
        <f t="shared" si="18"/>
        <v>6858141.913369013</v>
      </c>
      <c r="E60" s="27">
        <f t="shared" si="18"/>
        <v>1970201.6026141786</v>
      </c>
      <c r="F60" s="27">
        <f t="shared" si="18"/>
        <v>9767139.934285555</v>
      </c>
    </row>
    <row r="63" spans="1:6">
      <c r="A63" s="22"/>
    </row>
    <row r="64" spans="1:6">
      <c r="A64" s="36" t="s">
        <v>48</v>
      </c>
    </row>
    <row r="65" spans="1:4">
      <c r="A65" s="46" t="s">
        <v>49</v>
      </c>
      <c r="D65" s="37">
        <v>11198293</v>
      </c>
    </row>
  </sheetData>
  <mergeCells count="6">
    <mergeCell ref="A46:F46"/>
    <mergeCell ref="A2:G2"/>
    <mergeCell ref="A3:G3"/>
    <mergeCell ref="A4:G4"/>
    <mergeCell ref="A10:E10"/>
    <mergeCell ref="A28:E28"/>
  </mergeCells>
  <pageMargins left="0.75" right="0.75" top="1" bottom="1" header="0.5" footer="0.5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workbookViewId="0">
      <selection activeCell="B19" sqref="B19"/>
    </sheetView>
  </sheetViews>
  <sheetFormatPr defaultRowHeight="12.75"/>
  <cols>
    <col min="1" max="1" width="24.85546875" style="1" customWidth="1"/>
    <col min="2" max="12" width="12.7109375" style="1" customWidth="1"/>
    <col min="13" max="13" width="3.5703125" style="1" customWidth="1"/>
    <col min="14" max="15" width="15.7109375" style="1" customWidth="1"/>
    <col min="16" max="16" width="11.5703125" style="1" customWidth="1"/>
    <col min="17" max="17" width="9.140625" style="1"/>
    <col min="18" max="18" width="14.85546875" style="1" customWidth="1"/>
    <col min="19" max="21" width="9.140625" style="1"/>
    <col min="22" max="22" width="12" style="1" customWidth="1"/>
    <col min="23" max="23" width="9.140625" style="1"/>
    <col min="24" max="24" width="12.140625" style="1" customWidth="1"/>
    <col min="25" max="16384" width="9.140625" style="1"/>
  </cols>
  <sheetData>
    <row r="1" spans="1:24">
      <c r="B1" s="2"/>
      <c r="C1" s="2"/>
      <c r="D1" s="2"/>
      <c r="E1" s="2"/>
      <c r="F1" s="2"/>
      <c r="G1" s="2"/>
      <c r="H1" s="2"/>
      <c r="I1" s="2"/>
      <c r="J1" s="2"/>
    </row>
    <row r="2" spans="1:24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4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4">
      <c r="A4" s="76" t="str">
        <f>'Stmt BG NT Changed Rates'!A4:G4</f>
        <v>January 2016 - December 2016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4">
      <c r="A5" s="4"/>
      <c r="B5" s="4"/>
      <c r="C5" s="4"/>
      <c r="D5" s="4"/>
      <c r="E5" s="4"/>
      <c r="F5" s="4"/>
      <c r="G5" s="4"/>
      <c r="H5" s="4"/>
      <c r="I5" s="4"/>
    </row>
    <row r="7" spans="1:24">
      <c r="A7" s="6" t="s">
        <v>28</v>
      </c>
      <c r="D7" s="4"/>
    </row>
    <row r="8" spans="1:24">
      <c r="A8" s="4"/>
      <c r="B8" s="4"/>
      <c r="C8" s="8"/>
      <c r="D8" s="8"/>
      <c r="E8" s="8"/>
      <c r="N8" s="3"/>
      <c r="O8" s="3"/>
      <c r="V8" s="9"/>
      <c r="W8" s="9"/>
      <c r="X8" s="9"/>
    </row>
    <row r="9" spans="1:24">
      <c r="A9" s="4"/>
      <c r="B9" s="4"/>
      <c r="C9" s="4"/>
      <c r="D9" s="4"/>
      <c r="E9" s="4"/>
      <c r="N9" s="2"/>
      <c r="O9" s="40"/>
      <c r="U9" s="29"/>
      <c r="V9" s="30"/>
      <c r="W9" s="5"/>
      <c r="X9" s="5"/>
    </row>
    <row r="10" spans="1:24">
      <c r="A10" s="4"/>
      <c r="B10" s="9" t="s">
        <v>32</v>
      </c>
      <c r="C10" s="9" t="s">
        <v>33</v>
      </c>
      <c r="D10" s="9" t="s">
        <v>34</v>
      </c>
      <c r="E10" s="9" t="s">
        <v>35</v>
      </c>
      <c r="F10" s="9" t="s">
        <v>35</v>
      </c>
      <c r="G10" s="9" t="s">
        <v>35</v>
      </c>
      <c r="H10" s="9" t="s">
        <v>35</v>
      </c>
      <c r="I10" s="9" t="s">
        <v>35</v>
      </c>
      <c r="J10" s="9" t="s">
        <v>36</v>
      </c>
      <c r="K10" s="9" t="s">
        <v>36</v>
      </c>
      <c r="W10" s="5"/>
      <c r="X10" s="5"/>
    </row>
    <row r="11" spans="1:24" ht="51">
      <c r="A11" s="45" t="s">
        <v>37</v>
      </c>
      <c r="B11" s="44">
        <v>81676557</v>
      </c>
      <c r="C11" s="44" t="s">
        <v>38</v>
      </c>
      <c r="D11" s="44">
        <v>77065697</v>
      </c>
      <c r="E11" s="44" t="s">
        <v>39</v>
      </c>
      <c r="F11" s="44" t="s">
        <v>40</v>
      </c>
      <c r="G11" s="44">
        <v>80381517</v>
      </c>
      <c r="H11" s="44" t="s">
        <v>41</v>
      </c>
      <c r="I11" s="44">
        <v>81071591</v>
      </c>
      <c r="J11" s="44" t="s">
        <v>42</v>
      </c>
      <c r="K11" s="44" t="s">
        <v>43</v>
      </c>
      <c r="L11" s="9" t="s">
        <v>2</v>
      </c>
      <c r="N11" s="38" t="s">
        <v>29</v>
      </c>
      <c r="O11" s="38" t="s">
        <v>30</v>
      </c>
      <c r="W11" s="9"/>
    </row>
    <row r="12" spans="1:24">
      <c r="A12" s="31" t="str">
        <f>'Stmt BG NT Changed Rates'!A12</f>
        <v>JANUARY 2016</v>
      </c>
      <c r="B12" s="4">
        <v>75</v>
      </c>
      <c r="C12" s="4">
        <v>87</v>
      </c>
      <c r="D12" s="4">
        <v>101</v>
      </c>
      <c r="E12" s="4">
        <v>124</v>
      </c>
      <c r="F12" s="4">
        <v>76</v>
      </c>
      <c r="G12" s="4">
        <v>60</v>
      </c>
      <c r="H12" s="4">
        <v>241</v>
      </c>
      <c r="I12" s="4">
        <v>9</v>
      </c>
      <c r="J12" s="4"/>
      <c r="K12" s="4"/>
      <c r="L12" s="4">
        <f>SUM(B12:K12)</f>
        <v>773</v>
      </c>
      <c r="N12" s="42">
        <f>SUM(D12:K12) *$C$30 * 1000</f>
        <v>1776971.3</v>
      </c>
      <c r="O12" s="42">
        <f>SUM(B12:C12) *$C$30 * 1000</f>
        <v>471144.60000000003</v>
      </c>
    </row>
    <row r="13" spans="1:24">
      <c r="A13" s="31" t="str">
        <f>'Stmt BG NT Changed Rates'!A13</f>
        <v>FEBRUARY</v>
      </c>
      <c r="B13" s="4">
        <v>75</v>
      </c>
      <c r="C13" s="4">
        <v>87</v>
      </c>
      <c r="D13" s="4">
        <v>101</v>
      </c>
      <c r="E13" s="4">
        <v>124</v>
      </c>
      <c r="F13" s="4">
        <v>76</v>
      </c>
      <c r="G13" s="4">
        <v>60</v>
      </c>
      <c r="H13" s="4">
        <v>241</v>
      </c>
      <c r="I13" s="4">
        <v>9</v>
      </c>
      <c r="J13" s="4"/>
      <c r="K13" s="4"/>
      <c r="L13" s="4">
        <f t="shared" ref="L13:L23" si="0">SUM(B13:K13)</f>
        <v>773</v>
      </c>
      <c r="N13" s="42">
        <f t="shared" ref="N13:N23" si="1">SUM(D13:K13) *$C$30 * 1000</f>
        <v>1776971.3</v>
      </c>
      <c r="O13" s="42">
        <f t="shared" ref="O13:O23" si="2">SUM(B13:C13) *$C$30 * 1000</f>
        <v>471144.60000000003</v>
      </c>
    </row>
    <row r="14" spans="1:24">
      <c r="A14" s="31" t="str">
        <f>'Stmt BG NT Changed Rates'!A14</f>
        <v>MARCH</v>
      </c>
      <c r="B14" s="4">
        <v>75</v>
      </c>
      <c r="C14" s="4">
        <v>87</v>
      </c>
      <c r="D14" s="4">
        <v>101</v>
      </c>
      <c r="E14" s="4">
        <v>124</v>
      </c>
      <c r="F14" s="4">
        <v>76</v>
      </c>
      <c r="G14" s="4">
        <v>60</v>
      </c>
      <c r="H14" s="4">
        <v>241</v>
      </c>
      <c r="I14" s="4">
        <v>9</v>
      </c>
      <c r="J14" s="4"/>
      <c r="K14" s="4"/>
      <c r="L14" s="4">
        <f t="shared" si="0"/>
        <v>773</v>
      </c>
      <c r="N14" s="42">
        <f t="shared" si="1"/>
        <v>1776971.3</v>
      </c>
      <c r="O14" s="42">
        <f t="shared" si="2"/>
        <v>471144.60000000003</v>
      </c>
    </row>
    <row r="15" spans="1:24">
      <c r="A15" s="31" t="str">
        <f>'Stmt BG NT Changed Rates'!A15</f>
        <v>APRIL</v>
      </c>
      <c r="B15" s="4">
        <v>75</v>
      </c>
      <c r="C15" s="4">
        <v>87</v>
      </c>
      <c r="D15" s="4">
        <v>101</v>
      </c>
      <c r="E15" s="4">
        <v>124</v>
      </c>
      <c r="F15" s="4">
        <v>76</v>
      </c>
      <c r="G15" s="4">
        <v>60</v>
      </c>
      <c r="H15" s="4">
        <v>241</v>
      </c>
      <c r="I15" s="4">
        <v>9</v>
      </c>
      <c r="J15" s="4"/>
      <c r="K15" s="4"/>
      <c r="L15" s="4">
        <f t="shared" si="0"/>
        <v>773</v>
      </c>
      <c r="N15" s="42">
        <f t="shared" si="1"/>
        <v>1776971.3</v>
      </c>
      <c r="O15" s="42">
        <f t="shared" si="2"/>
        <v>471144.60000000003</v>
      </c>
    </row>
    <row r="16" spans="1:24">
      <c r="A16" s="31" t="str">
        <f>'Stmt BG NT Changed Rates'!A16</f>
        <v>MAY</v>
      </c>
      <c r="B16" s="4">
        <v>75</v>
      </c>
      <c r="C16" s="4">
        <v>87</v>
      </c>
      <c r="D16" s="4">
        <v>101</v>
      </c>
      <c r="E16" s="4">
        <v>124</v>
      </c>
      <c r="F16" s="4">
        <v>76</v>
      </c>
      <c r="G16" s="4">
        <v>60</v>
      </c>
      <c r="H16" s="4">
        <v>241</v>
      </c>
      <c r="I16" s="4">
        <v>9</v>
      </c>
      <c r="J16" s="4"/>
      <c r="K16" s="4"/>
      <c r="L16" s="4">
        <f t="shared" si="0"/>
        <v>773</v>
      </c>
      <c r="N16" s="42">
        <f t="shared" si="1"/>
        <v>1776971.3</v>
      </c>
      <c r="O16" s="42">
        <f t="shared" si="2"/>
        <v>471144.60000000003</v>
      </c>
    </row>
    <row r="17" spans="1:23">
      <c r="A17" s="31" t="str">
        <f>'Stmt BG NT Changed Rates'!A17</f>
        <v>JUNE</v>
      </c>
      <c r="B17" s="4">
        <v>75</v>
      </c>
      <c r="C17" s="4">
        <v>87</v>
      </c>
      <c r="D17" s="4">
        <v>101</v>
      </c>
      <c r="E17" s="4">
        <v>124</v>
      </c>
      <c r="F17" s="4">
        <v>76</v>
      </c>
      <c r="G17" s="4">
        <v>60</v>
      </c>
      <c r="H17" s="4">
        <v>241</v>
      </c>
      <c r="I17" s="4">
        <v>9</v>
      </c>
      <c r="J17" s="4"/>
      <c r="K17" s="4"/>
      <c r="L17" s="4">
        <f t="shared" si="0"/>
        <v>773</v>
      </c>
      <c r="N17" s="42">
        <f t="shared" si="1"/>
        <v>1776971.3</v>
      </c>
      <c r="O17" s="42">
        <f t="shared" si="2"/>
        <v>471144.60000000003</v>
      </c>
    </row>
    <row r="18" spans="1:23">
      <c r="A18" s="31" t="str">
        <f>'Stmt BG NT Changed Rates'!A18</f>
        <v>JULY</v>
      </c>
      <c r="B18" s="4">
        <v>75</v>
      </c>
      <c r="C18" s="4">
        <v>87</v>
      </c>
      <c r="D18" s="4">
        <v>101</v>
      </c>
      <c r="E18" s="4">
        <v>124</v>
      </c>
      <c r="F18" s="4">
        <v>76</v>
      </c>
      <c r="G18" s="4">
        <v>60</v>
      </c>
      <c r="H18" s="4">
        <v>241</v>
      </c>
      <c r="I18" s="4">
        <v>9</v>
      </c>
      <c r="J18" s="4">
        <v>100</v>
      </c>
      <c r="K18" s="4">
        <v>100</v>
      </c>
      <c r="L18" s="4">
        <f t="shared" si="0"/>
        <v>973</v>
      </c>
      <c r="N18" s="42">
        <f t="shared" si="1"/>
        <v>2358631.2999999998</v>
      </c>
      <c r="O18" s="42">
        <f t="shared" si="2"/>
        <v>471144.60000000003</v>
      </c>
    </row>
    <row r="19" spans="1:23">
      <c r="A19" s="31" t="str">
        <f>'Stmt BG NT Changed Rates'!A19</f>
        <v>AUGUST</v>
      </c>
      <c r="B19" s="4">
        <v>75</v>
      </c>
      <c r="C19" s="4">
        <v>87</v>
      </c>
      <c r="D19" s="4">
        <v>101</v>
      </c>
      <c r="E19" s="4">
        <v>124</v>
      </c>
      <c r="F19" s="4">
        <v>76</v>
      </c>
      <c r="G19" s="4">
        <v>60</v>
      </c>
      <c r="H19" s="4">
        <v>241</v>
      </c>
      <c r="I19" s="4">
        <v>9</v>
      </c>
      <c r="J19" s="4">
        <v>100</v>
      </c>
      <c r="K19" s="4">
        <v>100</v>
      </c>
      <c r="L19" s="4">
        <f t="shared" si="0"/>
        <v>973</v>
      </c>
      <c r="N19" s="42">
        <f t="shared" si="1"/>
        <v>2358631.2999999998</v>
      </c>
      <c r="O19" s="42">
        <f t="shared" si="2"/>
        <v>471144.60000000003</v>
      </c>
    </row>
    <row r="20" spans="1:23">
      <c r="A20" s="31" t="str">
        <f>'Stmt BG NT Changed Rates'!A20</f>
        <v>SEPTEMBER</v>
      </c>
      <c r="B20" s="4">
        <v>75</v>
      </c>
      <c r="C20" s="4">
        <v>87</v>
      </c>
      <c r="D20" s="4">
        <v>101</v>
      </c>
      <c r="E20" s="4">
        <v>124</v>
      </c>
      <c r="F20" s="4">
        <v>76</v>
      </c>
      <c r="G20" s="4">
        <v>60</v>
      </c>
      <c r="H20" s="4">
        <v>241</v>
      </c>
      <c r="I20" s="4">
        <v>9</v>
      </c>
      <c r="J20" s="4">
        <v>100</v>
      </c>
      <c r="K20" s="4">
        <v>100</v>
      </c>
      <c r="L20" s="4">
        <f t="shared" si="0"/>
        <v>973</v>
      </c>
      <c r="N20" s="42">
        <f t="shared" si="1"/>
        <v>2358631.2999999998</v>
      </c>
      <c r="O20" s="42">
        <f t="shared" si="2"/>
        <v>471144.60000000003</v>
      </c>
    </row>
    <row r="21" spans="1:23">
      <c r="A21" s="31" t="str">
        <f>'Stmt BG NT Changed Rates'!A21</f>
        <v>OCTOBER</v>
      </c>
      <c r="B21" s="4">
        <v>75</v>
      </c>
      <c r="C21" s="4">
        <v>87</v>
      </c>
      <c r="D21" s="4">
        <v>101</v>
      </c>
      <c r="E21" s="4">
        <v>124</v>
      </c>
      <c r="F21" s="4">
        <v>76</v>
      </c>
      <c r="G21" s="4">
        <v>60</v>
      </c>
      <c r="H21" s="4">
        <v>241</v>
      </c>
      <c r="I21" s="4">
        <v>9</v>
      </c>
      <c r="J21" s="4">
        <v>100</v>
      </c>
      <c r="K21" s="4">
        <v>100</v>
      </c>
      <c r="L21" s="4">
        <f t="shared" si="0"/>
        <v>973</v>
      </c>
      <c r="N21" s="42">
        <f t="shared" si="1"/>
        <v>2358631.2999999998</v>
      </c>
      <c r="O21" s="42">
        <f t="shared" si="2"/>
        <v>471144.60000000003</v>
      </c>
    </row>
    <row r="22" spans="1:23">
      <c r="A22" s="31" t="str">
        <f>'Stmt BG NT Changed Rates'!A22</f>
        <v>NOVEMBER</v>
      </c>
      <c r="B22" s="4">
        <v>75</v>
      </c>
      <c r="C22" s="4">
        <v>87</v>
      </c>
      <c r="D22" s="4">
        <v>101</v>
      </c>
      <c r="E22" s="4">
        <v>124</v>
      </c>
      <c r="F22" s="4">
        <v>76</v>
      </c>
      <c r="G22" s="4">
        <v>60</v>
      </c>
      <c r="H22" s="4">
        <v>241</v>
      </c>
      <c r="I22" s="4">
        <v>9</v>
      </c>
      <c r="J22" s="4">
        <v>100</v>
      </c>
      <c r="K22" s="4">
        <v>100</v>
      </c>
      <c r="L22" s="4">
        <f t="shared" si="0"/>
        <v>973</v>
      </c>
      <c r="N22" s="42">
        <f t="shared" si="1"/>
        <v>2358631.2999999998</v>
      </c>
      <c r="O22" s="42">
        <f t="shared" si="2"/>
        <v>471144.60000000003</v>
      </c>
    </row>
    <row r="23" spans="1:23">
      <c r="A23" s="31" t="str">
        <f>'Stmt BG NT Changed Rates'!A23</f>
        <v>DECEMBER 2016</v>
      </c>
      <c r="B23" s="4">
        <v>75</v>
      </c>
      <c r="C23" s="4">
        <v>87</v>
      </c>
      <c r="D23" s="4">
        <v>101</v>
      </c>
      <c r="E23" s="4">
        <v>124</v>
      </c>
      <c r="F23" s="4">
        <v>76</v>
      </c>
      <c r="G23" s="4">
        <v>60</v>
      </c>
      <c r="H23" s="4">
        <v>241</v>
      </c>
      <c r="I23" s="4">
        <v>9</v>
      </c>
      <c r="J23" s="4">
        <v>100</v>
      </c>
      <c r="K23" s="4">
        <v>100</v>
      </c>
      <c r="L23" s="4">
        <f t="shared" si="0"/>
        <v>973</v>
      </c>
      <c r="N23" s="43">
        <f t="shared" si="1"/>
        <v>2358631.2999999998</v>
      </c>
      <c r="O23" s="43">
        <f t="shared" si="2"/>
        <v>471144.60000000003</v>
      </c>
      <c r="W23" s="34"/>
    </row>
    <row r="24" spans="1:23">
      <c r="A24" s="3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N24" s="33"/>
      <c r="O24" s="33"/>
      <c r="W24" s="34"/>
    </row>
    <row r="25" spans="1:23">
      <c r="A25" s="22" t="s">
        <v>2</v>
      </c>
      <c r="B25" s="4">
        <f>ROUND(AVERAGE(B12:B23),0)</f>
        <v>75</v>
      </c>
      <c r="C25" s="4">
        <f t="shared" ref="C25:L25" si="3">ROUND(AVERAGE(C12:C23),0)</f>
        <v>87</v>
      </c>
      <c r="D25" s="4">
        <f t="shared" si="3"/>
        <v>101</v>
      </c>
      <c r="E25" s="4">
        <f t="shared" si="3"/>
        <v>124</v>
      </c>
      <c r="F25" s="4">
        <f t="shared" si="3"/>
        <v>76</v>
      </c>
      <c r="G25" s="4">
        <f t="shared" si="3"/>
        <v>60</v>
      </c>
      <c r="H25" s="4">
        <f t="shared" si="3"/>
        <v>241</v>
      </c>
      <c r="I25" s="4">
        <f t="shared" si="3"/>
        <v>9</v>
      </c>
      <c r="J25" s="4">
        <f t="shared" si="3"/>
        <v>100</v>
      </c>
      <c r="K25" s="4">
        <f t="shared" si="3"/>
        <v>100</v>
      </c>
      <c r="L25" s="4">
        <f t="shared" si="3"/>
        <v>873</v>
      </c>
      <c r="N25" s="41">
        <f>SUM(N12:N23)</f>
        <v>24813615.600000005</v>
      </c>
      <c r="O25" s="41">
        <f>SUM(O12:O23)</f>
        <v>5653735.1999999993</v>
      </c>
      <c r="R25" s="39"/>
    </row>
    <row r="26" spans="1:23">
      <c r="A26" s="22"/>
      <c r="D26" s="4"/>
      <c r="H26" s="32"/>
      <c r="J26" s="35"/>
    </row>
    <row r="27" spans="1:23">
      <c r="A27" s="22"/>
      <c r="D27" s="4"/>
      <c r="H27" s="32"/>
      <c r="J27" s="35"/>
    </row>
    <row r="29" spans="1:23">
      <c r="A29" s="6" t="s">
        <v>47</v>
      </c>
    </row>
    <row r="30" spans="1:23">
      <c r="A30" s="46" t="s">
        <v>45</v>
      </c>
      <c r="B30" s="46"/>
      <c r="C30" s="30">
        <v>2.9083000000000001</v>
      </c>
      <c r="D30" s="1" t="s">
        <v>46</v>
      </c>
    </row>
  </sheetData>
  <mergeCells count="3">
    <mergeCell ref="A2:P2"/>
    <mergeCell ref="A3:P3"/>
    <mergeCell ref="A4:P4"/>
  </mergeCells>
  <pageMargins left="0.75" right="0.75" top="1" bottom="1" header="0.5" footer="0.5"/>
  <pageSetup scale="4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of Revenue Impacts</vt:lpstr>
      <vt:lpstr>Stmt BG NT Changed Rates</vt:lpstr>
      <vt:lpstr>Stmt BG PTP Changed Rates</vt:lpstr>
      <vt:lpstr>Stmt BH NT Current Rates</vt:lpstr>
      <vt:lpstr>Stmt BH PTP Current Rates</vt:lpstr>
      <vt:lpstr>'Stmt BG PTP Changed Rates'!Print_Titles</vt:lpstr>
      <vt:lpstr>'Stmt BH PTP Current Rates'!Print_Titles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</dc:creator>
  <cp:lastModifiedBy>IPC</cp:lastModifiedBy>
  <cp:lastPrinted>2017-07-06T16:04:48Z</cp:lastPrinted>
  <dcterms:created xsi:type="dcterms:W3CDTF">2017-07-06T15:07:33Z</dcterms:created>
  <dcterms:modified xsi:type="dcterms:W3CDTF">2017-07-13T19:57:26Z</dcterms:modified>
</cp:coreProperties>
</file>