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075"/>
  </bookViews>
  <sheets>
    <sheet name="Rate Forecast" sheetId="1" r:id="rId1"/>
  </sheets>
  <externalReferences>
    <externalReference r:id="rId2"/>
  </externalReferences>
  <calcPr calcId="145621"/>
</workbook>
</file>

<file path=xl/calcChain.xml><?xml version="1.0" encoding="utf-8"?>
<calcChain xmlns="http://schemas.openxmlformats.org/spreadsheetml/2006/main">
  <c r="K15" i="1" l="1"/>
  <c r="K17" i="1" s="1"/>
  <c r="K19" i="1" s="1"/>
  <c r="G15" i="1"/>
  <c r="G17" i="1" s="1"/>
  <c r="G19" i="1" s="1"/>
  <c r="N13" i="1"/>
  <c r="N15" i="1" s="1"/>
  <c r="N17" i="1" s="1"/>
  <c r="N19" i="1" s="1"/>
  <c r="M13" i="1"/>
  <c r="M15" i="1" s="1"/>
  <c r="M17" i="1" s="1"/>
  <c r="M19" i="1" s="1"/>
  <c r="L13" i="1"/>
  <c r="L15" i="1" s="1"/>
  <c r="L17" i="1" s="1"/>
  <c r="L19" i="1" s="1"/>
  <c r="K13" i="1"/>
  <c r="J13" i="1"/>
  <c r="J15" i="1" s="1"/>
  <c r="J17" i="1" s="1"/>
  <c r="J19" i="1" s="1"/>
  <c r="I13" i="1"/>
  <c r="I15" i="1" s="1"/>
  <c r="I17" i="1" s="1"/>
  <c r="I19" i="1" s="1"/>
  <c r="H13" i="1"/>
  <c r="H15" i="1" s="1"/>
  <c r="H17" i="1" s="1"/>
  <c r="H19" i="1" s="1"/>
  <c r="G13" i="1"/>
  <c r="F13" i="1"/>
  <c r="F15" i="1" s="1"/>
  <c r="F17" i="1" s="1"/>
  <c r="F19" i="1" s="1"/>
  <c r="E13" i="1"/>
  <c r="E15" i="1" s="1"/>
  <c r="E17" i="1" s="1"/>
  <c r="E19" i="1" s="1"/>
  <c r="K11" i="1"/>
  <c r="J11" i="1"/>
  <c r="I11" i="1"/>
  <c r="H11" i="1"/>
  <c r="G11" i="1"/>
  <c r="F11" i="1"/>
  <c r="E11" i="1"/>
  <c r="K10" i="1"/>
  <c r="J10" i="1"/>
  <c r="I10" i="1"/>
  <c r="H10" i="1"/>
  <c r="G10" i="1"/>
  <c r="F10" i="1"/>
  <c r="E10" i="1"/>
  <c r="I23" i="1" l="1"/>
  <c r="I27" i="1" s="1"/>
  <c r="I22" i="1"/>
  <c r="I26" i="1" s="1"/>
  <c r="M23" i="1"/>
  <c r="M27" i="1" s="1"/>
  <c r="M22" i="1"/>
  <c r="M26" i="1" s="1"/>
  <c r="J23" i="1"/>
  <c r="J27" i="1" s="1"/>
  <c r="J22" i="1"/>
  <c r="J26" i="1" s="1"/>
  <c r="N23" i="1"/>
  <c r="N27" i="1" s="1"/>
  <c r="N22" i="1"/>
  <c r="N26" i="1" s="1"/>
  <c r="G23" i="1"/>
  <c r="G27" i="1" s="1"/>
  <c r="G22" i="1"/>
  <c r="G26" i="1" s="1"/>
  <c r="E22" i="1"/>
  <c r="E26" i="1" s="1"/>
  <c r="E23" i="1"/>
  <c r="E27" i="1" s="1"/>
  <c r="F23" i="1"/>
  <c r="F27" i="1" s="1"/>
  <c r="F22" i="1"/>
  <c r="F26" i="1" s="1"/>
  <c r="H22" i="1"/>
  <c r="H26" i="1" s="1"/>
  <c r="H23" i="1"/>
  <c r="H27" i="1" s="1"/>
  <c r="L22" i="1"/>
  <c r="L26" i="1" s="1"/>
  <c r="L23" i="1"/>
  <c r="L27" i="1" s="1"/>
  <c r="K22" i="1"/>
  <c r="K26" i="1" s="1"/>
  <c r="K23" i="1"/>
  <c r="K27" i="1" s="1"/>
</calcChain>
</file>

<file path=xl/comments1.xml><?xml version="1.0" encoding="utf-8"?>
<comments xmlns="http://schemas.openxmlformats.org/spreadsheetml/2006/main">
  <authors>
    <author>ot00395</author>
  </authors>
  <commentList>
    <comment ref="E14" authorId="0">
      <text>
        <r>
          <rPr>
            <sz val="8"/>
            <color indexed="81"/>
            <rFont val="Tahoma"/>
            <family val="2"/>
          </rPr>
          <t xml:space="preserve">Effective 7/1/13 storm adder timed out
</t>
        </r>
      </text>
    </comment>
  </commentList>
</comments>
</file>

<file path=xl/sharedStrings.xml><?xml version="1.0" encoding="utf-8"?>
<sst xmlns="http://schemas.openxmlformats.org/spreadsheetml/2006/main" count="38" uniqueCount="29">
  <si>
    <t>Duke Energy Florida</t>
  </si>
  <si>
    <t>Projected OATT Rate Forecast</t>
  </si>
  <si>
    <t>(Actual)</t>
  </si>
  <si>
    <t>(Projected)</t>
  </si>
  <si>
    <t>FERC Form 1 Year Data</t>
  </si>
  <si>
    <t>Rate Effective Year (Note 2)</t>
  </si>
  <si>
    <t>Annual Revenue Requirement (Notes 1 &amp; 4) - $000's</t>
  </si>
  <si>
    <t>Unavailable &gt;</t>
  </si>
  <si>
    <t>Annual MW</t>
  </si>
  <si>
    <t>Rate Escalated &gt;</t>
  </si>
  <si>
    <t>OATT $/kW-Mo w/o Storm Adder</t>
  </si>
  <si>
    <t>Storm Adder (Note 3)</t>
  </si>
  <si>
    <t>Total</t>
  </si>
  <si>
    <t>Annual Firm Trans $/MW-year</t>
  </si>
  <si>
    <t>Weekly Firm/Non-Firm P-t-P Rate $/MW-Week</t>
  </si>
  <si>
    <t>Daily Firm/Non-Firm P-t-P Rates ($/MW):</t>
  </si>
  <si>
    <t>On-Peak Days</t>
  </si>
  <si>
    <t>Off-Peak Days</t>
  </si>
  <si>
    <t>Non-Firm Hourly P-t-P Rates ($/MWh):</t>
  </si>
  <si>
    <t>On-Peak Hours</t>
  </si>
  <si>
    <t>Off-Peak Hours</t>
  </si>
  <si>
    <t>Notes:</t>
  </si>
  <si>
    <t>1) Includes all currently approved CWIP projects and an estimate for the transmission to connect the Osprey plant to DEF's system not yet filed for approval</t>
  </si>
  <si>
    <t>2) Rates take effect June 1 of the calendar year following the FERC Form 1 year</t>
  </si>
  <si>
    <t>3) Storm Adder was eliminated effective July 1, 2013</t>
  </si>
  <si>
    <t>4) Using 10.0% ROE</t>
  </si>
  <si>
    <t>Disclaimer:</t>
  </si>
  <si>
    <t>The estimates of OATT transmission rates are not historical facts and are forward looking and, accordingly, involve estimates, goals, forecasts, assumptions, risks and uncertainties that could cause actual transmission rates to differ materially from those expressed in the estimates.  These estimates are based on information current as of the date noted and speak only as of that date, and Duke Energy Florida, LLC undertakes no obligation to update the estimates to reflect events or circumstances after the date noted.</t>
  </si>
  <si>
    <t>Prepared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</si>
</sst>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_);\(#,##0.000\)"/>
    <numFmt numFmtId="166" formatCode="_(* #,##0.000_);_(* \(#,##0.000\);_(* &quot;-&quot;??_);_(@_)"/>
  </numFmts>
  <fonts count="9" x14ac:knownFonts="1">
    <font>
      <sz val="10"/>
      <color theme="1"/>
      <name val="Calibri"/>
      <family val="2"/>
    </font>
    <font>
      <sz val="10"/>
      <color theme="1"/>
      <name val="Calibri"/>
      <family val="2"/>
    </font>
    <font>
      <b/>
      <sz val="14"/>
      <color theme="1"/>
      <name val="Calibri"/>
      <family val="2"/>
    </font>
    <font>
      <sz val="10"/>
      <color rgb="FF0070C0"/>
      <name val="Calibri"/>
      <family val="2"/>
    </font>
    <font>
      <sz val="11"/>
      <name val="Calibri"/>
      <family val="2"/>
      <scheme val="minor"/>
    </font>
    <font>
      <sz val="10"/>
      <name val="Arial"/>
      <family val="2"/>
    </font>
    <font>
      <sz val="11"/>
      <color theme="0" tint="-0.249977111117893"/>
      <name val="Calibri"/>
      <family val="2"/>
      <scheme val="minor"/>
    </font>
    <font>
      <b/>
      <sz val="12"/>
      <color theme="1"/>
      <name val="Calibri"/>
      <family val="2"/>
    </font>
    <font>
      <sz val="8"/>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6">
    <xf numFmtId="0" fontId="0" fillId="0" borderId="0" xfId="0"/>
    <xf numFmtId="0" fontId="2" fillId="0" borderId="0" xfId="0" applyFont="1" applyAlignment="1">
      <alignment horizontal="centerContinuous"/>
    </xf>
    <xf numFmtId="0" fontId="0" fillId="0" borderId="0" xfId="0" applyAlignment="1">
      <alignment horizontal="center"/>
    </xf>
    <xf numFmtId="0" fontId="0" fillId="0" borderId="1" xfId="0" applyBorder="1" applyAlignment="1">
      <alignment horizontal="center"/>
    </xf>
    <xf numFmtId="164" fontId="0" fillId="0" borderId="0" xfId="1" applyNumberFormat="1" applyFont="1"/>
    <xf numFmtId="165" fontId="0" fillId="0" borderId="0" xfId="0" applyNumberFormat="1"/>
    <xf numFmtId="165" fontId="0" fillId="0" borderId="0" xfId="0" applyNumberFormat="1" applyFill="1"/>
    <xf numFmtId="165" fontId="3" fillId="0" borderId="1" xfId="0" applyNumberFormat="1" applyFont="1" applyFill="1" applyBorder="1"/>
    <xf numFmtId="166" fontId="0" fillId="0" borderId="0" xfId="1" applyNumberFormat="1" applyFont="1"/>
    <xf numFmtId="43" fontId="0" fillId="0" borderId="0" xfId="1" applyFont="1"/>
    <xf numFmtId="0" fontId="4" fillId="0" borderId="0" xfId="0" applyFont="1" applyFill="1" applyBorder="1" applyAlignment="1">
      <alignment horizontal="left" vertical="top"/>
    </xf>
    <xf numFmtId="0" fontId="4" fillId="0" borderId="0" xfId="0" applyFont="1" applyFill="1" applyBorder="1" applyAlignment="1">
      <alignment vertical="center" wrapText="1"/>
    </xf>
    <xf numFmtId="0" fontId="5" fillId="0" borderId="0" xfId="2" applyFont="1" applyBorder="1"/>
    <xf numFmtId="165" fontId="6" fillId="0" borderId="0" xfId="2" applyNumberFormat="1" applyFont="1" applyBorder="1"/>
    <xf numFmtId="37" fontId="4" fillId="0" borderId="0" xfId="0" applyNumberFormat="1" applyFont="1" applyFill="1" applyBorder="1" applyAlignment="1">
      <alignment vertical="center"/>
    </xf>
    <xf numFmtId="0" fontId="4" fillId="0" borderId="0" xfId="2" applyFont="1" applyBorder="1"/>
    <xf numFmtId="0" fontId="4" fillId="0" borderId="0" xfId="0" applyFont="1" applyFill="1" applyBorder="1"/>
    <xf numFmtId="37" fontId="4" fillId="0" borderId="0" xfId="0" applyNumberFormat="1" applyFont="1" applyFill="1" applyBorder="1"/>
    <xf numFmtId="39" fontId="4" fillId="0" borderId="0" xfId="0" applyNumberFormat="1"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9" fontId="4" fillId="0" borderId="0" xfId="0" applyNumberFormat="1" applyFont="1" applyFill="1" applyBorder="1" applyAlignment="1">
      <alignment vertical="center"/>
    </xf>
    <xf numFmtId="0" fontId="7" fillId="0" borderId="0" xfId="0" applyFont="1"/>
    <xf numFmtId="0" fontId="0" fillId="0" borderId="0" xfId="0" applyFill="1"/>
    <xf numFmtId="0" fontId="0" fillId="0" borderId="0" xfId="0" applyAlignment="1">
      <alignment horizontal="left" vertical="top" wrapText="1"/>
    </xf>
    <xf numFmtId="0" fontId="0" fillId="0" borderId="0" xfId="0" applyFont="1" applyAlignment="1">
      <alignment horizontal="left" vertical="top" wrapText="1"/>
    </xf>
  </cellXfs>
  <cellStyles count="3">
    <cellStyle name="Comma" xfId="1" builtinId="3"/>
    <cellStyle name="Normal" xfId="0" builtinId="0"/>
    <cellStyle name="Normal_M6BL5 PEF Transmission Impact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TT%20Rate%20Projection%202017-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Forecast"/>
      <sheetName val="Formula Rate"/>
      <sheetName val="Data from Other Sources"/>
    </sheetNames>
    <sheetDataSet>
      <sheetData sheetId="0"/>
      <sheetData sheetId="1">
        <row r="60">
          <cell r="D60">
            <v>318295358.92569447</v>
          </cell>
          <cell r="G60">
            <v>345958556.84890521</v>
          </cell>
          <cell r="H60">
            <v>391833140.06433958</v>
          </cell>
          <cell r="I60">
            <v>420124368.20507681</v>
          </cell>
          <cell r="J60">
            <v>443120875.4015882</v>
          </cell>
          <cell r="K60">
            <v>483102521.53121686</v>
          </cell>
          <cell r="L60">
            <v>531242047.85289967</v>
          </cell>
        </row>
        <row r="64">
          <cell r="D64">
            <v>123879</v>
          </cell>
          <cell r="G64">
            <v>126259.7829988368</v>
          </cell>
          <cell r="H64">
            <v>127966.80585592901</v>
          </cell>
          <cell r="I64">
            <v>129929.45114089831</v>
          </cell>
          <cell r="J64">
            <v>131774.2976999855</v>
          </cell>
          <cell r="K64">
            <v>134074.97818114259</v>
          </cell>
          <cell r="L64">
            <v>136451.25016915955</v>
          </cell>
        </row>
        <row r="66">
          <cell r="D66">
            <v>2569</v>
          </cell>
          <cell r="G66">
            <v>2740</v>
          </cell>
          <cell r="H66">
            <v>3062</v>
          </cell>
          <cell r="I66">
            <v>3233</v>
          </cell>
          <cell r="J66">
            <v>3363</v>
          </cell>
          <cell r="K66">
            <v>3603</v>
          </cell>
          <cell r="L66">
            <v>3893</v>
          </cell>
          <cell r="M66">
            <v>4242.9145241842416</v>
          </cell>
          <cell r="N66">
            <v>4624.2804160117103</v>
          </cell>
          <cell r="O66">
            <v>5039.9246188021662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tabSelected="1" workbookViewId="0">
      <selection activeCell="A3" sqref="A3"/>
    </sheetView>
  </sheetViews>
  <sheetFormatPr defaultRowHeight="12.75" x14ac:dyDescent="0.2"/>
  <cols>
    <col min="1" max="1" width="17" customWidth="1"/>
    <col min="5" max="6" width="9.42578125" bestFit="1" customWidth="1"/>
  </cols>
  <sheetData>
    <row r="1" spans="1:14" ht="18.75" x14ac:dyDescent="0.3">
      <c r="A1" s="1" t="s">
        <v>0</v>
      </c>
      <c r="B1" s="1"/>
      <c r="C1" s="1"/>
      <c r="D1" s="1"/>
      <c r="E1" s="1"/>
      <c r="F1" s="1"/>
      <c r="G1" s="1"/>
      <c r="H1" s="1"/>
      <c r="I1" s="1"/>
      <c r="J1" s="1"/>
      <c r="K1" s="1"/>
      <c r="L1" s="1"/>
      <c r="M1" s="1"/>
      <c r="N1" s="1"/>
    </row>
    <row r="2" spans="1:14" ht="18.75" x14ac:dyDescent="0.3">
      <c r="A2" s="1" t="s">
        <v>1</v>
      </c>
      <c r="B2" s="1"/>
      <c r="C2" s="1"/>
      <c r="D2" s="1"/>
      <c r="E2" s="1"/>
      <c r="F2" s="1"/>
      <c r="G2" s="1"/>
      <c r="H2" s="1"/>
      <c r="I2" s="1"/>
      <c r="J2" s="1"/>
      <c r="K2" s="1"/>
      <c r="L2" s="1"/>
      <c r="M2" s="1"/>
      <c r="N2" s="1"/>
    </row>
    <row r="3" spans="1:14" ht="18.75" x14ac:dyDescent="0.3">
      <c r="A3" s="1" t="s">
        <v>28</v>
      </c>
      <c r="B3" s="1"/>
      <c r="C3" s="1"/>
      <c r="D3" s="1"/>
      <c r="E3" s="1"/>
      <c r="F3" s="1"/>
      <c r="G3" s="1"/>
      <c r="H3" s="1"/>
      <c r="I3" s="1"/>
      <c r="J3" s="1"/>
      <c r="K3" s="1"/>
      <c r="L3" s="1"/>
      <c r="M3" s="1"/>
      <c r="N3" s="1"/>
    </row>
    <row r="6" spans="1:14" x14ac:dyDescent="0.2">
      <c r="E6" s="2" t="s">
        <v>2</v>
      </c>
      <c r="F6" s="2" t="s">
        <v>3</v>
      </c>
      <c r="G6" s="2" t="s">
        <v>3</v>
      </c>
      <c r="H6" s="2" t="s">
        <v>3</v>
      </c>
      <c r="I6" s="2" t="s">
        <v>3</v>
      </c>
      <c r="J6" s="2" t="s">
        <v>3</v>
      </c>
      <c r="K6" s="2" t="s">
        <v>3</v>
      </c>
      <c r="L6" s="2" t="s">
        <v>3</v>
      </c>
      <c r="M6" s="2" t="s">
        <v>3</v>
      </c>
      <c r="N6" s="2" t="s">
        <v>3</v>
      </c>
    </row>
    <row r="7" spans="1:14" x14ac:dyDescent="0.2">
      <c r="A7" t="s">
        <v>4</v>
      </c>
      <c r="E7" s="2">
        <v>2016</v>
      </c>
      <c r="F7" s="2">
        <v>2017</v>
      </c>
      <c r="G7" s="2">
        <v>2018</v>
      </c>
      <c r="H7" s="2">
        <v>2019</v>
      </c>
      <c r="I7" s="2">
        <v>2020</v>
      </c>
      <c r="J7" s="2">
        <v>2021</v>
      </c>
      <c r="K7" s="2">
        <v>2022</v>
      </c>
      <c r="L7" s="2">
        <v>2023</v>
      </c>
      <c r="M7" s="2">
        <v>2024</v>
      </c>
      <c r="N7" s="2">
        <v>2025</v>
      </c>
    </row>
    <row r="8" spans="1:14" x14ac:dyDescent="0.2">
      <c r="A8" t="s">
        <v>5</v>
      </c>
      <c r="E8" s="3">
        <v>2017</v>
      </c>
      <c r="F8" s="3">
        <v>2018</v>
      </c>
      <c r="G8" s="3">
        <v>2019</v>
      </c>
      <c r="H8" s="3">
        <v>2020</v>
      </c>
      <c r="I8" s="3">
        <v>2021</v>
      </c>
      <c r="J8" s="3">
        <v>2022</v>
      </c>
      <c r="K8" s="3">
        <v>2023</v>
      </c>
      <c r="L8" s="3">
        <v>2024</v>
      </c>
      <c r="M8" s="3">
        <v>2025</v>
      </c>
      <c r="N8" s="3">
        <v>2026</v>
      </c>
    </row>
    <row r="10" spans="1:14" x14ac:dyDescent="0.2">
      <c r="A10" t="s">
        <v>6</v>
      </c>
      <c r="E10" s="4">
        <f>+'[1]Formula Rate'!D60/1000</f>
        <v>318295.35892569448</v>
      </c>
      <c r="F10" s="4">
        <f>+'[1]Formula Rate'!G60/1000</f>
        <v>345958.55684890522</v>
      </c>
      <c r="G10" s="4">
        <f>+'[1]Formula Rate'!H60/1000</f>
        <v>391833.14006433956</v>
      </c>
      <c r="H10" s="4">
        <f>+'[1]Formula Rate'!I60/1000</f>
        <v>420124.36820507684</v>
      </c>
      <c r="I10" s="4">
        <f>+'[1]Formula Rate'!J60/1000</f>
        <v>443120.87540158822</v>
      </c>
      <c r="J10" s="4">
        <f>+'[1]Formula Rate'!K60/1000</f>
        <v>483102.52153121686</v>
      </c>
      <c r="K10" s="4">
        <f>+'[1]Formula Rate'!L60/1000</f>
        <v>531242.04785289965</v>
      </c>
      <c r="L10" s="4" t="s">
        <v>7</v>
      </c>
      <c r="M10" s="4"/>
      <c r="N10" s="4"/>
    </row>
    <row r="11" spans="1:14" x14ac:dyDescent="0.2">
      <c r="A11" t="s">
        <v>8</v>
      </c>
      <c r="E11" s="4">
        <f>+'[1]Formula Rate'!D64</f>
        <v>123879</v>
      </c>
      <c r="F11" s="4">
        <f>+'[1]Formula Rate'!G64</f>
        <v>126259.7829988368</v>
      </c>
      <c r="G11" s="4">
        <f>+'[1]Formula Rate'!H64</f>
        <v>127966.80585592901</v>
      </c>
      <c r="H11" s="4">
        <f>+'[1]Formula Rate'!I64</f>
        <v>129929.45114089831</v>
      </c>
      <c r="I11" s="4">
        <f>+'[1]Formula Rate'!J64</f>
        <v>131774.2976999855</v>
      </c>
      <c r="J11" s="4">
        <f>+'[1]Formula Rate'!K64</f>
        <v>134074.97818114259</v>
      </c>
      <c r="K11" s="4">
        <f>+'[1]Formula Rate'!L64</f>
        <v>136451.25016915955</v>
      </c>
      <c r="L11" s="4" t="s">
        <v>7</v>
      </c>
      <c r="M11" s="4"/>
      <c r="N11" s="4"/>
    </row>
    <row r="12" spans="1:14" x14ac:dyDescent="0.2">
      <c r="L12" s="4" t="s">
        <v>9</v>
      </c>
      <c r="M12" s="4"/>
      <c r="N12" s="4"/>
    </row>
    <row r="13" spans="1:14" x14ac:dyDescent="0.2">
      <c r="A13" t="s">
        <v>10</v>
      </c>
      <c r="D13" s="5"/>
      <c r="E13" s="6">
        <f>+'[1]Formula Rate'!D66/1000</f>
        <v>2.569</v>
      </c>
      <c r="F13" s="6">
        <f>+'[1]Formula Rate'!G66/1000</f>
        <v>2.74</v>
      </c>
      <c r="G13" s="6">
        <f>+'[1]Formula Rate'!H66/1000</f>
        <v>3.0619999999999998</v>
      </c>
      <c r="H13" s="6">
        <f>+'[1]Formula Rate'!I66/1000</f>
        <v>3.2330000000000001</v>
      </c>
      <c r="I13" s="6">
        <f>+'[1]Formula Rate'!J66/1000</f>
        <v>3.363</v>
      </c>
      <c r="J13" s="6">
        <f>+'[1]Formula Rate'!K66/1000</f>
        <v>3.6030000000000002</v>
      </c>
      <c r="K13" s="6">
        <f>+'[1]Formula Rate'!L66/1000</f>
        <v>3.8929999999999998</v>
      </c>
      <c r="L13" s="6">
        <f>+'[1]Formula Rate'!M66/1000</f>
        <v>4.2429145241842416</v>
      </c>
      <c r="M13" s="6">
        <f>+'[1]Formula Rate'!N66/1000</f>
        <v>4.6242804160117101</v>
      </c>
      <c r="N13" s="6">
        <f>+'[1]Formula Rate'!O66/1000</f>
        <v>5.039924618802166</v>
      </c>
    </row>
    <row r="14" spans="1:14" x14ac:dyDescent="0.2">
      <c r="A14" t="s">
        <v>11</v>
      </c>
      <c r="D14" s="5"/>
      <c r="E14" s="7">
        <v>0</v>
      </c>
      <c r="F14" s="7">
        <v>0</v>
      </c>
      <c r="G14" s="7">
        <v>0</v>
      </c>
      <c r="H14" s="7">
        <v>0</v>
      </c>
      <c r="I14" s="7">
        <v>0</v>
      </c>
      <c r="J14" s="7">
        <v>0</v>
      </c>
      <c r="K14" s="7">
        <v>0</v>
      </c>
      <c r="L14" s="7">
        <v>0</v>
      </c>
      <c r="M14" s="7">
        <v>0</v>
      </c>
      <c r="N14" s="7">
        <v>0</v>
      </c>
    </row>
    <row r="15" spans="1:14" x14ac:dyDescent="0.2">
      <c r="A15" t="s">
        <v>12</v>
      </c>
      <c r="D15" s="5"/>
      <c r="E15" s="6">
        <f t="shared" ref="E15:N15" si="0">SUM(E13:E14)</f>
        <v>2.569</v>
      </c>
      <c r="F15" s="6">
        <f t="shared" si="0"/>
        <v>2.74</v>
      </c>
      <c r="G15" s="6">
        <f t="shared" si="0"/>
        <v>3.0619999999999998</v>
      </c>
      <c r="H15" s="6">
        <f t="shared" si="0"/>
        <v>3.2330000000000001</v>
      </c>
      <c r="I15" s="6">
        <f t="shared" si="0"/>
        <v>3.363</v>
      </c>
      <c r="J15" s="6">
        <f t="shared" si="0"/>
        <v>3.6030000000000002</v>
      </c>
      <c r="K15" s="6">
        <f t="shared" si="0"/>
        <v>3.8929999999999998</v>
      </c>
      <c r="L15" s="6">
        <f t="shared" si="0"/>
        <v>4.2429145241842416</v>
      </c>
      <c r="M15" s="6">
        <f t="shared" si="0"/>
        <v>4.6242804160117101</v>
      </c>
      <c r="N15" s="6">
        <f t="shared" si="0"/>
        <v>5.039924618802166</v>
      </c>
    </row>
    <row r="16" spans="1:14" x14ac:dyDescent="0.2">
      <c r="E16" s="8"/>
      <c r="F16" s="9"/>
      <c r="G16" s="9"/>
      <c r="H16" s="9"/>
      <c r="I16" s="9"/>
      <c r="J16" s="9"/>
      <c r="K16" s="9"/>
      <c r="L16" s="9"/>
      <c r="M16" s="9"/>
      <c r="N16" s="9"/>
    </row>
    <row r="17" spans="1:14" ht="15" x14ac:dyDescent="0.25">
      <c r="A17" s="10" t="s">
        <v>13</v>
      </c>
      <c r="B17" s="11"/>
      <c r="C17" s="12"/>
      <c r="D17" s="13"/>
      <c r="E17" s="14">
        <f t="shared" ref="E17:N17" si="1">E15*12*1000</f>
        <v>30828</v>
      </c>
      <c r="F17" s="14">
        <f t="shared" si="1"/>
        <v>32880</v>
      </c>
      <c r="G17" s="14">
        <f t="shared" si="1"/>
        <v>36744</v>
      </c>
      <c r="H17" s="14">
        <f t="shared" si="1"/>
        <v>38796</v>
      </c>
      <c r="I17" s="14">
        <f t="shared" si="1"/>
        <v>40356</v>
      </c>
      <c r="J17" s="14">
        <f t="shared" si="1"/>
        <v>43236.000000000007</v>
      </c>
      <c r="K17" s="14">
        <f t="shared" si="1"/>
        <v>46715.999999999993</v>
      </c>
      <c r="L17" s="14">
        <f t="shared" si="1"/>
        <v>50914.974290210899</v>
      </c>
      <c r="M17" s="14">
        <f t="shared" si="1"/>
        <v>55491.364992140516</v>
      </c>
      <c r="N17" s="14">
        <f t="shared" si="1"/>
        <v>60479.095425625994</v>
      </c>
    </row>
    <row r="18" spans="1:14" ht="15" x14ac:dyDescent="0.25">
      <c r="A18" s="15"/>
      <c r="B18" s="16"/>
      <c r="C18" s="16"/>
      <c r="D18" s="13"/>
      <c r="E18" s="17"/>
      <c r="F18" s="17"/>
      <c r="G18" s="17"/>
      <c r="H18" s="17"/>
      <c r="I18" s="17"/>
      <c r="J18" s="17"/>
      <c r="K18" s="17"/>
      <c r="L18" s="17"/>
      <c r="M18" s="17"/>
      <c r="N18" s="17"/>
    </row>
    <row r="19" spans="1:14" ht="15" x14ac:dyDescent="0.25">
      <c r="A19" s="16" t="s">
        <v>14</v>
      </c>
      <c r="B19" s="16"/>
      <c r="C19" s="12"/>
      <c r="D19" s="13"/>
      <c r="E19" s="18">
        <f t="shared" ref="E19:N19" si="2">E17/52</f>
        <v>592.84615384615381</v>
      </c>
      <c r="F19" s="18">
        <f t="shared" si="2"/>
        <v>632.30769230769226</v>
      </c>
      <c r="G19" s="18">
        <f t="shared" si="2"/>
        <v>706.61538461538464</v>
      </c>
      <c r="H19" s="18">
        <f t="shared" si="2"/>
        <v>746.07692307692309</v>
      </c>
      <c r="I19" s="18">
        <f t="shared" si="2"/>
        <v>776.07692307692309</v>
      </c>
      <c r="J19" s="18">
        <f t="shared" si="2"/>
        <v>831.46153846153857</v>
      </c>
      <c r="K19" s="18">
        <f t="shared" si="2"/>
        <v>898.38461538461524</v>
      </c>
      <c r="L19" s="18">
        <f t="shared" si="2"/>
        <v>979.13412096559421</v>
      </c>
      <c r="M19" s="18">
        <f t="shared" si="2"/>
        <v>1067.1416344642407</v>
      </c>
      <c r="N19" s="18">
        <f t="shared" si="2"/>
        <v>1163.0595274158845</v>
      </c>
    </row>
    <row r="20" spans="1:14" ht="15" x14ac:dyDescent="0.25">
      <c r="A20" s="16"/>
      <c r="B20" s="16"/>
      <c r="C20" s="12"/>
      <c r="D20" s="13"/>
      <c r="E20" s="18"/>
      <c r="F20" s="18"/>
      <c r="G20" s="18"/>
      <c r="H20" s="18"/>
      <c r="I20" s="18"/>
      <c r="J20" s="18"/>
      <c r="K20" s="18"/>
      <c r="L20" s="18"/>
      <c r="M20" s="18"/>
      <c r="N20" s="18"/>
    </row>
    <row r="21" spans="1:14" ht="15" x14ac:dyDescent="0.25">
      <c r="A21" s="16" t="s">
        <v>15</v>
      </c>
      <c r="B21" s="16"/>
      <c r="C21" s="12"/>
      <c r="D21" s="13"/>
      <c r="E21" s="18"/>
      <c r="F21" s="18"/>
      <c r="G21" s="18"/>
      <c r="H21" s="18"/>
      <c r="I21" s="18"/>
      <c r="J21" s="18"/>
      <c r="K21" s="18"/>
      <c r="L21" s="18"/>
      <c r="M21" s="18"/>
      <c r="N21" s="18"/>
    </row>
    <row r="22" spans="1:14" ht="15" x14ac:dyDescent="0.25">
      <c r="A22" s="19"/>
      <c r="B22" s="20" t="s">
        <v>16</v>
      </c>
      <c r="C22" s="12"/>
      <c r="D22" s="13"/>
      <c r="E22" s="21">
        <f t="shared" ref="E22:N22" si="3">E19/5</f>
        <v>118.56923076923076</v>
      </c>
      <c r="F22" s="21">
        <f t="shared" si="3"/>
        <v>126.46153846153845</v>
      </c>
      <c r="G22" s="21">
        <f t="shared" si="3"/>
        <v>141.32307692307694</v>
      </c>
      <c r="H22" s="21">
        <f t="shared" si="3"/>
        <v>149.21538461538461</v>
      </c>
      <c r="I22" s="21">
        <f t="shared" si="3"/>
        <v>155.21538461538461</v>
      </c>
      <c r="J22" s="21">
        <f t="shared" si="3"/>
        <v>166.2923076923077</v>
      </c>
      <c r="K22" s="21">
        <f t="shared" si="3"/>
        <v>179.67692307692306</v>
      </c>
      <c r="L22" s="21">
        <f t="shared" si="3"/>
        <v>195.82682419311885</v>
      </c>
      <c r="M22" s="21">
        <f t="shared" si="3"/>
        <v>213.42832689284813</v>
      </c>
      <c r="N22" s="21">
        <f t="shared" si="3"/>
        <v>232.61190548317691</v>
      </c>
    </row>
    <row r="23" spans="1:14" ht="15" x14ac:dyDescent="0.25">
      <c r="A23" s="16"/>
      <c r="B23" s="16" t="s">
        <v>17</v>
      </c>
      <c r="C23" s="12"/>
      <c r="D23" s="13"/>
      <c r="E23" s="21">
        <f t="shared" ref="E23:N23" si="4">E19/7</f>
        <v>84.692307692307693</v>
      </c>
      <c r="F23" s="21">
        <f t="shared" si="4"/>
        <v>90.329670329670321</v>
      </c>
      <c r="G23" s="21">
        <f t="shared" si="4"/>
        <v>100.94505494505495</v>
      </c>
      <c r="H23" s="21">
        <f t="shared" si="4"/>
        <v>106.58241758241759</v>
      </c>
      <c r="I23" s="21">
        <f t="shared" si="4"/>
        <v>110.86813186813187</v>
      </c>
      <c r="J23" s="21">
        <f t="shared" si="4"/>
        <v>118.7802197802198</v>
      </c>
      <c r="K23" s="21">
        <f t="shared" si="4"/>
        <v>128.34065934065933</v>
      </c>
      <c r="L23" s="21">
        <f t="shared" si="4"/>
        <v>139.8763029950849</v>
      </c>
      <c r="M23" s="21">
        <f t="shared" si="4"/>
        <v>152.44880492346297</v>
      </c>
      <c r="N23" s="21">
        <f t="shared" si="4"/>
        <v>166.15136105941207</v>
      </c>
    </row>
    <row r="24" spans="1:14" ht="15" x14ac:dyDescent="0.25">
      <c r="A24" s="16"/>
      <c r="B24" s="16"/>
      <c r="C24" s="12"/>
      <c r="D24" s="13"/>
      <c r="E24" s="18"/>
      <c r="F24" s="18"/>
      <c r="G24" s="18"/>
      <c r="H24" s="18"/>
      <c r="I24" s="18"/>
      <c r="J24" s="18"/>
      <c r="K24" s="18"/>
      <c r="L24" s="18"/>
      <c r="M24" s="18"/>
      <c r="N24" s="18"/>
    </row>
    <row r="25" spans="1:14" ht="15" x14ac:dyDescent="0.25">
      <c r="A25" s="16" t="s">
        <v>18</v>
      </c>
      <c r="B25" s="16"/>
      <c r="C25" s="12"/>
      <c r="D25" s="13"/>
      <c r="E25" s="18"/>
      <c r="F25" s="18"/>
      <c r="G25" s="18"/>
      <c r="H25" s="18"/>
      <c r="I25" s="18"/>
      <c r="J25" s="18"/>
      <c r="K25" s="18"/>
      <c r="L25" s="18"/>
      <c r="M25" s="18"/>
      <c r="N25" s="18"/>
    </row>
    <row r="26" spans="1:14" ht="15" x14ac:dyDescent="0.25">
      <c r="A26" s="19"/>
      <c r="B26" s="20" t="s">
        <v>19</v>
      </c>
      <c r="C26" s="12"/>
      <c r="D26" s="13"/>
      <c r="E26" s="21">
        <f t="shared" ref="E26:N26" si="5">E22/16</f>
        <v>7.4105769230769223</v>
      </c>
      <c r="F26" s="21">
        <f t="shared" si="5"/>
        <v>7.9038461538461533</v>
      </c>
      <c r="G26" s="21">
        <f t="shared" si="5"/>
        <v>8.8326923076923087</v>
      </c>
      <c r="H26" s="21">
        <f t="shared" si="5"/>
        <v>9.325961538461538</v>
      </c>
      <c r="I26" s="21">
        <f t="shared" si="5"/>
        <v>9.700961538461538</v>
      </c>
      <c r="J26" s="21">
        <f t="shared" si="5"/>
        <v>10.393269230769231</v>
      </c>
      <c r="K26" s="21">
        <f t="shared" si="5"/>
        <v>11.229807692307691</v>
      </c>
      <c r="L26" s="21">
        <f t="shared" si="5"/>
        <v>12.239176512069928</v>
      </c>
      <c r="M26" s="21">
        <f t="shared" si="5"/>
        <v>13.339270430803008</v>
      </c>
      <c r="N26" s="21">
        <f t="shared" si="5"/>
        <v>14.538244092698557</v>
      </c>
    </row>
    <row r="27" spans="1:14" ht="15" x14ac:dyDescent="0.25">
      <c r="A27" s="16"/>
      <c r="B27" s="16" t="s">
        <v>20</v>
      </c>
      <c r="C27" s="12"/>
      <c r="D27" s="13"/>
      <c r="E27" s="21">
        <f t="shared" ref="E27:N27" si="6">E23/24</f>
        <v>3.5288461538461537</v>
      </c>
      <c r="F27" s="21">
        <f t="shared" si="6"/>
        <v>3.7637362637362632</v>
      </c>
      <c r="G27" s="21">
        <f t="shared" si="6"/>
        <v>4.2060439560439562</v>
      </c>
      <c r="H27" s="21">
        <f t="shared" si="6"/>
        <v>4.4409340659340666</v>
      </c>
      <c r="I27" s="21">
        <f t="shared" si="6"/>
        <v>4.6195054945054945</v>
      </c>
      <c r="J27" s="21">
        <f t="shared" si="6"/>
        <v>4.9491758241758248</v>
      </c>
      <c r="K27" s="21">
        <f t="shared" si="6"/>
        <v>5.3475274725274717</v>
      </c>
      <c r="L27" s="21">
        <f t="shared" si="6"/>
        <v>5.8281792914618711</v>
      </c>
      <c r="M27" s="21">
        <f t="shared" si="6"/>
        <v>6.3520335384776239</v>
      </c>
      <c r="N27" s="21">
        <f t="shared" si="6"/>
        <v>6.9229733774755031</v>
      </c>
    </row>
    <row r="30" spans="1:14" ht="15.75" x14ac:dyDescent="0.25">
      <c r="A30" s="22" t="s">
        <v>21</v>
      </c>
    </row>
    <row r="31" spans="1:14" x14ac:dyDescent="0.2">
      <c r="A31" s="23" t="s">
        <v>22</v>
      </c>
    </row>
    <row r="32" spans="1:14" x14ac:dyDescent="0.2">
      <c r="A32" t="s">
        <v>23</v>
      </c>
    </row>
    <row r="33" spans="1:14" x14ac:dyDescent="0.2">
      <c r="A33" t="s">
        <v>24</v>
      </c>
    </row>
    <row r="34" spans="1:14" x14ac:dyDescent="0.2">
      <c r="A34" t="s">
        <v>25</v>
      </c>
    </row>
    <row r="37" spans="1:14" ht="15.75" x14ac:dyDescent="0.25">
      <c r="A37" s="22" t="s">
        <v>26</v>
      </c>
      <c r="E37" s="5"/>
      <c r="F37" s="5"/>
      <c r="G37" s="5"/>
      <c r="H37" s="5"/>
      <c r="I37" s="5"/>
      <c r="J37" s="5"/>
      <c r="K37" s="5"/>
      <c r="L37" s="5"/>
      <c r="M37" s="5"/>
      <c r="N37" s="5"/>
    </row>
    <row r="38" spans="1:14" ht="55.5" customHeight="1" x14ac:dyDescent="0.2">
      <c r="A38" s="24" t="s">
        <v>27</v>
      </c>
      <c r="B38" s="25"/>
      <c r="C38" s="25"/>
      <c r="D38" s="25"/>
      <c r="E38" s="25"/>
      <c r="F38" s="25"/>
      <c r="G38" s="25"/>
      <c r="H38" s="25"/>
      <c r="I38" s="25"/>
      <c r="J38" s="25"/>
      <c r="K38" s="25"/>
      <c r="L38" s="25"/>
      <c r="M38" s="25"/>
      <c r="N38" s="25"/>
    </row>
  </sheetData>
  <mergeCells count="1">
    <mergeCell ref="A38:N38"/>
  </mergeCells>
  <pageMargins left="0.7" right="0.7" top="0.75" bottom="0.75" header="0.3" footer="0.3"/>
  <pageSetup scale="9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 Forecast</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2017-11-17T19:11:02Z</dcterms:created>
  <dcterms:modified xsi:type="dcterms:W3CDTF">2017-11-17T19:20:04Z</dcterms:modified>
</cp:coreProperties>
</file>