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360" windowWidth="19320" windowHeight="9660"/>
  </bookViews>
  <sheets>
    <sheet name="Projection" sheetId="1" r:id="rId1"/>
  </sheets>
  <definedNames>
    <definedName name="_xlnm.Print_Area" localSheetId="0">Projection!$A$1:$Q$32</definedName>
  </definedNames>
  <calcPr calcId="125725"/>
</workbook>
</file>

<file path=xl/calcChain.xml><?xml version="1.0" encoding="utf-8"?>
<calcChain xmlns="http://schemas.openxmlformats.org/spreadsheetml/2006/main">
  <c r="Q12" i="1"/>
  <c r="Q14" s="1"/>
  <c r="Q16" s="1"/>
  <c r="Q18" s="1"/>
  <c r="Q21" l="1"/>
  <c r="Q25" s="1"/>
  <c r="Q22"/>
  <c r="Q26" s="1"/>
  <c r="G12" l="1"/>
  <c r="G10"/>
  <c r="F10" l="1"/>
  <c r="G14"/>
  <c r="H12"/>
  <c r="H14" s="1"/>
  <c r="H16" s="1"/>
  <c r="H18" s="1"/>
  <c r="I12"/>
  <c r="I14" s="1"/>
  <c r="I16" s="1"/>
  <c r="I18" s="1"/>
  <c r="J12"/>
  <c r="J14" s="1"/>
  <c r="J16" s="1"/>
  <c r="J18" s="1"/>
  <c r="K12"/>
  <c r="K14" s="1"/>
  <c r="K16" s="1"/>
  <c r="K18" s="1"/>
  <c r="L12"/>
  <c r="L14" s="1"/>
  <c r="L16" s="1"/>
  <c r="L18" s="1"/>
  <c r="M12"/>
  <c r="M14" s="1"/>
  <c r="M16" s="1"/>
  <c r="M18" s="1"/>
  <c r="N12"/>
  <c r="N14" s="1"/>
  <c r="N16" s="1"/>
  <c r="N18" s="1"/>
  <c r="O12"/>
  <c r="O14" s="1"/>
  <c r="O16" s="1"/>
  <c r="O18" s="1"/>
  <c r="P12"/>
  <c r="P14" s="1"/>
  <c r="P16" s="1"/>
  <c r="P18" s="1"/>
  <c r="F8"/>
  <c r="F12" l="1"/>
  <c r="F14" s="1"/>
  <c r="I22"/>
  <c r="I26" s="1"/>
  <c r="I21"/>
  <c r="I25" s="1"/>
  <c r="K22"/>
  <c r="K26" s="1"/>
  <c r="K21"/>
  <c r="K25" s="1"/>
  <c r="M22"/>
  <c r="M26" s="1"/>
  <c r="M21"/>
  <c r="M25" s="1"/>
  <c r="O22"/>
  <c r="O26" s="1"/>
  <c r="O21"/>
  <c r="O25" s="1"/>
  <c r="H22"/>
  <c r="H26" s="1"/>
  <c r="H21"/>
  <c r="H25" s="1"/>
  <c r="J22"/>
  <c r="J26" s="1"/>
  <c r="J21"/>
  <c r="J25" s="1"/>
  <c r="L22"/>
  <c r="L26" s="1"/>
  <c r="L21"/>
  <c r="L25" s="1"/>
  <c r="N22"/>
  <c r="N26" s="1"/>
  <c r="N21"/>
  <c r="N25" s="1"/>
  <c r="P22"/>
  <c r="P26" s="1"/>
  <c r="P21"/>
  <c r="P25" s="1"/>
</calcChain>
</file>

<file path=xl/sharedStrings.xml><?xml version="1.0" encoding="utf-8"?>
<sst xmlns="http://schemas.openxmlformats.org/spreadsheetml/2006/main" count="30" uniqueCount="20">
  <si>
    <t>PROGRESS ENERGY FLORIDA, INC.</t>
  </si>
  <si>
    <t>Total OATT Avg Firm Load (MW)</t>
  </si>
  <si>
    <t>(Actual)</t>
  </si>
  <si>
    <t>(Projected)</t>
  </si>
  <si>
    <t>FERC Form 1 Year</t>
  </si>
  <si>
    <t>Net Revenue Requirements</t>
  </si>
  <si>
    <t>Annual Firm Trans $/MW-year</t>
  </si>
  <si>
    <t>Weekly Firm/Non-Firm P-t-P Rate $/MW-Week</t>
  </si>
  <si>
    <t>Daily Firm/Non-Firm P-t-P Rates ($/MW):</t>
  </si>
  <si>
    <t>On-Peak Days</t>
  </si>
  <si>
    <t>Off-Peak Days</t>
  </si>
  <si>
    <t>Non-Firm Hourly P-t-P Rates ($/MWh):</t>
  </si>
  <si>
    <t>On-Peak Hours</t>
  </si>
  <si>
    <t>Off-Peak Hours</t>
  </si>
  <si>
    <t>Note: Rates takes effect June 1 of the calendar year following the FERC Form 1 year</t>
  </si>
  <si>
    <t>OATT $/kW w/o Storm Adder</t>
  </si>
  <si>
    <t>Storm Adder</t>
  </si>
  <si>
    <t>Total</t>
  </si>
  <si>
    <t>The estimates of OATT transmission rates are not historical facts and are forward looking and, accordingly, involve estimates, goals, forecasts, assumptions, risks and uncertainties that could cause actual transmission rates to differ materially from those expressed in the estimates.  These estimates are based on information current as of the date noted and speak only as of that date, and Progress Energy Florida, Inc. undertakes no obligation to update the estimates to reflect events or circumstances after the date noted.</t>
  </si>
  <si>
    <t>History and Projection of OATT Formula Rate as of August 26, 2011</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</si>
</sst>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_);\(#,##0.000\)"/>
    <numFmt numFmtId="165" formatCode="_(* #,##0.000_);_(* \(#,##0.000\);_(* &quot;-&quot;??_);_(@_)"/>
    <numFmt numFmtId="166" formatCode="_(&quot;$&quot;* #,##0_);_(&quot;$&quot;* \(#,##0\);_(&quot;$&quot;* &quot;-&quot;??_);_(@_)"/>
  </numFmts>
  <fonts count="9">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b/>
      <sz val="11"/>
      <color theme="1"/>
      <name val="Calibri"/>
      <family val="2"/>
      <scheme val="minor"/>
    </font>
    <font>
      <sz val="11"/>
      <name val="Calibri"/>
      <family val="2"/>
      <scheme val="minor"/>
    </font>
    <font>
      <sz val="11"/>
      <color theme="0" tint="-0.249977111117893"/>
      <name val="Calibri"/>
      <family val="2"/>
      <scheme val="minor"/>
    </font>
    <font>
      <b/>
      <sz val="14"/>
      <color theme="1"/>
      <name val="Calibri"/>
      <family val="2"/>
      <scheme val="minor"/>
    </font>
    <font>
      <b/>
      <sz val="18"/>
      <name val="Calibri"/>
      <family val="2"/>
      <scheme val="minor"/>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2" fillId="0" borderId="0"/>
    <xf numFmtId="44" fontId="1" fillId="0" borderId="0" applyFont="0" applyFill="0" applyBorder="0" applyAlignment="0" applyProtection="0"/>
  </cellStyleXfs>
  <cellXfs count="38">
    <xf numFmtId="0" fontId="0" fillId="0" borderId="0" xfId="0"/>
    <xf numFmtId="0" fontId="3" fillId="0" borderId="0" xfId="0" applyFont="1" applyAlignment="1">
      <alignment horizontal="center"/>
    </xf>
    <xf numFmtId="37" fontId="0" fillId="0" borderId="0" xfId="0" applyNumberFormat="1"/>
    <xf numFmtId="164" fontId="0" fillId="0" borderId="0" xfId="0" applyNumberFormat="1"/>
    <xf numFmtId="0" fontId="0" fillId="0" borderId="0" xfId="0" applyBorder="1"/>
    <xf numFmtId="164" fontId="0" fillId="0" borderId="0" xfId="0" applyNumberFormat="1" applyFill="1"/>
    <xf numFmtId="10" fontId="0" fillId="0" borderId="0" xfId="1" applyNumberFormat="1" applyFont="1"/>
    <xf numFmtId="37" fontId="0" fillId="0" borderId="0" xfId="0" applyNumberFormat="1" applyFill="1"/>
    <xf numFmtId="0" fontId="4" fillId="2" borderId="1"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0" borderId="4" xfId="0" applyBorder="1"/>
    <xf numFmtId="0" fontId="0" fillId="0" borderId="5" xfId="0" applyBorder="1"/>
    <xf numFmtId="0" fontId="0" fillId="0" borderId="5" xfId="0" applyBorder="1" applyAlignment="1">
      <alignment horizontal="center"/>
    </xf>
    <xf numFmtId="0" fontId="0" fillId="0" borderId="6" xfId="0" applyBorder="1" applyAlignment="1">
      <alignment horizontal="center"/>
    </xf>
    <xf numFmtId="0" fontId="4" fillId="2" borderId="2" xfId="0" applyFont="1" applyFill="1" applyBorder="1"/>
    <xf numFmtId="165" fontId="0" fillId="0" borderId="0" xfId="3" applyNumberFormat="1" applyFont="1"/>
    <xf numFmtId="0" fontId="0" fillId="0" borderId="0" xfId="0" applyBorder="1" applyAlignment="1">
      <alignment horizontal="center"/>
    </xf>
    <xf numFmtId="9" fontId="0" fillId="0" borderId="0" xfId="1" applyFont="1"/>
    <xf numFmtId="166" fontId="0" fillId="0" borderId="0" xfId="5" applyNumberFormat="1" applyFont="1" applyBorder="1" applyAlignment="1">
      <alignment horizontal="center"/>
    </xf>
    <xf numFmtId="0" fontId="5" fillId="0" borderId="0" xfId="0" applyFont="1" applyFill="1" applyBorder="1" applyAlignment="1">
      <alignment vertical="center" wrapText="1"/>
    </xf>
    <xf numFmtId="37" fontId="5" fillId="0" borderId="0" xfId="0" applyNumberFormat="1" applyFont="1" applyFill="1" applyBorder="1" applyAlignment="1">
      <alignment vertical="center"/>
    </xf>
    <xf numFmtId="0" fontId="5" fillId="0" borderId="0" xfId="0" applyFont="1" applyFill="1" applyBorder="1"/>
    <xf numFmtId="37" fontId="5" fillId="0" borderId="0" xfId="0" applyNumberFormat="1" applyFont="1" applyFill="1" applyBorder="1"/>
    <xf numFmtId="39" fontId="5" fillId="0" borderId="0" xfId="0" applyNumberFormat="1" applyFont="1" applyFill="1" applyBorder="1"/>
    <xf numFmtId="0" fontId="5" fillId="0" borderId="0" xfId="0" applyFont="1" applyFill="1" applyBorder="1" applyAlignment="1">
      <alignment horizontal="left" vertical="center"/>
    </xf>
    <xf numFmtId="39" fontId="5" fillId="0" borderId="0" xfId="0" applyNumberFormat="1" applyFont="1" applyFill="1" applyBorder="1" applyAlignment="1">
      <alignment vertical="center"/>
    </xf>
    <xf numFmtId="0" fontId="2" fillId="0" borderId="0" xfId="2" applyFont="1" applyBorder="1"/>
    <xf numFmtId="164" fontId="6" fillId="0" borderId="0" xfId="2" applyNumberFormat="1" applyFont="1" applyBorder="1"/>
    <xf numFmtId="0" fontId="0" fillId="0" borderId="0" xfId="0" applyFont="1" applyBorder="1"/>
    <xf numFmtId="0" fontId="5" fillId="0" borderId="0" xfId="0" applyFont="1" applyFill="1" applyBorder="1" applyAlignment="1">
      <alignment horizontal="left" vertical="top"/>
    </xf>
    <xf numFmtId="0" fontId="5" fillId="0" borderId="0" xfId="2" applyFont="1" applyBorder="1"/>
    <xf numFmtId="0" fontId="5" fillId="0" borderId="0" xfId="0" applyFont="1" applyFill="1" applyBorder="1" applyAlignment="1">
      <alignment horizontal="center" vertical="center"/>
    </xf>
    <xf numFmtId="164" fontId="0" fillId="0" borderId="5" xfId="0" applyNumberFormat="1" applyFill="1" applyBorder="1"/>
    <xf numFmtId="166" fontId="0" fillId="0" borderId="0" xfId="5" applyNumberFormat="1" applyFont="1"/>
    <xf numFmtId="0" fontId="0" fillId="0" borderId="0" xfId="0" applyFont="1" applyAlignment="1">
      <alignment horizontal="left" vertical="top" wrapText="1"/>
    </xf>
    <xf numFmtId="0" fontId="7" fillId="0" borderId="0" xfId="0" applyFont="1"/>
    <xf numFmtId="0" fontId="8" fillId="0" borderId="0" xfId="2" applyFont="1"/>
  </cellXfs>
  <cellStyles count="6">
    <cellStyle name="Comma" xfId="3" builtinId="3"/>
    <cellStyle name="Currency" xfId="5" builtinId="4"/>
    <cellStyle name="Normal" xfId="0" builtinId="0"/>
    <cellStyle name="Normal 10" xfId="4"/>
    <cellStyle name="Normal_M6BL5 PEF Transmission Impacts"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workbookViewId="0">
      <selection activeCell="I3" sqref="I3"/>
    </sheetView>
  </sheetViews>
  <sheetFormatPr defaultRowHeight="15"/>
  <cols>
    <col min="1" max="1" width="6.28515625" customWidth="1"/>
    <col min="2" max="2" width="7" customWidth="1"/>
    <col min="3" max="3" width="19" customWidth="1"/>
    <col min="4" max="4" width="8.28515625" customWidth="1"/>
    <col min="5" max="5" width="11.7109375" customWidth="1"/>
    <col min="6" max="6" width="12.140625" customWidth="1"/>
    <col min="7" max="15" width="11.85546875" customWidth="1"/>
    <col min="16" max="16" width="12.5703125" bestFit="1" customWidth="1"/>
    <col min="17" max="17" width="11.28515625" customWidth="1"/>
  </cols>
  <sheetData>
    <row r="1" spans="1:20" ht="23.25">
      <c r="A1" s="37" t="s">
        <v>0</v>
      </c>
    </row>
    <row r="3" spans="1:20" ht="18.75">
      <c r="A3" s="36" t="s">
        <v>19</v>
      </c>
    </row>
    <row r="6" spans="1:20" ht="15.75">
      <c r="B6" s="8" t="s">
        <v>4</v>
      </c>
      <c r="C6" s="15"/>
      <c r="D6" s="15"/>
      <c r="E6" s="9"/>
      <c r="F6" s="9">
        <v>2009</v>
      </c>
      <c r="G6" s="9">
        <v>2010</v>
      </c>
      <c r="H6" s="9">
        <v>2011</v>
      </c>
      <c r="I6" s="9">
        <v>2012</v>
      </c>
      <c r="J6" s="9">
        <v>2013</v>
      </c>
      <c r="K6" s="9">
        <v>2014</v>
      </c>
      <c r="L6" s="9">
        <v>2015</v>
      </c>
      <c r="M6" s="9">
        <v>2016</v>
      </c>
      <c r="N6" s="9">
        <v>2017</v>
      </c>
      <c r="O6" s="9">
        <v>2018</v>
      </c>
      <c r="P6" s="10">
        <v>2019</v>
      </c>
      <c r="Q6" s="10">
        <v>2020</v>
      </c>
      <c r="R6" s="1"/>
      <c r="S6" s="1"/>
      <c r="T6" s="1"/>
    </row>
    <row r="7" spans="1:20">
      <c r="B7" s="11"/>
      <c r="C7" s="12"/>
      <c r="D7" s="12"/>
      <c r="E7" s="12"/>
      <c r="F7" s="13" t="s">
        <v>2</v>
      </c>
      <c r="G7" s="13" t="s">
        <v>2</v>
      </c>
      <c r="H7" s="13" t="s">
        <v>3</v>
      </c>
      <c r="I7" s="13" t="s">
        <v>3</v>
      </c>
      <c r="J7" s="13" t="s">
        <v>3</v>
      </c>
      <c r="K7" s="13" t="s">
        <v>3</v>
      </c>
      <c r="L7" s="13" t="s">
        <v>3</v>
      </c>
      <c r="M7" s="13" t="s">
        <v>3</v>
      </c>
      <c r="N7" s="13" t="s">
        <v>3</v>
      </c>
      <c r="O7" s="13" t="s">
        <v>3</v>
      </c>
      <c r="P7" s="14" t="s">
        <v>3</v>
      </c>
      <c r="Q7" s="14" t="s">
        <v>3</v>
      </c>
    </row>
    <row r="8" spans="1:20">
      <c r="B8" s="4" t="s">
        <v>5</v>
      </c>
      <c r="C8" s="4"/>
      <c r="D8" s="4"/>
      <c r="E8" s="4"/>
      <c r="F8" s="19">
        <f>211379190.898723/1000</f>
        <v>211379.190898723</v>
      </c>
      <c r="G8" s="19">
        <v>227805.587</v>
      </c>
      <c r="H8" s="19">
        <v>242940.66568015178</v>
      </c>
      <c r="I8" s="19">
        <v>279618.66205329192</v>
      </c>
      <c r="J8" s="19">
        <v>320566.29024685413</v>
      </c>
      <c r="K8" s="19">
        <v>351003.29595196032</v>
      </c>
      <c r="L8" s="19">
        <v>390430.04007902602</v>
      </c>
      <c r="M8" s="19">
        <v>441690.0058655414</v>
      </c>
      <c r="N8" s="19">
        <v>474199.26286058809</v>
      </c>
      <c r="O8" s="19">
        <v>505916.54439981101</v>
      </c>
      <c r="P8" s="19">
        <v>554870.09334101609</v>
      </c>
      <c r="Q8" s="34">
        <v>600499.32814124157</v>
      </c>
    </row>
    <row r="9" spans="1:20">
      <c r="B9" s="4"/>
      <c r="C9" s="4"/>
      <c r="D9" s="4"/>
      <c r="E9" s="4"/>
      <c r="F9" s="17"/>
      <c r="G9" s="17"/>
      <c r="H9" s="17"/>
      <c r="I9" s="17"/>
      <c r="J9" s="17"/>
      <c r="K9" s="17"/>
      <c r="L9" s="17"/>
      <c r="M9" s="17"/>
      <c r="N9" s="17"/>
      <c r="O9" s="17"/>
      <c r="P9" s="17"/>
    </row>
    <row r="10" spans="1:20">
      <c r="B10" t="s">
        <v>1</v>
      </c>
      <c r="F10" s="7">
        <f>132878/12</f>
        <v>11073.166666666666</v>
      </c>
      <c r="G10" s="7">
        <f>137878/12</f>
        <v>11489.833333333334</v>
      </c>
      <c r="H10" s="7">
        <v>10377.06516749973</v>
      </c>
      <c r="I10" s="7">
        <v>10978.406719420942</v>
      </c>
      <c r="J10" s="7">
        <v>11048.711702005799</v>
      </c>
      <c r="K10" s="7">
        <v>11364.22829780881</v>
      </c>
      <c r="L10" s="7">
        <v>11531.893085180078</v>
      </c>
      <c r="M10" s="7">
        <v>11511.135812760245</v>
      </c>
      <c r="N10" s="7">
        <v>11571.882412955545</v>
      </c>
      <c r="O10" s="2">
        <v>11755.099409064054</v>
      </c>
      <c r="P10" s="2">
        <v>12195.793330396877</v>
      </c>
      <c r="Q10" s="2">
        <v>12406.283587273812</v>
      </c>
      <c r="R10" s="2"/>
      <c r="S10" s="2"/>
      <c r="T10" s="2"/>
    </row>
    <row r="11" spans="1:20">
      <c r="F11" s="18"/>
      <c r="G11" s="18"/>
      <c r="H11" s="18"/>
      <c r="I11" s="18"/>
      <c r="J11" s="18"/>
      <c r="K11" s="18"/>
      <c r="L11" s="18"/>
      <c r="M11" s="18"/>
      <c r="N11" s="18"/>
      <c r="O11" s="18"/>
      <c r="P11" s="18"/>
    </row>
    <row r="12" spans="1:20">
      <c r="B12" t="s">
        <v>15</v>
      </c>
      <c r="E12" s="3"/>
      <c r="F12" s="5">
        <f>F8/F10/12</f>
        <v>1.5907764332600056</v>
      </c>
      <c r="G12" s="5">
        <f>G8/G10/12</f>
        <v>1.6522257865649339</v>
      </c>
      <c r="H12" s="5">
        <f t="shared" ref="H12:Q12" si="0">H8/H10/12</f>
        <v>1.9509423085008788</v>
      </c>
      <c r="I12" s="5">
        <f t="shared" si="0"/>
        <v>2.1224896987908921</v>
      </c>
      <c r="J12" s="5">
        <f t="shared" si="0"/>
        <v>2.4178255565960241</v>
      </c>
      <c r="K12" s="5">
        <f t="shared" si="0"/>
        <v>2.5738900958460369</v>
      </c>
      <c r="L12" s="5">
        <f t="shared" si="0"/>
        <v>2.821378626468952</v>
      </c>
      <c r="M12" s="5">
        <f t="shared" si="0"/>
        <v>3.1975559221526617</v>
      </c>
      <c r="N12" s="5">
        <f t="shared" si="0"/>
        <v>3.4148813328884753</v>
      </c>
      <c r="O12" s="5">
        <f t="shared" si="0"/>
        <v>3.5865040835647304</v>
      </c>
      <c r="P12" s="5">
        <f t="shared" si="0"/>
        <v>3.7914035760050022</v>
      </c>
      <c r="Q12" s="5">
        <f t="shared" si="0"/>
        <v>4.0335697895676637</v>
      </c>
      <c r="R12" s="3"/>
      <c r="S12" s="3"/>
      <c r="T12" s="3"/>
    </row>
    <row r="13" spans="1:20">
      <c r="B13" t="s">
        <v>16</v>
      </c>
      <c r="E13" s="3"/>
      <c r="F13" s="33">
        <v>0.14099999999999999</v>
      </c>
      <c r="G13" s="33">
        <v>0.14099999999999999</v>
      </c>
      <c r="H13" s="33">
        <v>0.14099999999999999</v>
      </c>
      <c r="I13" s="33">
        <v>0.14099999999999999</v>
      </c>
      <c r="J13" s="33"/>
      <c r="K13" s="33"/>
      <c r="L13" s="33"/>
      <c r="M13" s="33"/>
      <c r="N13" s="33"/>
      <c r="O13" s="33"/>
      <c r="P13" s="33"/>
      <c r="Q13" s="33"/>
      <c r="R13" s="3"/>
      <c r="S13" s="3"/>
      <c r="T13" s="3"/>
    </row>
    <row r="14" spans="1:20">
      <c r="B14" t="s">
        <v>17</v>
      </c>
      <c r="E14" s="3"/>
      <c r="F14" s="5">
        <f t="shared" ref="F14:I14" si="1">SUM(F12:F13)</f>
        <v>1.7317764332600056</v>
      </c>
      <c r="G14" s="5">
        <f t="shared" si="1"/>
        <v>1.7932257865649339</v>
      </c>
      <c r="H14" s="5">
        <f t="shared" si="1"/>
        <v>2.0919423085008786</v>
      </c>
      <c r="I14" s="5">
        <f t="shared" si="1"/>
        <v>2.2634896987908921</v>
      </c>
      <c r="J14" s="5">
        <f t="shared" ref="J14" si="2">SUM(J12:J13)</f>
        <v>2.4178255565960241</v>
      </c>
      <c r="K14" s="5">
        <f t="shared" ref="K14" si="3">SUM(K12:K13)</f>
        <v>2.5738900958460369</v>
      </c>
      <c r="L14" s="5">
        <f t="shared" ref="L14" si="4">SUM(L12:L13)</f>
        <v>2.821378626468952</v>
      </c>
      <c r="M14" s="5">
        <f t="shared" ref="M14" si="5">SUM(M12:M13)</f>
        <v>3.1975559221526617</v>
      </c>
      <c r="N14" s="5">
        <f t="shared" ref="N14" si="6">SUM(N12:N13)</f>
        <v>3.4148813328884753</v>
      </c>
      <c r="O14" s="5">
        <f t="shared" ref="O14" si="7">SUM(O12:O13)</f>
        <v>3.5865040835647304</v>
      </c>
      <c r="P14" s="5">
        <f t="shared" ref="P14:Q14" si="8">SUM(P12:P13)</f>
        <v>3.7914035760050022</v>
      </c>
      <c r="Q14" s="5">
        <f t="shared" si="8"/>
        <v>4.0335697895676637</v>
      </c>
      <c r="R14" s="3"/>
      <c r="S14" s="3"/>
      <c r="T14" s="3"/>
    </row>
    <row r="15" spans="1:20">
      <c r="F15" s="6"/>
      <c r="G15" s="16"/>
      <c r="H15" s="16"/>
      <c r="I15" s="16"/>
      <c r="J15" s="16"/>
      <c r="K15" s="16"/>
      <c r="L15" s="16"/>
      <c r="M15" s="16"/>
      <c r="N15" s="16"/>
      <c r="O15" s="16"/>
      <c r="P15" s="16"/>
      <c r="Q15" s="16"/>
    </row>
    <row r="16" spans="1:20" s="29" customFormat="1">
      <c r="B16" s="30" t="s">
        <v>6</v>
      </c>
      <c r="C16" s="20"/>
      <c r="D16" s="27"/>
      <c r="E16" s="28"/>
      <c r="F16" s="21">
        <v>20775</v>
      </c>
      <c r="G16" s="21">
        <v>21513</v>
      </c>
      <c r="H16" s="21">
        <f t="shared" ref="H16:P16" si="9">H14*12*1000</f>
        <v>25103.307702010545</v>
      </c>
      <c r="I16" s="21">
        <f t="shared" si="9"/>
        <v>27161.876385490708</v>
      </c>
      <c r="J16" s="21">
        <f t="shared" si="9"/>
        <v>29013.906679152289</v>
      </c>
      <c r="K16" s="21">
        <f t="shared" si="9"/>
        <v>30886.681150152443</v>
      </c>
      <c r="L16" s="21">
        <f t="shared" si="9"/>
        <v>33856.543517627419</v>
      </c>
      <c r="M16" s="21">
        <f t="shared" si="9"/>
        <v>38370.671065831943</v>
      </c>
      <c r="N16" s="21">
        <f t="shared" si="9"/>
        <v>40978.575994661704</v>
      </c>
      <c r="O16" s="21">
        <f t="shared" si="9"/>
        <v>43038.049002776766</v>
      </c>
      <c r="P16" s="21">
        <f t="shared" si="9"/>
        <v>45496.842912060027</v>
      </c>
      <c r="Q16" s="21">
        <f t="shared" ref="Q16" si="10">Q14*12*1000</f>
        <v>48402.83747481196</v>
      </c>
    </row>
    <row r="17" spans="2:17" s="29" customFormat="1">
      <c r="B17" s="31"/>
      <c r="C17" s="22"/>
      <c r="D17" s="22"/>
      <c r="E17" s="28"/>
      <c r="F17" s="23"/>
      <c r="G17" s="23"/>
      <c r="H17" s="23"/>
      <c r="I17" s="23"/>
      <c r="J17" s="23"/>
      <c r="K17" s="23"/>
      <c r="L17" s="23"/>
      <c r="M17" s="23"/>
      <c r="N17" s="23"/>
      <c r="O17" s="23"/>
      <c r="P17" s="23"/>
      <c r="Q17" s="23"/>
    </row>
    <row r="18" spans="2:17" s="29" customFormat="1">
      <c r="B18" s="22" t="s">
        <v>7</v>
      </c>
      <c r="C18" s="22"/>
      <c r="D18" s="27"/>
      <c r="E18" s="28"/>
      <c r="F18" s="24">
        <v>399.52431860247481</v>
      </c>
      <c r="G18" s="24">
        <v>413.7</v>
      </c>
      <c r="H18" s="24">
        <f>H16/52</f>
        <v>482.75591734635663</v>
      </c>
      <c r="I18" s="24">
        <f>I16/52</f>
        <v>522.34377664405213</v>
      </c>
      <c r="J18" s="24">
        <f>J16/52</f>
        <v>557.95974382985173</v>
      </c>
      <c r="K18" s="24">
        <f>K16/52</f>
        <v>593.97463750293161</v>
      </c>
      <c r="L18" s="24">
        <f t="shared" ref="L18:P18" si="11">L16/52</f>
        <v>651.08737533898886</v>
      </c>
      <c r="M18" s="24">
        <f t="shared" si="11"/>
        <v>737.89752049676815</v>
      </c>
      <c r="N18" s="24">
        <f t="shared" si="11"/>
        <v>788.04953835887886</v>
      </c>
      <c r="O18" s="24">
        <f t="shared" si="11"/>
        <v>827.65478851493776</v>
      </c>
      <c r="P18" s="24">
        <f t="shared" si="11"/>
        <v>874.93928677038514</v>
      </c>
      <c r="Q18" s="24">
        <f t="shared" ref="Q18" si="12">Q16/52</f>
        <v>930.82379759253774</v>
      </c>
    </row>
    <row r="19" spans="2:17" s="29" customFormat="1">
      <c r="B19" s="22"/>
      <c r="C19" s="22"/>
      <c r="D19" s="27"/>
      <c r="E19" s="28"/>
      <c r="F19" s="24"/>
      <c r="G19" s="24"/>
      <c r="H19" s="24"/>
      <c r="I19" s="24"/>
      <c r="J19" s="24"/>
      <c r="K19" s="24"/>
      <c r="L19" s="24"/>
      <c r="M19" s="24"/>
      <c r="N19" s="24"/>
      <c r="O19" s="24"/>
      <c r="P19" s="24"/>
      <c r="Q19" s="24"/>
    </row>
    <row r="20" spans="2:17" s="29" customFormat="1">
      <c r="B20" s="22" t="s">
        <v>8</v>
      </c>
      <c r="C20" s="22"/>
      <c r="D20" s="27"/>
      <c r="E20" s="28"/>
      <c r="F20" s="24"/>
      <c r="G20" s="24"/>
      <c r="H20" s="24"/>
      <c r="I20" s="24"/>
      <c r="J20" s="24"/>
      <c r="K20" s="24"/>
      <c r="L20" s="24"/>
      <c r="M20" s="24"/>
      <c r="N20" s="24"/>
      <c r="O20" s="24"/>
      <c r="P20" s="24"/>
      <c r="Q20" s="24"/>
    </row>
    <row r="21" spans="2:17" s="29" customFormat="1">
      <c r="B21" s="32"/>
      <c r="C21" s="25" t="s">
        <v>9</v>
      </c>
      <c r="D21" s="27"/>
      <c r="E21" s="28"/>
      <c r="F21" s="26">
        <v>79.904863720494959</v>
      </c>
      <c r="G21" s="26">
        <v>82.74</v>
      </c>
      <c r="H21" s="26">
        <f>H18/5</f>
        <v>96.551183469271322</v>
      </c>
      <c r="I21" s="26">
        <f>I18/5</f>
        <v>104.46875532881043</v>
      </c>
      <c r="J21" s="26">
        <f>J18/5</f>
        <v>111.59194876597034</v>
      </c>
      <c r="K21" s="26">
        <f>K18/5</f>
        <v>118.79492750058633</v>
      </c>
      <c r="L21" s="26">
        <f t="shared" ref="L21:P21" si="13">L18/5</f>
        <v>130.21747506779778</v>
      </c>
      <c r="M21" s="26">
        <f t="shared" si="13"/>
        <v>147.57950409935364</v>
      </c>
      <c r="N21" s="26">
        <f t="shared" si="13"/>
        <v>157.60990767177577</v>
      </c>
      <c r="O21" s="26">
        <f t="shared" si="13"/>
        <v>165.53095770298756</v>
      </c>
      <c r="P21" s="26">
        <f t="shared" si="13"/>
        <v>174.98785735407702</v>
      </c>
      <c r="Q21" s="26">
        <f t="shared" ref="Q21" si="14">Q18/5</f>
        <v>186.16475951850754</v>
      </c>
    </row>
    <row r="22" spans="2:17" s="29" customFormat="1">
      <c r="B22" s="22"/>
      <c r="C22" s="22" t="s">
        <v>10</v>
      </c>
      <c r="D22" s="27"/>
      <c r="E22" s="28"/>
      <c r="F22" s="26">
        <v>57.074902657496402</v>
      </c>
      <c r="G22" s="26">
        <v>59.1</v>
      </c>
      <c r="H22" s="26">
        <f>H18/7</f>
        <v>68.965131049479524</v>
      </c>
      <c r="I22" s="26">
        <f>I18/7</f>
        <v>74.620539520578873</v>
      </c>
      <c r="J22" s="26">
        <f>J18/7</f>
        <v>79.708534832835966</v>
      </c>
      <c r="K22" s="26">
        <f>K18/7</f>
        <v>84.853519643275945</v>
      </c>
      <c r="L22" s="26">
        <f t="shared" ref="L22:P22" si="15">L18/7</f>
        <v>93.012482191284121</v>
      </c>
      <c r="M22" s="26">
        <f t="shared" si="15"/>
        <v>105.41393149953831</v>
      </c>
      <c r="N22" s="26">
        <f t="shared" si="15"/>
        <v>112.57850547983983</v>
      </c>
      <c r="O22" s="26">
        <f t="shared" si="15"/>
        <v>118.23639835927682</v>
      </c>
      <c r="P22" s="26">
        <f t="shared" si="15"/>
        <v>124.99132668148359</v>
      </c>
      <c r="Q22" s="26">
        <f t="shared" ref="Q22" si="16">Q18/7</f>
        <v>132.97482822750538</v>
      </c>
    </row>
    <row r="23" spans="2:17" s="29" customFormat="1">
      <c r="B23" s="22"/>
      <c r="C23" s="22"/>
      <c r="D23" s="27"/>
      <c r="E23" s="28"/>
      <c r="F23" s="24"/>
      <c r="G23" s="24"/>
      <c r="H23" s="24"/>
      <c r="I23" s="24"/>
      <c r="J23" s="24"/>
      <c r="K23" s="24"/>
      <c r="L23" s="24"/>
      <c r="M23" s="24"/>
      <c r="N23" s="24"/>
      <c r="O23" s="24"/>
      <c r="P23" s="24"/>
      <c r="Q23" s="24"/>
    </row>
    <row r="24" spans="2:17" s="29" customFormat="1">
      <c r="B24" s="22" t="s">
        <v>11</v>
      </c>
      <c r="C24" s="22"/>
      <c r="D24" s="27"/>
      <c r="E24" s="28"/>
      <c r="F24" s="24"/>
      <c r="G24" s="24"/>
      <c r="H24" s="24"/>
      <c r="I24" s="24"/>
      <c r="J24" s="24"/>
      <c r="K24" s="24"/>
      <c r="L24" s="24"/>
      <c r="M24" s="24"/>
      <c r="N24" s="24"/>
      <c r="O24" s="24"/>
      <c r="P24" s="24"/>
      <c r="Q24" s="24"/>
    </row>
    <row r="25" spans="2:17" s="29" customFormat="1">
      <c r="B25" s="32"/>
      <c r="C25" s="25" t="s">
        <v>12</v>
      </c>
      <c r="D25" s="27"/>
      <c r="E25" s="28"/>
      <c r="F25" s="26">
        <v>4.9940539825309349</v>
      </c>
      <c r="G25" s="26">
        <v>5.17</v>
      </c>
      <c r="H25" s="26">
        <f>H21/16</f>
        <v>6.0344489668294576</v>
      </c>
      <c r="I25" s="26">
        <f>I21/16</f>
        <v>6.5292972080506519</v>
      </c>
      <c r="J25" s="26">
        <f>J21/16</f>
        <v>6.9744967978731465</v>
      </c>
      <c r="K25" s="26">
        <f>K21/16</f>
        <v>7.4246829687866454</v>
      </c>
      <c r="L25" s="26">
        <f t="shared" ref="L25:P25" si="17">L21/16</f>
        <v>8.1385921917373611</v>
      </c>
      <c r="M25" s="26">
        <f t="shared" si="17"/>
        <v>9.2237190062096026</v>
      </c>
      <c r="N25" s="26">
        <f t="shared" si="17"/>
        <v>9.8506192294859858</v>
      </c>
      <c r="O25" s="26">
        <f t="shared" si="17"/>
        <v>10.345684856436723</v>
      </c>
      <c r="P25" s="26">
        <f t="shared" si="17"/>
        <v>10.936741084629814</v>
      </c>
      <c r="Q25" s="26">
        <f t="shared" ref="Q25" si="18">Q21/16</f>
        <v>11.635297469906721</v>
      </c>
    </row>
    <row r="26" spans="2:17" s="29" customFormat="1">
      <c r="B26" s="22"/>
      <c r="C26" s="22" t="s">
        <v>13</v>
      </c>
      <c r="D26" s="27"/>
      <c r="E26" s="28"/>
      <c r="F26" s="26">
        <v>2.3781209440623501</v>
      </c>
      <c r="G26" s="26">
        <v>2.46</v>
      </c>
      <c r="H26" s="26">
        <f>H22/24</f>
        <v>2.8735471270616468</v>
      </c>
      <c r="I26" s="26">
        <f>I22/24</f>
        <v>3.1091891466907864</v>
      </c>
      <c r="J26" s="26">
        <f>J22/24</f>
        <v>3.3211889513681654</v>
      </c>
      <c r="K26" s="26">
        <f>K22/24</f>
        <v>3.5355633184698312</v>
      </c>
      <c r="L26" s="26">
        <f t="shared" ref="L26:P26" si="19">L22/24</f>
        <v>3.8755200913035051</v>
      </c>
      <c r="M26" s="26">
        <f t="shared" si="19"/>
        <v>4.3922471458140961</v>
      </c>
      <c r="N26" s="26">
        <f t="shared" si="19"/>
        <v>4.6907710616599934</v>
      </c>
      <c r="O26" s="26">
        <f t="shared" si="19"/>
        <v>4.9265165983032011</v>
      </c>
      <c r="P26" s="26">
        <f t="shared" si="19"/>
        <v>5.207971945061816</v>
      </c>
      <c r="Q26" s="26">
        <f t="shared" ref="Q26" si="20">Q22/24</f>
        <v>5.5406178428127246</v>
      </c>
    </row>
    <row r="29" spans="2:17">
      <c r="B29" t="s">
        <v>14</v>
      </c>
    </row>
    <row r="31" spans="2:17" ht="50.25" customHeight="1">
      <c r="B31" s="35" t="s">
        <v>18</v>
      </c>
      <c r="C31" s="35"/>
      <c r="D31" s="35"/>
      <c r="E31" s="35"/>
      <c r="F31" s="35"/>
      <c r="G31" s="35"/>
      <c r="H31" s="35"/>
      <c r="I31" s="35"/>
      <c r="J31" s="35"/>
      <c r="K31" s="35"/>
      <c r="L31" s="35"/>
      <c r="M31" s="35"/>
      <c r="N31" s="35"/>
      <c r="O31" s="35"/>
      <c r="P31" s="35"/>
    </row>
  </sheetData>
  <mergeCells count="1">
    <mergeCell ref="B31:P31"/>
  </mergeCells>
  <pageMargins left="0.45" right="0.45"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Projection</vt:lpstr>
      <vt:lpstr>Projection!Print_Area</vt:lpstr>
    </vt:vector>
  </TitlesOfParts>
  <Company>Progress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Pistole</dc:creator>
  <cp:lastModifiedBy>OT00554</cp:lastModifiedBy>
  <cp:lastPrinted>2011-08-17T18:48:59Z</cp:lastPrinted>
  <dcterms:created xsi:type="dcterms:W3CDTF">2009-08-26T18:23:30Z</dcterms:created>
  <dcterms:modified xsi:type="dcterms:W3CDTF">2011-08-26T15:20:51Z</dcterms:modified>
</cp:coreProperties>
</file>